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inmepcr-my.sharepoint.com/personal/sonia_hidalgo_chinchilla_mep_go_cr/Documents/RITA CH/PAGINA WEB -DFP 2024/"/>
    </mc:Choice>
  </mc:AlternateContent>
  <xr:revisionPtr revIDLastSave="1" documentId="13_ncr:1_{39805670-1F7F-4934-8D9B-15F6569AFF61}" xr6:coauthVersionLast="47" xr6:coauthVersionMax="47" xr10:uidLastSave="{A535B461-A9B6-4000-BE3E-83726552D3E9}"/>
  <workbookProtection workbookAlgorithmName="SHA-512" workbookHashValue="Pwce/u4WbY3ASkX0G1WJACngBo9eAXMt8DzhfEldVIOEma6mdZR0PCdIlh9CtU20JxZ4cNz5pLZXp+kl4v3/nQ==" workbookSaltValue="ugzmo5e6E+iYS1mpuKzl2Q==" workbookSpinCount="100000" lockStructure="1"/>
  <bookViews>
    <workbookView showSheetTabs="0" xWindow="-120" yWindow="-120" windowWidth="29040" windowHeight="15720" activeTab="2" xr2:uid="{00000000-000D-0000-FFFF-FFFF00000000}"/>
  </bookViews>
  <sheets>
    <sheet name="RESUMEN" sheetId="7" r:id="rId1"/>
    <sheet name="códigos" sheetId="8" r:id="rId2"/>
    <sheet name="Hoja de Cálculo Plan Nacional" sheetId="9" r:id="rId3"/>
    <sheet name="ListaEstudiantesOyentes" sheetId="1" r:id="rId4"/>
    <sheet name="LECC. EstudiantesOyentes" sheetId="2" r:id="rId5"/>
    <sheet name="ListaEstudiantesSordos" sheetId="4" r:id="rId6"/>
    <sheet name="LECC. EstudiantesSordos" sheetId="5" r:id="rId7"/>
  </sheets>
  <definedNames>
    <definedName name="_xlnm._FilterDatabase" localSheetId="1" hidden="1">códigos!$A$3:$K$192</definedName>
    <definedName name="_xlnm._FilterDatabase" localSheetId="3" hidden="1">ListaEstudiantesOyentes!$H$14:$M$214</definedName>
    <definedName name="_xlnm._FilterDatabase" localSheetId="5" hidden="1">ListaEstudiantesSordos!#REF!</definedName>
    <definedName name="_xlnm.Print_Area" localSheetId="2">'Hoja de Cálculo Plan Nacional'!$A$1:$L$48</definedName>
    <definedName name="codigos">#REF!</definedName>
    <definedName name="Décimo">ListaEstudiantesOyentes!$P$2:$P$3</definedName>
    <definedName name="Especial">#REF!</definedName>
    <definedName name="Lista">ListaEstudiantesSordos!$F$2:$F$6</definedName>
    <definedName name="Nivel">ListaEstudiantesOyentes!$P$1:$Q$1</definedName>
    <definedName name="nombres">#REF!</definedName>
    <definedName name="Undécimo">ListaEstudiantesOyentes!$Q$2:$Q$3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L9" i="7"/>
  <c r="G9" i="7"/>
  <c r="I39" i="9" l="1"/>
  <c r="I48" i="7" l="1"/>
  <c r="N44" i="7"/>
  <c r="H34" i="9" l="1"/>
  <c r="G34" i="9"/>
  <c r="H31" i="7" l="1"/>
  <c r="I44" i="7" l="1"/>
  <c r="N35" i="7"/>
  <c r="N33" i="7"/>
  <c r="G22" i="7"/>
  <c r="F9" i="7" l="1"/>
  <c r="G14" i="4" l="1"/>
  <c r="G23" i="8" l="1"/>
  <c r="I5" i="5" l="1"/>
  <c r="N16" i="1" l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15" i="1"/>
  <c r="J39" i="9" l="1"/>
  <c r="J16" i="9" l="1"/>
  <c r="J15" i="9"/>
  <c r="E11" i="4" l="1"/>
  <c r="H5" i="2"/>
  <c r="N13" i="1"/>
  <c r="F12" i="9"/>
  <c r="J34" i="9" l="1"/>
  <c r="E12" i="9"/>
  <c r="D12" i="9"/>
  <c r="E9" i="7"/>
  <c r="J37" i="9"/>
  <c r="M15" i="9"/>
  <c r="L15" i="9"/>
  <c r="C23" i="9" s="1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8" i="8"/>
  <c r="G4" i="8"/>
  <c r="C11" i="9" l="1"/>
  <c r="C5" i="2"/>
  <c r="I19" i="9"/>
  <c r="I20" i="9"/>
  <c r="I21" i="9"/>
  <c r="I22" i="9"/>
  <c r="I23" i="9"/>
  <c r="I18" i="9"/>
  <c r="E24" i="9"/>
  <c r="H27" i="9"/>
  <c r="G32" i="9"/>
  <c r="H32" i="9"/>
  <c r="F22" i="9"/>
  <c r="C12" i="9"/>
  <c r="D22" i="9"/>
  <c r="F29" i="9"/>
  <c r="G33" i="9"/>
  <c r="H33" i="9"/>
  <c r="E28" i="9"/>
  <c r="E30" i="9"/>
  <c r="E31" i="9"/>
  <c r="F24" i="9"/>
  <c r="F25" i="9"/>
  <c r="G25" i="9"/>
  <c r="H18" i="9"/>
  <c r="G26" i="9"/>
  <c r="C21" i="9"/>
  <c r="H26" i="9"/>
  <c r="D21" i="9"/>
  <c r="E22" i="9"/>
  <c r="D23" i="9"/>
  <c r="E18" i="9"/>
  <c r="F19" i="9"/>
  <c r="G20" i="9"/>
  <c r="H21" i="9"/>
  <c r="H23" i="9"/>
  <c r="C25" i="9"/>
  <c r="D26" i="9"/>
  <c r="E27" i="9"/>
  <c r="F28" i="9"/>
  <c r="G29" i="9"/>
  <c r="F32" i="9"/>
  <c r="F18" i="9"/>
  <c r="G19" i="9"/>
  <c r="H20" i="9"/>
  <c r="C24" i="9"/>
  <c r="D25" i="9"/>
  <c r="E26" i="9"/>
  <c r="F27" i="9"/>
  <c r="G28" i="9"/>
  <c r="H29" i="9"/>
  <c r="C29" i="9"/>
  <c r="G18" i="9"/>
  <c r="H19" i="9"/>
  <c r="C22" i="9"/>
  <c r="D24" i="9"/>
  <c r="E25" i="9"/>
  <c r="F26" i="9"/>
  <c r="G27" i="9"/>
  <c r="H28" i="9"/>
  <c r="C30" i="9"/>
  <c r="F33" i="9"/>
  <c r="D30" i="9"/>
  <c r="E21" i="9"/>
  <c r="G24" i="9"/>
  <c r="C20" i="9"/>
  <c r="C19" i="9"/>
  <c r="D20" i="9"/>
  <c r="E23" i="9"/>
  <c r="H25" i="9"/>
  <c r="C28" i="9"/>
  <c r="D29" i="9"/>
  <c r="C31" i="9"/>
  <c r="C18" i="9"/>
  <c r="D19" i="9"/>
  <c r="E20" i="9"/>
  <c r="F21" i="9"/>
  <c r="G22" i="9"/>
  <c r="F23" i="9"/>
  <c r="H24" i="9"/>
  <c r="C27" i="9"/>
  <c r="D28" i="9"/>
  <c r="E29" i="9"/>
  <c r="D31" i="9"/>
  <c r="D18" i="9"/>
  <c r="E19" i="9"/>
  <c r="F20" i="9"/>
  <c r="G21" i="9"/>
  <c r="H22" i="9"/>
  <c r="G23" i="9"/>
  <c r="C26" i="9"/>
  <c r="D27" i="9"/>
  <c r="J23" i="9" l="1"/>
  <c r="J22" i="9"/>
  <c r="J18" i="9"/>
  <c r="J20" i="9"/>
  <c r="J19" i="9"/>
  <c r="J21" i="9"/>
  <c r="J33" i="9"/>
  <c r="J29" i="9"/>
  <c r="J25" i="9"/>
  <c r="J32" i="9"/>
  <c r="J26" i="9"/>
  <c r="J28" i="9"/>
  <c r="J31" i="9"/>
  <c r="J30" i="9"/>
  <c r="J27" i="9"/>
  <c r="J24" i="9"/>
  <c r="J40" i="9" l="1"/>
  <c r="N16" i="7" l="1"/>
  <c r="N37" i="7" l="1"/>
  <c r="K53" i="7" s="1"/>
  <c r="G11" i="4"/>
  <c r="K55" i="7" l="1"/>
  <c r="C5" i="5"/>
  <c r="F13" i="1"/>
  <c r="G19" i="4" l="1"/>
  <c r="D19" i="4" l="1"/>
  <c r="G17" i="4" l="1"/>
  <c r="I3" i="4" s="1"/>
  <c r="I5" i="4"/>
  <c r="E9" i="5" l="1"/>
  <c r="E12" i="5" s="1"/>
  <c r="G6" i="4"/>
  <c r="H9" i="5" s="1"/>
  <c r="H12" i="5" s="1"/>
  <c r="G5" i="4"/>
  <c r="G9" i="5" s="1"/>
  <c r="G12" i="5" s="1"/>
  <c r="G4" i="4"/>
  <c r="F9" i="5" s="1"/>
  <c r="F12" i="5" s="1"/>
  <c r="F16" i="5" s="1"/>
  <c r="G3" i="4"/>
  <c r="D9" i="5" s="1"/>
  <c r="D12" i="5" s="1"/>
  <c r="D16" i="5" s="1"/>
  <c r="G2" i="4"/>
  <c r="C9" i="5" s="1"/>
  <c r="C12" i="5" s="1"/>
  <c r="C16" i="5" s="1"/>
  <c r="E17" i="5" l="1"/>
  <c r="E15" i="5"/>
  <c r="E16" i="5"/>
  <c r="E19" i="5"/>
  <c r="I9" i="5"/>
  <c r="H18" i="5"/>
  <c r="H15" i="5"/>
  <c r="F17" i="5"/>
  <c r="F15" i="5"/>
  <c r="C18" i="5"/>
  <c r="C19" i="5"/>
  <c r="C17" i="5"/>
  <c r="F14" i="5"/>
  <c r="F13" i="5"/>
  <c r="F19" i="5"/>
  <c r="D14" i="5"/>
  <c r="D13" i="5"/>
  <c r="D17" i="5"/>
  <c r="D19" i="5"/>
  <c r="G16" i="5"/>
  <c r="G20" i="5"/>
  <c r="G23" i="5"/>
  <c r="G13" i="5"/>
  <c r="G19" i="5"/>
  <c r="G14" i="5"/>
  <c r="G15" i="5"/>
  <c r="G22" i="5" s="1"/>
  <c r="G18" i="5"/>
  <c r="G21" i="5"/>
  <c r="H13" i="5"/>
  <c r="F18" i="5"/>
  <c r="E14" i="5"/>
  <c r="H21" i="5"/>
  <c r="H24" i="5"/>
  <c r="I24" i="5" s="1"/>
  <c r="H14" i="5"/>
  <c r="E18" i="5"/>
  <c r="H20" i="5"/>
  <c r="E13" i="5"/>
  <c r="H19" i="5"/>
  <c r="H16" i="5"/>
  <c r="D15" i="5"/>
  <c r="D18" i="5"/>
  <c r="C13" i="5"/>
  <c r="C14" i="5"/>
  <c r="C15" i="5"/>
  <c r="I20" i="5" l="1"/>
  <c r="I23" i="5"/>
  <c r="H22" i="5"/>
  <c r="I22" i="5" s="1"/>
  <c r="I15" i="5"/>
  <c r="I18" i="5"/>
  <c r="I21" i="5"/>
  <c r="I17" i="5"/>
  <c r="I16" i="5"/>
  <c r="I19" i="5"/>
  <c r="I14" i="5"/>
  <c r="I13" i="5"/>
  <c r="I25" i="5" l="1"/>
  <c r="H35" i="7" s="1"/>
  <c r="E25" i="5"/>
  <c r="M6" i="1"/>
  <c r="M5" i="1"/>
  <c r="M4" i="1"/>
  <c r="M3" i="1"/>
  <c r="M2" i="1"/>
  <c r="L6" i="1"/>
  <c r="L5" i="1"/>
  <c r="L4" i="1"/>
  <c r="L3" i="1"/>
  <c r="L2" i="1"/>
  <c r="K6" i="1"/>
  <c r="K5" i="1"/>
  <c r="K4" i="1"/>
  <c r="K3" i="1"/>
  <c r="K2" i="1"/>
  <c r="J2" i="1"/>
  <c r="J6" i="1"/>
  <c r="J5" i="1"/>
  <c r="J4" i="1"/>
  <c r="J3" i="1"/>
  <c r="I2" i="1"/>
  <c r="I6" i="1"/>
  <c r="I5" i="1"/>
  <c r="I4" i="1"/>
  <c r="I3" i="1"/>
  <c r="H6" i="1"/>
  <c r="H5" i="1"/>
  <c r="H4" i="1"/>
  <c r="H3" i="1"/>
  <c r="H2" i="1"/>
  <c r="E18" i="2" l="1"/>
  <c r="E24" i="2"/>
  <c r="E30" i="2"/>
  <c r="E36" i="2"/>
  <c r="E42" i="2"/>
  <c r="E43" i="2"/>
  <c r="D8" i="2"/>
  <c r="E8" i="2" s="1"/>
  <c r="F8" i="2" s="1"/>
  <c r="G8" i="2" s="1"/>
  <c r="D7" i="2"/>
  <c r="E7" i="2" s="1"/>
  <c r="D29" i="2"/>
  <c r="E29" i="2" s="1"/>
  <c r="F29" i="2" s="1"/>
  <c r="G29" i="2" s="1"/>
  <c r="D23" i="2"/>
  <c r="E23" i="2" s="1"/>
  <c r="F23" i="2" s="1"/>
  <c r="G23" i="2" s="1"/>
  <c r="D17" i="2"/>
  <c r="E17" i="2" s="1"/>
  <c r="F17" i="2" s="1"/>
  <c r="G17" i="2" s="1"/>
  <c r="D28" i="2"/>
  <c r="E28" i="2" s="1"/>
  <c r="F28" i="2" s="1"/>
  <c r="G28" i="2" s="1"/>
  <c r="D22" i="2"/>
  <c r="E22" i="2" s="1"/>
  <c r="F22" i="2" s="1"/>
  <c r="G22" i="2" s="1"/>
  <c r="D16" i="2"/>
  <c r="E16" i="2" s="1"/>
  <c r="F16" i="2" s="1"/>
  <c r="G16" i="2" s="1"/>
  <c r="D10" i="2"/>
  <c r="E10" i="2" s="1"/>
  <c r="F10" i="2" s="1"/>
  <c r="G10" i="2" s="1"/>
  <c r="D27" i="2"/>
  <c r="E27" i="2" s="1"/>
  <c r="F27" i="2" s="1"/>
  <c r="G27" i="2" s="1"/>
  <c r="D21" i="2"/>
  <c r="E21" i="2" s="1"/>
  <c r="F21" i="2" s="1"/>
  <c r="G21" i="2" s="1"/>
  <c r="D15" i="2"/>
  <c r="E15" i="2" s="1"/>
  <c r="F15" i="2" s="1"/>
  <c r="G15" i="2" s="1"/>
  <c r="D26" i="2"/>
  <c r="E26" i="2" s="1"/>
  <c r="F26" i="2" s="1"/>
  <c r="G26" i="2" s="1"/>
  <c r="D20" i="2"/>
  <c r="E20" i="2" s="1"/>
  <c r="F20" i="2" s="1"/>
  <c r="G20" i="2" s="1"/>
  <c r="D14" i="2"/>
  <c r="E14" i="2" s="1"/>
  <c r="F14" i="2" s="1"/>
  <c r="G14" i="2" s="1"/>
  <c r="D11" i="2"/>
  <c r="E11" i="2" s="1"/>
  <c r="F11" i="2" s="1"/>
  <c r="G11" i="2" s="1"/>
  <c r="D9" i="2"/>
  <c r="E9" i="2" s="1"/>
  <c r="F9" i="2" s="1"/>
  <c r="G9" i="2" s="1"/>
  <c r="D13" i="2"/>
  <c r="E13" i="2" s="1"/>
  <c r="F13" i="2" s="1"/>
  <c r="G13" i="2" s="1"/>
  <c r="D19" i="2"/>
  <c r="E19" i="2" s="1"/>
  <c r="F19" i="2" s="1"/>
  <c r="G19" i="2" s="1"/>
  <c r="D25" i="2"/>
  <c r="E25" i="2" s="1"/>
  <c r="F25" i="2" s="1"/>
  <c r="G25" i="2" s="1"/>
  <c r="H30" i="2" l="1"/>
  <c r="H18" i="2"/>
  <c r="H24" i="2"/>
  <c r="F7" i="2"/>
  <c r="G7" i="2" s="1"/>
  <c r="H12" i="2" s="1"/>
  <c r="D33" i="2" l="1"/>
  <c r="E33" i="2" s="1"/>
  <c r="F33" i="2" s="1"/>
  <c r="G33" i="2" s="1"/>
  <c r="D35" i="2"/>
  <c r="E35" i="2" s="1"/>
  <c r="F35" i="2" s="1"/>
  <c r="G35" i="2" s="1"/>
  <c r="D32" i="2"/>
  <c r="E32" i="2" s="1"/>
  <c r="F32" i="2" s="1"/>
  <c r="G32" i="2" s="1"/>
  <c r="D34" i="2"/>
  <c r="E34" i="2" s="1"/>
  <c r="F34" i="2" s="1"/>
  <c r="G34" i="2" s="1"/>
  <c r="D31" i="2"/>
  <c r="E31" i="2" s="1"/>
  <c r="F31" i="2" s="1"/>
  <c r="G31" i="2" s="1"/>
  <c r="H36" i="2" l="1"/>
  <c r="D40" i="2"/>
  <c r="E40" i="2" s="1"/>
  <c r="F40" i="2" s="1"/>
  <c r="G40" i="2" s="1"/>
  <c r="D41" i="2"/>
  <c r="E41" i="2" s="1"/>
  <c r="F41" i="2" s="1"/>
  <c r="G41" i="2" s="1"/>
  <c r="D38" i="2"/>
  <c r="E38" i="2" s="1"/>
  <c r="F38" i="2" s="1"/>
  <c r="G38" i="2" s="1"/>
  <c r="D39" i="2"/>
  <c r="E39" i="2" s="1"/>
  <c r="F39" i="2" s="1"/>
  <c r="G39" i="2" s="1"/>
  <c r="D37" i="2"/>
  <c r="E37" i="2" s="1"/>
  <c r="F37" i="2" s="1"/>
  <c r="G37" i="2" s="1"/>
  <c r="H42" i="2" l="1"/>
  <c r="H43" i="2" s="1"/>
  <c r="H33" i="7" s="1"/>
  <c r="H3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Microsoft Office</author>
  </authors>
  <commentList>
    <comment ref="N14" authorId="0" shapeId="0" xr:uid="{00000000-0006-0000-0300-000001000000}">
      <text>
        <r>
          <rPr>
            <b/>
            <sz val="10"/>
            <color rgb="FF000000"/>
            <rFont val="Tahoma"/>
            <family val="2"/>
          </rPr>
          <t xml:space="preserve">Esta columna indica la palabra </t>
        </r>
        <r>
          <rPr>
            <b/>
            <sz val="10"/>
            <color rgb="FFFF0000"/>
            <rFont val="Tahoma"/>
            <family val="2"/>
          </rPr>
          <t>ERROR</t>
        </r>
        <r>
          <rPr>
            <b/>
            <sz val="10"/>
            <color rgb="FF000000"/>
            <rFont val="Tahoma"/>
            <family val="2"/>
          </rPr>
          <t xml:space="preserve"> cuando se indica que el estudiantado se encuentra en III Ciclo.  Si el estudiantado se encuentra en Educación Diversificada aparece la palabra </t>
        </r>
        <r>
          <rPr>
            <b/>
            <sz val="10"/>
            <color rgb="FFFF0000"/>
            <rFont val="Tahoma"/>
            <family val="2"/>
          </rPr>
          <t>SELECCIONAR.</t>
        </r>
        <r>
          <rPr>
            <b/>
            <sz val="10"/>
            <color rgb="FF000000"/>
            <rFont val="Tahoma"/>
            <family val="2"/>
          </rPr>
          <t xml:space="preserve">  Dado que si la hoja de cálculo solo suma la casilla idioma en III Ciclo en las celdas denominadas Inglés y Francés.  Y suma en idioma en Educación Diversificada en la celda denominada Idioma</t>
        </r>
      </text>
    </comment>
    <comment ref="O14" authorId="0" shapeId="0" xr:uid="{00000000-0006-0000-0300-000002000000}">
      <text>
        <r>
          <rPr>
            <b/>
            <sz val="10"/>
            <color rgb="FF000000"/>
            <rFont val="Tahoma"/>
            <family val="2"/>
          </rPr>
          <t xml:space="preserve">Si el estudiantado está en Educación Diversificada debe </t>
        </r>
        <r>
          <rPr>
            <b/>
            <u/>
            <sz val="10"/>
            <color rgb="FFC00000"/>
            <rFont val="Tahoma"/>
            <family val="2"/>
          </rPr>
          <t xml:space="preserve">seleccionar en esta columna </t>
        </r>
        <r>
          <rPr>
            <b/>
            <sz val="10"/>
            <color rgb="FF000000"/>
            <rFont val="Tahoma"/>
            <family val="2"/>
          </rPr>
          <t>el idioma que lleva el estudiantado, ya que si lo selecciona en las columnas denominadas "Inglés" o "Francés" no se contabilizan las lecciones</t>
        </r>
      </text>
    </comment>
  </commentList>
</comments>
</file>

<file path=xl/sharedStrings.xml><?xml version="1.0" encoding="utf-8"?>
<sst xmlns="http://schemas.openxmlformats.org/spreadsheetml/2006/main" count="693" uniqueCount="355">
  <si>
    <t>Asignatura</t>
  </si>
  <si>
    <t>Nivel</t>
  </si>
  <si>
    <t>Cantidad de estudiantes por nivel</t>
  </si>
  <si>
    <t>Cantidad de grupos por nivel</t>
  </si>
  <si>
    <t>Cantidad de lecciones requeridas</t>
  </si>
  <si>
    <t>Cantidad de lecciones totales</t>
  </si>
  <si>
    <t>Matemática</t>
  </si>
  <si>
    <t>7°</t>
  </si>
  <si>
    <t>8°</t>
  </si>
  <si>
    <t>9°</t>
  </si>
  <si>
    <t>10°</t>
  </si>
  <si>
    <t>11°</t>
  </si>
  <si>
    <t>Español</t>
  </si>
  <si>
    <t>Estudios Sociales</t>
  </si>
  <si>
    <t>Ciencias (1 ciencia)</t>
  </si>
  <si>
    <t>Inglés</t>
  </si>
  <si>
    <t>Francés</t>
  </si>
  <si>
    <t xml:space="preserve">San José Central </t>
  </si>
  <si>
    <t xml:space="preserve">San José Oeste </t>
  </si>
  <si>
    <t>San José Norte</t>
  </si>
  <si>
    <t>Puriscal</t>
  </si>
  <si>
    <t xml:space="preserve">Desamparados </t>
  </si>
  <si>
    <t>Heredia</t>
  </si>
  <si>
    <t>Alajuela</t>
  </si>
  <si>
    <t>Occidente</t>
  </si>
  <si>
    <t>Cartago</t>
  </si>
  <si>
    <t xml:space="preserve">Turrialba </t>
  </si>
  <si>
    <t xml:space="preserve">Sarapiquí </t>
  </si>
  <si>
    <t xml:space="preserve">San Carlos </t>
  </si>
  <si>
    <t>Limón</t>
  </si>
  <si>
    <t>Guápiles</t>
  </si>
  <si>
    <t>Sura</t>
  </si>
  <si>
    <t>Puntarenas</t>
  </si>
  <si>
    <t>Peninsular</t>
  </si>
  <si>
    <t>Aguirre</t>
  </si>
  <si>
    <t>Pérez Zeledón</t>
  </si>
  <si>
    <t>Grande De Térraba</t>
  </si>
  <si>
    <t>Coto</t>
  </si>
  <si>
    <t>Cañas</t>
  </si>
  <si>
    <t>Liberia</t>
  </si>
  <si>
    <t>Santa Cruz</t>
  </si>
  <si>
    <t>Nicoya</t>
  </si>
  <si>
    <t>Zona Norte Norte</t>
  </si>
  <si>
    <t>Estudiante</t>
  </si>
  <si>
    <t>Ciencias</t>
  </si>
  <si>
    <t>Español*</t>
  </si>
  <si>
    <t>Química</t>
  </si>
  <si>
    <t>Biología</t>
  </si>
  <si>
    <t>Psicología</t>
  </si>
  <si>
    <t>Filosofía</t>
  </si>
  <si>
    <t>Sétimo</t>
  </si>
  <si>
    <t>Octavo</t>
  </si>
  <si>
    <t>Noveno</t>
  </si>
  <si>
    <t>Décimo</t>
  </si>
  <si>
    <t>Undécimo</t>
  </si>
  <si>
    <t>Sí</t>
  </si>
  <si>
    <t>No</t>
  </si>
  <si>
    <t>#</t>
  </si>
  <si>
    <t>Total de estudiantes con ACS por nivel</t>
  </si>
  <si>
    <t>Fórmula para redondeo\</t>
  </si>
  <si>
    <t>No Aplica</t>
  </si>
  <si>
    <t>Idioma en Educación Diversificada</t>
  </si>
  <si>
    <t>Selección de idioma</t>
  </si>
  <si>
    <t>Columna1</t>
  </si>
  <si>
    <t>Identificación</t>
  </si>
  <si>
    <t>Total estudiantes sordos</t>
  </si>
  <si>
    <t>Cantidad de grupos por nivel (mínimo 2 estudiantes por grupo)</t>
  </si>
  <si>
    <t>Educación Cívica</t>
  </si>
  <si>
    <t>Física matemática</t>
  </si>
  <si>
    <t xml:space="preserve">                </t>
  </si>
  <si>
    <t xml:space="preserve">Subtotal </t>
  </si>
  <si>
    <t>Total de lecciones requeridas</t>
  </si>
  <si>
    <t>Estudiantes Sordos</t>
  </si>
  <si>
    <t>Centro Educativo</t>
  </si>
  <si>
    <t>Total estudiantes sordos:</t>
  </si>
  <si>
    <t>Formulario</t>
  </si>
  <si>
    <t>Apoyos Educativos en III Ciclo y Educación Diversificada</t>
  </si>
  <si>
    <t xml:space="preserve">Apoyos Educativos en III Ciclo y Educación Diversificada </t>
  </si>
  <si>
    <t xml:space="preserve">Código </t>
  </si>
  <si>
    <t>CÓDIGO PRESUPUESTARIO:</t>
  </si>
  <si>
    <t>INSTITUCIÓN:</t>
  </si>
  <si>
    <t>LECCIONES DE RETRASO MENTAL</t>
  </si>
  <si>
    <t>LECCIONES DE AUDICIÓN Y LENGUAJE</t>
  </si>
  <si>
    <t>Lecc. R.M</t>
  </si>
  <si>
    <t>Lecc. Audicion</t>
  </si>
  <si>
    <t>CENTRO EDUCATIVO:</t>
  </si>
  <si>
    <t>INSTITUCION:</t>
  </si>
  <si>
    <t>CÓDIGO:</t>
  </si>
  <si>
    <t>*LECCIONES DE REFORZAMIENTO</t>
  </si>
  <si>
    <t>*LECCIONES DE TUTORIA ESTUDIANTES OYENTES</t>
  </si>
  <si>
    <t>Código</t>
  </si>
  <si>
    <t>*LECCIONES DE TUTORIA ESTUDIANTES SORDOS</t>
  </si>
  <si>
    <t>LICEO RICARDO FERNANDEZ</t>
  </si>
  <si>
    <t>LICEO ALAJUELITA</t>
  </si>
  <si>
    <t>IPEC SAN JOSE</t>
  </si>
  <si>
    <t>LICEO DEL SUR</t>
  </si>
  <si>
    <t>LICEO DE CUATRO REINAS</t>
  </si>
  <si>
    <t>LICEO EDGAR CERVANTES VILLALTA</t>
  </si>
  <si>
    <t>C.T.P. ULADISLAO GAMEZ SOLANO</t>
  </si>
  <si>
    <t>C.T.P. DE ACOSTA</t>
  </si>
  <si>
    <t>C.T.P. DOS CERCAS</t>
  </si>
  <si>
    <t>LICEO DE ASERRI</t>
  </si>
  <si>
    <t>LICEO DE GRAVILIAS</t>
  </si>
  <si>
    <t>LICEO MAXIMO QUESADA</t>
  </si>
  <si>
    <t>LICEO SAN MIGUEL</t>
  </si>
  <si>
    <t>LICEO DE SABANILLAS</t>
  </si>
  <si>
    <t>LICEO DE FRAILES</t>
  </si>
  <si>
    <t>CTP PURISCAL</t>
  </si>
  <si>
    <t>LICEO DE CIUDAD COLON</t>
  </si>
  <si>
    <t>C.T.P. TURRUBARES</t>
  </si>
  <si>
    <t>C.T.P. LA GLORIA</t>
  </si>
  <si>
    <t>COLEGIO DE TABARCIA</t>
  </si>
  <si>
    <t>LICEO DE BARBABCOAS</t>
  </si>
  <si>
    <t>C.T.P. SAN ISIDRO</t>
  </si>
  <si>
    <t>C.T.P. PLATANARES</t>
  </si>
  <si>
    <t>C.T.P. AMBIENTALISTA ISAIAS RETANA</t>
  </si>
  <si>
    <t>LICEO DE POAS</t>
  </si>
  <si>
    <t>C.T.P RICARDO CASTRO BEER</t>
  </si>
  <si>
    <t>I.P.E.C. MARIA PACHECO</t>
  </si>
  <si>
    <t>LICEO LEON CORTES CASTRO</t>
  </si>
  <si>
    <t>COL. MARISTA</t>
  </si>
  <si>
    <t>COLEGIO AMBIENTALISTA EL ROBLE</t>
  </si>
  <si>
    <t>LICEO ALFARO RUIZ</t>
  </si>
  <si>
    <t>LICEOS NUESTRA SEÑORA DE LOS ANGELES</t>
  </si>
  <si>
    <t>LICEO DR. RICARDO MORENO CAÑAS</t>
  </si>
  <si>
    <t>LICEO DE VALLE AZUL</t>
  </si>
  <si>
    <t>C.T.P FRANCISCO J. ORLICH</t>
  </si>
  <si>
    <t>C.T.P. DE PIEDADES SUR</t>
  </si>
  <si>
    <t>COLEGIO LA CANDELARIA</t>
  </si>
  <si>
    <t>LICEO SAN CARLOS</t>
  </si>
  <si>
    <t>C.T.P. NATANIEL ARIAS (AGUAS ZARCAS)</t>
  </si>
  <si>
    <t>LICEO DE FLORENCIA</t>
  </si>
  <si>
    <t>C.T.P. DE GUATUSO</t>
  </si>
  <si>
    <t>C.T.P. DE VENECIA</t>
  </si>
  <si>
    <t>C.T.P. LOS CHILES</t>
  </si>
  <si>
    <t>C.T.P. DE LA FORTUNA</t>
  </si>
  <si>
    <t>C.T.P. SANTA ROSA</t>
  </si>
  <si>
    <t>LICEO CAPITAN MANUEL QUIROS</t>
  </si>
  <si>
    <t>LICEO BOCA DE ARENAL</t>
  </si>
  <si>
    <t>LICEO BRAULIO CARRILLO</t>
  </si>
  <si>
    <t>C.T.P. ING. MARIO QUIROS S.</t>
  </si>
  <si>
    <t>LICEO DE TARRAZU</t>
  </si>
  <si>
    <t>LICEO DE PARAISO</t>
  </si>
  <si>
    <t>LICEO FRANCISCA CARRASCO</t>
  </si>
  <si>
    <t>LICEO DE CORRALILLO</t>
  </si>
  <si>
    <t>C.T.P. DE PACAYAS</t>
  </si>
  <si>
    <t>C.T.P. LA SUIZA</t>
  </si>
  <si>
    <t>LICEO HERNAN VARGAS RAMIREZ</t>
  </si>
  <si>
    <t>LICEO DE PEJIBAYE</t>
  </si>
  <si>
    <t>LICEO DE TUCURRIQUE</t>
  </si>
  <si>
    <t>C.T.P. DE ULLOA</t>
  </si>
  <si>
    <t>LICEO EL ROBLE</t>
  </si>
  <si>
    <t>C.T.P. DE FLORES</t>
  </si>
  <si>
    <t>LICEO DE SANTO DOMINGO</t>
  </si>
  <si>
    <t>LICEO ING. MANUEL BENAVIDES</t>
  </si>
  <si>
    <t>LICEO EXP. BILINGUE BELEN</t>
  </si>
  <si>
    <t>LICEO RODRIGO HERNANDEZ V.</t>
  </si>
  <si>
    <t>C.T.P. LIBERIA</t>
  </si>
  <si>
    <t>C.T.P. LA FORTUNA</t>
  </si>
  <si>
    <t>LICEO JOSE MARIA GUTIERREZ</t>
  </si>
  <si>
    <t>COLEGIO DE BAGACES</t>
  </si>
  <si>
    <t>LICEO BARRIO IRVIN</t>
  </si>
  <si>
    <t>C.T.P. DE NICOYA</t>
  </si>
  <si>
    <t>C.T.P. DE MANSION</t>
  </si>
  <si>
    <t>C.T.P. DE COPAL</t>
  </si>
  <si>
    <t>C.T.P. NANDAYURE</t>
  </si>
  <si>
    <t>C.T.P. DE CORRALILLO</t>
  </si>
  <si>
    <t>LICEO SAN FRANCISCO DE COYOTE</t>
  </si>
  <si>
    <t>C.T.P. HOJANCHA</t>
  </si>
  <si>
    <t>COLEGIO BOCAS DE NOSARA</t>
  </si>
  <si>
    <t>C.T.P. SANTA CRUZ</t>
  </si>
  <si>
    <t>C.T.P. CARRILLO</t>
  </si>
  <si>
    <t>C.T.P. DE CARTAGENA</t>
  </si>
  <si>
    <t>C.T.P. 27 DE ABRIL</t>
  </si>
  <si>
    <t>LICEO DE VILLARREAL</t>
  </si>
  <si>
    <t>C.T.P.SARDINAL</t>
  </si>
  <si>
    <t>C.T.P. DE SANTA BARBARA</t>
  </si>
  <si>
    <t>LICEO MIGUEL ARAYA V.</t>
  </si>
  <si>
    <t>C.T.P. ABANGARES</t>
  </si>
  <si>
    <t>LICEO MAURILIO ALVARADO VARGAS</t>
  </si>
  <si>
    <t>LICEO DE COLORADO</t>
  </si>
  <si>
    <t>C.T.P. DE PUNTARENAS</t>
  </si>
  <si>
    <t>C.T.P. DE PAQUERA</t>
  </si>
  <si>
    <t>C.T.P. DE JICARAL</t>
  </si>
  <si>
    <t>LICEO DE MIRAMAR</t>
  </si>
  <si>
    <t xml:space="preserve">LICEO DE CHOMES </t>
  </si>
  <si>
    <t>LICEO JOSE MARTI</t>
  </si>
  <si>
    <t>C.T.P. HUMBERTO MELLONI CAMPAN</t>
  </si>
  <si>
    <t>C.T.P. CARLOS ML. VICENTE</t>
  </si>
  <si>
    <t>C.T.P. CORREDORES</t>
  </si>
  <si>
    <t>C.T.P. PUERTO JIMENEZ</t>
  </si>
  <si>
    <t>C.T.P. SABALITO</t>
  </si>
  <si>
    <t>C.T.P. GUAYCARA</t>
  </si>
  <si>
    <t>LICEO DE CIUDAD NEILY</t>
  </si>
  <si>
    <t>COLEGIO FINCA NARANJO</t>
  </si>
  <si>
    <t>COLEGIO DE LIMON DIURNO</t>
  </si>
  <si>
    <t>C.T.P. DE BATAAN</t>
  </si>
  <si>
    <t>C.T.P. PADRE ROBERTO EVANS SAUNDERS</t>
  </si>
  <si>
    <t>LICEO DE CARIARI</t>
  </si>
  <si>
    <t>C.T.P. GUACIMO</t>
  </si>
  <si>
    <t>C.T.P. DE POCOCI</t>
  </si>
  <si>
    <t>C.T.P. DE PARRITA</t>
  </si>
  <si>
    <t>C.T.P. DE JACO</t>
  </si>
  <si>
    <t>C.T.P. DE MATAPALO</t>
  </si>
  <si>
    <t>C.T.P. DE QUEPOS</t>
  </si>
  <si>
    <t>C.T.P. DE UPALA</t>
  </si>
  <si>
    <t>C.T.P. CALLE BLANCOS</t>
  </si>
  <si>
    <t>LICEO DE CEDROS</t>
  </si>
  <si>
    <t>C.T.P. PURRAL</t>
  </si>
  <si>
    <t>LICEO DE CORONADO</t>
  </si>
  <si>
    <t>LICEO DE MORAVIA</t>
  </si>
  <si>
    <t>LICEO SANTA ANA</t>
  </si>
  <si>
    <t>LICEO DE PAVAS</t>
  </si>
  <si>
    <t>LICEO DE ESCAZU</t>
  </si>
  <si>
    <t>C.T.P. PUERTO VIEJO</t>
  </si>
  <si>
    <t>LICEO DE RIO FRIO</t>
  </si>
  <si>
    <t>C.T.P. DE BUENOS AIRES</t>
  </si>
  <si>
    <t>C.T.P. DE OSA</t>
  </si>
  <si>
    <t>LICEO PACIFICO SUR</t>
  </si>
  <si>
    <t>C.T.P. DE COBANO</t>
  </si>
  <si>
    <t>C.T.P. DE TALAMANCA</t>
  </si>
  <si>
    <t>Regional</t>
  </si>
  <si>
    <t>Programa</t>
  </si>
  <si>
    <t>Subprograma</t>
  </si>
  <si>
    <t>Región</t>
  </si>
  <si>
    <t>APOYOS EN SECUNDARIA</t>
  </si>
  <si>
    <t>PLAN NACIONAL</t>
  </si>
  <si>
    <t>LICEO DE QUEBRADA GANADO</t>
  </si>
  <si>
    <t>CTP RICARDO CASTRO BEER</t>
  </si>
  <si>
    <t>LICEO MAURILIO ALVARADO V.</t>
  </si>
  <si>
    <t>LICEO VICENTE LACHNER</t>
  </si>
  <si>
    <t>LICEO PARAÍSO</t>
  </si>
  <si>
    <t>CTP CARLOS MANUEL VICENTE C.</t>
  </si>
  <si>
    <t>LICEO MONSEÑOR RUBÉN ODIO</t>
  </si>
  <si>
    <t>LICEO PACÍFICO SUR</t>
  </si>
  <si>
    <t>LICEO CARIARI</t>
  </si>
  <si>
    <t>LICEO SANTO DOMINGO</t>
  </si>
  <si>
    <t>LICEO DE HEREDIA</t>
  </si>
  <si>
    <t>COLEGIO DIURNO DE LIMÓN</t>
  </si>
  <si>
    <t>LICEO BIJAGUA</t>
  </si>
  <si>
    <t>LICEO VILLA NUEVA</t>
  </si>
  <si>
    <t>CTP UPALA</t>
  </si>
  <si>
    <t>DR. RICARDO CAÑAS MORENO</t>
  </si>
  <si>
    <t>INSTITUTO JULIO ACOSTA GARCÍA</t>
  </si>
  <si>
    <t>COLEGIO ACADÉMICO DE LEPANTO</t>
  </si>
  <si>
    <t>LICEO UNESCO</t>
  </si>
  <si>
    <t>LICEO MIRAMAR</t>
  </si>
  <si>
    <t>LICEO CHOMES</t>
  </si>
  <si>
    <t>LICEO ANTONIO OBANDO CHAN</t>
  </si>
  <si>
    <t>LICEO DE CHACARITA</t>
  </si>
  <si>
    <t>LICEO DE NICOYA</t>
  </si>
  <si>
    <t>LICEO PURISCAL</t>
  </si>
  <si>
    <t>LICEO ROBERTO BRENES MESÉN</t>
  </si>
  <si>
    <t>LICEO NAPOLEÓN QUESADA</t>
  </si>
  <si>
    <t>LICEO HERNÁN ZAMORA E.</t>
  </si>
  <si>
    <t>COLEGIO DE SANTA ANA</t>
  </si>
  <si>
    <t>LICEO DE SANTA CRUZ</t>
  </si>
  <si>
    <t>LICEO DE RÍO FRIO</t>
  </si>
  <si>
    <t>COLEGIO SULAYON</t>
  </si>
  <si>
    <t>INSTITUTO DE EDUCACIÓN DR. CLODOMIRO PICADO</t>
  </si>
  <si>
    <t>COLEGIO AMBIENTALISTA DE PEJIBAYE</t>
  </si>
  <si>
    <t>LICEO HERNÁN VARGAS</t>
  </si>
  <si>
    <t>Ministerio de Educación Pública</t>
  </si>
  <si>
    <t>Dirección de Planificación Institucional</t>
  </si>
  <si>
    <t>Departamento de Formulación Presupuestaria</t>
  </si>
  <si>
    <t>Fecha Edición</t>
  </si>
  <si>
    <t>Fecha Rige</t>
  </si>
  <si>
    <t>Edición</t>
  </si>
  <si>
    <t>Lecciones</t>
  </si>
  <si>
    <t>Nombre de la Institución:</t>
  </si>
  <si>
    <t>Código presupuestario:</t>
  </si>
  <si>
    <t>Nivel/Grado</t>
  </si>
  <si>
    <t>III Ciclo</t>
  </si>
  <si>
    <t>Diversificado Vocacional</t>
  </si>
  <si>
    <t>Total</t>
  </si>
  <si>
    <t>12°</t>
  </si>
  <si>
    <t>Cantidad de estudiantes por grupo:</t>
  </si>
  <si>
    <t>Cantidad de Grupos</t>
  </si>
  <si>
    <t>Matemáticas</t>
  </si>
  <si>
    <t>Guía</t>
  </si>
  <si>
    <t>Educación Física</t>
  </si>
  <si>
    <t>Educación Musical</t>
  </si>
  <si>
    <t>Informatica Educativa</t>
  </si>
  <si>
    <t>Artes Plásticas</t>
  </si>
  <si>
    <t>Religión</t>
  </si>
  <si>
    <t xml:space="preserve">Formación Vocacional </t>
  </si>
  <si>
    <t xml:space="preserve">Tecnología </t>
  </si>
  <si>
    <t>Lecciones de Seguimiento</t>
  </si>
  <si>
    <t>Lecciones de coordinación</t>
  </si>
  <si>
    <t xml:space="preserve">Lecciones de planeamiento </t>
  </si>
  <si>
    <t>Lecciones para el Coordinador del Servicio:</t>
  </si>
  <si>
    <t>Lecciones de Reajuste:</t>
  </si>
  <si>
    <t>TOTAL LECCIONES PLAN NACIONAL</t>
  </si>
  <si>
    <t>TOTAL DE LECCIONES SUBPROGRAMA 04</t>
  </si>
  <si>
    <t>DIFERENCIA</t>
  </si>
  <si>
    <t>Observaciones:</t>
  </si>
  <si>
    <t>Las lecciones de planeamiento y coordinación están autorizadas, pero deben ser tramitadas por la Unidad correspondiente de la  Dirección de Recursos Humanos</t>
  </si>
  <si>
    <t>SI</t>
  </si>
  <si>
    <t xml:space="preserve">SUB TOTAL LECCIONES </t>
  </si>
  <si>
    <t>SUB TOTAL LECCIONES EDUCACIÓN ESPECIAL</t>
  </si>
  <si>
    <t>Reforzamiento</t>
  </si>
  <si>
    <t>ANALIZADO POR:</t>
  </si>
  <si>
    <t>ASIGNATURAS</t>
  </si>
  <si>
    <t>Multinivel Sordos**</t>
  </si>
  <si>
    <t>Lecciones Apoyo a estudiantes sordos (2)</t>
  </si>
  <si>
    <t>*TOTAL DE LECCIONES EN RELACIÓN DE PUESTOS</t>
  </si>
  <si>
    <t>*INFORMACIÓN INCLUIDA POR DFP</t>
  </si>
  <si>
    <t>1- TERCER CICLO Y CICLO DIVERSIFICADO VOCACIONAL (PLAN NACIONAL)</t>
  </si>
  <si>
    <t>Tercer Ciclo y Ciclo Diversificado Vocacional (Plan Nacional)</t>
  </si>
  <si>
    <t>**Adjuntar lista de estudiantes de los grupos de sordos indicando el nombre completo, nivel de cada estudiante y diagnostico auditivo</t>
  </si>
  <si>
    <t>Habilidades y destrezas para la vida (4)</t>
  </si>
  <si>
    <t>2- APOYOS EDUCATIVOS EN TERCER CICLO Y EDUCACIÓN DIVERSIFICADA</t>
  </si>
  <si>
    <t>Estudiantes Oyentes con ACS</t>
  </si>
  <si>
    <t>Apoyos Educativos en Tercer Ciclo y Educación Diversificada</t>
  </si>
  <si>
    <t>Estudiantes oyentes con ACS</t>
  </si>
  <si>
    <t>PERTENECE AL PROGRAMA DE ATENCIÓN A ESTUDIANTES SORDOS A TRAVÉS DE UNA PROPUESTA ESPECÍFICA DE EDUCACIÓN ABIERTA:</t>
  </si>
  <si>
    <t xml:space="preserve"> - TERCER CICLO Y CICLO DIVERSIFICADO VOCACIONAL (PLAN NACIONAL)</t>
  </si>
  <si>
    <t xml:space="preserve"> - APOYOS EDUCATIVOS EN TERCER CICLO Y EDUCACIÓN DIVERSIFICADA</t>
  </si>
  <si>
    <t>HOJA DE CALCULO PARA LOS SERVICIOS:</t>
  </si>
  <si>
    <t>*TOTAL DE LECCIONES (SUBPROGRAMA 02 ó 03)</t>
  </si>
  <si>
    <t>4 En décimo año se debe tomar una lección de Habilidades y Destrezas para la vida, para impartir Afectividad y Sexualidad</t>
  </si>
  <si>
    <t>Estoy de acuerdo con la cantidad de lecciones autorizadas</t>
  </si>
  <si>
    <t>FIRMA DE DIRECTOR:</t>
  </si>
  <si>
    <t>* Las lecciones  de reforzamiento y tutorias se verán reflejados en las hojas de cálculo de Secundaria Académica o Secundaria Técnica según corresponda a cada institución</t>
  </si>
  <si>
    <t>CUENTA CON EL SERVICIO DE TERCER CICLO Y CICLO DIVERSIFICADO (PLAN NACIONAL):</t>
  </si>
  <si>
    <t>LICEO MARTHA MIRAMBELL UMAÑA</t>
  </si>
  <si>
    <t>LICEO MARTHA MIRANBEL UMAÑA</t>
  </si>
  <si>
    <t>CUENTA CON EL SERVICIO DE APOYOS EDUCATIVOS EN TERCER CICLO Y EDUCACION DIVERSIFICADA:</t>
  </si>
  <si>
    <t>LICEO TABARCIA</t>
  </si>
  <si>
    <t>LICEO FINCA ALAJUELA</t>
  </si>
  <si>
    <t>LICEO SAN JOSE</t>
  </si>
  <si>
    <t>reajuste</t>
  </si>
  <si>
    <t>coordinacion</t>
  </si>
  <si>
    <t>planeamiento</t>
  </si>
  <si>
    <t>ESTUDIANTES SORDOS A TRAVES DE UNA PROPUESTA ESPECIFICA</t>
  </si>
  <si>
    <t>C.T.P. HENRY FRANCOIS PITTIER</t>
  </si>
  <si>
    <t>C.T.P. PITAL</t>
  </si>
  <si>
    <t>LECCIONES RECARGOS UNIDAD DE LICENCIAS</t>
  </si>
  <si>
    <t>SUB TOTAL LECCIONES</t>
  </si>
  <si>
    <t>C.T.P. DE SANTA ELENA</t>
  </si>
  <si>
    <t>ATENCIÓN A ESTUDIANTES SORDOS A TRAVÉS DE UNA PROPUESTA ESPECÍFICA                                                                                                                                                                                            DE EDUCACIÓN ABIERTA</t>
  </si>
  <si>
    <t>NO</t>
  </si>
  <si>
    <t>3- LECCIONES UNIDAD DE LICENCIAS</t>
  </si>
  <si>
    <t>4- TOTAL DE LECCIONES EDUCACIÓN ESPECIAL</t>
  </si>
  <si>
    <t>LICEO SANTA TERESITA</t>
  </si>
  <si>
    <t>CURSO LECTIVO 2024</t>
  </si>
  <si>
    <t>Curso Lectivo 2024</t>
  </si>
  <si>
    <t>LICEO EXP. BILINGÜE NUEVO ARENAL</t>
  </si>
  <si>
    <t>CINDEA MONTES DE OCA</t>
  </si>
  <si>
    <r>
      <t>Especialidad Técnica 1 (</t>
    </r>
    <r>
      <rPr>
        <vertAlign val="superscript"/>
        <sz val="8"/>
        <color theme="0"/>
        <rFont val="HendersonSansW00-BasicLight"/>
      </rPr>
      <t>3)</t>
    </r>
  </si>
  <si>
    <r>
      <t>Especialidad Técnica 2 (</t>
    </r>
    <r>
      <rPr>
        <vertAlign val="superscript"/>
        <sz val="8"/>
        <rFont val="HendersonSansW00-BasicLight"/>
      </rPr>
      <t>3)</t>
    </r>
  </si>
  <si>
    <r>
      <rPr>
        <vertAlign val="superscript"/>
        <sz val="6.5"/>
        <color theme="1"/>
        <rFont val="HendersonSansW00-BasicLight"/>
      </rPr>
      <t xml:space="preserve">1 </t>
    </r>
    <r>
      <rPr>
        <sz val="6.5"/>
        <color theme="1"/>
        <rFont val="HendersonSansW00-BasicLight"/>
      </rPr>
      <t>Solo aplica para 11° y 12° nivel</t>
    </r>
  </si>
  <si>
    <r>
      <rPr>
        <vertAlign val="superscript"/>
        <sz val="6.5"/>
        <color theme="1"/>
        <rFont val="HendersonSansW00-BasicLight"/>
      </rPr>
      <t>2</t>
    </r>
    <r>
      <rPr>
        <sz val="6.5"/>
        <color theme="1"/>
        <rFont val="HendersonSansW00-BasicLight"/>
      </rPr>
      <t xml:space="preserve"> Corresponden 10 lecciones adicionales para apoyo de estudiantes sordos en el área técnica  (10 lecciones Tercer Ciclo y 10 lecciones Ciclo Diversificado)</t>
    </r>
  </si>
  <si>
    <r>
      <rPr>
        <vertAlign val="superscript"/>
        <sz val="6.5"/>
        <color theme="1"/>
        <rFont val="HendersonSansW00-BasicLight"/>
      </rPr>
      <t>3</t>
    </r>
    <r>
      <rPr>
        <sz val="6.5"/>
        <color theme="1"/>
        <rFont val="HendersonSansW00-BasicLight"/>
      </rPr>
      <t xml:space="preserve"> Desarrolladas por docentes de Artes Industriales, Agropecuario, Educación para el Hogar.</t>
    </r>
  </si>
  <si>
    <r>
      <t xml:space="preserve">¿El Centro Educativo cuenta con lecciones </t>
    </r>
    <r>
      <rPr>
        <b/>
        <u/>
        <sz val="12"/>
        <color theme="1"/>
        <rFont val="HendersonSansW00-BasicLight"/>
      </rPr>
      <t>aprobadas</t>
    </r>
    <r>
      <rPr>
        <sz val="12"/>
        <color theme="1"/>
        <rFont val="HendersonSansW00-BasicLight"/>
      </rPr>
      <t xml:space="preserve"> de tutoría para estudiantes sordos?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</si>
</sst>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;\-#,##0.0"/>
    <numFmt numFmtId="166" formatCode="_(* #,##0_);_(* \(#,##0\);_(* &quot;-&quot;??_);_(@_)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0"/>
      <color rgb="FF000000"/>
      <name val="Tahoma"/>
      <family val="2"/>
    </font>
    <font>
      <b/>
      <sz val="10"/>
      <color rgb="FFFF0000"/>
      <name val="Tahoma"/>
      <family val="2"/>
    </font>
    <font>
      <b/>
      <u/>
      <sz val="10"/>
      <color rgb="FFC00000"/>
      <name val="Tahoma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HendersonSansW00-BasicLight"/>
    </font>
    <font>
      <b/>
      <sz val="12"/>
      <color theme="1"/>
      <name val="HendersonSansW00-BasicLight"/>
    </font>
    <font>
      <b/>
      <sz val="10"/>
      <name val="HendersonSansW00-BasicLight"/>
    </font>
    <font>
      <sz val="10"/>
      <name val="HendersonSansW00-BasicLight"/>
    </font>
    <font>
      <sz val="10"/>
      <color theme="1"/>
      <name val="HendersonSansW00-BasicLight"/>
    </font>
    <font>
      <sz val="8"/>
      <color theme="1"/>
      <name val="HendersonSansW00-BasicLight"/>
    </font>
    <font>
      <b/>
      <sz val="8"/>
      <color theme="1"/>
      <name val="HendersonSansW00-BasicLight"/>
    </font>
    <font>
      <b/>
      <sz val="8"/>
      <name val="HendersonSansW00-BasicLight"/>
    </font>
    <font>
      <sz val="8"/>
      <name val="HendersonSansW00-BasicLight"/>
    </font>
    <font>
      <vertAlign val="superscript"/>
      <sz val="8"/>
      <color theme="0"/>
      <name val="HendersonSansW00-BasicLight"/>
    </font>
    <font>
      <vertAlign val="superscript"/>
      <sz val="8"/>
      <name val="HendersonSansW00-BasicLight"/>
    </font>
    <font>
      <sz val="8"/>
      <color rgb="FFFF0000"/>
      <name val="HendersonSansW00-BasicLight"/>
    </font>
    <font>
      <b/>
      <sz val="8"/>
      <color rgb="FFFF0000"/>
      <name val="HendersonSansW00-BasicLight"/>
    </font>
    <font>
      <b/>
      <sz val="7"/>
      <color theme="1"/>
      <name val="HendersonSansW00-BasicLight"/>
    </font>
    <font>
      <b/>
      <sz val="6.5"/>
      <color theme="1"/>
      <name val="HendersonSansW00-BasicLight"/>
    </font>
    <font>
      <sz val="6.5"/>
      <color theme="1"/>
      <name val="HendersonSansW00-BasicLight"/>
    </font>
    <font>
      <b/>
      <sz val="6.5"/>
      <color rgb="FFFF0000"/>
      <name val="HendersonSansW00-BasicLight"/>
    </font>
    <font>
      <vertAlign val="superscript"/>
      <sz val="6.5"/>
      <color theme="1"/>
      <name val="HendersonSansW00-BasicLight"/>
    </font>
    <font>
      <b/>
      <u/>
      <sz val="6.5"/>
      <color theme="1"/>
      <name val="HendersonSansW00-BasicLight"/>
    </font>
    <font>
      <sz val="12"/>
      <color theme="1"/>
      <name val="HendersonSansW00-BasicLight"/>
    </font>
    <font>
      <b/>
      <sz val="10"/>
      <color theme="0"/>
      <name val="HendersonSansW00-BasicLight"/>
    </font>
    <font>
      <b/>
      <i/>
      <sz val="10"/>
      <color theme="1"/>
      <name val="HendersonSansW00-BasicLight"/>
    </font>
    <font>
      <sz val="10"/>
      <color theme="0"/>
      <name val="HendersonSansW00-BasicLight"/>
    </font>
    <font>
      <b/>
      <sz val="10"/>
      <color indexed="8"/>
      <name val="HendersonSansW00-BasicLight"/>
    </font>
    <font>
      <sz val="10"/>
      <color indexed="8"/>
      <name val="HendersonSansW00-BasicLight"/>
    </font>
    <font>
      <b/>
      <u/>
      <sz val="12"/>
      <color theme="1"/>
      <name val="HendersonSansW00-BasicLight"/>
    </font>
    <font>
      <b/>
      <sz val="10"/>
      <color theme="4"/>
      <name val="HendersonSansW00-BasicLight"/>
    </font>
    <font>
      <b/>
      <sz val="8"/>
      <color indexed="8"/>
      <name val="HendersonSansW00-BasicLight"/>
    </font>
    <font>
      <sz val="8"/>
      <color indexed="8"/>
      <name val="HendersonSansW00-BasicLight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3FFE3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E8D1FF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theme="4" tint="-0.249977111117893"/>
      </right>
      <top/>
      <bottom/>
      <diagonal/>
    </border>
    <border>
      <left/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-0.249977111117893"/>
      </right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theme="4" tint="-0.249977111117893"/>
      </top>
      <bottom/>
      <diagonal/>
    </border>
    <border>
      <left/>
      <right style="thin">
        <color indexed="64"/>
      </right>
      <top style="medium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/>
      <diagonal/>
    </border>
    <border>
      <left style="thin">
        <color indexed="64"/>
      </left>
      <right/>
      <top style="medium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4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79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5" fillId="7" borderId="10" xfId="0" applyFont="1" applyFill="1" applyBorder="1" applyAlignment="1" applyProtection="1">
      <alignment vertical="center"/>
      <protection hidden="1"/>
    </xf>
    <xf numFmtId="0" fontId="5" fillId="3" borderId="11" xfId="0" applyFont="1" applyFill="1" applyBorder="1" applyAlignment="1" applyProtection="1">
      <alignment vertical="center"/>
      <protection hidden="1"/>
    </xf>
    <xf numFmtId="0" fontId="5" fillId="9" borderId="11" xfId="0" applyFont="1" applyFill="1" applyBorder="1" applyAlignment="1" applyProtection="1">
      <alignment vertical="center"/>
      <protection hidden="1"/>
    </xf>
    <xf numFmtId="0" fontId="5" fillId="4" borderId="11" xfId="0" applyFont="1" applyFill="1" applyBorder="1" applyAlignment="1" applyProtection="1">
      <alignment vertical="center"/>
      <protection hidden="1"/>
    </xf>
    <xf numFmtId="0" fontId="5" fillId="8" borderId="11" xfId="0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 applyProtection="1">
      <alignment vertical="center"/>
      <protection hidden="1"/>
    </xf>
    <xf numFmtId="0" fontId="5" fillId="8" borderId="12" xfId="0" applyFont="1" applyFill="1" applyBorder="1" applyAlignment="1" applyProtection="1">
      <alignment vertical="center"/>
      <protection hidden="1"/>
    </xf>
    <xf numFmtId="0" fontId="5" fillId="6" borderId="10" xfId="0" applyFont="1" applyFill="1" applyBorder="1" applyAlignment="1" applyProtection="1">
      <alignment vertical="center"/>
      <protection hidden="1"/>
    </xf>
    <xf numFmtId="0" fontId="5" fillId="6" borderId="12" xfId="0" applyFont="1" applyFill="1" applyBorder="1" applyAlignment="1" applyProtection="1">
      <alignment vertical="center"/>
      <protection hidden="1"/>
    </xf>
    <xf numFmtId="0" fontId="5" fillId="9" borderId="12" xfId="0" applyFont="1" applyFill="1" applyBorder="1" applyAlignment="1" applyProtection="1">
      <alignment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5" fillId="7" borderId="11" xfId="0" applyFont="1" applyFill="1" applyBorder="1" applyAlignment="1" applyProtection="1">
      <alignment vertical="center"/>
      <protection hidden="1"/>
    </xf>
    <xf numFmtId="0" fontId="5" fillId="7" borderId="12" xfId="0" applyFont="1" applyFill="1" applyBorder="1" applyAlignment="1" applyProtection="1">
      <alignment vertical="center"/>
      <protection hidden="1"/>
    </xf>
    <xf numFmtId="0" fontId="5" fillId="5" borderId="11" xfId="0" applyFont="1" applyFill="1" applyBorder="1" applyAlignment="1" applyProtection="1">
      <alignment vertical="center"/>
      <protection hidden="1"/>
    </xf>
    <xf numFmtId="0" fontId="5" fillId="2" borderId="12" xfId="0" applyFont="1" applyFill="1" applyBorder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1" fillId="10" borderId="14" xfId="0" applyFont="1" applyFill="1" applyBorder="1" applyAlignment="1" applyProtection="1">
      <alignment horizontal="center" vertical="center" wrapText="1"/>
      <protection hidden="1"/>
    </xf>
    <xf numFmtId="0" fontId="7" fillId="10" borderId="0" xfId="0" applyFont="1" applyFill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1" fillId="1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0" fillId="0" borderId="0" xfId="0" applyAlignment="1">
      <alignment wrapText="1"/>
    </xf>
    <xf numFmtId="0" fontId="5" fillId="2" borderId="12" xfId="0" applyFont="1" applyFill="1" applyBorder="1" applyAlignment="1" applyProtection="1">
      <alignment vertical="center" wrapText="1"/>
      <protection hidden="1"/>
    </xf>
    <xf numFmtId="0" fontId="5" fillId="2" borderId="10" xfId="0" applyFont="1" applyFill="1" applyBorder="1" applyAlignment="1" applyProtection="1">
      <alignment vertical="center" wrapText="1"/>
      <protection hidden="1"/>
    </xf>
    <xf numFmtId="0" fontId="5" fillId="2" borderId="11" xfId="0" applyFont="1" applyFill="1" applyBorder="1" applyAlignment="1" applyProtection="1">
      <alignment vertical="center" wrapText="1"/>
      <protection hidden="1"/>
    </xf>
    <xf numFmtId="0" fontId="5" fillId="9" borderId="12" xfId="0" applyFont="1" applyFill="1" applyBorder="1" applyAlignment="1" applyProtection="1">
      <alignment vertical="center" wrapText="1"/>
      <protection hidden="1"/>
    </xf>
    <xf numFmtId="0" fontId="5" fillId="5" borderId="10" xfId="0" applyFont="1" applyFill="1" applyBorder="1" applyAlignment="1" applyProtection="1">
      <alignment vertical="center" wrapText="1"/>
      <protection hidden="1"/>
    </xf>
    <xf numFmtId="0" fontId="5" fillId="6" borderId="11" xfId="0" applyFont="1" applyFill="1" applyBorder="1" applyAlignment="1" applyProtection="1">
      <alignment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9" borderId="11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8" fillId="0" borderId="0" xfId="0" applyFont="1" applyAlignment="1">
      <alignment vertical="center"/>
    </xf>
    <xf numFmtId="0" fontId="6" fillId="14" borderId="0" xfId="0" applyFont="1" applyFill="1" applyProtection="1">
      <protection hidden="1"/>
    </xf>
    <xf numFmtId="0" fontId="0" fillId="14" borderId="0" xfId="0" applyFill="1" applyProtection="1">
      <protection hidden="1"/>
    </xf>
    <xf numFmtId="0" fontId="9" fillId="14" borderId="0" xfId="0" applyFont="1" applyFill="1" applyAlignment="1" applyProtection="1">
      <alignment horizontal="center"/>
      <protection hidden="1"/>
    </xf>
    <xf numFmtId="0" fontId="11" fillId="13" borderId="0" xfId="0" applyFont="1" applyFill="1" applyAlignment="1" applyProtection="1">
      <alignment horizontal="center" vertical="center" wrapText="1"/>
      <protection hidden="1"/>
    </xf>
    <xf numFmtId="0" fontId="9" fillId="14" borderId="0" xfId="0" applyFont="1" applyFill="1" applyProtection="1">
      <protection hidden="1"/>
    </xf>
    <xf numFmtId="0" fontId="5" fillId="14" borderId="10" xfId="0" applyFont="1" applyFill="1" applyBorder="1" applyAlignment="1" applyProtection="1">
      <alignment vertical="center"/>
      <protection hidden="1"/>
    </xf>
    <xf numFmtId="0" fontId="4" fillId="14" borderId="0" xfId="0" applyFont="1" applyFill="1"/>
    <xf numFmtId="0" fontId="5" fillId="6" borderId="11" xfId="0" applyFont="1" applyFill="1" applyBorder="1" applyAlignment="1" applyProtection="1">
      <alignment vertical="center"/>
      <protection hidden="1"/>
    </xf>
    <xf numFmtId="0" fontId="0" fillId="0" borderId="32" xfId="0" applyBorder="1" applyProtection="1"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hidden="1"/>
    </xf>
    <xf numFmtId="0" fontId="0" fillId="14" borderId="0" xfId="0" applyFill="1"/>
    <xf numFmtId="0" fontId="9" fillId="14" borderId="0" xfId="0" applyFont="1" applyFill="1" applyAlignment="1">
      <alignment horizontal="center"/>
    </xf>
    <xf numFmtId="0" fontId="11" fillId="13" borderId="0" xfId="0" applyFont="1" applyFill="1" applyAlignment="1">
      <alignment horizontal="center" vertical="center" wrapText="1"/>
    </xf>
    <xf numFmtId="0" fontId="9" fillId="14" borderId="0" xfId="0" applyFont="1" applyFill="1"/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7" fillId="10" borderId="44" xfId="0" applyFont="1" applyFill="1" applyBorder="1" applyAlignment="1">
      <alignment horizontal="center" vertical="center"/>
    </xf>
    <xf numFmtId="0" fontId="17" fillId="10" borderId="4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right"/>
    </xf>
    <xf numFmtId="0" fontId="8" fillId="0" borderId="34" xfId="0" applyFont="1" applyBorder="1" applyAlignment="1">
      <alignment horizontal="left"/>
    </xf>
    <xf numFmtId="0" fontId="6" fillId="14" borderId="0" xfId="0" applyFont="1" applyFill="1" applyAlignment="1" applyProtection="1">
      <alignment horizontal="center"/>
      <protection hidden="1"/>
    </xf>
    <xf numFmtId="0" fontId="6" fillId="14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5" xfId="0" applyBorder="1"/>
    <xf numFmtId="0" fontId="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" fillId="14" borderId="0" xfId="2" applyFill="1"/>
    <xf numFmtId="0" fontId="2" fillId="0" borderId="0" xfId="2"/>
    <xf numFmtId="0" fontId="2" fillId="20" borderId="0" xfId="2" applyFill="1"/>
    <xf numFmtId="0" fontId="2" fillId="14" borderId="0" xfId="2" applyFill="1" applyAlignment="1">
      <alignment vertical="center"/>
    </xf>
    <xf numFmtId="0" fontId="2" fillId="0" borderId="0" xfId="2" applyAlignment="1">
      <alignment vertical="center"/>
    </xf>
    <xf numFmtId="0" fontId="2" fillId="20" borderId="0" xfId="2" applyFill="1" applyAlignment="1">
      <alignment vertical="center"/>
    </xf>
    <xf numFmtId="166" fontId="19" fillId="14" borderId="0" xfId="2" applyNumberFormat="1" applyFont="1" applyFill="1"/>
    <xf numFmtId="166" fontId="2" fillId="20" borderId="0" xfId="2" applyNumberFormat="1" applyFill="1"/>
    <xf numFmtId="0" fontId="19" fillId="0" borderId="0" xfId="2" applyFont="1"/>
    <xf numFmtId="0" fontId="18" fillId="20" borderId="0" xfId="2" applyFont="1" applyFill="1" applyAlignment="1">
      <alignment horizontal="left" vertical="center"/>
    </xf>
    <xf numFmtId="0" fontId="2" fillId="20" borderId="0" xfId="2" applyFill="1" applyAlignment="1">
      <alignment horizontal="center" vertical="center" wrapText="1"/>
    </xf>
    <xf numFmtId="0" fontId="22" fillId="14" borderId="0" xfId="2" applyFont="1" applyFill="1" applyAlignment="1">
      <alignment horizontal="left" vertical="center"/>
    </xf>
    <xf numFmtId="0" fontId="17" fillId="10" borderId="0" xfId="0" applyFont="1" applyFill="1" applyAlignment="1">
      <alignment horizontal="center" vertical="center" wrapText="1"/>
    </xf>
    <xf numFmtId="0" fontId="17" fillId="10" borderId="0" xfId="0" applyFont="1" applyFill="1" applyAlignment="1">
      <alignment horizontal="center" vertical="center"/>
    </xf>
    <xf numFmtId="0" fontId="0" fillId="24" borderId="0" xfId="0" applyFill="1"/>
    <xf numFmtId="0" fontId="0" fillId="2" borderId="41" xfId="0" applyFill="1" applyBorder="1"/>
    <xf numFmtId="0" fontId="0" fillId="2" borderId="0" xfId="0" applyFill="1"/>
    <xf numFmtId="0" fontId="0" fillId="2" borderId="40" xfId="0" applyFill="1" applyBorder="1"/>
    <xf numFmtId="0" fontId="23" fillId="2" borderId="41" xfId="0" applyFont="1" applyFill="1" applyBorder="1" applyAlignment="1">
      <alignment horizontal="center"/>
    </xf>
    <xf numFmtId="0" fontId="18" fillId="2" borderId="41" xfId="0" applyFont="1" applyFill="1" applyBorder="1"/>
    <xf numFmtId="0" fontId="16" fillId="2" borderId="41" xfId="0" applyFont="1" applyFill="1" applyBorder="1" applyAlignment="1">
      <alignment wrapText="1"/>
    </xf>
    <xf numFmtId="0" fontId="16" fillId="2" borderId="41" xfId="0" applyFont="1" applyFill="1" applyBorder="1" applyAlignment="1">
      <alignment horizontal="left" wrapText="1"/>
    </xf>
    <xf numFmtId="0" fontId="18" fillId="2" borderId="42" xfId="0" applyFont="1" applyFill="1" applyBorder="1"/>
    <xf numFmtId="0" fontId="21" fillId="0" borderId="0" xfId="0" applyFont="1" applyAlignment="1">
      <alignment horizontal="left"/>
    </xf>
    <xf numFmtId="0" fontId="23" fillId="2" borderId="41" xfId="0" applyFont="1" applyFill="1" applyBorder="1"/>
    <xf numFmtId="0" fontId="23" fillId="2" borderId="41" xfId="0" applyFont="1" applyFill="1" applyBorder="1" applyAlignment="1">
      <alignment wrapText="1"/>
    </xf>
    <xf numFmtId="0" fontId="30" fillId="14" borderId="0" xfId="2" applyFont="1" applyFill="1" applyAlignment="1">
      <alignment horizontal="center" vertical="center"/>
    </xf>
    <xf numFmtId="14" fontId="30" fillId="22" borderId="67" xfId="2" applyNumberFormat="1" applyFont="1" applyFill="1" applyBorder="1" applyAlignment="1">
      <alignment horizontal="center" vertical="center" wrapText="1"/>
    </xf>
    <xf numFmtId="0" fontId="30" fillId="22" borderId="68" xfId="2" applyFont="1" applyFill="1" applyBorder="1" applyAlignment="1">
      <alignment horizontal="center" vertical="center" wrapText="1"/>
    </xf>
    <xf numFmtId="0" fontId="30" fillId="22" borderId="88" xfId="2" applyFont="1" applyFill="1" applyBorder="1" applyAlignment="1">
      <alignment horizontal="center" vertical="center" wrapText="1"/>
    </xf>
    <xf numFmtId="0" fontId="30" fillId="22" borderId="69" xfId="2" applyFont="1" applyFill="1" applyBorder="1" applyAlignment="1">
      <alignment horizontal="center" vertical="center" wrapText="1"/>
    </xf>
    <xf numFmtId="14" fontId="30" fillId="0" borderId="70" xfId="2" applyNumberFormat="1" applyFont="1" applyBorder="1" applyAlignment="1" applyProtection="1">
      <alignment horizontal="center" vertical="center"/>
      <protection locked="0"/>
    </xf>
    <xf numFmtId="0" fontId="30" fillId="0" borderId="5" xfId="2" applyFont="1" applyBorder="1" applyAlignment="1" applyProtection="1">
      <alignment horizontal="center" vertical="center"/>
      <protection locked="0"/>
    </xf>
    <xf numFmtId="0" fontId="30" fillId="0" borderId="6" xfId="2" applyFont="1" applyBorder="1" applyAlignment="1" applyProtection="1">
      <alignment horizontal="center" vertical="center"/>
      <protection locked="0"/>
    </xf>
    <xf numFmtId="0" fontId="30" fillId="14" borderId="71" xfId="2" applyFont="1" applyFill="1" applyBorder="1" applyAlignment="1" applyProtection="1">
      <alignment horizontal="center" vertical="center"/>
      <protection locked="0"/>
    </xf>
    <xf numFmtId="14" fontId="30" fillId="0" borderId="72" xfId="2" applyNumberFormat="1" applyFont="1" applyBorder="1" applyAlignment="1" applyProtection="1">
      <alignment horizontal="center" vertical="center"/>
      <protection locked="0"/>
    </xf>
    <xf numFmtId="0" fontId="30" fillId="0" borderId="73" xfId="2" applyFont="1" applyBorder="1" applyAlignment="1" applyProtection="1">
      <alignment horizontal="center" vertical="center"/>
      <protection locked="0"/>
    </xf>
    <xf numFmtId="0" fontId="30" fillId="0" borderId="100" xfId="2" applyFont="1" applyBorder="1" applyAlignment="1" applyProtection="1">
      <alignment horizontal="center" vertical="center"/>
      <protection locked="0"/>
    </xf>
    <xf numFmtId="0" fontId="30" fillId="0" borderId="74" xfId="2" applyFont="1" applyBorder="1" applyAlignment="1" applyProtection="1">
      <alignment horizontal="center" vertical="center"/>
      <protection locked="0"/>
    </xf>
    <xf numFmtId="0" fontId="30" fillId="0" borderId="33" xfId="2" applyFont="1" applyBorder="1" applyAlignment="1">
      <alignment horizontal="right" vertical="center"/>
    </xf>
    <xf numFmtId="0" fontId="30" fillId="0" borderId="12" xfId="2" applyFont="1" applyBorder="1" applyAlignment="1">
      <alignment horizontal="right" vertical="center"/>
    </xf>
    <xf numFmtId="0" fontId="31" fillId="14" borderId="33" xfId="3" applyNumberFormat="1" applyFont="1" applyFill="1" applyBorder="1" applyAlignment="1" applyProtection="1">
      <alignment horizontal="center" vertical="center" wrapText="1"/>
    </xf>
    <xf numFmtId="0" fontId="31" fillId="14" borderId="46" xfId="3" applyNumberFormat="1" applyFont="1" applyFill="1" applyBorder="1" applyAlignment="1" applyProtection="1">
      <alignment horizontal="center" vertical="center" wrapText="1"/>
    </xf>
    <xf numFmtId="0" fontId="31" fillId="14" borderId="34" xfId="3" applyNumberFormat="1" applyFont="1" applyFill="1" applyBorder="1" applyAlignment="1" applyProtection="1">
      <alignment horizontal="center" vertical="center" wrapText="1"/>
    </xf>
    <xf numFmtId="0" fontId="30" fillId="22" borderId="79" xfId="2" applyFont="1" applyFill="1" applyBorder="1" applyAlignment="1">
      <alignment horizontal="center" vertical="center" wrapText="1"/>
    </xf>
    <xf numFmtId="0" fontId="30" fillId="22" borderId="80" xfId="2" applyFont="1" applyFill="1" applyBorder="1" applyAlignment="1">
      <alignment horizontal="center" vertical="center" wrapText="1"/>
    </xf>
    <xf numFmtId="0" fontId="30" fillId="22" borderId="81" xfId="2" applyFont="1" applyFill="1" applyBorder="1" applyAlignment="1">
      <alignment horizontal="center" vertical="center" wrapText="1"/>
    </xf>
    <xf numFmtId="0" fontId="30" fillId="22" borderId="103" xfId="2" applyFont="1" applyFill="1" applyBorder="1" applyAlignment="1">
      <alignment horizontal="center" vertical="center" wrapText="1"/>
    </xf>
    <xf numFmtId="166" fontId="30" fillId="0" borderId="103" xfId="3" applyNumberFormat="1" applyFont="1" applyBorder="1" applyAlignment="1" applyProtection="1">
      <alignment horizontal="right" vertical="center" wrapText="1"/>
    </xf>
    <xf numFmtId="166" fontId="30" fillId="21" borderId="67" xfId="3" applyNumberFormat="1" applyFont="1" applyFill="1" applyBorder="1" applyAlignment="1" applyProtection="1">
      <alignment horizontal="center" vertical="center" wrapText="1"/>
      <protection locked="0"/>
    </xf>
    <xf numFmtId="166" fontId="30" fillId="21" borderId="68" xfId="3" applyNumberFormat="1" applyFont="1" applyFill="1" applyBorder="1" applyAlignment="1" applyProtection="1">
      <alignment horizontal="center" vertical="center" wrapText="1"/>
      <protection locked="0"/>
    </xf>
    <xf numFmtId="166" fontId="30" fillId="21" borderId="69" xfId="3" applyNumberFormat="1" applyFont="1" applyFill="1" applyBorder="1" applyAlignment="1" applyProtection="1">
      <alignment horizontal="center" vertical="center" wrapText="1"/>
      <protection locked="0"/>
    </xf>
    <xf numFmtId="166" fontId="30" fillId="21" borderId="103" xfId="3" applyNumberFormat="1" applyFont="1" applyFill="1" applyBorder="1" applyAlignment="1" applyProtection="1">
      <alignment horizontal="center" vertical="center" wrapText="1"/>
      <protection locked="0"/>
    </xf>
    <xf numFmtId="166" fontId="30" fillId="0" borderId="108" xfId="3" applyNumberFormat="1" applyFont="1" applyBorder="1" applyAlignment="1" applyProtection="1">
      <alignment horizontal="right" vertical="center" wrapText="1"/>
    </xf>
    <xf numFmtId="166" fontId="30" fillId="0" borderId="90" xfId="3" applyNumberFormat="1" applyFont="1" applyBorder="1" applyAlignment="1" applyProtection="1">
      <alignment horizontal="right" vertical="center" wrapText="1"/>
    </xf>
    <xf numFmtId="166" fontId="30" fillId="21" borderId="72" xfId="3" applyNumberFormat="1" applyFont="1" applyFill="1" applyBorder="1" applyAlignment="1" applyProtection="1">
      <alignment horizontal="center" vertical="center" wrapText="1"/>
      <protection locked="0"/>
    </xf>
    <xf numFmtId="166" fontId="30" fillId="21" borderId="73" xfId="3" applyNumberFormat="1" applyFont="1" applyFill="1" applyBorder="1" applyAlignment="1" applyProtection="1">
      <alignment horizontal="center" vertical="center" wrapText="1"/>
      <protection locked="0"/>
    </xf>
    <xf numFmtId="166" fontId="30" fillId="21" borderId="74" xfId="3" applyNumberFormat="1" applyFont="1" applyFill="1" applyBorder="1" applyAlignment="1" applyProtection="1">
      <alignment horizontal="center" vertical="center" wrapText="1"/>
      <protection locked="0"/>
    </xf>
    <xf numFmtId="166" fontId="30" fillId="21" borderId="90" xfId="3" applyNumberFormat="1" applyFont="1" applyFill="1" applyBorder="1" applyAlignment="1" applyProtection="1">
      <alignment horizontal="center" vertical="center" wrapText="1"/>
      <protection locked="0"/>
    </xf>
    <xf numFmtId="166" fontId="32" fillId="0" borderId="86" xfId="3" applyNumberFormat="1" applyFont="1" applyBorder="1" applyAlignment="1" applyProtection="1">
      <alignment horizontal="left" vertical="justify" wrapText="1"/>
    </xf>
    <xf numFmtId="166" fontId="32" fillId="0" borderId="67" xfId="3" applyNumberFormat="1" applyFont="1" applyFill="1" applyBorder="1" applyAlignment="1" applyProtection="1">
      <alignment horizontal="center" vertical="center" wrapText="1"/>
    </xf>
    <xf numFmtId="166" fontId="32" fillId="0" borderId="68" xfId="3" applyNumberFormat="1" applyFont="1" applyFill="1" applyBorder="1" applyAlignment="1" applyProtection="1">
      <alignment horizontal="center" vertical="center" wrapText="1"/>
    </xf>
    <xf numFmtId="166" fontId="32" fillId="0" borderId="69" xfId="3" applyNumberFormat="1" applyFont="1" applyFill="1" applyBorder="1" applyAlignment="1" applyProtection="1">
      <alignment horizontal="center" vertical="center" wrapText="1"/>
    </xf>
    <xf numFmtId="166" fontId="32" fillId="0" borderId="87" xfId="3" applyNumberFormat="1" applyFont="1" applyFill="1" applyBorder="1" applyAlignment="1" applyProtection="1">
      <alignment horizontal="center" vertical="center" wrapText="1"/>
    </xf>
    <xf numFmtId="166" fontId="31" fillId="0" borderId="86" xfId="3" applyNumberFormat="1" applyFont="1" applyBorder="1" applyAlignment="1" applyProtection="1">
      <alignment horizontal="center" vertical="center" wrapText="1"/>
    </xf>
    <xf numFmtId="166" fontId="32" fillId="0" borderId="89" xfId="3" applyNumberFormat="1" applyFont="1" applyBorder="1" applyAlignment="1" applyProtection="1">
      <alignment horizontal="left" vertical="justify" wrapText="1"/>
    </xf>
    <xf numFmtId="166" fontId="32" fillId="0" borderId="70" xfId="3" applyNumberFormat="1" applyFont="1" applyFill="1" applyBorder="1" applyAlignment="1" applyProtection="1">
      <alignment horizontal="center" vertical="center" wrapText="1"/>
    </xf>
    <xf numFmtId="166" fontId="32" fillId="0" borderId="5" xfId="3" applyNumberFormat="1" applyFont="1" applyFill="1" applyBorder="1" applyAlignment="1" applyProtection="1">
      <alignment horizontal="center" vertical="center" wrapText="1"/>
    </xf>
    <xf numFmtId="166" fontId="32" fillId="0" borderId="71" xfId="3" applyNumberFormat="1" applyFont="1" applyFill="1" applyBorder="1" applyAlignment="1" applyProtection="1">
      <alignment horizontal="center" vertical="center" wrapText="1"/>
    </xf>
    <xf numFmtId="166" fontId="32" fillId="0" borderId="4" xfId="3" applyNumberFormat="1" applyFont="1" applyFill="1" applyBorder="1" applyAlignment="1" applyProtection="1">
      <alignment horizontal="center" vertical="center" wrapText="1"/>
    </xf>
    <xf numFmtId="166" fontId="31" fillId="0" borderId="89" xfId="3" applyNumberFormat="1" applyFont="1" applyBorder="1" applyAlignment="1" applyProtection="1">
      <alignment horizontal="center" vertical="center" wrapText="1"/>
    </xf>
    <xf numFmtId="166" fontId="32" fillId="0" borderId="90" xfId="3" applyNumberFormat="1" applyFont="1" applyBorder="1" applyAlignment="1" applyProtection="1">
      <alignment horizontal="left" vertical="justify" wrapText="1"/>
    </xf>
    <xf numFmtId="166" fontId="32" fillId="0" borderId="72" xfId="3" applyNumberFormat="1" applyFont="1" applyFill="1" applyBorder="1" applyAlignment="1" applyProtection="1">
      <alignment horizontal="center" vertical="center" wrapText="1"/>
    </xf>
    <xf numFmtId="166" fontId="32" fillId="0" borderId="73" xfId="3" applyNumberFormat="1" applyFont="1" applyFill="1" applyBorder="1" applyAlignment="1" applyProtection="1">
      <alignment horizontal="center" vertical="center" wrapText="1"/>
    </xf>
    <xf numFmtId="166" fontId="32" fillId="0" borderId="85" xfId="3" applyNumberFormat="1" applyFont="1" applyFill="1" applyBorder="1" applyAlignment="1" applyProtection="1">
      <alignment horizontal="center" vertical="center" wrapText="1"/>
    </xf>
    <xf numFmtId="166" fontId="32" fillId="0" borderId="74" xfId="3" applyNumberFormat="1" applyFont="1" applyFill="1" applyBorder="1" applyAlignment="1" applyProtection="1">
      <alignment horizontal="center" vertical="center" wrapText="1"/>
    </xf>
    <xf numFmtId="166" fontId="32" fillId="0" borderId="8" xfId="3" applyNumberFormat="1" applyFont="1" applyFill="1" applyBorder="1" applyAlignment="1" applyProtection="1">
      <alignment horizontal="center" vertical="center" wrapText="1"/>
    </xf>
    <xf numFmtId="166" fontId="31" fillId="0" borderId="90" xfId="3" applyNumberFormat="1" applyFont="1" applyBorder="1" applyAlignment="1" applyProtection="1">
      <alignment horizontal="center" vertical="center" wrapText="1"/>
    </xf>
    <xf numFmtId="166" fontId="32" fillId="0" borderId="92" xfId="3" applyNumberFormat="1" applyFont="1" applyBorder="1" applyAlignment="1" applyProtection="1">
      <alignment horizontal="left" vertical="justify" wrapText="1"/>
    </xf>
    <xf numFmtId="166" fontId="32" fillId="0" borderId="95" xfId="3" applyNumberFormat="1" applyFont="1" applyFill="1" applyBorder="1" applyAlignment="1" applyProtection="1">
      <alignment horizontal="center" vertical="center" wrapText="1"/>
    </xf>
    <xf numFmtId="166" fontId="32" fillId="0" borderId="2" xfId="3" applyNumberFormat="1" applyFont="1" applyFill="1" applyBorder="1" applyAlignment="1" applyProtection="1">
      <alignment horizontal="center" vertical="center" wrapText="1"/>
    </xf>
    <xf numFmtId="166" fontId="32" fillId="0" borderId="96" xfId="3" applyNumberFormat="1" applyFont="1" applyFill="1" applyBorder="1" applyAlignment="1" applyProtection="1">
      <alignment horizontal="center" vertical="center" wrapText="1"/>
    </xf>
    <xf numFmtId="166" fontId="32" fillId="0" borderId="93" xfId="3" applyNumberFormat="1" applyFont="1" applyFill="1" applyBorder="1" applyAlignment="1" applyProtection="1">
      <alignment horizontal="center" vertical="center" wrapText="1"/>
    </xf>
    <xf numFmtId="166" fontId="31" fillId="14" borderId="93" xfId="3" applyNumberFormat="1" applyFont="1" applyFill="1" applyBorder="1" applyAlignment="1" applyProtection="1">
      <alignment horizontal="center" vertical="center" wrapText="1"/>
    </xf>
    <xf numFmtId="166" fontId="32" fillId="0" borderId="82" xfId="3" applyNumberFormat="1" applyFont="1" applyBorder="1" applyAlignment="1" applyProtection="1">
      <alignment horizontal="left" vertical="justify" wrapText="1"/>
    </xf>
    <xf numFmtId="166" fontId="32" fillId="0" borderId="83" xfId="3" applyNumberFormat="1" applyFont="1" applyFill="1" applyBorder="1" applyAlignment="1" applyProtection="1">
      <alignment horizontal="center" vertical="center" wrapText="1"/>
    </xf>
    <xf numFmtId="166" fontId="31" fillId="14" borderId="83" xfId="3" applyNumberFormat="1" applyFont="1" applyFill="1" applyBorder="1" applyAlignment="1" applyProtection="1">
      <alignment horizontal="center" vertical="center" wrapText="1"/>
    </xf>
    <xf numFmtId="166" fontId="32" fillId="0" borderId="94" xfId="3" applyNumberFormat="1" applyFont="1" applyFill="1" applyBorder="1" applyAlignment="1" applyProtection="1">
      <alignment horizontal="center" vertical="center" wrapText="1"/>
    </xf>
    <xf numFmtId="166" fontId="32" fillId="0" borderId="98" xfId="3" applyNumberFormat="1" applyFont="1" applyFill="1" applyBorder="1" applyAlignment="1" applyProtection="1">
      <alignment horizontal="center" vertical="center" wrapText="1"/>
    </xf>
    <xf numFmtId="166" fontId="32" fillId="0" borderId="97" xfId="3" applyNumberFormat="1" applyFont="1" applyBorder="1" applyAlignment="1" applyProtection="1">
      <alignment horizontal="left" vertical="center" wrapText="1"/>
    </xf>
    <xf numFmtId="166" fontId="31" fillId="14" borderId="90" xfId="3" applyNumberFormat="1" applyFont="1" applyFill="1" applyBorder="1" applyAlignment="1" applyProtection="1">
      <alignment horizontal="center" vertical="center" wrapText="1"/>
    </xf>
    <xf numFmtId="166" fontId="29" fillId="0" borderId="32" xfId="3" applyNumberFormat="1" applyFont="1" applyBorder="1" applyAlignment="1" applyProtection="1">
      <alignment horizontal="left" vertical="justify" wrapText="1"/>
    </xf>
    <xf numFmtId="166" fontId="35" fillId="14" borderId="105" xfId="3" applyNumberFormat="1" applyFont="1" applyFill="1" applyBorder="1" applyAlignment="1" applyProtection="1">
      <alignment horizontal="center" vertical="center" wrapText="1"/>
    </xf>
    <xf numFmtId="166" fontId="35" fillId="14" borderId="104" xfId="3" applyNumberFormat="1" applyFont="1" applyFill="1" applyBorder="1" applyAlignment="1" applyProtection="1">
      <alignment horizontal="center" vertical="center" wrapText="1"/>
    </xf>
    <xf numFmtId="166" fontId="35" fillId="14" borderId="66" xfId="3" applyNumberFormat="1" applyFont="1" applyFill="1" applyBorder="1" applyAlignment="1" applyProtection="1">
      <alignment horizontal="center" vertical="center" wrapText="1"/>
    </xf>
    <xf numFmtId="166" fontId="31" fillId="14" borderId="66" xfId="3" applyNumberFormat="1" applyFont="1" applyFill="1" applyBorder="1" applyAlignment="1" applyProtection="1">
      <alignment horizontal="center" vertical="center" wrapText="1"/>
    </xf>
    <xf numFmtId="166" fontId="29" fillId="14" borderId="86" xfId="3" applyNumberFormat="1" applyFont="1" applyFill="1" applyBorder="1" applyAlignment="1" applyProtection="1">
      <alignment vertical="justify" wrapText="1"/>
    </xf>
    <xf numFmtId="166" fontId="31" fillId="14" borderId="93" xfId="3" applyNumberFormat="1" applyFont="1" applyFill="1" applyBorder="1" applyAlignment="1" applyProtection="1">
      <alignment horizontal="center" vertical="center" wrapText="1"/>
      <protection locked="0"/>
    </xf>
    <xf numFmtId="166" fontId="29" fillId="14" borderId="89" xfId="3" applyNumberFormat="1" applyFont="1" applyFill="1" applyBorder="1" applyAlignment="1" applyProtection="1">
      <alignment vertical="justify" wrapText="1"/>
    </xf>
    <xf numFmtId="166" fontId="31" fillId="14" borderId="83" xfId="3" applyNumberFormat="1" applyFont="1" applyFill="1" applyBorder="1" applyAlignment="1" applyProtection="1">
      <alignment horizontal="center" vertical="center" wrapText="1"/>
      <protection locked="0"/>
    </xf>
    <xf numFmtId="166" fontId="31" fillId="14" borderId="98" xfId="3" applyNumberFormat="1" applyFont="1" applyFill="1" applyBorder="1" applyAlignment="1" applyProtection="1">
      <alignment horizontal="center" vertical="center" wrapText="1"/>
    </xf>
    <xf numFmtId="166" fontId="29" fillId="14" borderId="90" xfId="3" applyNumberFormat="1" applyFont="1" applyFill="1" applyBorder="1" applyAlignment="1" applyProtection="1">
      <alignment vertical="justify" wrapText="1"/>
    </xf>
    <xf numFmtId="166" fontId="31" fillId="14" borderId="85" xfId="3" applyNumberFormat="1" applyFont="1" applyFill="1" applyBorder="1" applyAlignment="1" applyProtection="1">
      <alignment horizontal="center" vertical="center" wrapText="1"/>
      <protection locked="0"/>
    </xf>
    <xf numFmtId="166" fontId="32" fillId="14" borderId="32" xfId="3" applyNumberFormat="1" applyFont="1" applyFill="1" applyBorder="1" applyAlignment="1" applyProtection="1">
      <alignment horizontal="left" vertical="justify" wrapText="1"/>
    </xf>
    <xf numFmtId="166" fontId="32" fillId="21" borderId="34" xfId="3" applyNumberFormat="1" applyFont="1" applyFill="1" applyBorder="1" applyAlignment="1" applyProtection="1">
      <alignment horizontal="center" vertical="center" wrapText="1"/>
    </xf>
    <xf numFmtId="166" fontId="31" fillId="14" borderId="34" xfId="3" applyNumberFormat="1" applyFont="1" applyFill="1" applyBorder="1" applyAlignment="1" applyProtection="1">
      <alignment horizontal="center" vertical="center" wrapText="1"/>
    </xf>
    <xf numFmtId="166" fontId="30" fillId="0" borderId="0" xfId="3" applyNumberFormat="1" applyFont="1" applyBorder="1" applyAlignment="1" applyProtection="1">
      <alignment horizontal="left" vertical="center"/>
    </xf>
    <xf numFmtId="166" fontId="30" fillId="0" borderId="34" xfId="3" applyNumberFormat="1" applyFont="1" applyBorder="1" applyAlignment="1" applyProtection="1">
      <alignment horizontal="center" vertical="center"/>
    </xf>
    <xf numFmtId="166" fontId="31" fillId="22" borderId="34" xfId="3" applyNumberFormat="1" applyFont="1" applyFill="1" applyBorder="1" applyAlignment="1" applyProtection="1">
      <alignment horizontal="center" vertical="center" wrapText="1"/>
    </xf>
    <xf numFmtId="0" fontId="37" fillId="0" borderId="103" xfId="2" applyFont="1" applyBorder="1" applyAlignment="1">
      <alignment horizontal="center" vertical="center" wrapText="1"/>
    </xf>
    <xf numFmtId="0" fontId="38" fillId="14" borderId="10" xfId="2" applyFont="1" applyFill="1" applyBorder="1" applyAlignment="1">
      <alignment horizontal="left" vertical="center"/>
    </xf>
    <xf numFmtId="0" fontId="39" fillId="14" borderId="75" xfId="2" applyFont="1" applyFill="1" applyBorder="1" applyAlignment="1">
      <alignment horizontal="left" vertical="center"/>
    </xf>
    <xf numFmtId="0" fontId="40" fillId="14" borderId="99" xfId="2" applyFont="1" applyFill="1" applyBorder="1" applyAlignment="1">
      <alignment horizontal="center" vertical="center" wrapText="1"/>
    </xf>
    <xf numFmtId="0" fontId="39" fillId="14" borderId="11" xfId="2" applyFont="1" applyFill="1" applyBorder="1" applyAlignment="1">
      <alignment horizontal="left" vertical="justify"/>
    </xf>
    <xf numFmtId="0" fontId="39" fillId="14" borderId="0" xfId="2" applyFont="1" applyFill="1" applyAlignment="1">
      <alignment horizontal="left" vertical="justify"/>
    </xf>
    <xf numFmtId="0" fontId="39" fillId="14" borderId="78" xfId="2" applyFont="1" applyFill="1" applyBorder="1" applyAlignment="1">
      <alignment horizontal="left" vertical="justify"/>
    </xf>
    <xf numFmtId="0" fontId="24" fillId="0" borderId="0" xfId="0" applyFont="1" applyAlignment="1">
      <alignment horizontal="center" vertical="center"/>
    </xf>
    <xf numFmtId="0" fontId="24" fillId="0" borderId="33" xfId="0" applyFont="1" applyBorder="1"/>
    <xf numFmtId="0" fontId="24" fillId="0" borderId="33" xfId="0" applyFont="1" applyBorder="1" applyAlignment="1">
      <alignment horizontal="right" vertical="top"/>
    </xf>
    <xf numFmtId="0" fontId="24" fillId="0" borderId="34" xfId="0" applyFont="1" applyBorder="1" applyAlignment="1">
      <alignment horizontal="left" vertical="top"/>
    </xf>
    <xf numFmtId="0" fontId="28" fillId="12" borderId="12" xfId="0" applyFont="1" applyFill="1" applyBorder="1" applyAlignment="1">
      <alignment horizontal="center" vertical="center" wrapText="1"/>
    </xf>
    <xf numFmtId="0" fontId="28" fillId="12" borderId="53" xfId="0" applyFont="1" applyFill="1" applyBorder="1" applyAlignment="1">
      <alignment horizontal="center" vertical="center" wrapText="1"/>
    </xf>
    <xf numFmtId="0" fontId="28" fillId="12" borderId="66" xfId="0" applyFont="1" applyFill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8" fillId="14" borderId="2" xfId="0" applyFont="1" applyFill="1" applyBorder="1" applyAlignment="1">
      <alignment horizontal="center"/>
    </xf>
    <xf numFmtId="165" fontId="28" fillId="14" borderId="13" xfId="1" applyNumberFormat="1" applyFont="1" applyFill="1" applyBorder="1" applyAlignment="1" applyProtection="1">
      <alignment horizontal="center"/>
    </xf>
    <xf numFmtId="37" fontId="28" fillId="14" borderId="13" xfId="1" applyNumberFormat="1" applyFont="1" applyFill="1" applyBorder="1" applyAlignment="1" applyProtection="1">
      <alignment horizontal="center"/>
    </xf>
    <xf numFmtId="37" fontId="28" fillId="16" borderId="13" xfId="1" applyNumberFormat="1" applyFont="1" applyFill="1" applyBorder="1" applyAlignment="1" applyProtection="1">
      <alignment horizontal="center"/>
    </xf>
    <xf numFmtId="0" fontId="28" fillId="14" borderId="49" xfId="0" applyFont="1" applyFill="1" applyBorder="1"/>
    <xf numFmtId="0" fontId="28" fillId="14" borderId="48" xfId="0" applyFont="1" applyFill="1" applyBorder="1"/>
    <xf numFmtId="0" fontId="28" fillId="14" borderId="4" xfId="0" applyFont="1" applyFill="1" applyBorder="1" applyAlignment="1">
      <alignment horizontal="center"/>
    </xf>
    <xf numFmtId="0" fontId="28" fillId="14" borderId="5" xfId="0" applyFont="1" applyFill="1" applyBorder="1" applyAlignment="1">
      <alignment horizontal="center"/>
    </xf>
    <xf numFmtId="165" fontId="28" fillId="14" borderId="6" xfId="1" applyNumberFormat="1" applyFont="1" applyFill="1" applyBorder="1" applyAlignment="1" applyProtection="1">
      <alignment horizontal="center"/>
    </xf>
    <xf numFmtId="37" fontId="28" fillId="14" borderId="6" xfId="1" applyNumberFormat="1" applyFont="1" applyFill="1" applyBorder="1" applyAlignment="1" applyProtection="1">
      <alignment horizontal="center"/>
    </xf>
    <xf numFmtId="37" fontId="28" fillId="16" borderId="6" xfId="1" applyNumberFormat="1" applyFont="1" applyFill="1" applyBorder="1" applyAlignment="1" applyProtection="1">
      <alignment horizontal="center"/>
    </xf>
    <xf numFmtId="0" fontId="28" fillId="14" borderId="50" xfId="0" applyFont="1" applyFill="1" applyBorder="1"/>
    <xf numFmtId="0" fontId="28" fillId="14" borderId="8" xfId="0" applyFont="1" applyFill="1" applyBorder="1" applyAlignment="1">
      <alignment horizontal="center"/>
    </xf>
    <xf numFmtId="0" fontId="28" fillId="14" borderId="7" xfId="0" applyFont="1" applyFill="1" applyBorder="1" applyAlignment="1">
      <alignment horizontal="center"/>
    </xf>
    <xf numFmtId="165" fontId="28" fillId="14" borderId="9" xfId="1" applyNumberFormat="1" applyFont="1" applyFill="1" applyBorder="1" applyAlignment="1" applyProtection="1">
      <alignment horizontal="center"/>
    </xf>
    <xf numFmtId="37" fontId="28" fillId="14" borderId="9" xfId="1" applyNumberFormat="1" applyFont="1" applyFill="1" applyBorder="1" applyAlignment="1" applyProtection="1">
      <alignment horizontal="center"/>
    </xf>
    <xf numFmtId="37" fontId="28" fillId="16" borderId="9" xfId="1" applyNumberFormat="1" applyFont="1" applyFill="1" applyBorder="1" applyAlignment="1" applyProtection="1">
      <alignment horizontal="center"/>
    </xf>
    <xf numFmtId="0" fontId="28" fillId="16" borderId="51" xfId="0" applyFont="1" applyFill="1" applyBorder="1"/>
    <xf numFmtId="0" fontId="28" fillId="16" borderId="28" xfId="0" applyFont="1" applyFill="1" applyBorder="1"/>
    <xf numFmtId="0" fontId="28" fillId="16" borderId="29" xfId="0" applyFont="1" applyFill="1" applyBorder="1"/>
    <xf numFmtId="165" fontId="28" fillId="16" borderId="28" xfId="1" applyNumberFormat="1" applyFont="1" applyFill="1" applyBorder="1" applyProtection="1"/>
    <xf numFmtId="37" fontId="28" fillId="16" borderId="30" xfId="1" applyNumberFormat="1" applyFont="1" applyFill="1" applyBorder="1" applyProtection="1"/>
    <xf numFmtId="0" fontId="45" fillId="16" borderId="31" xfId="0" applyFont="1" applyFill="1" applyBorder="1" applyAlignment="1">
      <alignment horizontal="center"/>
    </xf>
    <xf numFmtId="0" fontId="45" fillId="16" borderId="52" xfId="0" applyFont="1" applyFill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28" fillId="14" borderId="47" xfId="0" applyFont="1" applyFill="1" applyBorder="1"/>
    <xf numFmtId="0" fontId="28" fillId="14" borderId="22" xfId="0" applyFont="1" applyFill="1" applyBorder="1" applyAlignment="1">
      <alignment horizontal="center"/>
    </xf>
    <xf numFmtId="165" fontId="28" fillId="14" borderId="22" xfId="1" applyNumberFormat="1" applyFont="1" applyFill="1" applyBorder="1" applyAlignment="1" applyProtection="1">
      <alignment horizontal="center"/>
    </xf>
    <xf numFmtId="37" fontId="28" fillId="14" borderId="22" xfId="1" applyNumberFormat="1" applyFont="1" applyFill="1" applyBorder="1" applyAlignment="1" applyProtection="1">
      <alignment horizontal="center"/>
    </xf>
    <xf numFmtId="0" fontId="28" fillId="16" borderId="54" xfId="0" applyFont="1" applyFill="1" applyBorder="1"/>
    <xf numFmtId="0" fontId="28" fillId="16" borderId="55" xfId="0" applyFont="1" applyFill="1" applyBorder="1"/>
    <xf numFmtId="0" fontId="28" fillId="16" borderId="56" xfId="0" applyFont="1" applyFill="1" applyBorder="1"/>
    <xf numFmtId="165" fontId="28" fillId="16" borderId="55" xfId="1" applyNumberFormat="1" applyFont="1" applyFill="1" applyBorder="1" applyProtection="1"/>
    <xf numFmtId="37" fontId="28" fillId="16" borderId="57" xfId="1" applyNumberFormat="1" applyFont="1" applyFill="1" applyBorder="1" applyProtection="1"/>
    <xf numFmtId="0" fontId="45" fillId="16" borderId="58" xfId="0" applyFont="1" applyFill="1" applyBorder="1" applyAlignment="1">
      <alignment horizontal="center"/>
    </xf>
    <xf numFmtId="0" fontId="45" fillId="16" borderId="59" xfId="0" applyFont="1" applyFill="1" applyBorder="1" applyAlignment="1">
      <alignment horizontal="center"/>
    </xf>
    <xf numFmtId="0" fontId="28" fillId="14" borderId="33" xfId="0" applyFont="1" applyFill="1" applyBorder="1"/>
    <xf numFmtId="0" fontId="28" fillId="14" borderId="46" xfId="0" applyFont="1" applyFill="1" applyBorder="1"/>
    <xf numFmtId="165" fontId="28" fillId="14" borderId="46" xfId="0" applyNumberFormat="1" applyFont="1" applyFill="1" applyBorder="1"/>
    <xf numFmtId="37" fontId="28" fillId="14" borderId="46" xfId="0" applyNumberFormat="1" applyFont="1" applyFill="1" applyBorder="1"/>
    <xf numFmtId="0" fontId="46" fillId="17" borderId="60" xfId="0" applyFont="1" applyFill="1" applyBorder="1" applyAlignment="1">
      <alignment horizontal="center" wrapText="1"/>
    </xf>
    <xf numFmtId="0" fontId="46" fillId="17" borderId="61" xfId="0" applyFont="1" applyFill="1" applyBorder="1" applyAlignment="1">
      <alignment horizontal="center" vertical="center"/>
    </xf>
    <xf numFmtId="0" fontId="28" fillId="2" borderId="40" xfId="0" applyFont="1" applyFill="1" applyBorder="1"/>
    <xf numFmtId="0" fontId="28" fillId="2" borderId="0" xfId="0" applyFont="1" applyFill="1"/>
    <xf numFmtId="0" fontId="24" fillId="2" borderId="0" xfId="0" applyFont="1" applyFill="1"/>
    <xf numFmtId="0" fontId="24" fillId="2" borderId="40" xfId="0" applyFont="1" applyFill="1" applyBorder="1"/>
    <xf numFmtId="0" fontId="24" fillId="2" borderId="0" xfId="0" applyFont="1" applyFill="1" applyAlignment="1">
      <alignment horizontal="center"/>
    </xf>
    <xf numFmtId="0" fontId="24" fillId="2" borderId="40" xfId="0" applyFont="1" applyFill="1" applyBorder="1" applyAlignment="1">
      <alignment horizontal="center"/>
    </xf>
    <xf numFmtId="0" fontId="47" fillId="14" borderId="32" xfId="0" applyFont="1" applyFill="1" applyBorder="1" applyAlignment="1">
      <alignment horizontal="center" vertical="center"/>
    </xf>
    <xf numFmtId="0" fontId="47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48" fillId="2" borderId="0" xfId="0" applyFont="1" applyFill="1"/>
    <xf numFmtId="0" fontId="25" fillId="0" borderId="32" xfId="0" applyFont="1" applyBorder="1" applyAlignment="1">
      <alignment horizontal="center"/>
    </xf>
    <xf numFmtId="0" fontId="25" fillId="0" borderId="32" xfId="0" applyFont="1" applyBorder="1"/>
    <xf numFmtId="0" fontId="25" fillId="0" borderId="0" xfId="0" applyFont="1" applyAlignment="1">
      <alignment horizontal="center"/>
    </xf>
    <xf numFmtId="0" fontId="25" fillId="0" borderId="0" xfId="0" applyFont="1"/>
    <xf numFmtId="0" fontId="43" fillId="0" borderId="0" xfId="0" applyFont="1" applyAlignment="1">
      <alignment horizontal="center"/>
    </xf>
    <xf numFmtId="0" fontId="43" fillId="0" borderId="0" xfId="0" applyFont="1"/>
    <xf numFmtId="0" fontId="43" fillId="0" borderId="0" xfId="0" applyFont="1" applyProtection="1">
      <protection locked="0"/>
    </xf>
    <xf numFmtId="0" fontId="43" fillId="0" borderId="0" xfId="0" applyFont="1" applyAlignment="1">
      <alignment horizontal="center" wrapText="1"/>
    </xf>
    <xf numFmtId="0" fontId="43" fillId="0" borderId="3" xfId="0" applyFont="1" applyBorder="1" applyAlignment="1">
      <alignment horizontal="left" vertical="top" wrapText="1"/>
    </xf>
    <xf numFmtId="0" fontId="43" fillId="0" borderId="36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Alignment="1">
      <alignment horizontal="left" vertical="top" wrapText="1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center" wrapText="1"/>
      <protection locked="0"/>
    </xf>
    <xf numFmtId="0" fontId="24" fillId="0" borderId="33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32" xfId="0" applyFont="1" applyBorder="1" applyAlignment="1">
      <alignment horizontal="right" vertical="top"/>
    </xf>
    <xf numFmtId="0" fontId="24" fillId="0" borderId="32" xfId="0" applyFont="1" applyBorder="1" applyAlignment="1">
      <alignment horizontal="center" vertical="top"/>
    </xf>
    <xf numFmtId="0" fontId="24" fillId="0" borderId="0" xfId="0" applyFont="1" applyAlignment="1">
      <alignment horizontal="left"/>
    </xf>
    <xf numFmtId="0" fontId="28" fillId="0" borderId="0" xfId="0" applyFont="1"/>
    <xf numFmtId="0" fontId="24" fillId="0" borderId="19" xfId="0" applyFont="1" applyBorder="1" applyAlignment="1">
      <alignment horizontal="right" vertical="top"/>
    </xf>
    <xf numFmtId="0" fontId="24" fillId="0" borderId="0" xfId="0" applyFont="1" applyAlignment="1">
      <alignment horizontal="center" vertical="top"/>
    </xf>
    <xf numFmtId="0" fontId="24" fillId="0" borderId="62" xfId="0" applyFont="1" applyBorder="1"/>
    <xf numFmtId="0" fontId="24" fillId="0" borderId="24" xfId="0" applyFont="1" applyBorder="1" applyAlignment="1">
      <alignment horizontal="center"/>
    </xf>
    <xf numFmtId="0" fontId="46" fillId="17" borderId="27" xfId="0" applyFont="1" applyFill="1" applyBorder="1" applyAlignment="1">
      <alignment horizontal="center"/>
    </xf>
    <xf numFmtId="0" fontId="46" fillId="17" borderId="24" xfId="0" applyFont="1" applyFill="1" applyBorder="1" applyAlignment="1">
      <alignment horizontal="center"/>
    </xf>
    <xf numFmtId="0" fontId="46" fillId="17" borderId="0" xfId="0" applyFont="1" applyFill="1" applyAlignment="1">
      <alignment horizontal="center"/>
    </xf>
    <xf numFmtId="0" fontId="44" fillId="17" borderId="24" xfId="0" applyFont="1" applyFill="1" applyBorder="1" applyAlignment="1">
      <alignment horizontal="center"/>
    </xf>
    <xf numFmtId="0" fontId="46" fillId="17" borderId="24" xfId="0" applyFont="1" applyFill="1" applyBorder="1" applyAlignment="1">
      <alignment horizontal="center" vertical="top"/>
    </xf>
    <xf numFmtId="0" fontId="46" fillId="17" borderId="21" xfId="0" applyFont="1" applyFill="1" applyBorder="1" applyAlignment="1">
      <alignment horizontal="center" vertical="top"/>
    </xf>
    <xf numFmtId="0" fontId="44" fillId="6" borderId="20" xfId="0" applyFont="1" applyFill="1" applyBorder="1" applyAlignment="1">
      <alignment horizontal="center"/>
    </xf>
    <xf numFmtId="0" fontId="44" fillId="6" borderId="25" xfId="0" applyFont="1" applyFill="1" applyBorder="1" applyAlignment="1">
      <alignment horizontal="center"/>
    </xf>
    <xf numFmtId="0" fontId="50" fillId="0" borderId="45" xfId="0" applyFont="1" applyBorder="1" applyAlignment="1">
      <alignment horizontal="center"/>
    </xf>
    <xf numFmtId="0" fontId="24" fillId="0" borderId="25" xfId="0" applyFont="1" applyBorder="1"/>
    <xf numFmtId="0" fontId="28" fillId="0" borderId="45" xfId="0" applyFont="1" applyBorder="1"/>
    <xf numFmtId="0" fontId="27" fillId="14" borderId="18" xfId="0" applyFont="1" applyFill="1" applyBorder="1" applyAlignment="1">
      <alignment horizontal="center" vertical="center" wrapText="1"/>
    </xf>
    <xf numFmtId="0" fontId="27" fillId="14" borderId="19" xfId="0" applyFont="1" applyFill="1" applyBorder="1" applyAlignment="1">
      <alignment horizontal="center" vertical="center" wrapText="1"/>
    </xf>
    <xf numFmtId="0" fontId="27" fillId="14" borderId="20" xfId="0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8" fillId="11" borderId="65" xfId="0" applyFont="1" applyFill="1" applyBorder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0" fontId="28" fillId="11" borderId="23" xfId="0" applyFont="1" applyFill="1" applyBorder="1" applyAlignment="1">
      <alignment horizontal="center" vertical="center" wrapText="1"/>
    </xf>
    <xf numFmtId="0" fontId="28" fillId="15" borderId="22" xfId="0" applyFont="1" applyFill="1" applyBorder="1" applyAlignment="1">
      <alignment horizontal="center"/>
    </xf>
    <xf numFmtId="0" fontId="28" fillId="11" borderId="22" xfId="0" applyFont="1" applyFill="1" applyBorder="1" applyAlignment="1">
      <alignment horizontal="center" vertical="center" wrapText="1"/>
    </xf>
    <xf numFmtId="0" fontId="28" fillId="14" borderId="0" xfId="0" applyFont="1" applyFill="1"/>
    <xf numFmtId="165" fontId="28" fillId="14" borderId="0" xfId="0" applyNumberFormat="1" applyFont="1" applyFill="1"/>
    <xf numFmtId="37" fontId="28" fillId="14" borderId="0" xfId="0" applyNumberFormat="1" applyFont="1" applyFill="1"/>
    <xf numFmtId="0" fontId="46" fillId="14" borderId="0" xfId="0" applyFont="1" applyFill="1" applyAlignment="1">
      <alignment horizontal="center" wrapText="1"/>
    </xf>
    <xf numFmtId="0" fontId="46" fillId="17" borderId="27" xfId="0" applyFont="1" applyFill="1" applyBorder="1" applyAlignment="1">
      <alignment horizontal="center" wrapText="1"/>
    </xf>
    <xf numFmtId="0" fontId="46" fillId="17" borderId="26" xfId="0" applyFont="1" applyFill="1" applyBorder="1" applyAlignment="1">
      <alignment horizontal="center" vertical="center"/>
    </xf>
    <xf numFmtId="0" fontId="30" fillId="19" borderId="33" xfId="0" applyFont="1" applyFill="1" applyBorder="1" applyAlignment="1">
      <alignment horizontal="center" vertical="center"/>
    </xf>
    <xf numFmtId="0" fontId="30" fillId="19" borderId="46" xfId="0" applyFont="1" applyFill="1" applyBorder="1" applyAlignment="1">
      <alignment horizontal="center" vertical="center"/>
    </xf>
    <xf numFmtId="0" fontId="30" fillId="19" borderId="34" xfId="0" applyFont="1" applyFill="1" applyBorder="1" applyAlignment="1">
      <alignment horizontal="center" vertical="center"/>
    </xf>
    <xf numFmtId="0" fontId="30" fillId="14" borderId="34" xfId="0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0" xfId="0" applyFont="1" applyFill="1"/>
    <xf numFmtId="0" fontId="29" fillId="2" borderId="0" xfId="0" applyFont="1" applyFill="1"/>
    <xf numFmtId="0" fontId="51" fillId="2" borderId="0" xfId="0" applyFont="1" applyFill="1" applyAlignment="1">
      <alignment horizontal="left" vertical="center"/>
    </xf>
    <xf numFmtId="0" fontId="36" fillId="19" borderId="32" xfId="0" applyFont="1" applyFill="1" applyBorder="1" applyAlignment="1">
      <alignment horizontal="center" vertical="center"/>
    </xf>
    <xf numFmtId="0" fontId="52" fillId="2" borderId="0" xfId="0" applyFont="1" applyFill="1"/>
    <xf numFmtId="0" fontId="51" fillId="2" borderId="0" xfId="0" applyFont="1" applyFill="1" applyAlignment="1">
      <alignment horizontal="center" vertical="center"/>
    </xf>
    <xf numFmtId="0" fontId="29" fillId="2" borderId="40" xfId="0" applyFont="1" applyFill="1" applyBorder="1"/>
    <xf numFmtId="0" fontId="36" fillId="2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51" fillId="19" borderId="32" xfId="0" applyFont="1" applyFill="1" applyBorder="1" applyAlignment="1">
      <alignment horizontal="center" vertical="center"/>
    </xf>
    <xf numFmtId="0" fontId="51" fillId="2" borderId="40" xfId="0" applyFont="1" applyFill="1" applyBorder="1" applyAlignment="1">
      <alignment vertical="center"/>
    </xf>
    <xf numFmtId="0" fontId="30" fillId="2" borderId="40" xfId="0" applyFont="1" applyFill="1" applyBorder="1" applyAlignment="1">
      <alignment wrapText="1"/>
    </xf>
    <xf numFmtId="0" fontId="30" fillId="2" borderId="0" xfId="0" applyFont="1" applyFill="1" applyAlignment="1">
      <alignment horizontal="left" wrapText="1"/>
    </xf>
    <xf numFmtId="0" fontId="30" fillId="19" borderId="3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30" fillId="2" borderId="40" xfId="0" applyFont="1" applyFill="1" applyBorder="1"/>
    <xf numFmtId="0" fontId="30" fillId="2" borderId="0" xfId="0" applyFont="1" applyFill="1" applyAlignment="1">
      <alignment horizontal="left" vertical="center" wrapText="1"/>
    </xf>
    <xf numFmtId="0" fontId="51" fillId="2" borderId="39" xfId="0" applyFont="1" applyFill="1" applyBorder="1" applyAlignment="1">
      <alignment horizontal="left" vertical="center"/>
    </xf>
    <xf numFmtId="0" fontId="52" fillId="2" borderId="39" xfId="0" applyFont="1" applyFill="1" applyBorder="1"/>
    <xf numFmtId="0" fontId="51" fillId="2" borderId="43" xfId="0" applyFont="1" applyFill="1" applyBorder="1" applyAlignment="1">
      <alignment vertical="center"/>
    </xf>
    <xf numFmtId="0" fontId="51" fillId="5" borderId="33" xfId="0" applyFont="1" applyFill="1" applyBorder="1" applyAlignment="1">
      <alignment horizontal="left" vertical="center"/>
    </xf>
    <xf numFmtId="0" fontId="51" fillId="5" borderId="46" xfId="0" applyFont="1" applyFill="1" applyBorder="1" applyAlignment="1">
      <alignment horizontal="left" vertical="center"/>
    </xf>
    <xf numFmtId="0" fontId="51" fillId="5" borderId="46" xfId="0" applyFont="1" applyFill="1" applyBorder="1" applyAlignment="1" applyProtection="1">
      <alignment horizontal="center" vertical="center"/>
      <protection locked="0"/>
    </xf>
    <xf numFmtId="0" fontId="51" fillId="5" borderId="34" xfId="0" applyFont="1" applyFill="1" applyBorder="1" applyAlignment="1" applyProtection="1">
      <alignment horizontal="center" vertical="center"/>
      <protection locked="0"/>
    </xf>
    <xf numFmtId="0" fontId="24" fillId="21" borderId="33" xfId="0" applyFont="1" applyFill="1" applyBorder="1" applyAlignment="1">
      <alignment horizontal="center"/>
    </xf>
    <xf numFmtId="0" fontId="24" fillId="21" borderId="46" xfId="0" applyFont="1" applyFill="1" applyBorder="1" applyAlignment="1">
      <alignment horizontal="center"/>
    </xf>
    <xf numFmtId="0" fontId="24" fillId="21" borderId="34" xfId="0" applyFont="1" applyFill="1" applyBorder="1" applyAlignment="1">
      <alignment horizontal="center"/>
    </xf>
    <xf numFmtId="0" fontId="30" fillId="0" borderId="33" xfId="0" applyFont="1" applyBorder="1" applyAlignment="1">
      <alignment horizontal="left" vertical="center" wrapText="1"/>
    </xf>
    <xf numFmtId="0" fontId="30" fillId="0" borderId="46" xfId="0" applyFont="1" applyBorder="1" applyAlignment="1">
      <alignment horizontal="left" vertical="center" wrapText="1"/>
    </xf>
    <xf numFmtId="0" fontId="30" fillId="0" borderId="46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>
      <alignment horizontal="left" wrapText="1"/>
    </xf>
    <xf numFmtId="0" fontId="30" fillId="2" borderId="78" xfId="0" applyFont="1" applyFill="1" applyBorder="1" applyAlignment="1">
      <alignment horizontal="left" wrapText="1"/>
    </xf>
    <xf numFmtId="0" fontId="30" fillId="16" borderId="33" xfId="0" applyFont="1" applyFill="1" applyBorder="1" applyAlignment="1">
      <alignment horizontal="center" vertical="center" wrapText="1"/>
    </xf>
    <xf numFmtId="0" fontId="30" fillId="16" borderId="34" xfId="0" applyFont="1" applyFill="1" applyBorder="1" applyAlignment="1">
      <alignment horizontal="center" vertical="center" wrapText="1"/>
    </xf>
    <xf numFmtId="0" fontId="36" fillId="5" borderId="33" xfId="0" applyFont="1" applyFill="1" applyBorder="1" applyAlignment="1">
      <alignment horizontal="center" vertical="center" wrapText="1"/>
    </xf>
    <xf numFmtId="0" fontId="36" fillId="5" borderId="34" xfId="0" applyFont="1" applyFill="1" applyBorder="1" applyAlignment="1">
      <alignment horizontal="center" vertical="center" wrapText="1"/>
    </xf>
    <xf numFmtId="0" fontId="30" fillId="21" borderId="33" xfId="0" applyFont="1" applyFill="1" applyBorder="1" applyAlignment="1">
      <alignment horizontal="center" vertical="center" wrapText="1"/>
    </xf>
    <xf numFmtId="0" fontId="30" fillId="21" borderId="34" xfId="0" applyFont="1" applyFill="1" applyBorder="1" applyAlignment="1">
      <alignment horizontal="center" vertical="center" wrapText="1"/>
    </xf>
    <xf numFmtId="0" fontId="30" fillId="14" borderId="33" xfId="0" applyFont="1" applyFill="1" applyBorder="1" applyAlignment="1">
      <alignment horizontal="center" vertical="center" wrapText="1"/>
    </xf>
    <xf numFmtId="0" fontId="30" fillId="14" borderId="46" xfId="0" applyFont="1" applyFill="1" applyBorder="1" applyAlignment="1">
      <alignment horizontal="center" vertical="center" wrapText="1"/>
    </xf>
    <xf numFmtId="0" fontId="30" fillId="14" borderId="34" xfId="0" applyFont="1" applyFill="1" applyBorder="1" applyAlignment="1">
      <alignment horizontal="center" vertical="center" wrapText="1"/>
    </xf>
    <xf numFmtId="0" fontId="30" fillId="14" borderId="33" xfId="0" applyFont="1" applyFill="1" applyBorder="1" applyAlignment="1">
      <alignment horizontal="center" wrapText="1"/>
    </xf>
    <xf numFmtId="0" fontId="30" fillId="14" borderId="46" xfId="0" applyFont="1" applyFill="1" applyBorder="1" applyAlignment="1">
      <alignment horizontal="center" wrapText="1"/>
    </xf>
    <xf numFmtId="0" fontId="30" fillId="14" borderId="34" xfId="0" applyFont="1" applyFill="1" applyBorder="1" applyAlignment="1">
      <alignment horizontal="center" wrapText="1"/>
    </xf>
    <xf numFmtId="0" fontId="30" fillId="21" borderId="33" xfId="0" applyFont="1" applyFill="1" applyBorder="1" applyAlignment="1">
      <alignment horizontal="center"/>
    </xf>
    <xf numFmtId="0" fontId="30" fillId="21" borderId="46" xfId="0" applyFont="1" applyFill="1" applyBorder="1" applyAlignment="1">
      <alignment horizontal="center"/>
    </xf>
    <xf numFmtId="0" fontId="30" fillId="21" borderId="34" xfId="0" applyFont="1" applyFill="1" applyBorder="1" applyAlignment="1">
      <alignment horizontal="center"/>
    </xf>
    <xf numFmtId="0" fontId="30" fillId="2" borderId="0" xfId="0" applyFont="1" applyFill="1" applyAlignment="1">
      <alignment horizontal="center" wrapText="1"/>
    </xf>
    <xf numFmtId="0" fontId="30" fillId="2" borderId="75" xfId="0" applyFont="1" applyFill="1" applyBorder="1" applyAlignment="1">
      <alignment horizontal="left" vertical="top" wrapText="1"/>
    </xf>
    <xf numFmtId="0" fontId="51" fillId="2" borderId="0" xfId="0" applyFont="1" applyFill="1" applyAlignment="1">
      <alignment horizontal="center" vertical="center"/>
    </xf>
    <xf numFmtId="0" fontId="51" fillId="2" borderId="78" xfId="0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0" fillId="21" borderId="33" xfId="0" applyFont="1" applyFill="1" applyBorder="1" applyAlignment="1">
      <alignment horizontal="center" wrapText="1"/>
    </xf>
    <xf numFmtId="0" fontId="30" fillId="21" borderId="46" xfId="0" applyFont="1" applyFill="1" applyBorder="1" applyAlignment="1">
      <alignment horizontal="center" wrapText="1"/>
    </xf>
    <xf numFmtId="0" fontId="30" fillId="21" borderId="34" xfId="0" applyFont="1" applyFill="1" applyBorder="1" applyAlignment="1">
      <alignment horizontal="center" wrapText="1"/>
    </xf>
    <xf numFmtId="0" fontId="36" fillId="2" borderId="0" xfId="0" applyFont="1" applyFill="1" applyAlignment="1">
      <alignment horizontal="left" wrapText="1"/>
    </xf>
    <xf numFmtId="0" fontId="36" fillId="2" borderId="40" xfId="0" applyFont="1" applyFill="1" applyBorder="1" applyAlignment="1">
      <alignment horizontal="left" wrapText="1"/>
    </xf>
    <xf numFmtId="0" fontId="26" fillId="6" borderId="0" xfId="0" applyFont="1" applyFill="1" applyAlignment="1">
      <alignment horizontal="center" vertical="center"/>
    </xf>
    <xf numFmtId="0" fontId="44" fillId="18" borderId="0" xfId="0" applyFont="1" applyFill="1" applyAlignment="1">
      <alignment horizontal="center" vertical="center" wrapText="1"/>
    </xf>
    <xf numFmtId="0" fontId="30" fillId="19" borderId="33" xfId="0" applyFont="1" applyFill="1" applyBorder="1" applyAlignment="1">
      <alignment horizontal="left" vertical="center" wrapText="1"/>
    </xf>
    <xf numFmtId="0" fontId="30" fillId="19" borderId="46" xfId="0" applyFont="1" applyFill="1" applyBorder="1" applyAlignment="1">
      <alignment horizontal="left" vertical="center" wrapText="1"/>
    </xf>
    <xf numFmtId="0" fontId="30" fillId="19" borderId="34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center" vertical="center"/>
    </xf>
    <xf numFmtId="0" fontId="47" fillId="2" borderId="78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wrapText="1"/>
    </xf>
    <xf numFmtId="0" fontId="47" fillId="2" borderId="0" xfId="0" applyFont="1" applyFill="1" applyAlignment="1">
      <alignment horizontal="left" vertical="center"/>
    </xf>
    <xf numFmtId="0" fontId="24" fillId="2" borderId="78" xfId="0" applyFont="1" applyFill="1" applyBorder="1" applyAlignment="1">
      <alignment horizontal="left" wrapText="1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30" fillId="0" borderId="92" xfId="3" applyNumberFormat="1" applyFont="1" applyFill="1" applyBorder="1" applyAlignment="1" applyProtection="1">
      <alignment horizontal="center" vertical="justify" wrapText="1"/>
    </xf>
    <xf numFmtId="166" fontId="30" fillId="0" borderId="101" xfId="3" applyNumberFormat="1" applyFont="1" applyFill="1" applyBorder="1" applyAlignment="1" applyProtection="1">
      <alignment horizontal="center" vertical="justify" wrapText="1"/>
    </xf>
    <xf numFmtId="166" fontId="30" fillId="0" borderId="93" xfId="3" applyNumberFormat="1" applyFont="1" applyFill="1" applyBorder="1" applyAlignment="1" applyProtection="1">
      <alignment horizontal="center" vertical="justify" wrapText="1"/>
    </xf>
    <xf numFmtId="166" fontId="30" fillId="0" borderId="82" xfId="3" applyNumberFormat="1" applyFont="1" applyFill="1" applyBorder="1" applyAlignment="1" applyProtection="1">
      <alignment horizontal="center" vertical="justify" wrapText="1"/>
    </xf>
    <xf numFmtId="166" fontId="30" fillId="0" borderId="102" xfId="3" applyNumberFormat="1" applyFont="1" applyFill="1" applyBorder="1" applyAlignment="1" applyProtection="1">
      <alignment horizontal="center" vertical="justify" wrapText="1"/>
    </xf>
    <xf numFmtId="166" fontId="30" fillId="0" borderId="83" xfId="3" applyNumberFormat="1" applyFont="1" applyFill="1" applyBorder="1" applyAlignment="1" applyProtection="1">
      <alignment horizontal="center" vertical="justify" wrapText="1"/>
    </xf>
    <xf numFmtId="166" fontId="30" fillId="0" borderId="84" xfId="3" applyNumberFormat="1" applyFont="1" applyFill="1" applyBorder="1" applyAlignment="1" applyProtection="1">
      <alignment horizontal="center" vertical="justify" wrapText="1"/>
    </xf>
    <xf numFmtId="166" fontId="30" fillId="0" borderId="106" xfId="3" applyNumberFormat="1" applyFont="1" applyFill="1" applyBorder="1" applyAlignment="1" applyProtection="1">
      <alignment horizontal="center" vertical="justify" wrapText="1"/>
    </xf>
    <xf numFmtId="166" fontId="30" fillId="0" borderId="85" xfId="3" applyNumberFormat="1" applyFont="1" applyFill="1" applyBorder="1" applyAlignment="1" applyProtection="1">
      <alignment horizontal="center" vertical="justify" wrapText="1"/>
    </xf>
    <xf numFmtId="0" fontId="39" fillId="14" borderId="11" xfId="2" applyFont="1" applyFill="1" applyBorder="1" applyAlignment="1">
      <alignment horizontal="left" vertical="center"/>
    </xf>
    <xf numFmtId="0" fontId="39" fillId="14" borderId="0" xfId="2" applyFont="1" applyFill="1" applyAlignment="1">
      <alignment horizontal="left" vertical="center"/>
    </xf>
    <xf numFmtId="0" fontId="39" fillId="14" borderId="78" xfId="2" applyFont="1" applyFill="1" applyBorder="1" applyAlignment="1">
      <alignment horizontal="left" vertical="center"/>
    </xf>
    <xf numFmtId="0" fontId="32" fillId="21" borderId="33" xfId="3" applyNumberFormat="1" applyFont="1" applyFill="1" applyBorder="1" applyAlignment="1" applyProtection="1">
      <alignment horizontal="center" vertical="center" wrapText="1"/>
      <protection locked="0"/>
    </xf>
    <xf numFmtId="0" fontId="32" fillId="21" borderId="46" xfId="3" applyNumberFormat="1" applyFont="1" applyFill="1" applyBorder="1" applyAlignment="1" applyProtection="1">
      <alignment horizontal="center" vertical="center" wrapText="1"/>
      <protection locked="0"/>
    </xf>
    <xf numFmtId="0" fontId="32" fillId="21" borderId="34" xfId="3" applyNumberFormat="1" applyFont="1" applyFill="1" applyBorder="1" applyAlignment="1" applyProtection="1">
      <alignment horizontal="center" vertical="center" wrapText="1"/>
      <protection locked="0"/>
    </xf>
    <xf numFmtId="0" fontId="39" fillId="14" borderId="11" xfId="2" applyFont="1" applyFill="1" applyBorder="1" applyAlignment="1">
      <alignment horizontal="left" vertical="justify"/>
    </xf>
    <xf numFmtId="0" fontId="39" fillId="14" borderId="0" xfId="2" applyFont="1" applyFill="1" applyAlignment="1">
      <alignment horizontal="left" vertical="justify"/>
    </xf>
    <xf numFmtId="0" fontId="39" fillId="14" borderId="78" xfId="2" applyFont="1" applyFill="1" applyBorder="1" applyAlignment="1">
      <alignment horizontal="left" vertical="justify"/>
    </xf>
    <xf numFmtId="0" fontId="42" fillId="14" borderId="12" xfId="2" applyFont="1" applyFill="1" applyBorder="1" applyAlignment="1">
      <alignment horizontal="left" vertical="center"/>
    </xf>
    <xf numFmtId="0" fontId="42" fillId="14" borderId="53" xfId="2" applyFont="1" applyFill="1" applyBorder="1" applyAlignment="1">
      <alignment horizontal="left" vertical="center"/>
    </xf>
    <xf numFmtId="0" fontId="42" fillId="14" borderId="66" xfId="2" applyFont="1" applyFill="1" applyBorder="1" applyAlignment="1">
      <alignment horizontal="left" vertical="center"/>
    </xf>
    <xf numFmtId="166" fontId="30" fillId="0" borderId="33" xfId="3" applyNumberFormat="1" applyFont="1" applyBorder="1" applyAlignment="1" applyProtection="1">
      <alignment horizontal="center" vertical="center"/>
    </xf>
    <xf numFmtId="166" fontId="30" fillId="0" borderId="46" xfId="3" applyNumberFormat="1" applyFont="1" applyBorder="1" applyAlignment="1" applyProtection="1">
      <alignment horizontal="center" vertical="center"/>
    </xf>
    <xf numFmtId="166" fontId="30" fillId="0" borderId="34" xfId="3" applyNumberFormat="1" applyFont="1" applyBorder="1" applyAlignment="1" applyProtection="1">
      <alignment horizontal="center" vertical="center"/>
    </xf>
    <xf numFmtId="166" fontId="36" fillId="0" borderId="0" xfId="3" applyNumberFormat="1" applyFont="1" applyFill="1" applyBorder="1" applyAlignment="1" applyProtection="1">
      <alignment horizontal="center" vertical="center"/>
    </xf>
    <xf numFmtId="166" fontId="30" fillId="22" borderId="11" xfId="3" applyNumberFormat="1" applyFont="1" applyFill="1" applyBorder="1" applyAlignment="1" applyProtection="1">
      <alignment horizontal="center" vertical="center" wrapText="1"/>
    </xf>
    <xf numFmtId="166" fontId="30" fillId="22" borderId="0" xfId="3" applyNumberFormat="1" applyFont="1" applyFill="1" applyBorder="1" applyAlignment="1" applyProtection="1">
      <alignment horizontal="center" vertical="center" wrapText="1"/>
    </xf>
    <xf numFmtId="166" fontId="30" fillId="22" borderId="78" xfId="3" applyNumberFormat="1" applyFont="1" applyFill="1" applyBorder="1" applyAlignment="1" applyProtection="1">
      <alignment horizontal="center" vertical="center" wrapText="1"/>
    </xf>
    <xf numFmtId="166" fontId="35" fillId="0" borderId="12" xfId="3" applyNumberFormat="1" applyFont="1" applyFill="1" applyBorder="1" applyAlignment="1" applyProtection="1">
      <alignment horizontal="center" vertical="center" wrapText="1"/>
    </xf>
    <xf numFmtId="166" fontId="35" fillId="0" borderId="53" xfId="3" applyNumberFormat="1" applyFont="1" applyFill="1" applyBorder="1" applyAlignment="1" applyProtection="1">
      <alignment horizontal="center" vertical="center" wrapText="1"/>
    </xf>
    <xf numFmtId="166" fontId="35" fillId="0" borderId="91" xfId="3" applyNumberFormat="1" applyFont="1" applyFill="1" applyBorder="1" applyAlignment="1" applyProtection="1">
      <alignment horizontal="center" vertical="center" wrapText="1"/>
    </xf>
    <xf numFmtId="0" fontId="29" fillId="23" borderId="33" xfId="2" applyFont="1" applyFill="1" applyBorder="1" applyAlignment="1">
      <alignment horizontal="center" vertical="center"/>
    </xf>
    <xf numFmtId="0" fontId="29" fillId="23" borderId="46" xfId="2" applyFont="1" applyFill="1" applyBorder="1" applyAlignment="1">
      <alignment horizontal="center" vertical="center"/>
    </xf>
    <xf numFmtId="0" fontId="29" fillId="23" borderId="34" xfId="2" applyFont="1" applyFill="1" applyBorder="1" applyAlignment="1">
      <alignment horizontal="center" vertical="center"/>
    </xf>
    <xf numFmtId="0" fontId="30" fillId="0" borderId="10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76" xfId="2" applyFont="1" applyBorder="1" applyAlignment="1">
      <alignment horizontal="center" vertical="center"/>
    </xf>
    <xf numFmtId="0" fontId="30" fillId="0" borderId="77" xfId="2" applyFont="1" applyBorder="1" applyAlignment="1">
      <alignment horizontal="center" vertical="center"/>
    </xf>
    <xf numFmtId="0" fontId="30" fillId="0" borderId="49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78" xfId="2" applyFont="1" applyBorder="1" applyAlignment="1">
      <alignment horizontal="center" vertical="center"/>
    </xf>
    <xf numFmtId="0" fontId="30" fillId="0" borderId="103" xfId="2" applyFont="1" applyBorder="1" applyAlignment="1">
      <alignment horizontal="center" vertical="center" wrapText="1"/>
    </xf>
    <xf numFmtId="0" fontId="30" fillId="0" borderId="107" xfId="2" applyFont="1" applyBorder="1" applyAlignment="1">
      <alignment horizontal="center" vertical="center" wrapText="1"/>
    </xf>
    <xf numFmtId="0" fontId="30" fillId="0" borderId="10" xfId="2" applyFont="1" applyBorder="1" applyAlignment="1" applyProtection="1">
      <alignment horizontal="center" vertical="center"/>
      <protection locked="0"/>
    </xf>
    <xf numFmtId="0" fontId="30" fillId="0" borderId="75" xfId="2" applyFont="1" applyBorder="1" applyAlignment="1" applyProtection="1">
      <alignment horizontal="center" vertical="center"/>
      <protection locked="0"/>
    </xf>
    <xf numFmtId="0" fontId="30" fillId="0" borderId="46" xfId="2" applyFont="1" applyBorder="1" applyAlignment="1" applyProtection="1">
      <alignment horizontal="center" vertical="center"/>
      <protection locked="0"/>
    </xf>
    <xf numFmtId="0" fontId="30" fillId="0" borderId="34" xfId="2" applyFont="1" applyBorder="1" applyAlignment="1" applyProtection="1">
      <alignment horizontal="center" vertical="center"/>
      <protection locked="0"/>
    </xf>
    <xf numFmtId="0" fontId="30" fillId="14" borderId="0" xfId="2" applyFont="1" applyFill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3" xfId="0" applyFont="1" applyBorder="1" applyAlignment="1">
      <alignment horizontal="right"/>
    </xf>
    <xf numFmtId="0" fontId="8" fillId="0" borderId="46" xfId="0" applyFont="1" applyBorder="1" applyAlignment="1">
      <alignment horizontal="right"/>
    </xf>
    <xf numFmtId="0" fontId="8" fillId="0" borderId="33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24" fillId="0" borderId="46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43" fillId="0" borderId="13" xfId="0" applyFont="1" applyBorder="1" applyAlignment="1">
      <alignment horizontal="left" vertical="top" wrapText="1"/>
    </xf>
    <xf numFmtId="0" fontId="43" fillId="0" borderId="37" xfId="0" applyFont="1" applyBorder="1" applyAlignment="1">
      <alignment horizontal="left" vertical="top" wrapText="1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43" fillId="0" borderId="3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9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63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/>
    </xf>
  </cellXfs>
  <cellStyles count="6">
    <cellStyle name="Millares" xfId="1" builtinId="3"/>
    <cellStyle name="Millares 2" xfId="3" xr:uid="{00000000-0005-0000-0000-000001000000}"/>
    <cellStyle name="Millares 3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57">
    <dxf>
      <font>
        <b/>
        <i val="0"/>
      </font>
      <fill>
        <patternFill>
          <bgColor theme="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strike/>
      </font>
      <fill>
        <patternFill>
          <bgColor rgb="FFFF0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numFmt numFmtId="0" formatCode="General"/>
      <fill>
        <patternFill patternType="none">
          <fgColor rgb="FF000000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numFmt numFmtId="166" formatCode="_(* #,##0_);_(* \(#,##0\);_(* &quot;-&quot;??_);_(@_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ndersonSansW00-BasicLight"/>
        <scheme val="none"/>
      </font>
      <numFmt numFmtId="5" formatCode="#,##0;\-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ndersonSansW00-BasicLight"/>
        <scheme val="none"/>
      </font>
      <numFmt numFmtId="165" formatCode="#,##0.0;\-#,##0.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fill>
        <patternFill patternType="none">
          <fgColor rgb="FF000000"/>
          <bgColor auto="1"/>
        </patternFill>
      </fill>
      <protection locked="1" hidden="0"/>
    </dxf>
    <dxf>
      <border>
        <bottom style="medium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HendersonSansW00-BasicLigh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ndersonSansW00-BasicLight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endersonSansW00-BasicLight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HendersonSansW00-BasicLight"/>
        <scheme val="none"/>
      </font>
      <alignment horizontal="righ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HendersonSansW00-BasicLight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HendersonSansW00-Basic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HendersonSansW00-BasicLight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numFmt numFmtId="166" formatCode="_(* #,##0_);_(* \(#,##0\);_(* &quot;-&quot;??_);_(@_)"/>
      <fill>
        <patternFill patternType="none">
          <fgColor indexed="64"/>
          <bgColor auto="1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ndersonSansW00-BasicLight"/>
        <scheme val="none"/>
      </font>
      <numFmt numFmtId="5" formatCode="#,##0;\-#,##0"/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ndersonSansW00-BasicLight"/>
        <scheme val="none"/>
      </font>
      <numFmt numFmtId="165" formatCode="#,##0.0;\-#,##0.0"/>
      <fill>
        <patternFill patternType="none">
          <fgColor indexed="64"/>
          <bgColor indexed="65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medium">
          <color auto="1"/>
        </top>
        <bottom style="medium">
          <color auto="1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HendersonSansW00-BasicLight"/>
        <scheme val="none"/>
      </font>
      <fill>
        <patternFill patternType="none">
          <fgColor rgb="FF000000"/>
          <bgColor auto="1"/>
        </patternFill>
      </fill>
      <protection locked="1" hidden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ndersonSansW00-BasicLight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right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alignment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99CC00"/>
      <color rgb="FFFFFF66"/>
      <color rgb="FFCCCCFF"/>
      <color rgb="FF9966FF"/>
      <color rgb="FF99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ListaEstudiantesOyentes!A1"/><Relationship Id="rId7" Type="http://schemas.openxmlformats.org/officeDocument/2006/relationships/hyperlink" Target="#'Hoja de C&#225;lculo Plan Nacional'!A1"/><Relationship Id="rId2" Type="http://schemas.openxmlformats.org/officeDocument/2006/relationships/image" Target="../media/image1.png"/><Relationship Id="rId1" Type="http://schemas.openxmlformats.org/officeDocument/2006/relationships/hyperlink" Target="#'LECC. EstudiantesOyentes'!A1"/><Relationship Id="rId6" Type="http://schemas.openxmlformats.org/officeDocument/2006/relationships/hyperlink" Target="#ListaEstudiantesSordos!A1"/><Relationship Id="rId5" Type="http://schemas.openxmlformats.org/officeDocument/2006/relationships/hyperlink" Target="#'LECC. EstudiantesSordos'!A1"/><Relationship Id="rId4" Type="http://schemas.openxmlformats.org/officeDocument/2006/relationships/hyperlink" Target="#'DISCAPACIDAD MULTIPLE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317500</xdr:colOff>
      <xdr:row>25</xdr:row>
      <xdr:rowOff>983</xdr:rowOff>
    </xdr:from>
    <xdr:to>
      <xdr:col>7</xdr:col>
      <xdr:colOff>326017</xdr:colOff>
      <xdr:row>29</xdr:row>
      <xdr:rowOff>53340</xdr:rowOff>
    </xdr:to>
    <xdr:pic>
      <xdr:nvPicPr>
        <xdr:cNvPr id="11" name="Imagen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4432300" y="6579583"/>
          <a:ext cx="1561727" cy="938817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twoCellAnchor>
  <xdr:twoCellAnchor>
    <xdr:from>
      <xdr:col>2</xdr:col>
      <xdr:colOff>303492</xdr:colOff>
      <xdr:row>25</xdr:row>
      <xdr:rowOff>15687</xdr:rowOff>
    </xdr:from>
    <xdr:to>
      <xdr:col>4</xdr:col>
      <xdr:colOff>50799</xdr:colOff>
      <xdr:row>29</xdr:row>
      <xdr:rowOff>63499</xdr:rowOff>
    </xdr:to>
    <xdr:sp macro="" textlink="">
      <xdr:nvSpPr>
        <xdr:cNvPr id="12" name="Rectángulo redondeado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903692" y="6594287"/>
          <a:ext cx="1588807" cy="936812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R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5</xdr:col>
      <xdr:colOff>402808</xdr:colOff>
      <xdr:row>25</xdr:row>
      <xdr:rowOff>188074</xdr:rowOff>
    </xdr:from>
    <xdr:ext cx="1440000" cy="552450"/>
    <xdr:sp macro="" textlink="">
      <xdr:nvSpPr>
        <xdr:cNvPr id="13" name="CuadroTexto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517608" y="6766674"/>
          <a:ext cx="1440000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R" sz="1400" b="1">
              <a:solidFill>
                <a:sysClr val="windowText" lastClr="000000"/>
              </a:solidFill>
            </a:rPr>
            <a:t>HOJA</a:t>
          </a:r>
          <a:r>
            <a:rPr lang="es-CR" sz="1400" b="1"/>
            <a:t> DE CÁLCULO</a:t>
          </a:r>
        </a:p>
      </xdr:txBody>
    </xdr:sp>
    <xdr:clientData/>
  </xdr:oneCellAnchor>
  <xdr:oneCellAnchor>
    <xdr:from>
      <xdr:col>9</xdr:col>
      <xdr:colOff>1581149</xdr:colOff>
      <xdr:row>25</xdr:row>
      <xdr:rowOff>9525</xdr:rowOff>
    </xdr:from>
    <xdr:ext cx="1440001" cy="571500"/>
    <xdr:sp macro="" textlink="">
      <xdr:nvSpPr>
        <xdr:cNvPr id="14" name="CuadroTexto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315074" y="2743200"/>
          <a:ext cx="1440001" cy="571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R" sz="1400" b="1"/>
            <a:t>LISTA DE ESTUDIANTES</a:t>
          </a:r>
        </a:p>
      </xdr:txBody>
    </xdr:sp>
    <xdr:clientData/>
  </xdr:oneCellAnchor>
  <xdr:oneCellAnchor>
    <xdr:from>
      <xdr:col>2</xdr:col>
      <xdr:colOff>378197</xdr:colOff>
      <xdr:row>25</xdr:row>
      <xdr:rowOff>72838</xdr:rowOff>
    </xdr:from>
    <xdr:ext cx="1443879" cy="742950"/>
    <xdr:sp macro="" textlink="">
      <xdr:nvSpPr>
        <xdr:cNvPr id="15" name="CuadroTexto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978397" y="6651438"/>
          <a:ext cx="1443879" cy="742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R" sz="1400" b="1"/>
            <a:t>LISTA DE ESTUDIANTES CON</a:t>
          </a:r>
          <a:r>
            <a:rPr lang="es-CR" sz="1400" b="1" baseline="0"/>
            <a:t> ACS</a:t>
          </a:r>
          <a:endParaRPr lang="es-CR" sz="1400" b="1"/>
        </a:p>
      </xdr:txBody>
    </xdr:sp>
    <xdr:clientData/>
  </xdr:oneCellAnchor>
  <xdr:oneCellAnchor>
    <xdr:from>
      <xdr:col>12</xdr:col>
      <xdr:colOff>912674</xdr:colOff>
      <xdr:row>24</xdr:row>
      <xdr:rowOff>215388</xdr:rowOff>
    </xdr:from>
    <xdr:ext cx="1538425" cy="935081"/>
    <xdr:pic>
      <xdr:nvPicPr>
        <xdr:cNvPr id="16" name="Imagen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6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0424974" y="6565388"/>
          <a:ext cx="1538425" cy="935081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oneCellAnchor>
  <xdr:twoCellAnchor>
    <xdr:from>
      <xdr:col>10</xdr:col>
      <xdr:colOff>215900</xdr:colOff>
      <xdr:row>25</xdr:row>
      <xdr:rowOff>9525</xdr:rowOff>
    </xdr:from>
    <xdr:to>
      <xdr:col>11</xdr:col>
      <xdr:colOff>817700</xdr:colOff>
      <xdr:row>29</xdr:row>
      <xdr:rowOff>26894</xdr:rowOff>
    </xdr:to>
    <xdr:sp macro="" textlink="">
      <xdr:nvSpPr>
        <xdr:cNvPr id="17" name="Rectángulo redondeado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772400" y="6588125"/>
          <a:ext cx="1567000" cy="906369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CR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12</xdr:col>
      <xdr:colOff>960486</xdr:colOff>
      <xdr:row>25</xdr:row>
      <xdr:rowOff>200958</xdr:rowOff>
    </xdr:from>
    <xdr:ext cx="1440000" cy="552450"/>
    <xdr:sp macro="" textlink="">
      <xdr:nvSpPr>
        <xdr:cNvPr id="18" name="CuadroTexto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2786" y="6779558"/>
          <a:ext cx="1440000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R" sz="1400" b="1">
              <a:solidFill>
                <a:sysClr val="windowText" lastClr="000000"/>
              </a:solidFill>
            </a:rPr>
            <a:t>HOJA</a:t>
          </a:r>
          <a:r>
            <a:rPr lang="es-CR" sz="1400" b="1"/>
            <a:t> DE CÁLCULO</a:t>
          </a:r>
        </a:p>
      </xdr:txBody>
    </xdr:sp>
    <xdr:clientData/>
  </xdr:oneCellAnchor>
  <xdr:oneCellAnchor>
    <xdr:from>
      <xdr:col>10</xdr:col>
      <xdr:colOff>239991</xdr:colOff>
      <xdr:row>25</xdr:row>
      <xdr:rowOff>191247</xdr:rowOff>
    </xdr:from>
    <xdr:ext cx="1506675" cy="582706"/>
    <xdr:sp macro="" textlink="">
      <xdr:nvSpPr>
        <xdr:cNvPr id="19" name="CuadroTexto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796491" y="6769847"/>
          <a:ext cx="1506675" cy="5827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R" sz="1400" b="1"/>
            <a:t>LISTA DE ESTUDIANTES</a:t>
          </a:r>
        </a:p>
      </xdr:txBody>
    </xdr:sp>
    <xdr:clientData/>
  </xdr:oneCellAnchor>
  <xdr:twoCellAnchor editAs="oneCell">
    <xdr:from>
      <xdr:col>3</xdr:col>
      <xdr:colOff>156882</xdr:colOff>
      <xdr:row>13</xdr:row>
      <xdr:rowOff>156882</xdr:rowOff>
    </xdr:from>
    <xdr:to>
      <xdr:col>5</xdr:col>
      <xdr:colOff>59885</xdr:colOff>
      <xdr:row>17</xdr:row>
      <xdr:rowOff>150495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95282" y="4106582"/>
          <a:ext cx="1590833" cy="1011518"/>
        </a:xfrm>
        <a:prstGeom prst="rect">
          <a:avLst/>
        </a:prstGeom>
      </xdr:spPr>
    </xdr:pic>
    <xdr:clientData/>
  </xdr:twoCellAnchor>
  <xdr:oneCellAnchor>
    <xdr:from>
      <xdr:col>3</xdr:col>
      <xdr:colOff>238312</xdr:colOff>
      <xdr:row>14</xdr:row>
      <xdr:rowOff>153147</xdr:rowOff>
    </xdr:from>
    <xdr:ext cx="1440000" cy="552450"/>
    <xdr:sp macro="" textlink="">
      <xdr:nvSpPr>
        <xdr:cNvPr id="43" name="CuadroTexto 4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712" y="4306047"/>
          <a:ext cx="1440000" cy="552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R" sz="1400" b="1">
              <a:solidFill>
                <a:sysClr val="windowText" lastClr="000000"/>
              </a:solidFill>
            </a:rPr>
            <a:t>HOJA</a:t>
          </a:r>
          <a:r>
            <a:rPr lang="es-CR" sz="1400" b="1"/>
            <a:t> DE CÁLCULO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114300</xdr:rowOff>
    </xdr:from>
    <xdr:to>
      <xdr:col>9</xdr:col>
      <xdr:colOff>820729</xdr:colOff>
      <xdr:row>2</xdr:row>
      <xdr:rowOff>172250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1450" y="114300"/>
          <a:ext cx="634039" cy="4389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38100</xdr:rowOff>
    </xdr:from>
    <xdr:to>
      <xdr:col>1</xdr:col>
      <xdr:colOff>2247900</xdr:colOff>
      <xdr:row>3</xdr:row>
      <xdr:rowOff>76200</xdr:rowOff>
    </xdr:to>
    <xdr:pic>
      <xdr:nvPicPr>
        <xdr:cNvPr id="3" name="Imagen 2" descr="Logotipo&#10;&#10;Descripción generada automáticamente con confianza media">
          <a:extLst>
            <a:ext uri="{FF2B5EF4-FFF2-40B4-BE49-F238E27FC236}">
              <a16:creationId xmlns:a16="http://schemas.microsoft.com/office/drawing/2014/main" id="{773B4672-1DC9-454A-F279-EA94CE04F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38100"/>
          <a:ext cx="2409825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9</xdr:row>
      <xdr:rowOff>47625</xdr:rowOff>
    </xdr:from>
    <xdr:to>
      <xdr:col>14</xdr:col>
      <xdr:colOff>762000</xdr:colOff>
      <xdr:row>10</xdr:row>
      <xdr:rowOff>228600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544550" y="285750"/>
          <a:ext cx="619125" cy="4095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19050</xdr:rowOff>
    </xdr:from>
    <xdr:to>
      <xdr:col>7</xdr:col>
      <xdr:colOff>971550</xdr:colOff>
      <xdr:row>2</xdr:row>
      <xdr:rowOff>200025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305675" y="228600"/>
          <a:ext cx="619125" cy="4095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1543050</xdr:colOff>
      <xdr:row>7</xdr:row>
      <xdr:rowOff>38100</xdr:rowOff>
    </xdr:from>
    <xdr:to>
      <xdr:col>6</xdr:col>
      <xdr:colOff>2162175</xdr:colOff>
      <xdr:row>8</xdr:row>
      <xdr:rowOff>219075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972300" y="1885950"/>
          <a:ext cx="619125" cy="4095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962025</xdr:colOff>
      <xdr:row>1</xdr:row>
      <xdr:rowOff>19050</xdr:rowOff>
    </xdr:from>
    <xdr:to>
      <xdr:col>8</xdr:col>
      <xdr:colOff>1581150</xdr:colOff>
      <xdr:row>2</xdr:row>
      <xdr:rowOff>200025</xdr:rowOff>
    </xdr:to>
    <xdr:sp macro="" textlink="">
      <xdr:nvSpPr>
        <xdr:cNvPr id="4" name="Flecha izquierd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9163050" y="228600"/>
          <a:ext cx="619125" cy="4095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D14:O214" totalsRowShown="0" headerRowDxfId="56" dataDxfId="55">
  <sortState xmlns:xlrd2="http://schemas.microsoft.com/office/spreadsheetml/2017/richdata2" ref="E22:E33">
    <sortCondition ref="E15"/>
  </sortState>
  <tableColumns count="12">
    <tableColumn id="15" xr3:uid="{00000000-0010-0000-0000-00000F000000}" name="#" dataDxfId="54"/>
    <tableColumn id="1" xr3:uid="{00000000-0010-0000-0000-000001000000}" name="Estudiante" dataDxfId="53"/>
    <tableColumn id="13" xr3:uid="{00000000-0010-0000-0000-00000D000000}" name="Identificación" dataDxfId="52"/>
    <tableColumn id="12" xr3:uid="{00000000-0010-0000-0000-00000C000000}" name="Nivel" dataDxfId="51"/>
    <tableColumn id="4" xr3:uid="{00000000-0010-0000-0000-000004000000}" name="Matemática" dataDxfId="50"/>
    <tableColumn id="5" xr3:uid="{00000000-0010-0000-0000-000005000000}" name="Español" dataDxfId="49"/>
    <tableColumn id="6" xr3:uid="{00000000-0010-0000-0000-000006000000}" name="Estudios Sociales" dataDxfId="48"/>
    <tableColumn id="7" xr3:uid="{00000000-0010-0000-0000-000007000000}" name="Ciencias" dataDxfId="47"/>
    <tableColumn id="8" xr3:uid="{00000000-0010-0000-0000-000008000000}" name="Inglés" dataDxfId="46">
      <calculatedColumnFormula>IF(#REF!="Décimo","Error",IF(#REF!="Undécimo","ERROR",IF(Tabla2[[#This Row],[Francés]]="Décimo","Error",IF(Tabla2[[#This Row],[Francés]]="Undécimo","ERROR","seleccionar"))))</calculatedColumnFormula>
    </tableColumn>
    <tableColumn id="25" xr3:uid="{00000000-0010-0000-0000-000019000000}" name="Francés" dataDxfId="45">
      <calculatedColumnFormula>IF(Tabla2[[#This Row],[Inglés]]="Décimo",IF(Tabla2[[#This Row],[Inglés]]="Undécimo","No aplica",""))</calculatedColumnFormula>
    </tableColumn>
    <tableColumn id="2" xr3:uid="{00000000-0010-0000-0000-000002000000}" name="Idioma en Educación Diversificada" dataDxfId="44">
      <calculatedColumnFormula>IF(Tabla2[[#This Row],[Nivel]]="Décimo","Seleccionar",IF(Tabla2[[#This Row],[Nivel]]="Undécimo","Seleccionar",IF(Tabla2[[#This Row],[Nivel]]="","","NO APLICA")))</calculatedColumnFormula>
    </tableColumn>
    <tableColumn id="3" xr3:uid="{00000000-0010-0000-0000-000003000000}" name="Selección de idioma" dataDxfId="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2227" displayName="Tabla12227" ref="B6:H43" totalsRowShown="0" headerRowDxfId="42" dataDxfId="40" headerRowBorderDxfId="41" tableBorderDxfId="39" totalsRowBorderDxfId="38">
  <autoFilter ref="B6:H43" xr:uid="{00000000-0009-0000-0100-000001000000}"/>
  <tableColumns count="7">
    <tableColumn id="1" xr3:uid="{00000000-0010-0000-0100-000001000000}" name="Asignatura" dataDxfId="37"/>
    <tableColumn id="2" xr3:uid="{00000000-0010-0000-0100-000002000000}" name="Nivel" dataDxfId="36"/>
    <tableColumn id="3" xr3:uid="{00000000-0010-0000-0100-000003000000}" name="Cantidad de estudiantes por nivel" dataDxfId="35">
      <calculatedColumnFormula>ListaEstudiantesOyentes!H2</calculatedColumnFormula>
    </tableColumn>
    <tableColumn id="6" xr3:uid="{00000000-0010-0000-0100-000006000000}" name="Fórmula para redondeo\" dataDxfId="34" dataCellStyle="Millares">
      <calculatedColumnFormula>Tabla12227[[#This Row],[Cantidad de estudiantes por nivel]]/6</calculatedColumnFormula>
    </tableColumn>
    <tableColumn id="12" xr3:uid="{00000000-0010-0000-0100-00000C000000}" name="Cantidad de grupos por nivel" dataDxfId="33" dataCellStyle="Millares">
      <calculatedColumnFormula>ROUNDUP(Tabla12227[[#This Row],[Fórmula para redondeo\]],0)</calculatedColumnFormula>
    </tableColumn>
    <tableColumn id="4" xr3:uid="{00000000-0010-0000-0100-000004000000}" name="Cantidad de lecciones requeridas" dataDxfId="32">
      <calculatedColumnFormula>#REF!*2</calculatedColumnFormula>
    </tableColumn>
    <tableColumn id="5" xr3:uid="{00000000-0010-0000-0100-000005000000}" name="Cantidad de lecciones totales" dataDxfId="31">
      <calculatedColumnFormula>SUM(#REF!)</calculatedColumnFormula>
    </tableColumn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24" displayName="Tabla24" ref="D22:G47" totalsRowShown="0" headerRowDxfId="30" dataDxfId="29">
  <tableColumns count="4">
    <tableColumn id="15" xr3:uid="{00000000-0010-0000-0200-00000F000000}" name="#" dataDxfId="28"/>
    <tableColumn id="1" xr3:uid="{00000000-0010-0000-0200-000001000000}" name="Estudiante" dataDxfId="27"/>
    <tableColumn id="14" xr3:uid="{00000000-0010-0000-0200-00000E000000}" name="Identificación" dataDxfId="26"/>
    <tableColumn id="12" xr3:uid="{00000000-0010-0000-0200-00000C000000}" name="Nivel" dataDxfId="2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22275" displayName="Tabla122275" ref="B11:I25" totalsRowShown="0" headerRowDxfId="24" dataDxfId="22" headerRowBorderDxfId="23" tableBorderDxfId="21" totalsRowBorderDxfId="20">
  <autoFilter ref="B11:I25" xr:uid="{00000000-0009-0000-0100-000004000000}"/>
  <tableColumns count="8">
    <tableColumn id="1" xr3:uid="{00000000-0010-0000-0300-000001000000}" name="Asignatura" dataDxfId="19"/>
    <tableColumn id="2" xr3:uid="{00000000-0010-0000-0300-000002000000}" name="7°" dataDxfId="18"/>
    <tableColumn id="3" xr3:uid="{00000000-0010-0000-0300-000003000000}" name="8°" dataDxfId="17">
      <calculatedColumnFormula>ListaEstudiantesOyentes!H2</calculatedColumnFormula>
    </tableColumn>
    <tableColumn id="6" xr3:uid="{00000000-0010-0000-0300-000006000000}" name="Columna1" dataDxfId="16" dataCellStyle="Millares">
      <calculatedColumnFormula>Tabla122275[[#This Row],[8°]]/6</calculatedColumnFormula>
    </tableColumn>
    <tableColumn id="12" xr3:uid="{00000000-0010-0000-0300-00000C000000}" name="9°" dataDxfId="15" dataCellStyle="Millares">
      <calculatedColumnFormula>ROUNDUP(Tabla122275[[#This Row],[Columna1]],0)</calculatedColumnFormula>
    </tableColumn>
    <tableColumn id="4" xr3:uid="{00000000-0010-0000-0300-000004000000}" name="10°" dataDxfId="14">
      <calculatedColumnFormula>#REF!*2</calculatedColumnFormula>
    </tableColumn>
    <tableColumn id="5" xr3:uid="{00000000-0010-0000-0300-000005000000}" name="11°" dataDxfId="13">
      <calculatedColumnFormula>SUM(#REF!)</calculatedColumnFormula>
    </tableColumn>
    <tableColumn id="7" xr3:uid="{00000000-0010-0000-0300-000007000000}" name="Cantidad de lecciones requeridas" dataDxfId="12">
      <calculatedColumnFormula>SUM(Tabla122275[[#This Row],[7°]:[11°]])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R60"/>
  <sheetViews>
    <sheetView showGridLines="0" zoomScale="90" zoomScaleNormal="90" workbookViewId="0">
      <selection activeCell="H10" sqref="H10"/>
    </sheetView>
  </sheetViews>
  <sheetFormatPr baseColWidth="10" defaultRowHeight="15.75" x14ac:dyDescent="0.25"/>
  <cols>
    <col min="2" max="2" width="10" customWidth="1"/>
    <col min="3" max="3" width="11" customWidth="1"/>
    <col min="4" max="4" width="13.125" customWidth="1"/>
    <col min="5" max="5" width="8.75" customWidth="1"/>
    <col min="6" max="6" width="11.5" customWidth="1"/>
    <col min="7" max="8" width="8.75" customWidth="1"/>
    <col min="9" max="9" width="8.625" customWidth="1"/>
    <col min="10" max="10" width="7.375" customWidth="1"/>
    <col min="11" max="11" width="12.625" customWidth="1"/>
    <col min="12" max="12" width="13" customWidth="1"/>
    <col min="13" max="13" width="20.875" customWidth="1"/>
    <col min="14" max="14" width="13" customWidth="1"/>
    <col min="15" max="15" width="7.375" customWidth="1"/>
    <col min="17" max="17" width="11.25" customWidth="1"/>
  </cols>
  <sheetData>
    <row r="1" spans="1:18" ht="14.25" customHeight="1" thickBot="1" x14ac:dyDescent="0.3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8" ht="16.5" thickTop="1" x14ac:dyDescent="0.25">
      <c r="A2" s="65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5"/>
    </row>
    <row r="3" spans="1:18" ht="26.25" customHeight="1" x14ac:dyDescent="0.25">
      <c r="A3" s="65"/>
      <c r="B3" s="93"/>
      <c r="C3" s="377" t="s">
        <v>318</v>
      </c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244"/>
    </row>
    <row r="4" spans="1:18" ht="21.75" customHeight="1" x14ac:dyDescent="0.25">
      <c r="A4" s="65"/>
      <c r="B4" s="93"/>
      <c r="C4" s="377" t="s">
        <v>316</v>
      </c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244"/>
    </row>
    <row r="5" spans="1:18" ht="25.5" customHeight="1" x14ac:dyDescent="0.25">
      <c r="A5" s="65"/>
      <c r="B5" s="93"/>
      <c r="C5" s="377" t="s">
        <v>317</v>
      </c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244"/>
    </row>
    <row r="6" spans="1:18" x14ac:dyDescent="0.25">
      <c r="A6" s="65"/>
      <c r="B6" s="93"/>
      <c r="C6" s="377" t="s">
        <v>345</v>
      </c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244"/>
    </row>
    <row r="7" spans="1:18" x14ac:dyDescent="0.25">
      <c r="A7" s="65"/>
      <c r="B7" s="93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4"/>
    </row>
    <row r="8" spans="1:18" ht="16.5" thickBot="1" x14ac:dyDescent="0.3">
      <c r="A8" s="65"/>
      <c r="B8" s="93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4"/>
    </row>
    <row r="9" spans="1:18" ht="28.5" customHeight="1" thickBot="1" x14ac:dyDescent="0.3">
      <c r="A9" s="65"/>
      <c r="B9" s="93"/>
      <c r="C9" s="381" t="s">
        <v>79</v>
      </c>
      <c r="D9" s="381"/>
      <c r="E9" s="311">
        <f>IFERROR(VLOOKUP(H9,códigos!A4:B185,1,TRUE),"")</f>
        <v>573</v>
      </c>
      <c r="F9" s="312">
        <f>IFERROR(VLOOKUP(H9,códigos!B4:C188,1,TRUE),"")</f>
        <v>4</v>
      </c>
      <c r="G9" s="313">
        <f>IFERROR(VLOOKUP(H9,códigos!D4:E192,2,FALSE),"")</f>
        <v>72</v>
      </c>
      <c r="H9" s="314">
        <v>5365</v>
      </c>
      <c r="I9" s="315"/>
      <c r="J9" s="315"/>
      <c r="K9" s="316" t="s">
        <v>80</v>
      </c>
      <c r="L9" s="378" t="str">
        <f>IFERROR(VLOOKUP(H9,códigos!D4:F192,3,FALSE),"")</f>
        <v>LICEO DE ESCAZU</v>
      </c>
      <c r="M9" s="379"/>
      <c r="N9" s="380"/>
      <c r="O9" s="244"/>
      <c r="R9" s="63"/>
    </row>
    <row r="10" spans="1:18" ht="16.5" thickBot="1" x14ac:dyDescent="0.3">
      <c r="A10" s="65"/>
      <c r="B10" s="93"/>
      <c r="C10" s="317"/>
      <c r="D10" s="318"/>
      <c r="E10" s="318"/>
      <c r="F10" s="318"/>
      <c r="G10" s="318"/>
      <c r="H10" s="318"/>
      <c r="I10" s="318"/>
      <c r="J10" s="318"/>
      <c r="K10" s="317"/>
      <c r="L10" s="318"/>
      <c r="M10" s="318"/>
      <c r="N10" s="318"/>
      <c r="O10" s="244"/>
      <c r="R10" s="63"/>
    </row>
    <row r="11" spans="1:18" ht="28.5" customHeight="1" thickBot="1" x14ac:dyDescent="0.45">
      <c r="A11" s="65"/>
      <c r="B11" s="102"/>
      <c r="C11" s="341" t="s">
        <v>307</v>
      </c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3"/>
      <c r="O11" s="247"/>
      <c r="R11" s="63"/>
    </row>
    <row r="12" spans="1:18" ht="16.5" customHeight="1" thickBot="1" x14ac:dyDescent="0.45">
      <c r="A12" s="65"/>
      <c r="B12" s="96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9"/>
      <c r="R12" s="63"/>
    </row>
    <row r="13" spans="1:18" ht="31.5" customHeight="1" thickBot="1" x14ac:dyDescent="0.3">
      <c r="A13" s="65"/>
      <c r="B13" s="93"/>
      <c r="C13" s="384" t="s">
        <v>324</v>
      </c>
      <c r="D13" s="384"/>
      <c r="E13" s="384"/>
      <c r="F13" s="386"/>
      <c r="G13" s="250" t="str">
        <f>IFERROR(VLOOKUP(H9,códigos!D50:I185,5,FALSE),"NO")</f>
        <v>SI</v>
      </c>
      <c r="H13" s="245"/>
      <c r="I13" s="245"/>
      <c r="J13" s="245"/>
      <c r="K13" s="245"/>
      <c r="L13" s="245"/>
      <c r="M13" s="245"/>
      <c r="N13" s="245"/>
      <c r="O13" s="244"/>
    </row>
    <row r="14" spans="1:18" x14ac:dyDescent="0.25">
      <c r="A14" s="65"/>
      <c r="B14" s="93"/>
      <c r="C14" s="245"/>
      <c r="D14" s="245"/>
      <c r="E14" s="245"/>
      <c r="F14" s="245"/>
      <c r="G14" s="245"/>
      <c r="H14" s="245"/>
      <c r="I14" s="245"/>
      <c r="J14" s="245"/>
      <c r="K14" s="246"/>
      <c r="L14" s="245"/>
      <c r="M14" s="245"/>
      <c r="N14" s="245"/>
      <c r="O14" s="244"/>
      <c r="R14" s="63"/>
    </row>
    <row r="15" spans="1:18" ht="16.5" thickBot="1" x14ac:dyDescent="0.3">
      <c r="A15" s="65"/>
      <c r="B15" s="93"/>
      <c r="C15" s="245"/>
      <c r="D15" s="245"/>
      <c r="E15" s="245"/>
      <c r="F15" s="245"/>
      <c r="G15" s="245"/>
      <c r="H15" s="245"/>
      <c r="I15" s="245"/>
      <c r="J15" s="245"/>
      <c r="K15" s="246"/>
      <c r="L15" s="245"/>
      <c r="M15" s="245"/>
      <c r="N15" s="245"/>
      <c r="O15" s="244"/>
      <c r="R15" s="63"/>
    </row>
    <row r="16" spans="1:18" ht="29.1" customHeight="1" thickBot="1" x14ac:dyDescent="0.3">
      <c r="A16" s="65"/>
      <c r="B16" s="93"/>
      <c r="C16" s="245"/>
      <c r="D16" s="245"/>
      <c r="E16" s="245"/>
      <c r="F16" s="245"/>
      <c r="G16" s="245"/>
      <c r="H16" s="245"/>
      <c r="I16" s="245"/>
      <c r="J16" s="245"/>
      <c r="K16" s="251"/>
      <c r="L16" s="382" t="s">
        <v>298</v>
      </c>
      <c r="M16" s="383"/>
      <c r="N16" s="250">
        <f>'Hoja de Cálculo Plan Nacional'!J40</f>
        <v>0</v>
      </c>
      <c r="O16" s="244"/>
      <c r="R16" s="63"/>
    </row>
    <row r="17" spans="1:18" x14ac:dyDescent="0.25">
      <c r="A17" s="65"/>
      <c r="B17" s="93"/>
      <c r="C17" s="245"/>
      <c r="D17" s="245"/>
      <c r="E17" s="245"/>
      <c r="F17" s="245"/>
      <c r="G17" s="245"/>
      <c r="H17" s="245"/>
      <c r="I17" s="245"/>
      <c r="J17" s="245"/>
      <c r="K17" s="385"/>
      <c r="L17" s="385"/>
      <c r="M17" s="385"/>
      <c r="N17" s="245"/>
      <c r="O17" s="244"/>
      <c r="R17" s="63"/>
    </row>
    <row r="18" spans="1:18" x14ac:dyDescent="0.25">
      <c r="A18" s="65"/>
      <c r="B18" s="93"/>
      <c r="C18" s="245"/>
      <c r="D18" s="245"/>
      <c r="E18" s="245"/>
      <c r="F18" s="245"/>
      <c r="G18" s="245"/>
      <c r="H18" s="245"/>
      <c r="I18" s="245"/>
      <c r="J18" s="245"/>
      <c r="K18" s="246"/>
      <c r="L18" s="245"/>
      <c r="M18" s="245"/>
      <c r="N18" s="245"/>
      <c r="O18" s="244"/>
      <c r="R18" s="63"/>
    </row>
    <row r="19" spans="1:18" ht="16.5" thickBot="1" x14ac:dyDescent="0.3">
      <c r="A19" s="65"/>
      <c r="B19" s="93"/>
      <c r="C19" s="245"/>
      <c r="D19" s="245"/>
      <c r="E19" s="245"/>
      <c r="F19" s="245"/>
      <c r="G19" s="245"/>
      <c r="H19" s="245"/>
      <c r="I19" s="245"/>
      <c r="J19" s="245"/>
      <c r="K19" s="246"/>
      <c r="L19" s="245"/>
      <c r="M19" s="245"/>
      <c r="N19" s="245"/>
      <c r="O19" s="244"/>
      <c r="R19" s="63"/>
    </row>
    <row r="20" spans="1:18" ht="27" thickBot="1" x14ac:dyDescent="0.45">
      <c r="A20" s="65"/>
      <c r="B20" s="102"/>
      <c r="C20" s="341" t="s">
        <v>311</v>
      </c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3"/>
      <c r="O20" s="247"/>
      <c r="R20" s="63"/>
    </row>
    <row r="21" spans="1:18" ht="16.5" thickBot="1" x14ac:dyDescent="0.3">
      <c r="A21" s="65"/>
      <c r="B21" s="93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4"/>
    </row>
    <row r="22" spans="1:18" ht="30" customHeight="1" thickBot="1" x14ac:dyDescent="0.3">
      <c r="A22" s="65"/>
      <c r="B22" s="93"/>
      <c r="C22" s="384" t="s">
        <v>327</v>
      </c>
      <c r="D22" s="384"/>
      <c r="E22" s="384"/>
      <c r="F22" s="384"/>
      <c r="G22" s="250" t="str">
        <f>IFERROR(VLOOKUP(H9,códigos!D4:K48,5,FALSE),"NO")</f>
        <v>NO</v>
      </c>
      <c r="H22" s="245"/>
      <c r="I22" s="245"/>
      <c r="J22" s="245"/>
      <c r="K22" s="245"/>
      <c r="L22" s="245"/>
      <c r="M22" s="245"/>
      <c r="N22" s="245"/>
      <c r="O22" s="244"/>
    </row>
    <row r="23" spans="1:18" x14ac:dyDescent="0.25">
      <c r="A23" s="65"/>
      <c r="B23" s="93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4"/>
    </row>
    <row r="24" spans="1:18" x14ac:dyDescent="0.25">
      <c r="A24" s="65"/>
      <c r="B24" s="93"/>
      <c r="C24" s="376" t="s">
        <v>312</v>
      </c>
      <c r="D24" s="376"/>
      <c r="E24" s="376"/>
      <c r="F24" s="376"/>
      <c r="G24" s="376"/>
      <c r="H24" s="376"/>
      <c r="I24" s="253"/>
      <c r="J24" s="253"/>
      <c r="K24" s="376" t="s">
        <v>72</v>
      </c>
      <c r="L24" s="376"/>
      <c r="M24" s="376"/>
      <c r="N24" s="376"/>
      <c r="O24" s="244"/>
    </row>
    <row r="25" spans="1:18" x14ac:dyDescent="0.25">
      <c r="A25" s="65"/>
      <c r="B25" s="93"/>
      <c r="C25" s="252"/>
      <c r="D25" s="252"/>
      <c r="E25" s="252"/>
      <c r="F25" s="252"/>
      <c r="G25" s="252"/>
      <c r="H25" s="252"/>
      <c r="I25" s="252"/>
      <c r="J25" s="253"/>
      <c r="K25" s="252"/>
      <c r="L25" s="252"/>
      <c r="M25" s="252"/>
      <c r="N25" s="252"/>
      <c r="O25" s="244"/>
    </row>
    <row r="26" spans="1:18" x14ac:dyDescent="0.25">
      <c r="A26" s="65"/>
      <c r="B26" s="93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4"/>
    </row>
    <row r="27" spans="1:18" x14ac:dyDescent="0.25">
      <c r="A27" s="65"/>
      <c r="B27" s="93"/>
      <c r="C27" s="252"/>
      <c r="D27" s="252"/>
      <c r="E27" s="252"/>
      <c r="F27" s="252"/>
      <c r="G27" s="252"/>
      <c r="H27" s="252"/>
      <c r="I27" s="252"/>
      <c r="J27" s="253"/>
      <c r="K27" s="252"/>
      <c r="L27" s="252"/>
      <c r="M27" s="252"/>
      <c r="N27" s="252"/>
      <c r="O27" s="244"/>
    </row>
    <row r="28" spans="1:18" x14ac:dyDescent="0.25">
      <c r="A28" s="65"/>
      <c r="B28" s="93"/>
      <c r="C28" s="252"/>
      <c r="D28" s="252"/>
      <c r="E28" s="252"/>
      <c r="F28" s="252"/>
      <c r="G28" s="252"/>
      <c r="H28" s="252"/>
      <c r="I28" s="252"/>
      <c r="J28" s="253"/>
      <c r="K28" s="252"/>
      <c r="L28" s="252"/>
      <c r="M28" s="252"/>
      <c r="N28" s="252"/>
      <c r="O28" s="244"/>
    </row>
    <row r="29" spans="1:18" x14ac:dyDescent="0.25">
      <c r="A29" s="65"/>
      <c r="B29" s="93"/>
      <c r="C29" s="252"/>
      <c r="D29" s="252"/>
      <c r="E29" s="252"/>
      <c r="F29" s="252"/>
      <c r="G29" s="252"/>
      <c r="H29" s="252"/>
      <c r="I29" s="252"/>
      <c r="J29" s="253"/>
      <c r="K29" s="252"/>
      <c r="L29" s="252"/>
      <c r="M29" s="252"/>
      <c r="N29" s="252"/>
      <c r="O29" s="244"/>
    </row>
    <row r="30" spans="1:18" ht="28.5" customHeight="1" thickBot="1" x14ac:dyDescent="0.3">
      <c r="A30" s="65"/>
      <c r="B30" s="93"/>
      <c r="C30" s="252"/>
      <c r="D30" s="252"/>
      <c r="E30" s="252"/>
      <c r="F30" s="252"/>
      <c r="G30" s="252"/>
      <c r="H30" s="252"/>
      <c r="I30" s="252"/>
      <c r="J30" s="253"/>
      <c r="K30" s="252"/>
      <c r="L30" s="252"/>
      <c r="M30" s="252"/>
      <c r="N30" s="252"/>
      <c r="O30" s="244"/>
    </row>
    <row r="31" spans="1:18" ht="16.5" thickBot="1" x14ac:dyDescent="0.3">
      <c r="A31" s="65"/>
      <c r="B31" s="93"/>
      <c r="C31" s="370" t="s">
        <v>88</v>
      </c>
      <c r="D31" s="370"/>
      <c r="E31" s="370"/>
      <c r="F31" s="319"/>
      <c r="G31" s="319"/>
      <c r="H31" s="320" t="str">
        <f>IFERROR(VLOOKUP(H9,códigos!D4:K48,8,FALSE),"")</f>
        <v/>
      </c>
      <c r="I31" s="321"/>
      <c r="J31" s="321"/>
      <c r="K31" s="369"/>
      <c r="L31" s="369"/>
      <c r="M31" s="369"/>
      <c r="N31" s="322"/>
      <c r="O31" s="323"/>
    </row>
    <row r="32" spans="1:18" ht="16.5" thickBot="1" x14ac:dyDescent="0.3">
      <c r="A32" s="65"/>
      <c r="B32" s="93"/>
      <c r="C32" s="319"/>
      <c r="D32" s="319"/>
      <c r="E32" s="319"/>
      <c r="F32" s="319"/>
      <c r="G32" s="319"/>
      <c r="H32" s="319"/>
      <c r="I32" s="322"/>
      <c r="J32" s="321"/>
      <c r="K32" s="319"/>
      <c r="L32" s="319"/>
      <c r="M32" s="319"/>
      <c r="N32" s="319"/>
      <c r="O32" s="323"/>
    </row>
    <row r="33" spans="1:16" ht="16.5" thickBot="1" x14ac:dyDescent="0.3">
      <c r="A33" s="65"/>
      <c r="B33" s="93"/>
      <c r="C33" s="324" t="s">
        <v>89</v>
      </c>
      <c r="D33" s="325"/>
      <c r="E33" s="325"/>
      <c r="F33" s="319"/>
      <c r="G33" s="319"/>
      <c r="H33" s="320" t="str">
        <f>IF('LECC. EstudiantesOyentes'!H43=0,"",'LECC. EstudiantesOyentes'!H43)</f>
        <v/>
      </c>
      <c r="I33" s="321"/>
      <c r="J33" s="321"/>
      <c r="K33" s="369" t="s">
        <v>81</v>
      </c>
      <c r="L33" s="369"/>
      <c r="M33" s="369"/>
      <c r="N33" s="326" t="str">
        <f>IFERROR(VLOOKUP(H9,códigos!D4:I48,6,FALSE),"")</f>
        <v/>
      </c>
      <c r="O33" s="325"/>
      <c r="P33" s="66"/>
    </row>
    <row r="34" spans="1:16" ht="16.5" thickBot="1" x14ac:dyDescent="0.3">
      <c r="A34" s="65"/>
      <c r="B34" s="93"/>
      <c r="C34" s="319"/>
      <c r="D34" s="319"/>
      <c r="E34" s="319"/>
      <c r="F34" s="319"/>
      <c r="G34" s="319"/>
      <c r="H34" s="319"/>
      <c r="I34" s="322"/>
      <c r="J34" s="321"/>
      <c r="K34" s="319"/>
      <c r="L34" s="319"/>
      <c r="M34" s="319"/>
      <c r="N34" s="322"/>
      <c r="O34" s="323"/>
    </row>
    <row r="35" spans="1:16" ht="16.5" thickBot="1" x14ac:dyDescent="0.3">
      <c r="A35" s="65"/>
      <c r="B35" s="93"/>
      <c r="C35" s="324" t="s">
        <v>91</v>
      </c>
      <c r="D35" s="325"/>
      <c r="E35" s="325"/>
      <c r="F35" s="319"/>
      <c r="G35" s="319"/>
      <c r="H35" s="320" t="str">
        <f>IF('LECC. EstudiantesSordos'!I25=0,"",'LECC. EstudiantesSordos'!I25)</f>
        <v/>
      </c>
      <c r="I35" s="321"/>
      <c r="J35" s="321"/>
      <c r="K35" s="369" t="s">
        <v>82</v>
      </c>
      <c r="L35" s="369"/>
      <c r="M35" s="369"/>
      <c r="N35" s="326" t="str">
        <f>IFERROR(VLOOKUP(H9,códigos!D4:J48,7,FALSE),"")</f>
        <v/>
      </c>
      <c r="O35" s="325"/>
      <c r="P35" s="66"/>
    </row>
    <row r="36" spans="1:16" ht="16.5" thickBot="1" x14ac:dyDescent="0.3">
      <c r="A36" s="65"/>
      <c r="B36" s="93"/>
      <c r="C36" s="319"/>
      <c r="D36" s="319"/>
      <c r="E36" s="319"/>
      <c r="F36" s="319"/>
      <c r="G36" s="319"/>
      <c r="H36" s="319"/>
      <c r="I36" s="322"/>
      <c r="J36" s="321"/>
      <c r="K36" s="319"/>
      <c r="L36" s="319"/>
      <c r="M36" s="319"/>
      <c r="N36" s="322"/>
      <c r="O36" s="323"/>
    </row>
    <row r="37" spans="1:16" ht="29.1" customHeight="1" thickBot="1" x14ac:dyDescent="0.3">
      <c r="A37" s="65"/>
      <c r="B37" s="93"/>
      <c r="C37" s="324" t="s">
        <v>319</v>
      </c>
      <c r="D37" s="325"/>
      <c r="E37" s="325"/>
      <c r="F37" s="319"/>
      <c r="G37" s="319"/>
      <c r="H37" s="320">
        <f>SUBTOTAL(9,H31,H33,H35)</f>
        <v>0</v>
      </c>
      <c r="I37" s="321"/>
      <c r="J37" s="321"/>
      <c r="K37" s="369" t="s">
        <v>299</v>
      </c>
      <c r="L37" s="369"/>
      <c r="M37" s="369"/>
      <c r="N37" s="326">
        <f>SUBTOTAL(9,N33,N35)</f>
        <v>0</v>
      </c>
      <c r="O37" s="327"/>
    </row>
    <row r="38" spans="1:16" x14ac:dyDescent="0.25">
      <c r="A38" s="65"/>
      <c r="B38" s="93"/>
      <c r="C38" s="319"/>
      <c r="D38" s="319"/>
      <c r="E38" s="319"/>
      <c r="F38" s="319"/>
      <c r="G38" s="319"/>
      <c r="H38" s="319"/>
      <c r="I38" s="319"/>
      <c r="J38" s="321"/>
      <c r="K38" s="319"/>
      <c r="L38" s="319"/>
      <c r="M38" s="319"/>
      <c r="N38" s="319"/>
      <c r="O38" s="327"/>
    </row>
    <row r="39" spans="1:16" ht="25.5" customHeight="1" x14ac:dyDescent="0.25">
      <c r="A39" s="65"/>
      <c r="B39" s="97"/>
      <c r="C39" s="374" t="s">
        <v>323</v>
      </c>
      <c r="D39" s="374"/>
      <c r="E39" s="374"/>
      <c r="F39" s="374"/>
      <c r="G39" s="374"/>
      <c r="H39" s="374"/>
      <c r="I39" s="374"/>
      <c r="J39" s="374"/>
      <c r="K39" s="374"/>
      <c r="L39" s="374"/>
      <c r="M39" s="374"/>
      <c r="N39" s="374"/>
      <c r="O39" s="375"/>
    </row>
    <row r="40" spans="1:16" x14ac:dyDescent="0.25">
      <c r="A40" s="65"/>
      <c r="B40" s="97"/>
      <c r="C40" s="319"/>
      <c r="D40" s="319"/>
      <c r="E40" s="319"/>
      <c r="F40" s="319"/>
      <c r="G40" s="319"/>
      <c r="H40" s="319"/>
      <c r="I40" s="319"/>
      <c r="J40" s="321"/>
      <c r="K40" s="319"/>
      <c r="L40" s="319"/>
      <c r="M40" s="319"/>
      <c r="N40" s="319"/>
      <c r="O40" s="327"/>
    </row>
    <row r="41" spans="1:16" ht="16.5" thickBot="1" x14ac:dyDescent="0.3">
      <c r="A41" s="65"/>
      <c r="B41" s="97"/>
      <c r="C41" s="319"/>
      <c r="D41" s="319"/>
      <c r="E41" s="319"/>
      <c r="F41" s="319"/>
      <c r="G41" s="319"/>
      <c r="H41" s="319"/>
      <c r="I41" s="319"/>
      <c r="J41" s="321"/>
      <c r="K41" s="319"/>
      <c r="L41" s="319"/>
      <c r="M41" s="319"/>
      <c r="N41" s="319"/>
      <c r="O41" s="327"/>
    </row>
    <row r="42" spans="1:16" ht="56.25" hidden="1" customHeight="1" thickBot="1" x14ac:dyDescent="0.45">
      <c r="A42" s="65"/>
      <c r="B42" s="103"/>
      <c r="C42" s="371" t="s">
        <v>340</v>
      </c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3"/>
      <c r="O42" s="328"/>
    </row>
    <row r="43" spans="1:16" ht="30.75" hidden="1" customHeight="1" thickBot="1" x14ac:dyDescent="0.3">
      <c r="A43" s="65"/>
      <c r="B43" s="97"/>
      <c r="C43" s="319"/>
      <c r="D43" s="319"/>
      <c r="E43" s="319"/>
      <c r="F43" s="319"/>
      <c r="G43" s="319"/>
      <c r="H43" s="319"/>
      <c r="I43" s="319"/>
      <c r="J43" s="321"/>
      <c r="K43" s="319"/>
      <c r="L43" s="319"/>
      <c r="M43" s="319"/>
      <c r="N43" s="319"/>
      <c r="O43" s="327"/>
    </row>
    <row r="44" spans="1:16" ht="29.1" hidden="1" customHeight="1" thickBot="1" x14ac:dyDescent="0.3">
      <c r="A44" s="65"/>
      <c r="B44" s="98"/>
      <c r="C44" s="348" t="s">
        <v>315</v>
      </c>
      <c r="D44" s="348"/>
      <c r="E44" s="348"/>
      <c r="F44" s="348"/>
      <c r="G44" s="348"/>
      <c r="H44" s="349"/>
      <c r="I44" s="326" t="str">
        <f>IFERROR(VLOOKUP(H9,códigos!D186:I187,5,FALSE),"NO")</f>
        <v>NO</v>
      </c>
      <c r="J44" s="321"/>
      <c r="K44" s="325"/>
      <c r="L44" s="367" t="s">
        <v>298</v>
      </c>
      <c r="M44" s="368"/>
      <c r="N44" s="330" t="str">
        <f>IFERROR(VLOOKUP(H9,códigos!D186:I187,4,FALSE),"0")</f>
        <v>0</v>
      </c>
      <c r="O44" s="327"/>
    </row>
    <row r="45" spans="1:16" ht="29.25" hidden="1" customHeight="1" thickBot="1" x14ac:dyDescent="0.3">
      <c r="A45" s="65"/>
      <c r="B45" s="99"/>
      <c r="C45" s="329"/>
      <c r="D45" s="329"/>
      <c r="E45" s="329"/>
      <c r="F45" s="329"/>
      <c r="G45" s="329"/>
      <c r="H45" s="329"/>
      <c r="I45" s="321"/>
      <c r="J45" s="321"/>
      <c r="K45" s="319"/>
      <c r="L45" s="319"/>
      <c r="M45" s="319"/>
      <c r="N45" s="319"/>
      <c r="O45" s="327"/>
    </row>
    <row r="46" spans="1:16" ht="29.25" customHeight="1" thickBot="1" x14ac:dyDescent="0.3">
      <c r="A46" s="65"/>
      <c r="B46" s="99"/>
      <c r="C46" s="362" t="s">
        <v>342</v>
      </c>
      <c r="D46" s="363"/>
      <c r="E46" s="363"/>
      <c r="F46" s="363"/>
      <c r="G46" s="363"/>
      <c r="H46" s="363"/>
      <c r="I46" s="363"/>
      <c r="J46" s="363"/>
      <c r="K46" s="363"/>
      <c r="L46" s="363"/>
      <c r="M46" s="363"/>
      <c r="N46" s="364"/>
      <c r="O46" s="327"/>
    </row>
    <row r="47" spans="1:16" ht="29.25" customHeight="1" thickBot="1" x14ac:dyDescent="0.3">
      <c r="A47" s="65"/>
      <c r="B47" s="99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27"/>
    </row>
    <row r="48" spans="1:16" ht="29.25" customHeight="1" thickBot="1" x14ac:dyDescent="0.3">
      <c r="A48" s="65"/>
      <c r="B48" s="99"/>
      <c r="C48" s="329"/>
      <c r="D48" s="329"/>
      <c r="E48" s="329"/>
      <c r="F48" s="365" t="s">
        <v>338</v>
      </c>
      <c r="G48" s="365"/>
      <c r="H48" s="365"/>
      <c r="I48" s="330" t="str">
        <f>IFERROR(VLOOKUP(H9,códigos!D189:I192,4,FALSE),"0")</f>
        <v>0</v>
      </c>
      <c r="J48" s="321"/>
      <c r="K48" s="319"/>
      <c r="L48" s="319"/>
      <c r="M48" s="319"/>
      <c r="N48" s="319"/>
      <c r="O48" s="327"/>
    </row>
    <row r="49" spans="1:15" ht="29.25" customHeight="1" thickBot="1" x14ac:dyDescent="0.3">
      <c r="A49" s="65"/>
      <c r="B49" s="99"/>
      <c r="C49" s="329"/>
      <c r="D49" s="329"/>
      <c r="E49" s="329"/>
      <c r="F49" s="329"/>
      <c r="G49" s="329"/>
      <c r="H49" s="329"/>
      <c r="I49" s="321"/>
      <c r="J49" s="321"/>
      <c r="K49" s="319"/>
      <c r="L49" s="319"/>
      <c r="M49" s="319"/>
      <c r="N49" s="319"/>
      <c r="O49" s="327"/>
    </row>
    <row r="50" spans="1:15" ht="29.25" customHeight="1" thickBot="1" x14ac:dyDescent="0.3">
      <c r="A50" s="65"/>
      <c r="B50" s="99"/>
      <c r="C50" s="362" t="s">
        <v>343</v>
      </c>
      <c r="D50" s="363"/>
      <c r="E50" s="363"/>
      <c r="F50" s="363"/>
      <c r="G50" s="363"/>
      <c r="H50" s="363"/>
      <c r="I50" s="363"/>
      <c r="J50" s="363"/>
      <c r="K50" s="363"/>
      <c r="L50" s="363"/>
      <c r="M50" s="363"/>
      <c r="N50" s="364"/>
      <c r="O50" s="332"/>
    </row>
    <row r="51" spans="1:15" ht="15" customHeight="1" x14ac:dyDescent="0.25">
      <c r="A51" s="65"/>
      <c r="B51" s="99"/>
      <c r="C51" s="329"/>
      <c r="D51" s="329"/>
      <c r="E51" s="329"/>
      <c r="F51" s="329"/>
      <c r="G51" s="329"/>
      <c r="H51" s="329"/>
      <c r="I51" s="321"/>
      <c r="J51" s="321"/>
      <c r="K51" s="319"/>
      <c r="L51" s="319"/>
      <c r="M51" s="319"/>
      <c r="N51" s="319"/>
      <c r="O51" s="327"/>
    </row>
    <row r="52" spans="1:15" ht="15" customHeight="1" thickBot="1" x14ac:dyDescent="0.3">
      <c r="A52" s="65"/>
      <c r="B52" s="99"/>
      <c r="C52" s="329"/>
      <c r="D52" s="329"/>
      <c r="E52" s="329"/>
      <c r="F52" s="329"/>
      <c r="G52" s="329"/>
      <c r="H52" s="329"/>
      <c r="I52" s="321"/>
      <c r="J52" s="321"/>
      <c r="K52" s="319"/>
      <c r="L52" s="319"/>
      <c r="M52" s="319"/>
      <c r="N52" s="319"/>
      <c r="O52" s="327"/>
    </row>
    <row r="53" spans="1:15" ht="29.25" customHeight="1" thickBot="1" x14ac:dyDescent="0.3">
      <c r="A53" s="65"/>
      <c r="B53" s="99"/>
      <c r="C53" s="329"/>
      <c r="D53" s="329"/>
      <c r="E53" s="329"/>
      <c r="F53" s="356" t="s">
        <v>293</v>
      </c>
      <c r="G53" s="357"/>
      <c r="H53" s="357"/>
      <c r="I53" s="357"/>
      <c r="J53" s="358"/>
      <c r="K53" s="350">
        <f>N37+N16+I48</f>
        <v>0</v>
      </c>
      <c r="L53" s="351"/>
      <c r="M53" s="319"/>
      <c r="N53" s="319"/>
      <c r="O53" s="327"/>
    </row>
    <row r="54" spans="1:15" ht="29.25" customHeight="1" thickBot="1" x14ac:dyDescent="0.3">
      <c r="A54" s="65"/>
      <c r="B54" s="99"/>
      <c r="C54" s="329"/>
      <c r="D54" s="329"/>
      <c r="E54" s="329"/>
      <c r="F54" s="359" t="s">
        <v>305</v>
      </c>
      <c r="G54" s="360"/>
      <c r="H54" s="360"/>
      <c r="I54" s="360"/>
      <c r="J54" s="361"/>
      <c r="K54" s="352"/>
      <c r="L54" s="353"/>
      <c r="M54" s="319"/>
      <c r="N54" s="319"/>
      <c r="O54" s="327"/>
    </row>
    <row r="55" spans="1:15" ht="29.25" customHeight="1" thickBot="1" x14ac:dyDescent="0.3">
      <c r="A55" s="65"/>
      <c r="B55" s="99"/>
      <c r="C55" s="329"/>
      <c r="D55" s="329"/>
      <c r="E55" s="329"/>
      <c r="F55" s="359" t="s">
        <v>294</v>
      </c>
      <c r="G55" s="360"/>
      <c r="H55" s="360"/>
      <c r="I55" s="360"/>
      <c r="J55" s="361"/>
      <c r="K55" s="354">
        <f>K53-K54</f>
        <v>0</v>
      </c>
      <c r="L55" s="355"/>
      <c r="M55" s="319"/>
      <c r="N55" s="319"/>
      <c r="O55" s="327"/>
    </row>
    <row r="56" spans="1:15" ht="29.25" customHeight="1" thickBot="1" x14ac:dyDescent="0.3">
      <c r="A56" s="65"/>
      <c r="B56" s="99"/>
      <c r="C56" s="329"/>
      <c r="D56" s="329"/>
      <c r="E56" s="329"/>
      <c r="F56" s="366" t="s">
        <v>306</v>
      </c>
      <c r="G56" s="366"/>
      <c r="H56" s="366"/>
      <c r="I56" s="366"/>
      <c r="J56" s="366"/>
      <c r="K56" s="319"/>
      <c r="L56" s="319"/>
      <c r="M56" s="319"/>
      <c r="N56" s="319"/>
      <c r="O56" s="327"/>
    </row>
    <row r="57" spans="1:15" ht="29.25" customHeight="1" thickBot="1" x14ac:dyDescent="0.3">
      <c r="A57" s="65"/>
      <c r="B57" s="99"/>
      <c r="C57" s="344" t="s">
        <v>322</v>
      </c>
      <c r="D57" s="345"/>
      <c r="E57" s="346"/>
      <c r="F57" s="346"/>
      <c r="G57" s="346"/>
      <c r="H57" s="347"/>
      <c r="I57" s="333"/>
      <c r="J57" s="333"/>
      <c r="K57" s="337" t="s">
        <v>301</v>
      </c>
      <c r="L57" s="338"/>
      <c r="M57" s="339"/>
      <c r="N57" s="340"/>
      <c r="O57" s="327"/>
    </row>
    <row r="58" spans="1:15" x14ac:dyDescent="0.25">
      <c r="A58" s="65"/>
      <c r="B58" s="97"/>
      <c r="C58" s="319" t="s">
        <v>321</v>
      </c>
      <c r="D58" s="319"/>
      <c r="E58" s="319"/>
      <c r="F58" s="319"/>
      <c r="G58" s="319"/>
      <c r="H58" s="319"/>
      <c r="I58" s="319"/>
      <c r="J58" s="321"/>
      <c r="K58" s="319"/>
      <c r="L58" s="319"/>
      <c r="M58" s="319"/>
      <c r="N58" s="319"/>
      <c r="O58" s="327"/>
    </row>
    <row r="59" spans="1:15" ht="16.5" thickBot="1" x14ac:dyDescent="0.3">
      <c r="A59" s="65"/>
      <c r="B59" s="100"/>
      <c r="C59" s="334"/>
      <c r="D59" s="334"/>
      <c r="E59" s="334"/>
      <c r="F59" s="334"/>
      <c r="G59" s="334"/>
      <c r="H59" s="334"/>
      <c r="I59" s="335"/>
      <c r="J59" s="335"/>
      <c r="K59" s="334"/>
      <c r="L59" s="334"/>
      <c r="M59" s="334"/>
      <c r="N59" s="334"/>
      <c r="O59" s="336"/>
    </row>
    <row r="60" spans="1:15" ht="16.5" thickTop="1" x14ac:dyDescent="0.25"/>
  </sheetData>
  <sheetProtection algorithmName="SHA-512" hashValue="ERUMgF39dCRtHIkTuKcPo0kMS5I3sHcddFI++PPtRN/4wpqTosxNqpHSiCVQtJLuoxIRzzX78cyh9MBKP7+Q3A==" saltValue="VqyyzE+YkOlFLAFGza+OHQ==" spinCount="100000" sheet="1" objects="1" scenarios="1"/>
  <mergeCells count="37">
    <mergeCell ref="K24:N24"/>
    <mergeCell ref="C3:N3"/>
    <mergeCell ref="C4:N4"/>
    <mergeCell ref="C6:N6"/>
    <mergeCell ref="C5:N5"/>
    <mergeCell ref="L9:N9"/>
    <mergeCell ref="C9:D9"/>
    <mergeCell ref="L16:M16"/>
    <mergeCell ref="C22:F22"/>
    <mergeCell ref="K17:M17"/>
    <mergeCell ref="C13:F13"/>
    <mergeCell ref="C24:H24"/>
    <mergeCell ref="F56:J56"/>
    <mergeCell ref="L44:M44"/>
    <mergeCell ref="K37:M37"/>
    <mergeCell ref="C31:E31"/>
    <mergeCell ref="K31:M31"/>
    <mergeCell ref="K33:M33"/>
    <mergeCell ref="K35:M35"/>
    <mergeCell ref="C42:N42"/>
    <mergeCell ref="C39:O39"/>
    <mergeCell ref="K57:L57"/>
    <mergeCell ref="M57:N57"/>
    <mergeCell ref="C20:N20"/>
    <mergeCell ref="C11:N11"/>
    <mergeCell ref="C57:D57"/>
    <mergeCell ref="E57:H57"/>
    <mergeCell ref="C44:H44"/>
    <mergeCell ref="K53:L53"/>
    <mergeCell ref="K54:L54"/>
    <mergeCell ref="K55:L55"/>
    <mergeCell ref="F53:J53"/>
    <mergeCell ref="F54:J54"/>
    <mergeCell ref="F55:J55"/>
    <mergeCell ref="C50:N50"/>
    <mergeCell ref="C46:N46"/>
    <mergeCell ref="F48:H48"/>
  </mergeCells>
  <conditionalFormatting sqref="G13">
    <cfRule type="containsText" dxfId="11" priority="2" operator="containsText" text="NO">
      <formula>NOT(ISERROR(SEARCH("NO",G13)))</formula>
    </cfRule>
  </conditionalFormatting>
  <conditionalFormatting sqref="G22">
    <cfRule type="containsText" dxfId="10" priority="3" operator="containsText" text="NO">
      <formula>NOT(ISERROR(SEARCH("NO",G22)))</formula>
    </cfRule>
  </conditionalFormatting>
  <conditionalFormatting sqref="I44">
    <cfRule type="containsText" dxfId="9" priority="1" operator="containsText" text="NO">
      <formula>NOT(ISERROR(SEARCH("NO",I44)))</formula>
    </cfRule>
  </conditionalFormatting>
  <pageMargins left="0.7" right="0.7" top="0.75" bottom="0.75" header="0.3" footer="0.3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2"/>
  <sheetViews>
    <sheetView showGridLines="0" topLeftCell="A27" workbookViewId="0">
      <selection activeCell="N43" sqref="N43"/>
    </sheetView>
  </sheetViews>
  <sheetFormatPr baseColWidth="10" defaultRowHeight="15.75" x14ac:dyDescent="0.25"/>
  <cols>
    <col min="1" max="5" width="11" style="63"/>
    <col min="6" max="6" width="37.5" customWidth="1"/>
    <col min="7" max="8" width="13.125" style="63" customWidth="1"/>
    <col min="9" max="9" width="8.625" customWidth="1"/>
    <col min="10" max="10" width="10.25" customWidth="1"/>
    <col min="11" max="11" width="13.875" customWidth="1"/>
  </cols>
  <sheetData>
    <row r="1" spans="1:12" ht="21" x14ac:dyDescent="0.35">
      <c r="A1" s="387" t="s">
        <v>225</v>
      </c>
      <c r="B1" s="387"/>
      <c r="C1" s="387"/>
      <c r="D1" s="387"/>
      <c r="E1" s="101"/>
    </row>
    <row r="3" spans="1:12" ht="25.5" x14ac:dyDescent="0.25">
      <c r="A3" s="67" t="s">
        <v>222</v>
      </c>
      <c r="B3" s="67" t="s">
        <v>223</v>
      </c>
      <c r="C3" s="67" t="s">
        <v>224</v>
      </c>
      <c r="D3" s="67" t="s">
        <v>78</v>
      </c>
      <c r="E3" s="67"/>
      <c r="F3" s="67" t="s">
        <v>73</v>
      </c>
      <c r="G3" s="67" t="s">
        <v>221</v>
      </c>
      <c r="H3" s="67"/>
      <c r="I3" s="68" t="s">
        <v>83</v>
      </c>
      <c r="J3" s="68" t="s">
        <v>84</v>
      </c>
      <c r="K3" s="90" t="s">
        <v>300</v>
      </c>
    </row>
    <row r="4" spans="1:12" x14ac:dyDescent="0.25">
      <c r="A4" s="76">
        <v>573</v>
      </c>
      <c r="B4" s="76">
        <v>4</v>
      </c>
      <c r="C4" s="76">
        <v>68</v>
      </c>
      <c r="D4" s="76">
        <v>5427</v>
      </c>
      <c r="E4" s="76">
        <v>68</v>
      </c>
      <c r="F4" s="74" t="s">
        <v>227</v>
      </c>
      <c r="G4" s="77">
        <f>C4</f>
        <v>68</v>
      </c>
      <c r="H4" s="76" t="s">
        <v>297</v>
      </c>
      <c r="I4" s="75">
        <v>48</v>
      </c>
      <c r="J4" s="75">
        <v>0</v>
      </c>
      <c r="K4" s="75">
        <v>30</v>
      </c>
      <c r="L4" s="92"/>
    </row>
    <row r="5" spans="1:12" x14ac:dyDescent="0.25">
      <c r="A5" s="76">
        <v>573</v>
      </c>
      <c r="B5" s="76">
        <v>4</v>
      </c>
      <c r="C5" s="76">
        <v>54</v>
      </c>
      <c r="D5" s="76">
        <v>4461</v>
      </c>
      <c r="E5" s="76">
        <v>54</v>
      </c>
      <c r="F5" s="74" t="s">
        <v>228</v>
      </c>
      <c r="G5" s="77">
        <f t="shared" ref="G5:G48" si="0">C5</f>
        <v>54</v>
      </c>
      <c r="H5" s="76" t="s">
        <v>297</v>
      </c>
      <c r="I5" s="75">
        <v>48</v>
      </c>
      <c r="J5" s="75">
        <v>0</v>
      </c>
      <c r="K5" s="75">
        <v>30</v>
      </c>
      <c r="L5" s="92"/>
    </row>
    <row r="6" spans="1:12" x14ac:dyDescent="0.25">
      <c r="A6" s="76">
        <v>573</v>
      </c>
      <c r="B6" s="76">
        <v>4</v>
      </c>
      <c r="C6" s="76">
        <v>54</v>
      </c>
      <c r="D6" s="76">
        <v>4481</v>
      </c>
      <c r="E6" s="76">
        <v>54</v>
      </c>
      <c r="F6" s="74" t="s">
        <v>325</v>
      </c>
      <c r="G6" s="77">
        <f t="shared" si="0"/>
        <v>54</v>
      </c>
      <c r="H6" s="76" t="s">
        <v>297</v>
      </c>
      <c r="I6" s="75">
        <v>48</v>
      </c>
      <c r="J6" s="75">
        <v>0</v>
      </c>
      <c r="K6" s="75">
        <v>30</v>
      </c>
      <c r="L6" s="92"/>
    </row>
    <row r="7" spans="1:12" x14ac:dyDescent="0.25">
      <c r="A7" s="76">
        <v>573</v>
      </c>
      <c r="B7" s="76">
        <v>4</v>
      </c>
      <c r="C7" s="76">
        <v>63</v>
      </c>
      <c r="D7" s="76">
        <v>5411</v>
      </c>
      <c r="E7" s="76">
        <v>63</v>
      </c>
      <c r="F7" s="74" t="s">
        <v>229</v>
      </c>
      <c r="G7" s="77">
        <f t="shared" si="0"/>
        <v>63</v>
      </c>
      <c r="H7" s="76" t="s">
        <v>297</v>
      </c>
      <c r="I7" s="75">
        <v>48</v>
      </c>
      <c r="J7" s="75">
        <v>0</v>
      </c>
      <c r="K7" s="75">
        <v>30</v>
      </c>
      <c r="L7" s="92"/>
    </row>
    <row r="8" spans="1:12" x14ac:dyDescent="0.25">
      <c r="A8" s="76">
        <v>573</v>
      </c>
      <c r="B8" s="76">
        <v>4</v>
      </c>
      <c r="C8" s="76">
        <v>57</v>
      </c>
      <c r="D8" s="76">
        <v>5715</v>
      </c>
      <c r="E8" s="76">
        <v>57</v>
      </c>
      <c r="F8" s="74" t="s">
        <v>230</v>
      </c>
      <c r="G8" s="77">
        <f t="shared" si="0"/>
        <v>57</v>
      </c>
      <c r="H8" s="76" t="s">
        <v>297</v>
      </c>
      <c r="I8" s="75">
        <v>48</v>
      </c>
      <c r="J8" s="75">
        <v>48</v>
      </c>
      <c r="K8" s="75">
        <v>30</v>
      </c>
      <c r="L8" s="92"/>
    </row>
    <row r="9" spans="1:12" x14ac:dyDescent="0.25">
      <c r="A9" s="76">
        <v>573</v>
      </c>
      <c r="B9" s="76">
        <v>4</v>
      </c>
      <c r="C9" s="76">
        <v>57</v>
      </c>
      <c r="D9" s="76">
        <v>5247</v>
      </c>
      <c r="E9" s="76">
        <v>57</v>
      </c>
      <c r="F9" s="74" t="s">
        <v>231</v>
      </c>
      <c r="G9" s="77">
        <f t="shared" si="0"/>
        <v>57</v>
      </c>
      <c r="H9" s="76" t="s">
        <v>297</v>
      </c>
      <c r="I9" s="75">
        <v>48</v>
      </c>
      <c r="J9" s="75">
        <v>0</v>
      </c>
      <c r="K9" s="75">
        <v>30</v>
      </c>
      <c r="L9" s="92"/>
    </row>
    <row r="10" spans="1:12" x14ac:dyDescent="0.25">
      <c r="A10" s="76">
        <v>573</v>
      </c>
      <c r="B10" s="76">
        <v>4</v>
      </c>
      <c r="C10" s="76">
        <v>65</v>
      </c>
      <c r="D10" s="76">
        <v>4764</v>
      </c>
      <c r="E10" s="76">
        <v>65</v>
      </c>
      <c r="F10" s="74" t="s">
        <v>232</v>
      </c>
      <c r="G10" s="77">
        <f t="shared" si="0"/>
        <v>65</v>
      </c>
      <c r="H10" s="76" t="s">
        <v>297</v>
      </c>
      <c r="I10" s="75">
        <v>48</v>
      </c>
      <c r="J10" s="75">
        <v>0</v>
      </c>
      <c r="K10" s="75">
        <v>30</v>
      </c>
      <c r="L10" s="92"/>
    </row>
    <row r="11" spans="1:12" x14ac:dyDescent="0.25">
      <c r="A11" s="76">
        <v>573</v>
      </c>
      <c r="B11" s="76">
        <v>4</v>
      </c>
      <c r="C11" s="76">
        <v>51</v>
      </c>
      <c r="D11" s="76">
        <v>6953</v>
      </c>
      <c r="E11" s="76">
        <v>51</v>
      </c>
      <c r="F11" s="74" t="s">
        <v>233</v>
      </c>
      <c r="G11" s="77">
        <f t="shared" si="0"/>
        <v>51</v>
      </c>
      <c r="H11" s="76" t="s">
        <v>297</v>
      </c>
      <c r="I11" s="75">
        <v>48</v>
      </c>
      <c r="J11" s="75">
        <v>0</v>
      </c>
      <c r="K11" s="75">
        <v>30</v>
      </c>
      <c r="L11" s="92"/>
    </row>
    <row r="12" spans="1:12" x14ac:dyDescent="0.25">
      <c r="A12" s="76">
        <v>573</v>
      </c>
      <c r="B12" s="76">
        <v>4</v>
      </c>
      <c r="C12" s="76">
        <v>75</v>
      </c>
      <c r="D12" s="76">
        <v>5260</v>
      </c>
      <c r="E12" s="76">
        <v>75</v>
      </c>
      <c r="F12" s="74" t="s">
        <v>234</v>
      </c>
      <c r="G12" s="77">
        <f t="shared" si="0"/>
        <v>75</v>
      </c>
      <c r="H12" s="76" t="s">
        <v>297</v>
      </c>
      <c r="I12" s="75">
        <v>48</v>
      </c>
      <c r="J12" s="75">
        <v>0</v>
      </c>
      <c r="K12" s="75">
        <v>30</v>
      </c>
      <c r="L12" s="92"/>
    </row>
    <row r="13" spans="1:12" x14ac:dyDescent="0.25">
      <c r="A13" s="76">
        <v>573</v>
      </c>
      <c r="B13" s="76">
        <v>4</v>
      </c>
      <c r="C13" s="76">
        <v>67</v>
      </c>
      <c r="D13" s="76">
        <v>6755</v>
      </c>
      <c r="E13" s="76">
        <v>67</v>
      </c>
      <c r="F13" s="74" t="s">
        <v>235</v>
      </c>
      <c r="G13" s="77">
        <f t="shared" si="0"/>
        <v>67</v>
      </c>
      <c r="H13" s="76" t="s">
        <v>297</v>
      </c>
      <c r="I13" s="75">
        <v>48</v>
      </c>
      <c r="J13" s="75">
        <v>0</v>
      </c>
      <c r="K13" s="75">
        <v>30</v>
      </c>
      <c r="L13" s="92"/>
    </row>
    <row r="14" spans="1:12" x14ac:dyDescent="0.25">
      <c r="A14" s="76">
        <v>573</v>
      </c>
      <c r="B14" s="76">
        <v>4</v>
      </c>
      <c r="C14" s="76">
        <v>59</v>
      </c>
      <c r="D14" s="76">
        <v>5406</v>
      </c>
      <c r="E14" s="76">
        <v>59</v>
      </c>
      <c r="F14" s="74" t="s">
        <v>236</v>
      </c>
      <c r="G14" s="77">
        <f t="shared" si="0"/>
        <v>59</v>
      </c>
      <c r="H14" s="76" t="s">
        <v>297</v>
      </c>
      <c r="I14" s="75">
        <v>48</v>
      </c>
      <c r="J14" s="75">
        <v>0</v>
      </c>
      <c r="K14" s="75">
        <v>30</v>
      </c>
      <c r="L14" s="92"/>
    </row>
    <row r="15" spans="1:12" x14ac:dyDescent="0.25">
      <c r="A15" s="76">
        <v>573</v>
      </c>
      <c r="B15" s="76">
        <v>4</v>
      </c>
      <c r="C15" s="76">
        <v>59</v>
      </c>
      <c r="D15" s="76">
        <v>5716</v>
      </c>
      <c r="E15" s="76">
        <v>59</v>
      </c>
      <c r="F15" s="74" t="s">
        <v>237</v>
      </c>
      <c r="G15" s="77">
        <f t="shared" si="0"/>
        <v>59</v>
      </c>
      <c r="H15" s="76" t="s">
        <v>297</v>
      </c>
      <c r="I15" s="75">
        <v>48</v>
      </c>
      <c r="J15" s="75">
        <v>48</v>
      </c>
      <c r="K15" s="75">
        <v>30</v>
      </c>
      <c r="L15" s="92"/>
    </row>
    <row r="16" spans="1:12" x14ac:dyDescent="0.25">
      <c r="A16" s="76">
        <v>573</v>
      </c>
      <c r="B16" s="76">
        <v>4</v>
      </c>
      <c r="C16" s="76">
        <v>60</v>
      </c>
      <c r="D16" s="76">
        <v>5514</v>
      </c>
      <c r="E16" s="76">
        <v>60</v>
      </c>
      <c r="F16" s="74" t="s">
        <v>160</v>
      </c>
      <c r="G16" s="77">
        <f t="shared" si="0"/>
        <v>60</v>
      </c>
      <c r="H16" s="76" t="s">
        <v>297</v>
      </c>
      <c r="I16" s="75">
        <v>48</v>
      </c>
      <c r="J16" s="75">
        <v>0</v>
      </c>
      <c r="K16" s="75">
        <v>30</v>
      </c>
      <c r="L16" s="92"/>
    </row>
    <row r="17" spans="1:12" x14ac:dyDescent="0.25">
      <c r="A17" s="76">
        <v>573</v>
      </c>
      <c r="B17" s="76">
        <v>4</v>
      </c>
      <c r="C17" s="76">
        <v>66</v>
      </c>
      <c r="D17" s="76">
        <v>4774</v>
      </c>
      <c r="E17" s="76">
        <v>66</v>
      </c>
      <c r="F17" s="74" t="s">
        <v>238</v>
      </c>
      <c r="G17" s="77">
        <f t="shared" si="0"/>
        <v>66</v>
      </c>
      <c r="H17" s="76" t="s">
        <v>297</v>
      </c>
      <c r="I17" s="75">
        <v>48</v>
      </c>
      <c r="J17" s="75">
        <v>0</v>
      </c>
      <c r="K17" s="75">
        <v>30</v>
      </c>
      <c r="L17" s="92"/>
    </row>
    <row r="18" spans="1:12" x14ac:dyDescent="0.25">
      <c r="A18" s="76">
        <v>573</v>
      </c>
      <c r="B18" s="76">
        <v>4</v>
      </c>
      <c r="C18" s="76">
        <v>66</v>
      </c>
      <c r="D18" s="76">
        <v>4787</v>
      </c>
      <c r="E18" s="76">
        <v>66</v>
      </c>
      <c r="F18" s="74" t="s">
        <v>197</v>
      </c>
      <c r="G18" s="77">
        <f t="shared" si="0"/>
        <v>66</v>
      </c>
      <c r="H18" s="76" t="s">
        <v>297</v>
      </c>
      <c r="I18" s="75">
        <v>48</v>
      </c>
      <c r="J18" s="75">
        <v>0</v>
      </c>
      <c r="K18" s="75">
        <v>30</v>
      </c>
      <c r="L18" s="92"/>
    </row>
    <row r="19" spans="1:12" x14ac:dyDescent="0.25">
      <c r="A19" s="76">
        <v>573</v>
      </c>
      <c r="B19" s="76">
        <v>4</v>
      </c>
      <c r="C19" s="76">
        <v>73</v>
      </c>
      <c r="D19" s="76">
        <v>6950</v>
      </c>
      <c r="E19" s="76">
        <v>73</v>
      </c>
      <c r="F19" s="74" t="s">
        <v>129</v>
      </c>
      <c r="G19" s="77">
        <f t="shared" si="0"/>
        <v>73</v>
      </c>
      <c r="H19" s="76" t="s">
        <v>297</v>
      </c>
      <c r="I19" s="75">
        <v>48</v>
      </c>
      <c r="J19" s="75">
        <v>0</v>
      </c>
      <c r="K19" s="75">
        <v>30</v>
      </c>
      <c r="L19" s="92"/>
    </row>
    <row r="20" spans="1:12" x14ac:dyDescent="0.25">
      <c r="A20" s="76">
        <v>573</v>
      </c>
      <c r="B20" s="76">
        <v>4</v>
      </c>
      <c r="C20" s="76">
        <v>56</v>
      </c>
      <c r="D20" s="76">
        <v>4522</v>
      </c>
      <c r="E20" s="76">
        <v>56</v>
      </c>
      <c r="F20" s="74" t="s">
        <v>129</v>
      </c>
      <c r="G20" s="77">
        <f t="shared" si="0"/>
        <v>56</v>
      </c>
      <c r="H20" s="76" t="s">
        <v>297</v>
      </c>
      <c r="I20" s="75">
        <v>48</v>
      </c>
      <c r="J20" s="75">
        <v>0</v>
      </c>
      <c r="K20" s="75">
        <v>30</v>
      </c>
      <c r="L20" s="92"/>
    </row>
    <row r="21" spans="1:12" x14ac:dyDescent="0.25">
      <c r="A21" s="76">
        <v>573</v>
      </c>
      <c r="B21" s="76">
        <v>4</v>
      </c>
      <c r="C21" s="76">
        <v>69</v>
      </c>
      <c r="D21" s="76">
        <v>6739</v>
      </c>
      <c r="E21" s="76">
        <v>69</v>
      </c>
      <c r="F21" s="74" t="s">
        <v>239</v>
      </c>
      <c r="G21" s="77">
        <f t="shared" si="0"/>
        <v>69</v>
      </c>
      <c r="H21" s="76" t="s">
        <v>297</v>
      </c>
      <c r="I21" s="75">
        <v>48</v>
      </c>
      <c r="J21" s="75">
        <v>0</v>
      </c>
      <c r="K21" s="75">
        <v>30</v>
      </c>
      <c r="L21" s="92"/>
    </row>
    <row r="22" spans="1:12" x14ac:dyDescent="0.25">
      <c r="A22" s="76">
        <v>573</v>
      </c>
      <c r="B22" s="76">
        <v>4</v>
      </c>
      <c r="C22" s="76">
        <v>69</v>
      </c>
      <c r="D22" s="76">
        <v>6978</v>
      </c>
      <c r="E22" s="76">
        <v>69</v>
      </c>
      <c r="F22" s="74" t="s">
        <v>240</v>
      </c>
      <c r="G22" s="77">
        <f t="shared" si="0"/>
        <v>69</v>
      </c>
      <c r="H22" s="76" t="s">
        <v>297</v>
      </c>
      <c r="I22" s="75">
        <v>48</v>
      </c>
      <c r="J22" s="75">
        <v>0</v>
      </c>
      <c r="K22" s="75">
        <v>30</v>
      </c>
      <c r="L22" s="92"/>
    </row>
    <row r="23" spans="1:12" x14ac:dyDescent="0.25">
      <c r="A23" s="76">
        <v>573</v>
      </c>
      <c r="B23" s="76">
        <v>4</v>
      </c>
      <c r="C23" s="76">
        <v>75</v>
      </c>
      <c r="D23" s="76">
        <v>6876</v>
      </c>
      <c r="E23" s="76">
        <v>75</v>
      </c>
      <c r="F23" s="74" t="s">
        <v>329</v>
      </c>
      <c r="G23" s="77">
        <f t="shared" si="0"/>
        <v>75</v>
      </c>
      <c r="H23" s="76" t="s">
        <v>297</v>
      </c>
      <c r="I23" s="75">
        <v>48</v>
      </c>
      <c r="J23" s="75">
        <v>0</v>
      </c>
      <c r="K23" s="75">
        <v>30</v>
      </c>
      <c r="L23" s="92"/>
    </row>
    <row r="24" spans="1:12" x14ac:dyDescent="0.25">
      <c r="A24" s="76">
        <v>573</v>
      </c>
      <c r="B24" s="76">
        <v>4</v>
      </c>
      <c r="C24" s="76">
        <v>69</v>
      </c>
      <c r="D24" s="76">
        <v>5433</v>
      </c>
      <c r="E24" s="76">
        <v>69</v>
      </c>
      <c r="F24" s="74" t="s">
        <v>241</v>
      </c>
      <c r="G24" s="77">
        <f t="shared" si="0"/>
        <v>69</v>
      </c>
      <c r="H24" s="76" t="s">
        <v>297</v>
      </c>
      <c r="I24" s="75">
        <v>48</v>
      </c>
      <c r="J24" s="75">
        <v>0</v>
      </c>
      <c r="K24" s="75">
        <v>30</v>
      </c>
      <c r="L24" s="92"/>
    </row>
    <row r="25" spans="1:12" x14ac:dyDescent="0.25">
      <c r="A25" s="76">
        <v>573</v>
      </c>
      <c r="B25" s="76">
        <v>4</v>
      </c>
      <c r="C25" s="76">
        <v>55</v>
      </c>
      <c r="D25" s="76">
        <v>5485</v>
      </c>
      <c r="E25" s="76">
        <v>55</v>
      </c>
      <c r="F25" s="74" t="s">
        <v>242</v>
      </c>
      <c r="G25" s="77">
        <f t="shared" si="0"/>
        <v>55</v>
      </c>
      <c r="H25" s="76" t="s">
        <v>297</v>
      </c>
      <c r="I25" s="75">
        <v>48</v>
      </c>
      <c r="J25" s="75">
        <v>0</v>
      </c>
      <c r="K25" s="75">
        <v>30</v>
      </c>
      <c r="L25" s="92"/>
    </row>
    <row r="26" spans="1:12" x14ac:dyDescent="0.25">
      <c r="A26" s="76">
        <v>573</v>
      </c>
      <c r="B26" s="76">
        <v>4</v>
      </c>
      <c r="C26" s="76">
        <v>55</v>
      </c>
      <c r="D26" s="76">
        <v>6645</v>
      </c>
      <c r="E26" s="76">
        <v>55</v>
      </c>
      <c r="F26" s="74" t="s">
        <v>243</v>
      </c>
      <c r="G26" s="77">
        <f t="shared" si="0"/>
        <v>55</v>
      </c>
      <c r="H26" s="76" t="s">
        <v>297</v>
      </c>
      <c r="I26" s="75">
        <v>48</v>
      </c>
      <c r="J26" s="75">
        <v>0</v>
      </c>
      <c r="K26" s="75">
        <v>30</v>
      </c>
      <c r="L26" s="92"/>
    </row>
    <row r="27" spans="1:12" x14ac:dyDescent="0.25">
      <c r="A27" s="76">
        <v>573</v>
      </c>
      <c r="B27" s="76">
        <v>4</v>
      </c>
      <c r="C27" s="76">
        <v>76</v>
      </c>
      <c r="D27" s="76">
        <v>6949</v>
      </c>
      <c r="E27" s="76">
        <v>76</v>
      </c>
      <c r="F27" s="74" t="s">
        <v>244</v>
      </c>
      <c r="G27" s="77">
        <f t="shared" si="0"/>
        <v>76</v>
      </c>
      <c r="H27" s="76" t="s">
        <v>297</v>
      </c>
      <c r="I27" s="75">
        <v>48</v>
      </c>
      <c r="J27" s="75">
        <v>0</v>
      </c>
      <c r="K27" s="75">
        <v>30</v>
      </c>
      <c r="L27" s="92"/>
    </row>
    <row r="28" spans="1:12" x14ac:dyDescent="0.25">
      <c r="A28" s="76">
        <v>573</v>
      </c>
      <c r="B28" s="76">
        <v>4</v>
      </c>
      <c r="C28" s="76">
        <v>53</v>
      </c>
      <c r="D28" s="76">
        <v>6647</v>
      </c>
      <c r="E28" s="76">
        <v>53</v>
      </c>
      <c r="F28" s="74" t="s">
        <v>245</v>
      </c>
      <c r="G28" s="77">
        <f t="shared" si="0"/>
        <v>53</v>
      </c>
      <c r="H28" s="76" t="s">
        <v>297</v>
      </c>
      <c r="I28" s="75">
        <v>48</v>
      </c>
      <c r="J28" s="75">
        <v>0</v>
      </c>
      <c r="K28" s="75">
        <v>30</v>
      </c>
      <c r="L28" s="92"/>
    </row>
    <row r="29" spans="1:12" x14ac:dyDescent="0.25">
      <c r="A29" s="76">
        <v>573</v>
      </c>
      <c r="B29" s="76">
        <v>4</v>
      </c>
      <c r="C29" s="76">
        <v>64</v>
      </c>
      <c r="D29" s="76">
        <v>5617</v>
      </c>
      <c r="E29" s="76">
        <v>64</v>
      </c>
      <c r="F29" s="74" t="s">
        <v>246</v>
      </c>
      <c r="G29" s="77">
        <f t="shared" si="0"/>
        <v>64</v>
      </c>
      <c r="H29" s="76" t="s">
        <v>297</v>
      </c>
      <c r="I29" s="75">
        <v>48</v>
      </c>
      <c r="J29" s="75">
        <v>0</v>
      </c>
      <c r="K29" s="75">
        <v>30</v>
      </c>
      <c r="L29" s="92"/>
    </row>
    <row r="30" spans="1:12" x14ac:dyDescent="0.25">
      <c r="A30" s="76">
        <v>573</v>
      </c>
      <c r="B30" s="76">
        <v>4</v>
      </c>
      <c r="C30" s="76">
        <v>64</v>
      </c>
      <c r="D30" s="76">
        <v>5774</v>
      </c>
      <c r="E30" s="76">
        <v>64</v>
      </c>
      <c r="F30" s="74" t="s">
        <v>247</v>
      </c>
      <c r="G30" s="77">
        <f t="shared" si="0"/>
        <v>64</v>
      </c>
      <c r="H30" s="76" t="s">
        <v>297</v>
      </c>
      <c r="I30" s="75">
        <v>48</v>
      </c>
      <c r="J30" s="75">
        <v>0</v>
      </c>
      <c r="K30" s="75">
        <v>30</v>
      </c>
      <c r="L30" s="92"/>
    </row>
    <row r="31" spans="1:12" x14ac:dyDescent="0.25">
      <c r="A31" s="76">
        <v>573</v>
      </c>
      <c r="B31" s="76">
        <v>4</v>
      </c>
      <c r="C31" s="76">
        <v>64</v>
      </c>
      <c r="D31" s="76">
        <v>6747</v>
      </c>
      <c r="E31" s="76">
        <v>64</v>
      </c>
      <c r="F31" s="74" t="s">
        <v>248</v>
      </c>
      <c r="G31" s="77">
        <f t="shared" si="0"/>
        <v>64</v>
      </c>
      <c r="H31" s="76" t="s">
        <v>297</v>
      </c>
      <c r="I31" s="75">
        <v>48</v>
      </c>
      <c r="J31" s="75">
        <v>0</v>
      </c>
      <c r="K31" s="75">
        <v>30</v>
      </c>
      <c r="L31" s="92"/>
    </row>
    <row r="32" spans="1:12" x14ac:dyDescent="0.25">
      <c r="A32" s="76">
        <v>573</v>
      </c>
      <c r="B32" s="76">
        <v>4</v>
      </c>
      <c r="C32" s="76">
        <v>64</v>
      </c>
      <c r="D32" s="76">
        <v>5556</v>
      </c>
      <c r="E32" s="76">
        <v>64</v>
      </c>
      <c r="F32" s="74" t="s">
        <v>249</v>
      </c>
      <c r="G32" s="77">
        <f t="shared" si="0"/>
        <v>64</v>
      </c>
      <c r="H32" s="76" t="s">
        <v>297</v>
      </c>
      <c r="I32" s="75">
        <v>48</v>
      </c>
      <c r="J32" s="75">
        <v>0</v>
      </c>
      <c r="K32" s="75">
        <v>30</v>
      </c>
      <c r="L32" s="92"/>
    </row>
    <row r="33" spans="1:12" x14ac:dyDescent="0.25">
      <c r="A33" s="76">
        <v>573</v>
      </c>
      <c r="B33" s="76">
        <v>4</v>
      </c>
      <c r="C33" s="76">
        <v>61</v>
      </c>
      <c r="D33" s="76">
        <v>6957</v>
      </c>
      <c r="E33" s="76">
        <v>61</v>
      </c>
      <c r="F33" s="74" t="s">
        <v>250</v>
      </c>
      <c r="G33" s="77">
        <f t="shared" si="0"/>
        <v>61</v>
      </c>
      <c r="H33" s="76" t="s">
        <v>297</v>
      </c>
      <c r="I33" s="75">
        <v>48</v>
      </c>
      <c r="J33" s="75">
        <v>0</v>
      </c>
      <c r="K33" s="75">
        <v>30</v>
      </c>
      <c r="L33" s="92"/>
    </row>
    <row r="34" spans="1:12" x14ac:dyDescent="0.25">
      <c r="A34" s="76">
        <v>573</v>
      </c>
      <c r="B34" s="76">
        <v>4</v>
      </c>
      <c r="C34" s="76">
        <v>52</v>
      </c>
      <c r="D34" s="76">
        <v>6646</v>
      </c>
      <c r="E34" s="76">
        <v>52</v>
      </c>
      <c r="F34" s="74" t="s">
        <v>251</v>
      </c>
      <c r="G34" s="77">
        <f t="shared" si="0"/>
        <v>52</v>
      </c>
      <c r="H34" s="76" t="s">
        <v>297</v>
      </c>
      <c r="I34" s="75">
        <v>48</v>
      </c>
      <c r="J34" s="75">
        <v>0</v>
      </c>
      <c r="K34" s="75">
        <v>30</v>
      </c>
      <c r="L34" s="92"/>
    </row>
    <row r="35" spans="1:12" x14ac:dyDescent="0.25">
      <c r="A35" s="76">
        <v>573</v>
      </c>
      <c r="B35" s="76">
        <v>4</v>
      </c>
      <c r="C35" s="76">
        <v>52</v>
      </c>
      <c r="D35" s="76">
        <v>5538</v>
      </c>
      <c r="E35" s="76">
        <v>52</v>
      </c>
      <c r="F35" s="74" t="s">
        <v>328</v>
      </c>
      <c r="G35" s="77">
        <f t="shared" si="0"/>
        <v>52</v>
      </c>
      <c r="H35" s="76" t="s">
        <v>297</v>
      </c>
      <c r="I35" s="75">
        <v>48</v>
      </c>
      <c r="J35" s="75">
        <v>0</v>
      </c>
      <c r="K35" s="75">
        <v>30</v>
      </c>
      <c r="L35" s="92"/>
    </row>
    <row r="36" spans="1:12" x14ac:dyDescent="0.25">
      <c r="A36" s="76">
        <v>573</v>
      </c>
      <c r="B36" s="76">
        <v>4</v>
      </c>
      <c r="C36" s="76">
        <v>50</v>
      </c>
      <c r="D36" s="76">
        <v>4336</v>
      </c>
      <c r="E36" s="76">
        <v>50</v>
      </c>
      <c r="F36" s="74" t="s">
        <v>97</v>
      </c>
      <c r="G36" s="77">
        <f t="shared" si="0"/>
        <v>50</v>
      </c>
      <c r="H36" s="76" t="s">
        <v>297</v>
      </c>
      <c r="I36" s="75">
        <v>48</v>
      </c>
      <c r="J36" s="75">
        <v>0</v>
      </c>
      <c r="K36" s="75">
        <v>30</v>
      </c>
      <c r="L36" s="92"/>
    </row>
    <row r="37" spans="1:12" x14ac:dyDescent="0.25">
      <c r="A37" s="76">
        <v>573</v>
      </c>
      <c r="B37" s="76">
        <v>4</v>
      </c>
      <c r="C37" s="76">
        <v>50</v>
      </c>
      <c r="D37" s="76">
        <v>5714</v>
      </c>
      <c r="E37" s="76">
        <v>50</v>
      </c>
      <c r="F37" s="74" t="s">
        <v>252</v>
      </c>
      <c r="G37" s="77">
        <f t="shared" si="0"/>
        <v>50</v>
      </c>
      <c r="H37" s="76" t="s">
        <v>297</v>
      </c>
      <c r="I37" s="75">
        <v>48</v>
      </c>
      <c r="J37" s="75">
        <v>0</v>
      </c>
      <c r="K37" s="75">
        <v>30</v>
      </c>
      <c r="L37" s="92"/>
    </row>
    <row r="38" spans="1:12" x14ac:dyDescent="0.25">
      <c r="A38" s="76">
        <v>573</v>
      </c>
      <c r="B38" s="76">
        <v>4</v>
      </c>
      <c r="C38" s="76">
        <v>50</v>
      </c>
      <c r="D38" s="76">
        <v>5713</v>
      </c>
      <c r="E38" s="76">
        <v>50</v>
      </c>
      <c r="F38" s="74" t="s">
        <v>253</v>
      </c>
      <c r="G38" s="77">
        <f t="shared" si="0"/>
        <v>50</v>
      </c>
      <c r="H38" s="76" t="s">
        <v>297</v>
      </c>
      <c r="I38" s="75">
        <v>48</v>
      </c>
      <c r="J38" s="75">
        <v>48</v>
      </c>
      <c r="K38" s="75">
        <v>30</v>
      </c>
      <c r="L38" s="92"/>
    </row>
    <row r="39" spans="1:12" x14ac:dyDescent="0.25">
      <c r="A39" s="76">
        <v>573</v>
      </c>
      <c r="B39" s="76">
        <v>4</v>
      </c>
      <c r="C39" s="76">
        <v>50</v>
      </c>
      <c r="D39" s="76">
        <v>5633</v>
      </c>
      <c r="E39" s="76">
        <v>50</v>
      </c>
      <c r="F39" s="74" t="s">
        <v>254</v>
      </c>
      <c r="G39" s="77">
        <f t="shared" si="0"/>
        <v>50</v>
      </c>
      <c r="H39" s="76" t="s">
        <v>297</v>
      </c>
      <c r="I39" s="75">
        <v>48</v>
      </c>
      <c r="J39" s="75">
        <v>0</v>
      </c>
      <c r="K39" s="75">
        <v>30</v>
      </c>
      <c r="L39" s="92"/>
    </row>
    <row r="40" spans="1:12" x14ac:dyDescent="0.25">
      <c r="A40" s="76">
        <v>573</v>
      </c>
      <c r="B40" s="76">
        <v>4</v>
      </c>
      <c r="C40" s="76">
        <v>72</v>
      </c>
      <c r="D40" s="76">
        <v>4276</v>
      </c>
      <c r="E40" s="76">
        <v>72</v>
      </c>
      <c r="F40" s="74" t="s">
        <v>255</v>
      </c>
      <c r="G40" s="77">
        <f t="shared" si="0"/>
        <v>72</v>
      </c>
      <c r="H40" s="76" t="s">
        <v>297</v>
      </c>
      <c r="I40" s="75">
        <v>48</v>
      </c>
      <c r="J40" s="75">
        <v>0</v>
      </c>
      <c r="K40" s="75">
        <v>30</v>
      </c>
      <c r="L40" s="92"/>
    </row>
    <row r="41" spans="1:12" x14ac:dyDescent="0.25">
      <c r="A41" s="76">
        <v>573</v>
      </c>
      <c r="B41" s="76">
        <v>4</v>
      </c>
      <c r="C41" s="76">
        <v>62</v>
      </c>
      <c r="D41" s="76">
        <v>6951</v>
      </c>
      <c r="E41" s="76">
        <v>62</v>
      </c>
      <c r="F41" s="74" t="s">
        <v>256</v>
      </c>
      <c r="G41" s="77">
        <f t="shared" si="0"/>
        <v>62</v>
      </c>
      <c r="H41" s="76" t="s">
        <v>297</v>
      </c>
      <c r="I41" s="75">
        <v>48</v>
      </c>
      <c r="J41" s="75">
        <v>0</v>
      </c>
      <c r="K41" s="75">
        <v>30</v>
      </c>
      <c r="L41" s="92"/>
    </row>
    <row r="42" spans="1:12" x14ac:dyDescent="0.25">
      <c r="A42" s="76">
        <v>573</v>
      </c>
      <c r="B42" s="76">
        <v>4</v>
      </c>
      <c r="C42" s="76">
        <v>74</v>
      </c>
      <c r="D42" s="76">
        <v>6322</v>
      </c>
      <c r="E42" s="76">
        <v>74</v>
      </c>
      <c r="F42" s="74" t="s">
        <v>257</v>
      </c>
      <c r="G42" s="77">
        <f t="shared" si="0"/>
        <v>74</v>
      </c>
      <c r="H42" s="76" t="s">
        <v>297</v>
      </c>
      <c r="I42" s="75">
        <v>48</v>
      </c>
      <c r="J42" s="75">
        <v>0</v>
      </c>
      <c r="K42" s="75">
        <v>30</v>
      </c>
      <c r="L42" s="92"/>
    </row>
    <row r="43" spans="1:12" x14ac:dyDescent="0.25">
      <c r="A43" s="76">
        <v>573</v>
      </c>
      <c r="B43" s="76">
        <v>4</v>
      </c>
      <c r="C43" s="76">
        <v>77</v>
      </c>
      <c r="D43" s="76">
        <v>6948</v>
      </c>
      <c r="E43" s="76">
        <v>77</v>
      </c>
      <c r="F43" s="74" t="s">
        <v>258</v>
      </c>
      <c r="G43" s="77">
        <f t="shared" si="0"/>
        <v>77</v>
      </c>
      <c r="H43" s="76" t="s">
        <v>297</v>
      </c>
      <c r="I43" s="75">
        <v>48</v>
      </c>
      <c r="J43" s="75">
        <v>0</v>
      </c>
      <c r="K43" s="75">
        <v>30</v>
      </c>
      <c r="L43" s="92"/>
    </row>
    <row r="44" spans="1:12" x14ac:dyDescent="0.25">
      <c r="A44" s="76">
        <v>573</v>
      </c>
      <c r="B44" s="76">
        <v>4</v>
      </c>
      <c r="C44" s="76">
        <v>58</v>
      </c>
      <c r="D44" s="76">
        <v>6952</v>
      </c>
      <c r="E44" s="76">
        <v>58</v>
      </c>
      <c r="F44" s="74" t="s">
        <v>259</v>
      </c>
      <c r="G44" s="77">
        <f t="shared" si="0"/>
        <v>58</v>
      </c>
      <c r="H44" s="76" t="s">
        <v>297</v>
      </c>
      <c r="I44" s="75">
        <v>48</v>
      </c>
      <c r="J44" s="75">
        <v>0</v>
      </c>
      <c r="K44" s="75">
        <v>30</v>
      </c>
      <c r="L44" s="92"/>
    </row>
    <row r="45" spans="1:12" x14ac:dyDescent="0.25">
      <c r="A45" s="76">
        <v>573</v>
      </c>
      <c r="B45" s="76">
        <v>4</v>
      </c>
      <c r="C45" s="76">
        <v>58</v>
      </c>
      <c r="D45" s="76">
        <v>5503</v>
      </c>
      <c r="E45" s="76">
        <v>58</v>
      </c>
      <c r="F45" s="74" t="s">
        <v>260</v>
      </c>
      <c r="G45" s="77">
        <f t="shared" si="0"/>
        <v>58</v>
      </c>
      <c r="H45" s="76" t="s">
        <v>297</v>
      </c>
      <c r="I45" s="75">
        <v>48</v>
      </c>
      <c r="J45" s="75">
        <v>0</v>
      </c>
      <c r="K45" s="75">
        <v>30</v>
      </c>
      <c r="L45" s="92"/>
    </row>
    <row r="46" spans="1:12" x14ac:dyDescent="0.25">
      <c r="A46" s="76">
        <v>573</v>
      </c>
      <c r="B46" s="76">
        <v>4</v>
      </c>
      <c r="C46" s="76">
        <v>58</v>
      </c>
      <c r="D46" s="76">
        <v>7016</v>
      </c>
      <c r="E46" s="76">
        <v>58</v>
      </c>
      <c r="F46" s="74" t="s">
        <v>344</v>
      </c>
      <c r="G46" s="77">
        <v>58</v>
      </c>
      <c r="H46" s="76" t="s">
        <v>297</v>
      </c>
      <c r="I46" s="75">
        <v>48</v>
      </c>
      <c r="J46" s="75">
        <v>0</v>
      </c>
      <c r="K46" s="75">
        <v>30</v>
      </c>
      <c r="L46" s="92"/>
    </row>
    <row r="47" spans="1:12" x14ac:dyDescent="0.25">
      <c r="A47" s="76">
        <v>573</v>
      </c>
      <c r="B47" s="76">
        <v>4</v>
      </c>
      <c r="C47" s="76">
        <v>71</v>
      </c>
      <c r="D47" s="76">
        <v>7031</v>
      </c>
      <c r="E47" s="76">
        <v>71</v>
      </c>
      <c r="F47" s="74" t="s">
        <v>348</v>
      </c>
      <c r="G47" s="77">
        <v>71</v>
      </c>
      <c r="H47" s="76" t="s">
        <v>297</v>
      </c>
      <c r="I47" s="75"/>
      <c r="J47" s="75">
        <v>96</v>
      </c>
      <c r="K47" s="75"/>
      <c r="L47" s="92"/>
    </row>
    <row r="48" spans="1:12" x14ac:dyDescent="0.25">
      <c r="A48" s="76">
        <v>573</v>
      </c>
      <c r="B48" s="76">
        <v>4</v>
      </c>
      <c r="C48" s="76">
        <v>58</v>
      </c>
      <c r="D48" s="76">
        <v>5336</v>
      </c>
      <c r="E48" s="76">
        <v>58</v>
      </c>
      <c r="F48" s="74" t="s">
        <v>261</v>
      </c>
      <c r="G48" s="77">
        <f t="shared" si="0"/>
        <v>58</v>
      </c>
      <c r="H48" s="76" t="s">
        <v>297</v>
      </c>
      <c r="I48" s="75">
        <v>48</v>
      </c>
      <c r="J48" s="75">
        <v>0</v>
      </c>
      <c r="K48" s="75">
        <v>30</v>
      </c>
      <c r="L48" s="92"/>
    </row>
    <row r="49" spans="1:15" ht="21" x14ac:dyDescent="0.35">
      <c r="A49" s="67" t="s">
        <v>222</v>
      </c>
      <c r="B49" s="67" t="s">
        <v>223</v>
      </c>
      <c r="C49" s="67" t="s">
        <v>224</v>
      </c>
      <c r="D49" s="67" t="s">
        <v>78</v>
      </c>
      <c r="E49" s="67" t="s">
        <v>224</v>
      </c>
      <c r="F49" s="67" t="s">
        <v>73</v>
      </c>
      <c r="G49" s="67" t="s">
        <v>221</v>
      </c>
      <c r="H49" s="91"/>
      <c r="I49" s="67" t="s">
        <v>331</v>
      </c>
      <c r="J49" s="67" t="s">
        <v>332</v>
      </c>
      <c r="K49" s="67" t="s">
        <v>333</v>
      </c>
      <c r="L49" s="387" t="s">
        <v>226</v>
      </c>
      <c r="M49" s="387"/>
      <c r="N49" s="387"/>
      <c r="O49" s="387"/>
    </row>
    <row r="50" spans="1:15" x14ac:dyDescent="0.25">
      <c r="A50" s="76">
        <v>573</v>
      </c>
      <c r="B50" s="76">
        <v>4</v>
      </c>
      <c r="C50" s="76">
        <v>50</v>
      </c>
      <c r="D50" s="76">
        <v>4274</v>
      </c>
      <c r="E50" s="76">
        <v>50</v>
      </c>
      <c r="F50" s="74" t="s">
        <v>92</v>
      </c>
      <c r="G50" s="76">
        <v>50</v>
      </c>
      <c r="H50" s="76" t="s">
        <v>297</v>
      </c>
      <c r="I50" s="76"/>
      <c r="J50" s="74"/>
      <c r="K50" s="74"/>
    </row>
    <row r="51" spans="1:15" x14ac:dyDescent="0.25">
      <c r="A51" s="76">
        <v>573</v>
      </c>
      <c r="B51" s="76">
        <v>4</v>
      </c>
      <c r="C51" s="76">
        <v>50</v>
      </c>
      <c r="D51" s="76">
        <v>4311</v>
      </c>
      <c r="E51" s="76">
        <v>50</v>
      </c>
      <c r="F51" s="74" t="s">
        <v>93</v>
      </c>
      <c r="G51" s="76">
        <v>50</v>
      </c>
      <c r="H51" s="76" t="s">
        <v>297</v>
      </c>
      <c r="I51" s="76"/>
      <c r="J51" s="74"/>
      <c r="K51" s="74"/>
    </row>
    <row r="52" spans="1:15" x14ac:dyDescent="0.25">
      <c r="A52" s="76">
        <v>573</v>
      </c>
      <c r="B52" s="76">
        <v>4</v>
      </c>
      <c r="C52" s="76">
        <v>50</v>
      </c>
      <c r="D52" s="76">
        <v>4313</v>
      </c>
      <c r="E52" s="76">
        <v>50</v>
      </c>
      <c r="F52" s="74" t="s">
        <v>94</v>
      </c>
      <c r="G52" s="76">
        <v>50</v>
      </c>
      <c r="H52" s="76" t="s">
        <v>297</v>
      </c>
      <c r="I52" s="76"/>
      <c r="J52" s="74"/>
      <c r="K52" s="74"/>
    </row>
    <row r="53" spans="1:15" x14ac:dyDescent="0.25">
      <c r="A53" s="76">
        <v>573</v>
      </c>
      <c r="B53" s="76">
        <v>4</v>
      </c>
      <c r="C53" s="76">
        <v>50</v>
      </c>
      <c r="D53" s="76">
        <v>4332</v>
      </c>
      <c r="E53" s="76">
        <v>50</v>
      </c>
      <c r="F53" s="74" t="s">
        <v>95</v>
      </c>
      <c r="G53" s="76">
        <v>50</v>
      </c>
      <c r="H53" s="76" t="s">
        <v>297</v>
      </c>
      <c r="I53" s="76"/>
      <c r="J53" s="74"/>
      <c r="K53" s="74"/>
    </row>
    <row r="54" spans="1:15" x14ac:dyDescent="0.25">
      <c r="A54" s="76">
        <v>573</v>
      </c>
      <c r="B54" s="76">
        <v>4</v>
      </c>
      <c r="C54" s="76">
        <v>50</v>
      </c>
      <c r="D54" s="76">
        <v>4333</v>
      </c>
      <c r="E54" s="76">
        <v>50</v>
      </c>
      <c r="F54" s="74" t="s">
        <v>96</v>
      </c>
      <c r="G54" s="76">
        <v>50</v>
      </c>
      <c r="H54" s="76" t="s">
        <v>297</v>
      </c>
      <c r="I54" s="76"/>
      <c r="J54" s="74"/>
      <c r="K54" s="74"/>
    </row>
    <row r="55" spans="1:15" x14ac:dyDescent="0.25">
      <c r="A55" s="76">
        <v>573</v>
      </c>
      <c r="B55" s="76">
        <v>4</v>
      </c>
      <c r="C55" s="76">
        <v>50</v>
      </c>
      <c r="D55" s="76">
        <v>4336</v>
      </c>
      <c r="E55" s="76">
        <v>50</v>
      </c>
      <c r="F55" s="74" t="s">
        <v>97</v>
      </c>
      <c r="G55" s="76">
        <v>50</v>
      </c>
      <c r="H55" s="76" t="s">
        <v>297</v>
      </c>
      <c r="I55" s="76"/>
      <c r="J55" s="74"/>
      <c r="K55" s="74"/>
    </row>
    <row r="56" spans="1:15" x14ac:dyDescent="0.25">
      <c r="A56" s="76">
        <v>573</v>
      </c>
      <c r="B56" s="76">
        <v>4</v>
      </c>
      <c r="C56" s="76">
        <v>50</v>
      </c>
      <c r="D56" s="76">
        <v>6150</v>
      </c>
      <c r="E56" s="76">
        <v>50</v>
      </c>
      <c r="F56" s="74" t="s">
        <v>98</v>
      </c>
      <c r="G56" s="76">
        <v>50</v>
      </c>
      <c r="H56" s="76" t="s">
        <v>297</v>
      </c>
      <c r="I56" s="76"/>
      <c r="J56" s="74"/>
      <c r="K56" s="74"/>
    </row>
    <row r="57" spans="1:15" x14ac:dyDescent="0.25">
      <c r="A57" s="76">
        <v>573</v>
      </c>
      <c r="B57" s="76">
        <v>4</v>
      </c>
      <c r="C57" s="76">
        <v>51</v>
      </c>
      <c r="D57" s="76">
        <v>4368</v>
      </c>
      <c r="E57" s="76">
        <v>51</v>
      </c>
      <c r="F57" s="74" t="s">
        <v>99</v>
      </c>
      <c r="G57" s="76">
        <v>51</v>
      </c>
      <c r="H57" s="76" t="s">
        <v>297</v>
      </c>
      <c r="I57" s="76"/>
      <c r="J57" s="74"/>
      <c r="K57" s="74"/>
    </row>
    <row r="58" spans="1:15" x14ac:dyDescent="0.25">
      <c r="A58" s="76">
        <v>573</v>
      </c>
      <c r="B58" s="76">
        <v>4</v>
      </c>
      <c r="C58" s="76">
        <v>51</v>
      </c>
      <c r="D58" s="76">
        <v>4378</v>
      </c>
      <c r="E58" s="76">
        <v>51</v>
      </c>
      <c r="F58" s="74" t="s">
        <v>100</v>
      </c>
      <c r="G58" s="76">
        <v>51</v>
      </c>
      <c r="H58" s="76" t="s">
        <v>297</v>
      </c>
      <c r="I58" s="76"/>
      <c r="J58" s="74"/>
      <c r="K58" s="74"/>
    </row>
    <row r="59" spans="1:15" x14ac:dyDescent="0.25">
      <c r="A59" s="76">
        <v>573</v>
      </c>
      <c r="B59" s="76">
        <v>4</v>
      </c>
      <c r="C59" s="76">
        <v>51</v>
      </c>
      <c r="D59" s="76">
        <v>4379</v>
      </c>
      <c r="E59" s="76">
        <v>51</v>
      </c>
      <c r="F59" s="74" t="s">
        <v>101</v>
      </c>
      <c r="G59" s="76">
        <v>51</v>
      </c>
      <c r="H59" s="76" t="s">
        <v>297</v>
      </c>
      <c r="I59" s="76"/>
      <c r="J59" s="74"/>
      <c r="K59" s="74"/>
    </row>
    <row r="60" spans="1:15" x14ac:dyDescent="0.25">
      <c r="A60" s="76">
        <v>573</v>
      </c>
      <c r="B60" s="76">
        <v>4</v>
      </c>
      <c r="C60" s="76">
        <v>51</v>
      </c>
      <c r="D60" s="76">
        <v>5234</v>
      </c>
      <c r="E60" s="76">
        <v>51</v>
      </c>
      <c r="F60" s="74" t="s">
        <v>102</v>
      </c>
      <c r="G60" s="76">
        <v>51</v>
      </c>
      <c r="H60" s="76" t="s">
        <v>297</v>
      </c>
      <c r="I60" s="76"/>
      <c r="J60" s="74"/>
      <c r="K60" s="74"/>
    </row>
    <row r="61" spans="1:15" x14ac:dyDescent="0.25">
      <c r="A61" s="76">
        <v>573</v>
      </c>
      <c r="B61" s="76">
        <v>4</v>
      </c>
      <c r="C61" s="76">
        <v>51</v>
      </c>
      <c r="D61" s="76">
        <v>5366</v>
      </c>
      <c r="E61" s="76">
        <v>51</v>
      </c>
      <c r="F61" s="74" t="s">
        <v>103</v>
      </c>
      <c r="G61" s="76">
        <v>51</v>
      </c>
      <c r="H61" s="76" t="s">
        <v>297</v>
      </c>
      <c r="I61" s="76"/>
      <c r="J61" s="74"/>
      <c r="K61" s="74"/>
    </row>
    <row r="62" spans="1:15" x14ac:dyDescent="0.25">
      <c r="A62" s="76">
        <v>573</v>
      </c>
      <c r="B62" s="76">
        <v>4</v>
      </c>
      <c r="C62" s="76">
        <v>51</v>
      </c>
      <c r="D62" s="76">
        <v>5605</v>
      </c>
      <c r="E62" s="76">
        <v>51</v>
      </c>
      <c r="F62" s="74" t="s">
        <v>104</v>
      </c>
      <c r="G62" s="76">
        <v>51</v>
      </c>
      <c r="H62" s="76" t="s">
        <v>297</v>
      </c>
      <c r="I62" s="76"/>
      <c r="J62" s="74"/>
      <c r="K62" s="74"/>
    </row>
    <row r="63" spans="1:15" x14ac:dyDescent="0.25">
      <c r="A63" s="76">
        <v>573</v>
      </c>
      <c r="B63" s="76">
        <v>4</v>
      </c>
      <c r="C63" s="76">
        <v>51</v>
      </c>
      <c r="D63" s="76">
        <v>6109</v>
      </c>
      <c r="E63" s="76">
        <v>51</v>
      </c>
      <c r="F63" s="74" t="s">
        <v>105</v>
      </c>
      <c r="G63" s="76">
        <v>51</v>
      </c>
      <c r="H63" s="76" t="s">
        <v>297</v>
      </c>
      <c r="I63" s="76"/>
      <c r="J63" s="74"/>
      <c r="K63" s="74"/>
    </row>
    <row r="64" spans="1:15" x14ac:dyDescent="0.25">
      <c r="A64" s="76">
        <v>573</v>
      </c>
      <c r="B64" s="76">
        <v>4</v>
      </c>
      <c r="C64" s="76">
        <v>51</v>
      </c>
      <c r="D64" s="76">
        <v>6110</v>
      </c>
      <c r="E64" s="76">
        <v>51</v>
      </c>
      <c r="F64" s="74" t="s">
        <v>106</v>
      </c>
      <c r="G64" s="76">
        <v>51</v>
      </c>
      <c r="H64" s="76" t="s">
        <v>297</v>
      </c>
      <c r="I64" s="76"/>
      <c r="J64" s="74"/>
      <c r="K64" s="74"/>
    </row>
    <row r="65" spans="1:11" x14ac:dyDescent="0.25">
      <c r="A65" s="76">
        <v>573</v>
      </c>
      <c r="B65" s="76">
        <v>4</v>
      </c>
      <c r="C65" s="76">
        <v>52</v>
      </c>
      <c r="D65" s="76">
        <v>4389</v>
      </c>
      <c r="E65" s="76">
        <v>52</v>
      </c>
      <c r="F65" s="74" t="s">
        <v>107</v>
      </c>
      <c r="G65" s="76">
        <v>52</v>
      </c>
      <c r="H65" s="76" t="s">
        <v>297</v>
      </c>
      <c r="I65" s="76"/>
      <c r="J65" s="74"/>
      <c r="K65" s="74"/>
    </row>
    <row r="66" spans="1:11" x14ac:dyDescent="0.25">
      <c r="A66" s="76">
        <v>573</v>
      </c>
      <c r="B66" s="76">
        <v>4</v>
      </c>
      <c r="C66" s="76">
        <v>52</v>
      </c>
      <c r="D66" s="76">
        <v>5372</v>
      </c>
      <c r="E66" s="76">
        <v>52</v>
      </c>
      <c r="F66" s="74" t="s">
        <v>108</v>
      </c>
      <c r="G66" s="76">
        <v>52</v>
      </c>
      <c r="H66" s="76" t="s">
        <v>297</v>
      </c>
      <c r="I66" s="76"/>
      <c r="J66" s="74"/>
      <c r="K66" s="74"/>
    </row>
    <row r="67" spans="1:11" x14ac:dyDescent="0.25">
      <c r="A67" s="76">
        <v>573</v>
      </c>
      <c r="B67" s="76">
        <v>4</v>
      </c>
      <c r="C67" s="76">
        <v>52</v>
      </c>
      <c r="D67" s="76">
        <v>5373</v>
      </c>
      <c r="E67" s="76">
        <v>52</v>
      </c>
      <c r="F67" s="74" t="s">
        <v>109</v>
      </c>
      <c r="G67" s="76">
        <v>52</v>
      </c>
      <c r="H67" s="76" t="s">
        <v>297</v>
      </c>
      <c r="I67" s="76"/>
      <c r="J67" s="74"/>
      <c r="K67" s="74"/>
    </row>
    <row r="68" spans="1:11" x14ac:dyDescent="0.25">
      <c r="A68" s="76">
        <v>573</v>
      </c>
      <c r="B68" s="76">
        <v>4</v>
      </c>
      <c r="C68" s="76">
        <v>52</v>
      </c>
      <c r="D68" s="76">
        <v>5374</v>
      </c>
      <c r="E68" s="76">
        <v>52</v>
      </c>
      <c r="F68" s="74" t="s">
        <v>110</v>
      </c>
      <c r="G68" s="76">
        <v>52</v>
      </c>
      <c r="H68" s="76" t="s">
        <v>297</v>
      </c>
      <c r="I68" s="76"/>
      <c r="J68" s="74"/>
      <c r="K68" s="74"/>
    </row>
    <row r="69" spans="1:11" x14ac:dyDescent="0.25">
      <c r="A69" s="76">
        <v>573</v>
      </c>
      <c r="B69" s="76">
        <v>4</v>
      </c>
      <c r="C69" s="76">
        <v>52</v>
      </c>
      <c r="D69" s="76">
        <v>5538</v>
      </c>
      <c r="E69" s="76">
        <v>52</v>
      </c>
      <c r="F69" s="74" t="s">
        <v>111</v>
      </c>
      <c r="G69" s="76">
        <v>52</v>
      </c>
      <c r="H69" s="76" t="s">
        <v>297</v>
      </c>
      <c r="I69" s="76"/>
      <c r="J69" s="74"/>
      <c r="K69" s="74"/>
    </row>
    <row r="70" spans="1:11" x14ac:dyDescent="0.25">
      <c r="A70" s="76">
        <v>573</v>
      </c>
      <c r="B70" s="76">
        <v>4</v>
      </c>
      <c r="C70" s="76">
        <v>52</v>
      </c>
      <c r="D70" s="76">
        <v>6069</v>
      </c>
      <c r="E70" s="76">
        <v>52</v>
      </c>
      <c r="F70" s="74" t="s">
        <v>112</v>
      </c>
      <c r="G70" s="76">
        <v>52</v>
      </c>
      <c r="H70" s="76" t="s">
        <v>297</v>
      </c>
      <c r="I70" s="76"/>
      <c r="J70" s="74"/>
      <c r="K70" s="74"/>
    </row>
    <row r="71" spans="1:11" x14ac:dyDescent="0.25">
      <c r="A71" s="76">
        <v>573</v>
      </c>
      <c r="B71" s="76">
        <v>4</v>
      </c>
      <c r="C71" s="76">
        <v>53</v>
      </c>
      <c r="D71" s="76">
        <v>4409</v>
      </c>
      <c r="E71" s="76">
        <v>53</v>
      </c>
      <c r="F71" s="74" t="s">
        <v>113</v>
      </c>
      <c r="G71" s="76">
        <v>53</v>
      </c>
      <c r="H71" s="76" t="s">
        <v>297</v>
      </c>
      <c r="I71" s="76"/>
      <c r="J71" s="74"/>
      <c r="K71" s="74"/>
    </row>
    <row r="72" spans="1:11" x14ac:dyDescent="0.25">
      <c r="A72" s="76">
        <v>573</v>
      </c>
      <c r="B72" s="76">
        <v>4</v>
      </c>
      <c r="C72" s="76">
        <v>53</v>
      </c>
      <c r="D72" s="76">
        <v>5381</v>
      </c>
      <c r="E72" s="76">
        <v>53</v>
      </c>
      <c r="F72" s="74" t="s">
        <v>114</v>
      </c>
      <c r="G72" s="76">
        <v>53</v>
      </c>
      <c r="H72" s="76" t="s">
        <v>297</v>
      </c>
      <c r="I72" s="76"/>
      <c r="J72" s="74"/>
      <c r="K72" s="74"/>
    </row>
    <row r="73" spans="1:11" x14ac:dyDescent="0.25">
      <c r="A73" s="76">
        <v>573</v>
      </c>
      <c r="B73" s="76">
        <v>4</v>
      </c>
      <c r="C73" s="76">
        <v>53</v>
      </c>
      <c r="D73" s="76">
        <v>6382</v>
      </c>
      <c r="E73" s="76">
        <v>53</v>
      </c>
      <c r="F73" s="74" t="s">
        <v>115</v>
      </c>
      <c r="G73" s="76">
        <v>53</v>
      </c>
      <c r="H73" s="76" t="s">
        <v>297</v>
      </c>
      <c r="I73" s="76"/>
      <c r="J73" s="74"/>
      <c r="K73" s="74"/>
    </row>
    <row r="74" spans="1:11" x14ac:dyDescent="0.25">
      <c r="A74" s="76">
        <v>573</v>
      </c>
      <c r="B74" s="76">
        <v>4</v>
      </c>
      <c r="C74" s="76">
        <v>54</v>
      </c>
      <c r="D74" s="76">
        <v>4460</v>
      </c>
      <c r="E74" s="76">
        <v>54</v>
      </c>
      <c r="F74" s="74" t="s">
        <v>116</v>
      </c>
      <c r="G74" s="76">
        <v>54</v>
      </c>
      <c r="H74" s="76" t="s">
        <v>297</v>
      </c>
      <c r="I74" s="76"/>
      <c r="J74" s="74"/>
      <c r="K74" s="74"/>
    </row>
    <row r="75" spans="1:11" x14ac:dyDescent="0.25">
      <c r="A75" s="76">
        <v>573</v>
      </c>
      <c r="B75" s="76">
        <v>4</v>
      </c>
      <c r="C75" s="76">
        <v>54</v>
      </c>
      <c r="D75" s="76">
        <v>4461</v>
      </c>
      <c r="E75" s="76">
        <v>54</v>
      </c>
      <c r="F75" s="74" t="s">
        <v>117</v>
      </c>
      <c r="G75" s="76">
        <v>54</v>
      </c>
      <c r="H75" s="76" t="s">
        <v>297</v>
      </c>
      <c r="I75" s="76"/>
      <c r="J75" s="74"/>
      <c r="K75" s="74"/>
    </row>
    <row r="76" spans="1:11" x14ac:dyDescent="0.25">
      <c r="A76" s="76">
        <v>573</v>
      </c>
      <c r="B76" s="76">
        <v>4</v>
      </c>
      <c r="C76" s="76">
        <v>54</v>
      </c>
      <c r="D76" s="76">
        <v>4472</v>
      </c>
      <c r="E76" s="76">
        <v>54</v>
      </c>
      <c r="F76" s="74" t="s">
        <v>118</v>
      </c>
      <c r="G76" s="76">
        <v>54</v>
      </c>
      <c r="H76" s="76" t="s">
        <v>297</v>
      </c>
      <c r="I76" s="76"/>
      <c r="J76" s="74"/>
      <c r="K76" s="74"/>
    </row>
    <row r="77" spans="1:11" x14ac:dyDescent="0.25">
      <c r="A77" s="76">
        <v>573</v>
      </c>
      <c r="B77" s="76">
        <v>4</v>
      </c>
      <c r="C77" s="76">
        <v>54</v>
      </c>
      <c r="D77" s="76">
        <v>4473</v>
      </c>
      <c r="E77" s="76">
        <v>54</v>
      </c>
      <c r="F77" s="74" t="s">
        <v>119</v>
      </c>
      <c r="G77" s="76">
        <v>54</v>
      </c>
      <c r="H77" s="76" t="s">
        <v>297</v>
      </c>
      <c r="I77" s="76"/>
      <c r="J77" s="74"/>
      <c r="K77" s="74"/>
    </row>
    <row r="78" spans="1:11" x14ac:dyDescent="0.25">
      <c r="A78" s="76">
        <v>573</v>
      </c>
      <c r="B78" s="76">
        <v>4</v>
      </c>
      <c r="C78" s="76">
        <v>54</v>
      </c>
      <c r="D78" s="76">
        <v>4475</v>
      </c>
      <c r="E78" s="76">
        <v>54</v>
      </c>
      <c r="F78" s="74" t="s">
        <v>120</v>
      </c>
      <c r="G78" s="76">
        <v>54</v>
      </c>
      <c r="H78" s="76" t="s">
        <v>297</v>
      </c>
      <c r="I78" s="76"/>
      <c r="J78" s="74"/>
      <c r="K78" s="74"/>
    </row>
    <row r="79" spans="1:11" x14ac:dyDescent="0.25">
      <c r="A79" s="76">
        <v>573</v>
      </c>
      <c r="B79" s="76">
        <v>4</v>
      </c>
      <c r="C79" s="76">
        <v>54</v>
      </c>
      <c r="D79" s="76">
        <v>4481</v>
      </c>
      <c r="E79" s="76">
        <v>54</v>
      </c>
      <c r="F79" s="74" t="s">
        <v>326</v>
      </c>
      <c r="G79" s="76">
        <v>54</v>
      </c>
      <c r="H79" s="76" t="s">
        <v>297</v>
      </c>
      <c r="I79" s="76"/>
      <c r="J79" s="74"/>
      <c r="K79" s="74"/>
    </row>
    <row r="80" spans="1:11" x14ac:dyDescent="0.25">
      <c r="A80" s="76">
        <v>573</v>
      </c>
      <c r="B80" s="76">
        <v>4</v>
      </c>
      <c r="C80" s="76">
        <v>54</v>
      </c>
      <c r="D80" s="76">
        <v>4908</v>
      </c>
      <c r="E80" s="76">
        <v>54</v>
      </c>
      <c r="F80" s="74" t="s">
        <v>330</v>
      </c>
      <c r="G80" s="76">
        <v>54</v>
      </c>
      <c r="H80" s="76" t="s">
        <v>297</v>
      </c>
      <c r="I80" s="76"/>
      <c r="J80" s="74"/>
      <c r="K80" s="74"/>
    </row>
    <row r="81" spans="1:11" x14ac:dyDescent="0.25">
      <c r="A81" s="76">
        <v>573</v>
      </c>
      <c r="B81" s="76">
        <v>4</v>
      </c>
      <c r="C81" s="76">
        <v>54</v>
      </c>
      <c r="D81" s="76">
        <v>5239</v>
      </c>
      <c r="E81" s="76">
        <v>54</v>
      </c>
      <c r="F81" s="74" t="s">
        <v>121</v>
      </c>
      <c r="G81" s="76">
        <v>54</v>
      </c>
      <c r="H81" s="76" t="s">
        <v>297</v>
      </c>
      <c r="I81" s="76"/>
      <c r="J81" s="74"/>
      <c r="K81" s="74"/>
    </row>
    <row r="82" spans="1:11" x14ac:dyDescent="0.25">
      <c r="A82" s="76">
        <v>573</v>
      </c>
      <c r="B82" s="76">
        <v>4</v>
      </c>
      <c r="C82" s="76">
        <v>54</v>
      </c>
      <c r="D82" s="76">
        <v>6041</v>
      </c>
      <c r="E82" s="76">
        <v>54</v>
      </c>
      <c r="F82" s="74" t="s">
        <v>105</v>
      </c>
      <c r="G82" s="76">
        <v>54</v>
      </c>
      <c r="H82" s="76" t="s">
        <v>297</v>
      </c>
      <c r="I82" s="76"/>
      <c r="J82" s="74"/>
      <c r="K82" s="74"/>
    </row>
    <row r="83" spans="1:11" x14ac:dyDescent="0.25">
      <c r="A83" s="76">
        <v>573</v>
      </c>
      <c r="B83" s="76">
        <v>4</v>
      </c>
      <c r="C83" s="76">
        <v>55</v>
      </c>
      <c r="D83" s="76">
        <v>4511</v>
      </c>
      <c r="E83" s="76">
        <v>55</v>
      </c>
      <c r="F83" s="74" t="s">
        <v>122</v>
      </c>
      <c r="G83" s="76">
        <v>55</v>
      </c>
      <c r="H83" s="76" t="s">
        <v>297</v>
      </c>
      <c r="I83" s="76"/>
      <c r="J83" s="74"/>
      <c r="K83" s="74"/>
    </row>
    <row r="84" spans="1:11" x14ac:dyDescent="0.25">
      <c r="A84" s="76">
        <v>573</v>
      </c>
      <c r="B84" s="76">
        <v>4</v>
      </c>
      <c r="C84" s="76">
        <v>55</v>
      </c>
      <c r="D84" s="76">
        <v>4512</v>
      </c>
      <c r="E84" s="76">
        <v>55</v>
      </c>
      <c r="F84" s="74" t="s">
        <v>123</v>
      </c>
      <c r="G84" s="76">
        <v>55</v>
      </c>
      <c r="H84" s="76" t="s">
        <v>297</v>
      </c>
      <c r="I84" s="76"/>
      <c r="J84" s="74"/>
      <c r="K84" s="74"/>
    </row>
    <row r="85" spans="1:11" x14ac:dyDescent="0.25">
      <c r="A85" s="76">
        <v>573</v>
      </c>
      <c r="B85" s="76">
        <v>4</v>
      </c>
      <c r="C85" s="76">
        <v>55</v>
      </c>
      <c r="D85" s="76">
        <v>5502</v>
      </c>
      <c r="E85" s="76">
        <v>55</v>
      </c>
      <c r="F85" s="74" t="s">
        <v>124</v>
      </c>
      <c r="G85" s="76">
        <v>55</v>
      </c>
      <c r="H85" s="76" t="s">
        <v>297</v>
      </c>
      <c r="I85" s="76"/>
      <c r="J85" s="74"/>
      <c r="K85" s="74"/>
    </row>
    <row r="86" spans="1:11" x14ac:dyDescent="0.25">
      <c r="A86" s="76">
        <v>573</v>
      </c>
      <c r="B86" s="76">
        <v>4</v>
      </c>
      <c r="C86" s="76">
        <v>55</v>
      </c>
      <c r="D86" s="76">
        <v>5943</v>
      </c>
      <c r="E86" s="76">
        <v>55</v>
      </c>
      <c r="F86" s="74" t="s">
        <v>125</v>
      </c>
      <c r="G86" s="76">
        <v>55</v>
      </c>
      <c r="H86" s="76" t="s">
        <v>297</v>
      </c>
      <c r="I86" s="76"/>
      <c r="J86" s="74"/>
      <c r="K86" s="74"/>
    </row>
    <row r="87" spans="1:11" x14ac:dyDescent="0.25">
      <c r="A87" s="76">
        <v>573</v>
      </c>
      <c r="B87" s="76">
        <v>4</v>
      </c>
      <c r="C87" s="76">
        <v>55</v>
      </c>
      <c r="D87" s="76">
        <v>6055</v>
      </c>
      <c r="E87" s="76">
        <v>55</v>
      </c>
      <c r="F87" s="74" t="s">
        <v>126</v>
      </c>
      <c r="G87" s="76">
        <v>55</v>
      </c>
      <c r="H87" s="76" t="s">
        <v>297</v>
      </c>
      <c r="I87" s="76"/>
      <c r="J87" s="74"/>
      <c r="K87" s="74"/>
    </row>
    <row r="88" spans="1:11" x14ac:dyDescent="0.25">
      <c r="A88" s="76">
        <v>573</v>
      </c>
      <c r="B88" s="76">
        <v>4</v>
      </c>
      <c r="C88" s="76">
        <v>55</v>
      </c>
      <c r="D88" s="76">
        <v>6280</v>
      </c>
      <c r="E88" s="76">
        <v>55</v>
      </c>
      <c r="F88" s="74" t="s">
        <v>127</v>
      </c>
      <c r="G88" s="76">
        <v>55</v>
      </c>
      <c r="H88" s="76" t="s">
        <v>297</v>
      </c>
      <c r="I88" s="76"/>
      <c r="J88" s="74"/>
      <c r="K88" s="74"/>
    </row>
    <row r="89" spans="1:11" x14ac:dyDescent="0.25">
      <c r="A89" s="76">
        <v>573</v>
      </c>
      <c r="B89" s="76">
        <v>4</v>
      </c>
      <c r="C89" s="76">
        <v>55</v>
      </c>
      <c r="D89" s="76">
        <v>6756</v>
      </c>
      <c r="E89" s="76">
        <v>55</v>
      </c>
      <c r="F89" s="74" t="s">
        <v>128</v>
      </c>
      <c r="G89" s="76">
        <v>55</v>
      </c>
      <c r="H89" s="76" t="s">
        <v>297</v>
      </c>
      <c r="I89" s="76"/>
      <c r="J89" s="74"/>
      <c r="K89" s="74"/>
    </row>
    <row r="90" spans="1:11" x14ac:dyDescent="0.25">
      <c r="A90" s="76">
        <v>573</v>
      </c>
      <c r="B90" s="76">
        <v>4</v>
      </c>
      <c r="C90" s="76">
        <v>56</v>
      </c>
      <c r="D90" s="76">
        <v>4522</v>
      </c>
      <c r="E90" s="76">
        <v>56</v>
      </c>
      <c r="F90" s="74" t="s">
        <v>129</v>
      </c>
      <c r="G90" s="76">
        <v>56</v>
      </c>
      <c r="H90" s="76" t="s">
        <v>297</v>
      </c>
      <c r="I90" s="76"/>
      <c r="J90" s="74"/>
      <c r="K90" s="74"/>
    </row>
    <row r="91" spans="1:11" x14ac:dyDescent="0.25">
      <c r="A91" s="76">
        <v>573</v>
      </c>
      <c r="B91" s="76">
        <v>4</v>
      </c>
      <c r="C91" s="76">
        <v>56</v>
      </c>
      <c r="D91" s="76">
        <v>5396</v>
      </c>
      <c r="E91" s="76">
        <v>56</v>
      </c>
      <c r="F91" s="74" t="s">
        <v>130</v>
      </c>
      <c r="G91" s="76">
        <v>56</v>
      </c>
      <c r="H91" s="76" t="s">
        <v>297</v>
      </c>
      <c r="I91" s="76"/>
      <c r="J91" s="74"/>
      <c r="K91" s="74"/>
    </row>
    <row r="92" spans="1:11" x14ac:dyDescent="0.25">
      <c r="A92" s="76">
        <v>573</v>
      </c>
      <c r="B92" s="76">
        <v>4</v>
      </c>
      <c r="C92" s="76">
        <v>56</v>
      </c>
      <c r="D92" s="76">
        <v>5518</v>
      </c>
      <c r="E92" s="76">
        <v>56</v>
      </c>
      <c r="F92" s="74" t="s">
        <v>131</v>
      </c>
      <c r="G92" s="76">
        <v>56</v>
      </c>
      <c r="H92" s="76" t="s">
        <v>297</v>
      </c>
      <c r="I92" s="76"/>
      <c r="J92" s="74"/>
      <c r="K92" s="74"/>
    </row>
    <row r="93" spans="1:11" x14ac:dyDescent="0.25">
      <c r="A93" s="76">
        <v>573</v>
      </c>
      <c r="B93" s="76">
        <v>4</v>
      </c>
      <c r="C93" s="76">
        <v>56</v>
      </c>
      <c r="D93" s="76">
        <v>5625</v>
      </c>
      <c r="E93" s="76">
        <v>56</v>
      </c>
      <c r="F93" s="74" t="s">
        <v>132</v>
      </c>
      <c r="G93" s="76">
        <v>56</v>
      </c>
      <c r="H93" s="76" t="s">
        <v>297</v>
      </c>
      <c r="I93" s="76"/>
      <c r="J93" s="74"/>
      <c r="K93" s="74"/>
    </row>
    <row r="94" spans="1:11" x14ac:dyDescent="0.25">
      <c r="A94" s="76">
        <v>573</v>
      </c>
      <c r="B94" s="76">
        <v>4</v>
      </c>
      <c r="C94" s="76">
        <v>56</v>
      </c>
      <c r="D94" s="76">
        <v>5626</v>
      </c>
      <c r="E94" s="76">
        <v>56</v>
      </c>
      <c r="F94" s="74" t="s">
        <v>133</v>
      </c>
      <c r="G94" s="76">
        <v>56</v>
      </c>
      <c r="H94" s="76" t="s">
        <v>297</v>
      </c>
      <c r="I94" s="76"/>
      <c r="J94" s="74"/>
      <c r="K94" s="74"/>
    </row>
    <row r="95" spans="1:11" x14ac:dyDescent="0.25">
      <c r="A95" s="76">
        <v>573</v>
      </c>
      <c r="B95" s="76">
        <v>4</v>
      </c>
      <c r="C95" s="76">
        <v>56</v>
      </c>
      <c r="D95" s="76">
        <v>5710</v>
      </c>
      <c r="E95" s="76">
        <v>56</v>
      </c>
      <c r="F95" s="74" t="s">
        <v>134</v>
      </c>
      <c r="G95" s="76">
        <v>56</v>
      </c>
      <c r="H95" s="76" t="s">
        <v>297</v>
      </c>
      <c r="I95" s="76"/>
      <c r="J95" s="74"/>
      <c r="K95" s="74"/>
    </row>
    <row r="96" spans="1:11" x14ac:dyDescent="0.25">
      <c r="A96" s="76">
        <v>573</v>
      </c>
      <c r="B96" s="76">
        <v>4</v>
      </c>
      <c r="C96" s="76">
        <v>56</v>
      </c>
      <c r="D96" s="76">
        <v>5792</v>
      </c>
      <c r="E96" s="76">
        <v>56</v>
      </c>
      <c r="F96" s="74" t="s">
        <v>135</v>
      </c>
      <c r="G96" s="76">
        <v>56</v>
      </c>
      <c r="H96" s="76" t="s">
        <v>297</v>
      </c>
      <c r="I96" s="76"/>
      <c r="J96" s="74"/>
      <c r="K96" s="74"/>
    </row>
    <row r="97" spans="1:11" x14ac:dyDescent="0.25">
      <c r="A97" s="76">
        <v>573</v>
      </c>
      <c r="B97" s="76">
        <v>4</v>
      </c>
      <c r="C97" s="76">
        <v>56</v>
      </c>
      <c r="D97" s="76">
        <v>5793</v>
      </c>
      <c r="E97" s="76">
        <v>56</v>
      </c>
      <c r="F97" s="74" t="s">
        <v>136</v>
      </c>
      <c r="G97" s="76">
        <v>56</v>
      </c>
      <c r="H97" s="76" t="s">
        <v>297</v>
      </c>
      <c r="I97" s="76"/>
      <c r="J97" s="74"/>
      <c r="K97" s="74"/>
    </row>
    <row r="98" spans="1:11" x14ac:dyDescent="0.25">
      <c r="A98" s="76">
        <v>573</v>
      </c>
      <c r="B98" s="76">
        <v>4</v>
      </c>
      <c r="C98" s="76">
        <v>56</v>
      </c>
      <c r="D98" s="76">
        <v>6294</v>
      </c>
      <c r="E98" s="76">
        <v>56</v>
      </c>
      <c r="F98" s="74" t="s">
        <v>137</v>
      </c>
      <c r="G98" s="76">
        <v>56</v>
      </c>
      <c r="H98" s="76" t="s">
        <v>297</v>
      </c>
      <c r="I98" s="76"/>
      <c r="J98" s="74"/>
      <c r="K98" s="74"/>
    </row>
    <row r="99" spans="1:11" x14ac:dyDescent="0.25">
      <c r="A99" s="76">
        <v>573</v>
      </c>
      <c r="B99" s="76">
        <v>4</v>
      </c>
      <c r="C99" s="76">
        <v>56</v>
      </c>
      <c r="D99" s="76">
        <v>6359</v>
      </c>
      <c r="E99" s="76">
        <v>56</v>
      </c>
      <c r="F99" s="74" t="s">
        <v>138</v>
      </c>
      <c r="G99" s="76">
        <v>56</v>
      </c>
      <c r="H99" s="76" t="s">
        <v>297</v>
      </c>
      <c r="I99" s="76"/>
      <c r="J99" s="74"/>
      <c r="K99" s="74"/>
    </row>
    <row r="100" spans="1:11" x14ac:dyDescent="0.25">
      <c r="A100" s="76">
        <v>573</v>
      </c>
      <c r="B100" s="76">
        <v>4</v>
      </c>
      <c r="C100" s="76">
        <v>56</v>
      </c>
      <c r="D100" s="76">
        <v>6759</v>
      </c>
      <c r="E100" s="76">
        <v>56</v>
      </c>
      <c r="F100" s="74" t="s">
        <v>336</v>
      </c>
      <c r="G100" s="76">
        <v>56</v>
      </c>
      <c r="H100" s="76" t="s">
        <v>297</v>
      </c>
      <c r="I100" s="76"/>
      <c r="J100" s="74"/>
      <c r="K100" s="74"/>
    </row>
    <row r="101" spans="1:11" x14ac:dyDescent="0.25">
      <c r="A101" s="76">
        <v>573</v>
      </c>
      <c r="B101" s="76">
        <v>4</v>
      </c>
      <c r="C101" s="76">
        <v>57</v>
      </c>
      <c r="D101" s="76">
        <v>4547</v>
      </c>
      <c r="E101" s="76">
        <v>57</v>
      </c>
      <c r="F101" s="74" t="s">
        <v>139</v>
      </c>
      <c r="G101" s="76">
        <v>57</v>
      </c>
      <c r="H101" s="76" t="s">
        <v>297</v>
      </c>
      <c r="I101" s="76"/>
      <c r="J101" s="74"/>
      <c r="K101" s="74"/>
    </row>
    <row r="102" spans="1:11" x14ac:dyDescent="0.25">
      <c r="A102" s="76">
        <v>573</v>
      </c>
      <c r="B102" s="76">
        <v>4</v>
      </c>
      <c r="C102" s="76">
        <v>57</v>
      </c>
      <c r="D102" s="76">
        <v>4573</v>
      </c>
      <c r="E102" s="76">
        <v>57</v>
      </c>
      <c r="F102" s="74" t="s">
        <v>140</v>
      </c>
      <c r="G102" s="76">
        <v>57</v>
      </c>
      <c r="H102" s="76" t="s">
        <v>297</v>
      </c>
      <c r="I102" s="76"/>
      <c r="J102" s="74"/>
      <c r="K102" s="74"/>
    </row>
    <row r="103" spans="1:11" x14ac:dyDescent="0.25">
      <c r="A103" s="76">
        <v>573</v>
      </c>
      <c r="B103" s="76">
        <v>4</v>
      </c>
      <c r="C103" s="76">
        <v>57</v>
      </c>
      <c r="D103" s="76">
        <v>4581</v>
      </c>
      <c r="E103" s="76">
        <v>57</v>
      </c>
      <c r="F103" s="74" t="s">
        <v>141</v>
      </c>
      <c r="G103" s="76">
        <v>57</v>
      </c>
      <c r="H103" s="76" t="s">
        <v>297</v>
      </c>
      <c r="I103" s="76"/>
      <c r="J103" s="74"/>
      <c r="K103" s="74"/>
    </row>
    <row r="104" spans="1:11" x14ac:dyDescent="0.25">
      <c r="A104" s="76">
        <v>573</v>
      </c>
      <c r="B104" s="76">
        <v>4</v>
      </c>
      <c r="C104" s="76">
        <v>57</v>
      </c>
      <c r="D104" s="76">
        <v>5247</v>
      </c>
      <c r="E104" s="76">
        <v>57</v>
      </c>
      <c r="F104" s="74" t="s">
        <v>142</v>
      </c>
      <c r="G104" s="76">
        <v>57</v>
      </c>
      <c r="H104" s="76" t="s">
        <v>297</v>
      </c>
      <c r="I104" s="76"/>
      <c r="J104" s="74"/>
      <c r="K104" s="74"/>
    </row>
    <row r="105" spans="1:11" x14ac:dyDescent="0.25">
      <c r="A105" s="76">
        <v>573</v>
      </c>
      <c r="B105" s="76">
        <v>4</v>
      </c>
      <c r="C105" s="76">
        <v>57</v>
      </c>
      <c r="D105" s="76">
        <v>5398</v>
      </c>
      <c r="E105" s="76">
        <v>57</v>
      </c>
      <c r="F105" s="74" t="s">
        <v>143</v>
      </c>
      <c r="G105" s="76">
        <v>57</v>
      </c>
      <c r="H105" s="76" t="s">
        <v>297</v>
      </c>
      <c r="I105" s="76"/>
      <c r="J105" s="74"/>
      <c r="K105" s="74"/>
    </row>
    <row r="106" spans="1:11" x14ac:dyDescent="0.25">
      <c r="A106" s="76">
        <v>573</v>
      </c>
      <c r="B106" s="76">
        <v>4</v>
      </c>
      <c r="C106" s="76">
        <v>57</v>
      </c>
      <c r="D106" s="76">
        <v>5546</v>
      </c>
      <c r="E106" s="76">
        <v>57</v>
      </c>
      <c r="F106" s="74" t="s">
        <v>144</v>
      </c>
      <c r="G106" s="76">
        <v>57</v>
      </c>
      <c r="H106" s="76" t="s">
        <v>297</v>
      </c>
      <c r="I106" s="76"/>
      <c r="J106" s="74"/>
      <c r="K106" s="74"/>
    </row>
    <row r="107" spans="1:11" x14ac:dyDescent="0.25">
      <c r="A107" s="76">
        <v>573</v>
      </c>
      <c r="B107" s="76">
        <v>4</v>
      </c>
      <c r="C107" s="76">
        <v>57</v>
      </c>
      <c r="D107" s="76">
        <v>5635</v>
      </c>
      <c r="E107" s="76">
        <v>57</v>
      </c>
      <c r="F107" s="74" t="s">
        <v>145</v>
      </c>
      <c r="G107" s="76">
        <v>57</v>
      </c>
      <c r="H107" s="76" t="s">
        <v>297</v>
      </c>
      <c r="I107" s="76"/>
      <c r="J107" s="74"/>
      <c r="K107" s="74"/>
    </row>
    <row r="108" spans="1:11" x14ac:dyDescent="0.25">
      <c r="A108" s="76">
        <v>573</v>
      </c>
      <c r="B108" s="76">
        <v>4</v>
      </c>
      <c r="C108" s="76">
        <v>58</v>
      </c>
      <c r="D108" s="76">
        <v>4594</v>
      </c>
      <c r="E108" s="76">
        <v>58</v>
      </c>
      <c r="F108" s="74" t="s">
        <v>146</v>
      </c>
      <c r="G108" s="76">
        <v>58</v>
      </c>
      <c r="H108" s="76" t="s">
        <v>297</v>
      </c>
      <c r="I108" s="76"/>
      <c r="J108" s="74"/>
      <c r="K108" s="74"/>
    </row>
    <row r="109" spans="1:11" x14ac:dyDescent="0.25">
      <c r="A109" s="76">
        <v>573</v>
      </c>
      <c r="B109" s="76">
        <v>4</v>
      </c>
      <c r="C109" s="76">
        <v>58</v>
      </c>
      <c r="D109" s="76">
        <v>5336</v>
      </c>
      <c r="E109" s="76">
        <v>58</v>
      </c>
      <c r="F109" s="74" t="s">
        <v>147</v>
      </c>
      <c r="G109" s="76">
        <v>58</v>
      </c>
      <c r="H109" s="76" t="s">
        <v>297</v>
      </c>
      <c r="I109" s="76"/>
      <c r="J109" s="74"/>
      <c r="K109" s="74"/>
    </row>
    <row r="110" spans="1:11" x14ac:dyDescent="0.25">
      <c r="A110" s="76">
        <v>573</v>
      </c>
      <c r="B110" s="76">
        <v>4</v>
      </c>
      <c r="C110" s="76">
        <v>58</v>
      </c>
      <c r="D110" s="76">
        <v>5503</v>
      </c>
      <c r="E110" s="76">
        <v>58</v>
      </c>
      <c r="F110" s="74" t="s">
        <v>148</v>
      </c>
      <c r="G110" s="76">
        <v>58</v>
      </c>
      <c r="H110" s="76" t="s">
        <v>297</v>
      </c>
      <c r="I110" s="76"/>
      <c r="J110" s="74"/>
      <c r="K110" s="74"/>
    </row>
    <row r="111" spans="1:11" x14ac:dyDescent="0.25">
      <c r="A111" s="76">
        <v>573</v>
      </c>
      <c r="B111" s="76">
        <v>4</v>
      </c>
      <c r="C111" s="76">
        <v>58</v>
      </c>
      <c r="D111" s="76">
        <v>5515</v>
      </c>
      <c r="E111" s="76">
        <v>58</v>
      </c>
      <c r="F111" s="74" t="s">
        <v>149</v>
      </c>
      <c r="G111" s="76">
        <v>58</v>
      </c>
      <c r="H111" s="76" t="s">
        <v>297</v>
      </c>
      <c r="I111" s="76"/>
      <c r="J111" s="74"/>
      <c r="K111" s="74"/>
    </row>
    <row r="112" spans="1:11" x14ac:dyDescent="0.25">
      <c r="A112" s="76">
        <v>573</v>
      </c>
      <c r="B112" s="76">
        <v>4</v>
      </c>
      <c r="C112" s="76">
        <v>59</v>
      </c>
      <c r="D112" s="76">
        <v>4625</v>
      </c>
      <c r="E112" s="76">
        <v>59</v>
      </c>
      <c r="F112" s="74" t="s">
        <v>150</v>
      </c>
      <c r="G112" s="76">
        <v>59</v>
      </c>
      <c r="H112" s="76" t="s">
        <v>297</v>
      </c>
      <c r="I112" s="76"/>
      <c r="J112" s="74"/>
      <c r="K112" s="74"/>
    </row>
    <row r="113" spans="1:11" x14ac:dyDescent="0.25">
      <c r="A113" s="76">
        <v>573</v>
      </c>
      <c r="B113" s="76">
        <v>4</v>
      </c>
      <c r="C113" s="76">
        <v>59</v>
      </c>
      <c r="D113" s="76">
        <v>4633</v>
      </c>
      <c r="E113" s="76">
        <v>59</v>
      </c>
      <c r="F113" s="74" t="s">
        <v>151</v>
      </c>
      <c r="G113" s="76">
        <v>59</v>
      </c>
      <c r="H113" s="76" t="s">
        <v>297</v>
      </c>
      <c r="I113" s="76"/>
      <c r="J113" s="74"/>
      <c r="K113" s="74"/>
    </row>
    <row r="114" spans="1:11" x14ac:dyDescent="0.25">
      <c r="A114" s="76">
        <v>573</v>
      </c>
      <c r="B114" s="76">
        <v>4</v>
      </c>
      <c r="C114" s="76">
        <v>59</v>
      </c>
      <c r="D114" s="76">
        <v>4902</v>
      </c>
      <c r="E114" s="76">
        <v>59</v>
      </c>
      <c r="F114" s="74" t="s">
        <v>152</v>
      </c>
      <c r="G114" s="76">
        <v>59</v>
      </c>
      <c r="H114" s="76" t="s">
        <v>297</v>
      </c>
      <c r="I114" s="76"/>
      <c r="J114" s="74"/>
      <c r="K114" s="74"/>
    </row>
    <row r="115" spans="1:11" x14ac:dyDescent="0.25">
      <c r="A115" s="76">
        <v>573</v>
      </c>
      <c r="B115" s="76">
        <v>4</v>
      </c>
      <c r="C115" s="76">
        <v>59</v>
      </c>
      <c r="D115" s="76">
        <v>5406</v>
      </c>
      <c r="E115" s="76">
        <v>59</v>
      </c>
      <c r="F115" s="74" t="s">
        <v>153</v>
      </c>
      <c r="G115" s="76">
        <v>59</v>
      </c>
      <c r="H115" s="76" t="s">
        <v>297</v>
      </c>
      <c r="I115" s="76"/>
      <c r="J115" s="74"/>
      <c r="K115" s="74"/>
    </row>
    <row r="116" spans="1:11" x14ac:dyDescent="0.25">
      <c r="A116" s="76">
        <v>573</v>
      </c>
      <c r="B116" s="76">
        <v>4</v>
      </c>
      <c r="C116" s="76">
        <v>59</v>
      </c>
      <c r="D116" s="76">
        <v>5407</v>
      </c>
      <c r="E116" s="76">
        <v>59</v>
      </c>
      <c r="F116" s="74" t="s">
        <v>154</v>
      </c>
      <c r="G116" s="76">
        <v>59</v>
      </c>
      <c r="H116" s="76" t="s">
        <v>297</v>
      </c>
      <c r="I116" s="76"/>
      <c r="J116" s="74"/>
      <c r="K116" s="74"/>
    </row>
    <row r="117" spans="1:11" x14ac:dyDescent="0.25">
      <c r="A117" s="76">
        <v>573</v>
      </c>
      <c r="B117" s="76">
        <v>4</v>
      </c>
      <c r="C117" s="76">
        <v>59</v>
      </c>
      <c r="D117" s="76">
        <v>6057</v>
      </c>
      <c r="E117" s="76">
        <v>59</v>
      </c>
      <c r="F117" s="74" t="s">
        <v>155</v>
      </c>
      <c r="G117" s="76">
        <v>59</v>
      </c>
      <c r="H117" s="76" t="s">
        <v>297</v>
      </c>
      <c r="I117" s="76"/>
      <c r="J117" s="74"/>
      <c r="K117" s="74"/>
    </row>
    <row r="118" spans="1:11" x14ac:dyDescent="0.25">
      <c r="A118" s="76">
        <v>573</v>
      </c>
      <c r="B118" s="76">
        <v>4</v>
      </c>
      <c r="C118" s="76">
        <v>59</v>
      </c>
      <c r="D118" s="76">
        <v>6650</v>
      </c>
      <c r="E118" s="76">
        <v>59</v>
      </c>
      <c r="F118" s="74" t="s">
        <v>156</v>
      </c>
      <c r="G118" s="76">
        <v>59</v>
      </c>
      <c r="H118" s="76" t="s">
        <v>297</v>
      </c>
      <c r="I118" s="76"/>
      <c r="J118" s="74"/>
      <c r="K118" s="74"/>
    </row>
    <row r="119" spans="1:11" x14ac:dyDescent="0.25">
      <c r="A119" s="76">
        <v>573</v>
      </c>
      <c r="B119" s="76">
        <v>4</v>
      </c>
      <c r="C119" s="76">
        <v>60</v>
      </c>
      <c r="D119" s="76">
        <v>4681</v>
      </c>
      <c r="E119" s="76">
        <v>60</v>
      </c>
      <c r="F119" s="74" t="s">
        <v>157</v>
      </c>
      <c r="G119" s="76">
        <v>60</v>
      </c>
      <c r="H119" s="76" t="s">
        <v>297</v>
      </c>
      <c r="I119" s="76"/>
      <c r="J119" s="74"/>
      <c r="K119" s="74"/>
    </row>
    <row r="120" spans="1:11" x14ac:dyDescent="0.25">
      <c r="A120" s="76">
        <v>573</v>
      </c>
      <c r="B120" s="76">
        <v>4</v>
      </c>
      <c r="C120" s="76">
        <v>60</v>
      </c>
      <c r="D120" s="76">
        <v>4906</v>
      </c>
      <c r="E120" s="76">
        <v>60</v>
      </c>
      <c r="F120" s="74" t="s">
        <v>158</v>
      </c>
      <c r="G120" s="76">
        <v>60</v>
      </c>
      <c r="H120" s="76" t="s">
        <v>297</v>
      </c>
      <c r="I120" s="76"/>
      <c r="J120" s="74"/>
      <c r="K120" s="74"/>
    </row>
    <row r="121" spans="1:11" x14ac:dyDescent="0.25">
      <c r="A121" s="76">
        <v>573</v>
      </c>
      <c r="B121" s="76">
        <v>4</v>
      </c>
      <c r="C121" s="76">
        <v>60</v>
      </c>
      <c r="D121" s="76">
        <v>5408</v>
      </c>
      <c r="E121" s="76">
        <v>60</v>
      </c>
      <c r="F121" s="74" t="s">
        <v>159</v>
      </c>
      <c r="G121" s="76">
        <v>60</v>
      </c>
      <c r="H121" s="76" t="s">
        <v>297</v>
      </c>
      <c r="I121" s="76"/>
      <c r="J121" s="74"/>
      <c r="K121" s="74"/>
    </row>
    <row r="122" spans="1:11" x14ac:dyDescent="0.25">
      <c r="A122" s="76">
        <v>573</v>
      </c>
      <c r="B122" s="76">
        <v>4</v>
      </c>
      <c r="C122" s="76">
        <v>60</v>
      </c>
      <c r="D122" s="76">
        <v>5514</v>
      </c>
      <c r="E122" s="76">
        <v>60</v>
      </c>
      <c r="F122" s="74" t="s">
        <v>160</v>
      </c>
      <c r="G122" s="76">
        <v>60</v>
      </c>
      <c r="H122" s="76" t="s">
        <v>297</v>
      </c>
      <c r="I122" s="76"/>
      <c r="J122" s="74"/>
      <c r="K122" s="74"/>
    </row>
    <row r="123" spans="1:11" x14ac:dyDescent="0.25">
      <c r="A123" s="76">
        <v>573</v>
      </c>
      <c r="B123" s="76">
        <v>4</v>
      </c>
      <c r="C123" s="76">
        <v>60</v>
      </c>
      <c r="D123" s="76">
        <v>5615</v>
      </c>
      <c r="E123" s="76">
        <v>60</v>
      </c>
      <c r="F123" s="74" t="s">
        <v>161</v>
      </c>
      <c r="G123" s="76">
        <v>60</v>
      </c>
      <c r="H123" s="76" t="s">
        <v>297</v>
      </c>
      <c r="I123" s="76"/>
      <c r="J123" s="74"/>
      <c r="K123" s="74"/>
    </row>
    <row r="124" spans="1:11" x14ac:dyDescent="0.25">
      <c r="A124" s="76">
        <v>573</v>
      </c>
      <c r="B124" s="76">
        <v>4</v>
      </c>
      <c r="C124" s="76">
        <v>61</v>
      </c>
      <c r="D124" s="76">
        <v>4697</v>
      </c>
      <c r="E124" s="76">
        <v>61</v>
      </c>
      <c r="F124" s="74" t="s">
        <v>162</v>
      </c>
      <c r="G124" s="76">
        <v>61</v>
      </c>
      <c r="H124" s="76" t="s">
        <v>297</v>
      </c>
      <c r="I124" s="76"/>
      <c r="J124" s="74"/>
      <c r="K124" s="74"/>
    </row>
    <row r="125" spans="1:11" x14ac:dyDescent="0.25">
      <c r="A125" s="76">
        <v>573</v>
      </c>
      <c r="B125" s="76">
        <v>4</v>
      </c>
      <c r="C125" s="76">
        <v>61</v>
      </c>
      <c r="D125" s="76">
        <v>5597</v>
      </c>
      <c r="E125" s="76">
        <v>61</v>
      </c>
      <c r="F125" s="74" t="s">
        <v>163</v>
      </c>
      <c r="G125" s="76">
        <v>61</v>
      </c>
      <c r="H125" s="76" t="s">
        <v>297</v>
      </c>
      <c r="I125" s="76"/>
      <c r="J125" s="74"/>
      <c r="K125" s="74"/>
    </row>
    <row r="126" spans="1:11" x14ac:dyDescent="0.25">
      <c r="A126" s="76">
        <v>573</v>
      </c>
      <c r="B126" s="76">
        <v>4</v>
      </c>
      <c r="C126" s="76">
        <v>61</v>
      </c>
      <c r="D126" s="76">
        <v>6189</v>
      </c>
      <c r="E126" s="76">
        <v>61</v>
      </c>
      <c r="F126" s="74" t="s">
        <v>164</v>
      </c>
      <c r="G126" s="76">
        <v>61</v>
      </c>
      <c r="H126" s="76" t="s">
        <v>297</v>
      </c>
      <c r="I126" s="76"/>
      <c r="J126" s="74"/>
      <c r="K126" s="74"/>
    </row>
    <row r="127" spans="1:11" x14ac:dyDescent="0.25">
      <c r="A127" s="76">
        <v>573</v>
      </c>
      <c r="B127" s="76">
        <v>4</v>
      </c>
      <c r="C127" s="76">
        <v>61</v>
      </c>
      <c r="D127" s="76">
        <v>6190</v>
      </c>
      <c r="E127" s="76">
        <v>61</v>
      </c>
      <c r="F127" s="74" t="s">
        <v>165</v>
      </c>
      <c r="G127" s="76">
        <v>61</v>
      </c>
      <c r="H127" s="76" t="s">
        <v>297</v>
      </c>
      <c r="I127" s="76"/>
      <c r="J127" s="74"/>
      <c r="K127" s="74"/>
    </row>
    <row r="128" spans="1:11" x14ac:dyDescent="0.25">
      <c r="A128" s="76">
        <v>573</v>
      </c>
      <c r="B128" s="76">
        <v>4</v>
      </c>
      <c r="C128" s="76">
        <v>61</v>
      </c>
      <c r="D128" s="76">
        <v>6191</v>
      </c>
      <c r="E128" s="76">
        <v>61</v>
      </c>
      <c r="F128" s="74" t="s">
        <v>166</v>
      </c>
      <c r="G128" s="76">
        <v>61</v>
      </c>
      <c r="H128" s="76" t="s">
        <v>297</v>
      </c>
      <c r="I128" s="76"/>
      <c r="J128" s="74"/>
      <c r="K128" s="74"/>
    </row>
    <row r="129" spans="1:11" x14ac:dyDescent="0.25">
      <c r="A129" s="76">
        <v>573</v>
      </c>
      <c r="B129" s="76">
        <v>4</v>
      </c>
      <c r="C129" s="76">
        <v>61</v>
      </c>
      <c r="D129" s="76">
        <v>6332</v>
      </c>
      <c r="E129" s="76">
        <v>61</v>
      </c>
      <c r="F129" s="74" t="s">
        <v>167</v>
      </c>
      <c r="G129" s="76">
        <v>61</v>
      </c>
      <c r="H129" s="76" t="s">
        <v>297</v>
      </c>
      <c r="I129" s="76"/>
      <c r="J129" s="74"/>
      <c r="K129" s="74"/>
    </row>
    <row r="130" spans="1:11" x14ac:dyDescent="0.25">
      <c r="A130" s="76">
        <v>573</v>
      </c>
      <c r="B130" s="76">
        <v>4</v>
      </c>
      <c r="C130" s="76">
        <v>61</v>
      </c>
      <c r="D130" s="76">
        <v>6333</v>
      </c>
      <c r="E130" s="76">
        <v>61</v>
      </c>
      <c r="F130" s="74" t="s">
        <v>168</v>
      </c>
      <c r="G130" s="76">
        <v>61</v>
      </c>
      <c r="H130" s="76" t="s">
        <v>297</v>
      </c>
      <c r="I130" s="76"/>
      <c r="J130" s="74"/>
      <c r="K130" s="74"/>
    </row>
    <row r="131" spans="1:11" x14ac:dyDescent="0.25">
      <c r="A131" s="76">
        <v>573</v>
      </c>
      <c r="B131" s="76">
        <v>4</v>
      </c>
      <c r="C131" s="76">
        <v>61</v>
      </c>
      <c r="D131" s="76">
        <v>6334</v>
      </c>
      <c r="E131" s="76">
        <v>61</v>
      </c>
      <c r="F131" s="74" t="s">
        <v>169</v>
      </c>
      <c r="G131" s="76">
        <v>61</v>
      </c>
      <c r="H131" s="76" t="s">
        <v>297</v>
      </c>
      <c r="I131" s="76"/>
      <c r="J131" s="74"/>
      <c r="K131" s="74"/>
    </row>
    <row r="132" spans="1:11" x14ac:dyDescent="0.25">
      <c r="A132" s="76">
        <v>573</v>
      </c>
      <c r="B132" s="76">
        <v>4</v>
      </c>
      <c r="C132" s="76">
        <v>62</v>
      </c>
      <c r="D132" s="76">
        <v>4709</v>
      </c>
      <c r="E132" s="76">
        <v>62</v>
      </c>
      <c r="F132" s="74" t="s">
        <v>170</v>
      </c>
      <c r="G132" s="76">
        <v>62</v>
      </c>
      <c r="H132" s="76" t="s">
        <v>297</v>
      </c>
      <c r="I132" s="76"/>
      <c r="J132" s="74"/>
      <c r="K132" s="74"/>
    </row>
    <row r="133" spans="1:11" x14ac:dyDescent="0.25">
      <c r="A133" s="76">
        <v>573</v>
      </c>
      <c r="B133" s="76">
        <v>4</v>
      </c>
      <c r="C133" s="76">
        <v>62</v>
      </c>
      <c r="D133" s="76">
        <v>4715</v>
      </c>
      <c r="E133" s="76">
        <v>62</v>
      </c>
      <c r="F133" s="74" t="s">
        <v>171</v>
      </c>
      <c r="G133" s="76">
        <v>62</v>
      </c>
      <c r="H133" s="76" t="s">
        <v>297</v>
      </c>
      <c r="I133" s="76"/>
      <c r="J133" s="74"/>
      <c r="K133" s="74"/>
    </row>
    <row r="134" spans="1:11" x14ac:dyDescent="0.25">
      <c r="A134" s="76">
        <v>573</v>
      </c>
      <c r="B134" s="76">
        <v>4</v>
      </c>
      <c r="C134" s="76">
        <v>62</v>
      </c>
      <c r="D134" s="76">
        <v>5410</v>
      </c>
      <c r="E134" s="76">
        <v>62</v>
      </c>
      <c r="F134" s="74" t="s">
        <v>172</v>
      </c>
      <c r="G134" s="76">
        <v>62</v>
      </c>
      <c r="H134" s="76" t="s">
        <v>297</v>
      </c>
      <c r="I134" s="76"/>
      <c r="J134" s="74"/>
      <c r="K134" s="74"/>
    </row>
    <row r="135" spans="1:11" x14ac:dyDescent="0.25">
      <c r="A135" s="76">
        <v>573</v>
      </c>
      <c r="B135" s="76">
        <v>4</v>
      </c>
      <c r="C135" s="76">
        <v>62</v>
      </c>
      <c r="D135" s="76">
        <v>5446</v>
      </c>
      <c r="E135" s="76">
        <v>62</v>
      </c>
      <c r="F135" s="74" t="s">
        <v>173</v>
      </c>
      <c r="G135" s="76">
        <v>62</v>
      </c>
      <c r="H135" s="76" t="s">
        <v>297</v>
      </c>
      <c r="I135" s="76"/>
      <c r="J135" s="74"/>
      <c r="K135" s="74"/>
    </row>
    <row r="136" spans="1:11" x14ac:dyDescent="0.25">
      <c r="A136" s="76">
        <v>573</v>
      </c>
      <c r="B136" s="76">
        <v>4</v>
      </c>
      <c r="C136" s="76">
        <v>62</v>
      </c>
      <c r="D136" s="76">
        <v>6159</v>
      </c>
      <c r="E136" s="76">
        <v>62</v>
      </c>
      <c r="F136" s="74" t="s">
        <v>174</v>
      </c>
      <c r="G136" s="76">
        <v>62</v>
      </c>
      <c r="H136" s="76" t="s">
        <v>297</v>
      </c>
      <c r="I136" s="76"/>
      <c r="J136" s="74"/>
      <c r="K136" s="74"/>
    </row>
    <row r="137" spans="1:11" x14ac:dyDescent="0.25">
      <c r="A137" s="76">
        <v>573</v>
      </c>
      <c r="B137" s="76">
        <v>4</v>
      </c>
      <c r="C137" s="76">
        <v>62</v>
      </c>
      <c r="D137" s="76">
        <v>6177</v>
      </c>
      <c r="E137" s="76">
        <v>62</v>
      </c>
      <c r="F137" s="74" t="s">
        <v>175</v>
      </c>
      <c r="G137" s="76">
        <v>62</v>
      </c>
      <c r="H137" s="76" t="s">
        <v>297</v>
      </c>
      <c r="I137" s="76"/>
      <c r="J137" s="74"/>
      <c r="K137" s="74"/>
    </row>
    <row r="138" spans="1:11" x14ac:dyDescent="0.25">
      <c r="A138" s="76">
        <v>573</v>
      </c>
      <c r="B138" s="76">
        <v>4</v>
      </c>
      <c r="C138" s="76">
        <v>62</v>
      </c>
      <c r="D138" s="76">
        <v>6379</v>
      </c>
      <c r="E138" s="76">
        <v>62</v>
      </c>
      <c r="F138" s="74" t="s">
        <v>176</v>
      </c>
      <c r="G138" s="76">
        <v>62</v>
      </c>
      <c r="H138" s="76" t="s">
        <v>297</v>
      </c>
      <c r="I138" s="76"/>
      <c r="J138" s="74"/>
      <c r="K138" s="74"/>
    </row>
    <row r="139" spans="1:11" x14ac:dyDescent="0.25">
      <c r="A139" s="76">
        <v>573</v>
      </c>
      <c r="B139" s="76">
        <v>4</v>
      </c>
      <c r="C139" s="76">
        <v>63</v>
      </c>
      <c r="D139" s="76">
        <v>4722</v>
      </c>
      <c r="E139" s="76">
        <v>63</v>
      </c>
      <c r="F139" s="74" t="s">
        <v>177</v>
      </c>
      <c r="G139" s="76">
        <v>63</v>
      </c>
      <c r="H139" s="76" t="s">
        <v>297</v>
      </c>
      <c r="I139" s="76"/>
      <c r="J139" s="74"/>
      <c r="K139" s="74"/>
    </row>
    <row r="140" spans="1:11" x14ac:dyDescent="0.25">
      <c r="A140" s="76">
        <v>573</v>
      </c>
      <c r="B140" s="76">
        <v>4</v>
      </c>
      <c r="C140" s="76">
        <v>63</v>
      </c>
      <c r="D140" s="76">
        <v>4728</v>
      </c>
      <c r="E140" s="76">
        <v>63</v>
      </c>
      <c r="F140" s="74" t="s">
        <v>178</v>
      </c>
      <c r="G140" s="76">
        <v>63</v>
      </c>
      <c r="H140" s="76" t="s">
        <v>297</v>
      </c>
      <c r="I140" s="76"/>
      <c r="J140" s="74"/>
      <c r="K140" s="74"/>
    </row>
    <row r="141" spans="1:11" x14ac:dyDescent="0.25">
      <c r="A141" s="76">
        <v>573</v>
      </c>
      <c r="B141" s="76">
        <v>4</v>
      </c>
      <c r="C141" s="76">
        <v>63</v>
      </c>
      <c r="D141" s="76">
        <v>5411</v>
      </c>
      <c r="E141" s="76">
        <v>63</v>
      </c>
      <c r="F141" s="74" t="s">
        <v>179</v>
      </c>
      <c r="G141" s="76">
        <v>63</v>
      </c>
      <c r="H141" s="76" t="s">
        <v>297</v>
      </c>
      <c r="I141" s="76"/>
      <c r="J141" s="74"/>
      <c r="K141" s="74"/>
    </row>
    <row r="142" spans="1:11" x14ac:dyDescent="0.25">
      <c r="A142" s="76">
        <v>573</v>
      </c>
      <c r="B142" s="76">
        <v>4</v>
      </c>
      <c r="C142" s="76">
        <v>63</v>
      </c>
      <c r="D142" s="76">
        <v>6652</v>
      </c>
      <c r="E142" s="76">
        <v>63</v>
      </c>
      <c r="F142" s="74" t="s">
        <v>180</v>
      </c>
      <c r="G142" s="76">
        <v>63</v>
      </c>
      <c r="H142" s="76" t="s">
        <v>297</v>
      </c>
      <c r="I142" s="76"/>
      <c r="J142" s="74"/>
      <c r="K142" s="74"/>
    </row>
    <row r="143" spans="1:11" x14ac:dyDescent="0.25">
      <c r="A143" s="76">
        <v>573</v>
      </c>
      <c r="B143" s="76">
        <v>4</v>
      </c>
      <c r="C143" s="76">
        <v>64</v>
      </c>
      <c r="D143" s="76">
        <v>4732</v>
      </c>
      <c r="E143" s="76">
        <v>64</v>
      </c>
      <c r="F143" s="74" t="s">
        <v>181</v>
      </c>
      <c r="G143" s="76">
        <v>64</v>
      </c>
      <c r="H143" s="76" t="s">
        <v>297</v>
      </c>
      <c r="I143" s="76"/>
      <c r="J143" s="74"/>
      <c r="K143" s="74"/>
    </row>
    <row r="144" spans="1:11" x14ac:dyDescent="0.25">
      <c r="A144" s="76">
        <v>573</v>
      </c>
      <c r="B144" s="76">
        <v>4</v>
      </c>
      <c r="C144" s="76">
        <v>64</v>
      </c>
      <c r="D144" s="76">
        <v>4750</v>
      </c>
      <c r="E144" s="76">
        <v>64</v>
      </c>
      <c r="F144" s="74" t="s">
        <v>182</v>
      </c>
      <c r="G144" s="76">
        <v>64</v>
      </c>
      <c r="H144" s="76" t="s">
        <v>297</v>
      </c>
      <c r="I144" s="76"/>
      <c r="J144" s="74"/>
      <c r="K144" s="74"/>
    </row>
    <row r="145" spans="1:11" x14ac:dyDescent="0.25">
      <c r="A145" s="76">
        <v>573</v>
      </c>
      <c r="B145" s="76">
        <v>4</v>
      </c>
      <c r="C145" s="76">
        <v>64</v>
      </c>
      <c r="D145" s="76">
        <v>4752</v>
      </c>
      <c r="E145" s="76">
        <v>64</v>
      </c>
      <c r="F145" s="74" t="s">
        <v>183</v>
      </c>
      <c r="G145" s="76">
        <v>64</v>
      </c>
      <c r="H145" s="76" t="s">
        <v>297</v>
      </c>
      <c r="I145" s="76"/>
      <c r="J145" s="74"/>
      <c r="K145" s="74"/>
    </row>
    <row r="146" spans="1:11" x14ac:dyDescent="0.25">
      <c r="A146" s="76">
        <v>573</v>
      </c>
      <c r="B146" s="76">
        <v>4</v>
      </c>
      <c r="C146" s="76">
        <v>64</v>
      </c>
      <c r="D146" s="76">
        <v>5617</v>
      </c>
      <c r="E146" s="76">
        <v>64</v>
      </c>
      <c r="F146" s="74" t="s">
        <v>184</v>
      </c>
      <c r="G146" s="76">
        <v>64</v>
      </c>
      <c r="H146" s="76" t="s">
        <v>297</v>
      </c>
      <c r="I146" s="76"/>
      <c r="J146" s="74"/>
      <c r="K146" s="74"/>
    </row>
    <row r="147" spans="1:11" x14ac:dyDescent="0.25">
      <c r="A147" s="76">
        <v>573</v>
      </c>
      <c r="B147" s="76">
        <v>4</v>
      </c>
      <c r="C147" s="76">
        <v>64</v>
      </c>
      <c r="D147" s="76">
        <v>5774</v>
      </c>
      <c r="E147" s="76">
        <v>64</v>
      </c>
      <c r="F147" s="74" t="s">
        <v>185</v>
      </c>
      <c r="G147" s="76">
        <v>64</v>
      </c>
      <c r="H147" s="76" t="s">
        <v>297</v>
      </c>
      <c r="I147" s="76"/>
      <c r="J147" s="74"/>
      <c r="K147" s="74"/>
    </row>
    <row r="148" spans="1:11" x14ac:dyDescent="0.25">
      <c r="A148" s="76">
        <v>573</v>
      </c>
      <c r="B148" s="76">
        <v>4</v>
      </c>
      <c r="C148" s="76">
        <v>64</v>
      </c>
      <c r="D148" s="76">
        <v>6188</v>
      </c>
      <c r="E148" s="76">
        <v>64</v>
      </c>
      <c r="F148" s="74" t="s">
        <v>186</v>
      </c>
      <c r="G148" s="76">
        <v>64</v>
      </c>
      <c r="H148" s="76" t="s">
        <v>297</v>
      </c>
      <c r="I148" s="76"/>
      <c r="J148" s="74"/>
      <c r="K148" s="74"/>
    </row>
    <row r="149" spans="1:11" x14ac:dyDescent="0.25">
      <c r="A149" s="76">
        <v>573</v>
      </c>
      <c r="B149" s="76">
        <v>4</v>
      </c>
      <c r="C149" s="76">
        <v>64</v>
      </c>
      <c r="D149" s="76">
        <v>6654</v>
      </c>
      <c r="E149" s="76">
        <v>64</v>
      </c>
      <c r="F149" s="74" t="s">
        <v>339</v>
      </c>
      <c r="G149" s="76">
        <v>64</v>
      </c>
      <c r="H149" s="76" t="s">
        <v>297</v>
      </c>
      <c r="I149" s="76"/>
      <c r="J149" s="74"/>
      <c r="K149" s="74"/>
    </row>
    <row r="150" spans="1:11" x14ac:dyDescent="0.25">
      <c r="A150" s="76">
        <v>573</v>
      </c>
      <c r="B150" s="76">
        <v>4</v>
      </c>
      <c r="C150" s="76">
        <v>65</v>
      </c>
      <c r="D150" s="76">
        <v>4763</v>
      </c>
      <c r="E150" s="76">
        <v>65</v>
      </c>
      <c r="F150" s="74" t="s">
        <v>187</v>
      </c>
      <c r="G150" s="76">
        <v>65</v>
      </c>
      <c r="H150" s="76" t="s">
        <v>297</v>
      </c>
      <c r="I150" s="76"/>
      <c r="J150" s="74"/>
      <c r="K150" s="74"/>
    </row>
    <row r="151" spans="1:11" x14ac:dyDescent="0.25">
      <c r="A151" s="76">
        <v>573</v>
      </c>
      <c r="B151" s="76">
        <v>4</v>
      </c>
      <c r="C151" s="76">
        <v>65</v>
      </c>
      <c r="D151" s="76">
        <v>4764</v>
      </c>
      <c r="E151" s="76">
        <v>65</v>
      </c>
      <c r="F151" s="74" t="s">
        <v>188</v>
      </c>
      <c r="G151" s="76">
        <v>65</v>
      </c>
      <c r="H151" s="76" t="s">
        <v>297</v>
      </c>
      <c r="I151" s="76"/>
      <c r="J151" s="74"/>
      <c r="K151" s="74"/>
    </row>
    <row r="152" spans="1:11" x14ac:dyDescent="0.25">
      <c r="A152" s="76">
        <v>573</v>
      </c>
      <c r="B152" s="76">
        <v>4</v>
      </c>
      <c r="C152" s="76">
        <v>65</v>
      </c>
      <c r="D152" s="76">
        <v>4767</v>
      </c>
      <c r="E152" s="76">
        <v>65</v>
      </c>
      <c r="F152" s="74" t="s">
        <v>189</v>
      </c>
      <c r="G152" s="76">
        <v>65</v>
      </c>
      <c r="H152" s="76" t="s">
        <v>297</v>
      </c>
      <c r="I152" s="76"/>
      <c r="J152" s="74"/>
      <c r="K152" s="74"/>
    </row>
    <row r="153" spans="1:11" x14ac:dyDescent="0.25">
      <c r="A153" s="76">
        <v>573</v>
      </c>
      <c r="B153" s="76">
        <v>4</v>
      </c>
      <c r="C153" s="76">
        <v>65</v>
      </c>
      <c r="D153" s="76">
        <v>4769</v>
      </c>
      <c r="E153" s="76">
        <v>65</v>
      </c>
      <c r="F153" s="74" t="s">
        <v>190</v>
      </c>
      <c r="G153" s="76">
        <v>65</v>
      </c>
      <c r="H153" s="76" t="s">
        <v>297</v>
      </c>
      <c r="I153" s="76"/>
      <c r="J153" s="74"/>
      <c r="K153" s="74"/>
    </row>
    <row r="154" spans="1:11" x14ac:dyDescent="0.25">
      <c r="A154" s="76">
        <v>573</v>
      </c>
      <c r="B154" s="76">
        <v>4</v>
      </c>
      <c r="C154" s="76">
        <v>65</v>
      </c>
      <c r="D154" s="76">
        <v>5479</v>
      </c>
      <c r="E154" s="76">
        <v>65</v>
      </c>
      <c r="F154" s="74" t="s">
        <v>191</v>
      </c>
      <c r="G154" s="76">
        <v>65</v>
      </c>
      <c r="H154" s="76" t="s">
        <v>297</v>
      </c>
      <c r="I154" s="76"/>
      <c r="J154" s="74"/>
      <c r="K154" s="74"/>
    </row>
    <row r="155" spans="1:11" x14ac:dyDescent="0.25">
      <c r="A155" s="76">
        <v>573</v>
      </c>
      <c r="B155" s="76">
        <v>4</v>
      </c>
      <c r="C155" s="76">
        <v>65</v>
      </c>
      <c r="D155" s="76">
        <v>5571</v>
      </c>
      <c r="E155" s="76">
        <v>65</v>
      </c>
      <c r="F155" s="74" t="s">
        <v>192</v>
      </c>
      <c r="G155" s="76">
        <v>65</v>
      </c>
      <c r="H155" s="76" t="s">
        <v>297</v>
      </c>
      <c r="I155" s="76"/>
      <c r="J155" s="74"/>
      <c r="K155" s="74"/>
    </row>
    <row r="156" spans="1:11" x14ac:dyDescent="0.25">
      <c r="A156" s="76">
        <v>573</v>
      </c>
      <c r="B156" s="76">
        <v>4</v>
      </c>
      <c r="C156" s="76">
        <v>65</v>
      </c>
      <c r="D156" s="76">
        <v>5893</v>
      </c>
      <c r="E156" s="76">
        <v>65</v>
      </c>
      <c r="F156" s="74" t="s">
        <v>193</v>
      </c>
      <c r="G156" s="76">
        <v>65</v>
      </c>
      <c r="H156" s="76" t="s">
        <v>297</v>
      </c>
      <c r="I156" s="76"/>
      <c r="J156" s="74"/>
      <c r="K156" s="74"/>
    </row>
    <row r="157" spans="1:11" x14ac:dyDescent="0.25">
      <c r="A157" s="76">
        <v>573</v>
      </c>
      <c r="B157" s="76">
        <v>4</v>
      </c>
      <c r="C157" s="76">
        <v>65</v>
      </c>
      <c r="D157" s="76">
        <v>6335</v>
      </c>
      <c r="E157" s="76">
        <v>65</v>
      </c>
      <c r="F157" s="74" t="s">
        <v>194</v>
      </c>
      <c r="G157" s="76">
        <v>65</v>
      </c>
      <c r="H157" s="76" t="s">
        <v>297</v>
      </c>
      <c r="I157" s="76"/>
      <c r="J157" s="74"/>
      <c r="K157" s="74"/>
    </row>
    <row r="158" spans="1:11" x14ac:dyDescent="0.25">
      <c r="A158" s="76">
        <v>573</v>
      </c>
      <c r="B158" s="76">
        <v>4</v>
      </c>
      <c r="C158" s="76">
        <v>65</v>
      </c>
      <c r="D158" s="76">
        <v>6758</v>
      </c>
      <c r="E158" s="76">
        <v>65</v>
      </c>
      <c r="F158" s="74" t="s">
        <v>335</v>
      </c>
      <c r="G158" s="76">
        <v>65</v>
      </c>
      <c r="H158" s="76" t="s">
        <v>297</v>
      </c>
      <c r="I158" s="76"/>
      <c r="J158" s="74"/>
      <c r="K158" s="74"/>
    </row>
    <row r="159" spans="1:11" x14ac:dyDescent="0.25">
      <c r="A159" s="76">
        <v>573</v>
      </c>
      <c r="B159" s="76">
        <v>4</v>
      </c>
      <c r="C159" s="76">
        <v>66</v>
      </c>
      <c r="D159" s="76">
        <v>4774</v>
      </c>
      <c r="E159" s="76">
        <v>66</v>
      </c>
      <c r="F159" s="74" t="s">
        <v>195</v>
      </c>
      <c r="G159" s="76">
        <v>66</v>
      </c>
      <c r="H159" s="76" t="s">
        <v>297</v>
      </c>
      <c r="I159" s="76"/>
      <c r="J159" s="74"/>
      <c r="K159" s="74"/>
    </row>
    <row r="160" spans="1:11" x14ac:dyDescent="0.25">
      <c r="A160" s="76">
        <v>573</v>
      </c>
      <c r="B160" s="76">
        <v>4</v>
      </c>
      <c r="C160" s="76">
        <v>66</v>
      </c>
      <c r="D160" s="76">
        <v>4776</v>
      </c>
      <c r="E160" s="76">
        <v>66</v>
      </c>
      <c r="F160" s="74" t="s">
        <v>196</v>
      </c>
      <c r="G160" s="76">
        <v>66</v>
      </c>
      <c r="H160" s="76" t="s">
        <v>297</v>
      </c>
      <c r="I160" s="76"/>
      <c r="J160" s="74"/>
      <c r="K160" s="74"/>
    </row>
    <row r="161" spans="1:11" x14ac:dyDescent="0.25">
      <c r="A161" s="76">
        <v>573</v>
      </c>
      <c r="B161" s="76">
        <v>4</v>
      </c>
      <c r="C161" s="76">
        <v>66</v>
      </c>
      <c r="D161" s="76">
        <v>4787</v>
      </c>
      <c r="E161" s="76">
        <v>66</v>
      </c>
      <c r="F161" s="74" t="s">
        <v>197</v>
      </c>
      <c r="G161" s="76">
        <v>66</v>
      </c>
      <c r="H161" s="76" t="s">
        <v>297</v>
      </c>
      <c r="I161" s="76"/>
      <c r="J161" s="74"/>
      <c r="K161" s="74"/>
    </row>
    <row r="162" spans="1:11" x14ac:dyDescent="0.25">
      <c r="A162" s="76">
        <v>573</v>
      </c>
      <c r="B162" s="76">
        <v>4</v>
      </c>
      <c r="C162" s="76">
        <v>67</v>
      </c>
      <c r="D162" s="76">
        <v>6755</v>
      </c>
      <c r="E162" s="76">
        <v>67</v>
      </c>
      <c r="F162" s="74" t="s">
        <v>198</v>
      </c>
      <c r="G162" s="76">
        <v>67</v>
      </c>
      <c r="H162" s="76" t="s">
        <v>297</v>
      </c>
      <c r="I162" s="76"/>
      <c r="J162" s="74"/>
      <c r="K162" s="74"/>
    </row>
    <row r="163" spans="1:11" x14ac:dyDescent="0.25">
      <c r="A163" s="76">
        <v>573</v>
      </c>
      <c r="B163" s="76">
        <v>4</v>
      </c>
      <c r="C163" s="76">
        <v>67</v>
      </c>
      <c r="D163" s="76">
        <v>4803</v>
      </c>
      <c r="E163" s="76">
        <v>67</v>
      </c>
      <c r="F163" s="74" t="s">
        <v>199</v>
      </c>
      <c r="G163" s="76">
        <v>67</v>
      </c>
      <c r="H163" s="76" t="s">
        <v>297</v>
      </c>
      <c r="I163" s="76"/>
      <c r="J163" s="74"/>
      <c r="K163" s="74"/>
    </row>
    <row r="164" spans="1:11" x14ac:dyDescent="0.25">
      <c r="A164" s="76">
        <v>573</v>
      </c>
      <c r="B164" s="76">
        <v>4</v>
      </c>
      <c r="C164" s="76">
        <v>67</v>
      </c>
      <c r="D164" s="76">
        <v>5264</v>
      </c>
      <c r="E164" s="76">
        <v>67</v>
      </c>
      <c r="F164" s="74" t="s">
        <v>200</v>
      </c>
      <c r="G164" s="76">
        <v>67</v>
      </c>
      <c r="H164" s="76" t="s">
        <v>297</v>
      </c>
      <c r="I164" s="76"/>
      <c r="J164" s="74"/>
      <c r="K164" s="74"/>
    </row>
    <row r="165" spans="1:11" x14ac:dyDescent="0.25">
      <c r="A165" s="76">
        <v>573</v>
      </c>
      <c r="B165" s="76">
        <v>4</v>
      </c>
      <c r="C165" s="76">
        <v>68</v>
      </c>
      <c r="D165" s="76">
        <v>5428</v>
      </c>
      <c r="E165" s="76">
        <v>68</v>
      </c>
      <c r="F165" s="74" t="s">
        <v>201</v>
      </c>
      <c r="G165" s="76">
        <v>68</v>
      </c>
      <c r="H165" s="76" t="s">
        <v>297</v>
      </c>
      <c r="I165" s="76"/>
      <c r="J165" s="74"/>
      <c r="K165" s="74"/>
    </row>
    <row r="166" spans="1:11" x14ac:dyDescent="0.25">
      <c r="A166" s="76">
        <v>573</v>
      </c>
      <c r="B166" s="76">
        <v>4</v>
      </c>
      <c r="C166" s="76">
        <v>68</v>
      </c>
      <c r="D166" s="76">
        <v>5429</v>
      </c>
      <c r="E166" s="76">
        <v>68</v>
      </c>
      <c r="F166" s="74" t="s">
        <v>202</v>
      </c>
      <c r="G166" s="76">
        <v>68</v>
      </c>
      <c r="H166" s="76" t="s">
        <v>297</v>
      </c>
      <c r="I166" s="76"/>
      <c r="J166" s="74"/>
      <c r="K166" s="74"/>
    </row>
    <row r="167" spans="1:11" x14ac:dyDescent="0.25">
      <c r="A167" s="76">
        <v>573</v>
      </c>
      <c r="B167" s="76">
        <v>4</v>
      </c>
      <c r="C167" s="76">
        <v>68</v>
      </c>
      <c r="D167" s="76">
        <v>5545</v>
      </c>
      <c r="E167" s="76">
        <v>68</v>
      </c>
      <c r="F167" s="74" t="s">
        <v>203</v>
      </c>
      <c r="G167" s="76">
        <v>68</v>
      </c>
      <c r="H167" s="76" t="s">
        <v>297</v>
      </c>
      <c r="I167" s="76"/>
      <c r="J167" s="74"/>
      <c r="K167" s="74"/>
    </row>
    <row r="168" spans="1:11" x14ac:dyDescent="0.25">
      <c r="A168" s="76">
        <v>573</v>
      </c>
      <c r="B168" s="76">
        <v>4</v>
      </c>
      <c r="C168" s="76">
        <v>68</v>
      </c>
      <c r="D168" s="76">
        <v>5777</v>
      </c>
      <c r="E168" s="76">
        <v>68</v>
      </c>
      <c r="F168" s="74" t="s">
        <v>204</v>
      </c>
      <c r="G168" s="76">
        <v>68</v>
      </c>
      <c r="H168" s="76" t="s">
        <v>297</v>
      </c>
      <c r="I168" s="76"/>
      <c r="J168" s="74"/>
      <c r="K168" s="74"/>
    </row>
    <row r="169" spans="1:11" x14ac:dyDescent="0.25">
      <c r="A169" s="76">
        <v>573</v>
      </c>
      <c r="B169" s="76">
        <v>4</v>
      </c>
      <c r="C169" s="76">
        <v>69</v>
      </c>
      <c r="D169" s="76">
        <v>5433</v>
      </c>
      <c r="E169" s="76">
        <v>69</v>
      </c>
      <c r="F169" s="74" t="s">
        <v>205</v>
      </c>
      <c r="G169" s="76">
        <v>69</v>
      </c>
      <c r="H169" s="76" t="s">
        <v>297</v>
      </c>
      <c r="I169" s="76"/>
      <c r="J169" s="74"/>
      <c r="K169" s="74"/>
    </row>
    <row r="170" spans="1:11" x14ac:dyDescent="0.25">
      <c r="A170" s="76">
        <v>573</v>
      </c>
      <c r="B170" s="76">
        <v>4</v>
      </c>
      <c r="C170" s="76">
        <v>71</v>
      </c>
      <c r="D170" s="76">
        <v>4246</v>
      </c>
      <c r="E170" s="76">
        <v>71</v>
      </c>
      <c r="F170" s="74" t="s">
        <v>206</v>
      </c>
      <c r="G170" s="76">
        <v>71</v>
      </c>
      <c r="H170" s="76" t="s">
        <v>297</v>
      </c>
      <c r="I170" s="76"/>
      <c r="J170" s="74"/>
      <c r="K170" s="74"/>
    </row>
    <row r="171" spans="1:11" x14ac:dyDescent="0.25">
      <c r="A171" s="76">
        <v>573</v>
      </c>
      <c r="B171" s="76">
        <v>4</v>
      </c>
      <c r="C171" s="76">
        <v>71</v>
      </c>
      <c r="D171" s="76">
        <v>4304</v>
      </c>
      <c r="E171" s="76">
        <v>71</v>
      </c>
      <c r="F171" s="74" t="s">
        <v>207</v>
      </c>
      <c r="G171" s="76">
        <v>71</v>
      </c>
      <c r="H171" s="76" t="s">
        <v>297</v>
      </c>
      <c r="I171" s="76"/>
      <c r="J171" s="74"/>
      <c r="K171" s="74"/>
    </row>
    <row r="172" spans="1:11" x14ac:dyDescent="0.25">
      <c r="A172" s="76">
        <v>573</v>
      </c>
      <c r="B172" s="76">
        <v>4</v>
      </c>
      <c r="C172" s="76">
        <v>71</v>
      </c>
      <c r="D172" s="76">
        <v>4329</v>
      </c>
      <c r="E172" s="76">
        <v>71</v>
      </c>
      <c r="F172" s="74" t="s">
        <v>208</v>
      </c>
      <c r="G172" s="76">
        <v>71</v>
      </c>
      <c r="H172" s="76" t="s">
        <v>297</v>
      </c>
      <c r="I172" s="76"/>
      <c r="J172" s="74"/>
      <c r="K172" s="74"/>
    </row>
    <row r="173" spans="1:11" x14ac:dyDescent="0.25">
      <c r="A173" s="76">
        <v>573</v>
      </c>
      <c r="B173" s="76">
        <v>4</v>
      </c>
      <c r="C173" s="76">
        <v>71</v>
      </c>
      <c r="D173" s="76">
        <v>4331</v>
      </c>
      <c r="E173" s="76">
        <v>71</v>
      </c>
      <c r="F173" s="74" t="s">
        <v>209</v>
      </c>
      <c r="G173" s="76">
        <v>71</v>
      </c>
      <c r="H173" s="76" t="s">
        <v>297</v>
      </c>
      <c r="I173" s="76"/>
      <c r="J173" s="74"/>
      <c r="K173" s="74"/>
    </row>
    <row r="174" spans="1:11" x14ac:dyDescent="0.25">
      <c r="A174" s="76">
        <v>573</v>
      </c>
      <c r="B174" s="76">
        <v>4</v>
      </c>
      <c r="C174" s="76">
        <v>71</v>
      </c>
      <c r="D174" s="76">
        <v>5467</v>
      </c>
      <c r="E174" s="76">
        <v>71</v>
      </c>
      <c r="F174" s="74" t="s">
        <v>210</v>
      </c>
      <c r="G174" s="76">
        <v>71</v>
      </c>
      <c r="H174" s="76" t="s">
        <v>297</v>
      </c>
      <c r="I174" s="76"/>
      <c r="J174" s="74"/>
      <c r="K174" s="74"/>
    </row>
    <row r="175" spans="1:11" x14ac:dyDescent="0.25">
      <c r="A175" s="76">
        <v>573</v>
      </c>
      <c r="B175" s="76">
        <v>4</v>
      </c>
      <c r="C175" s="76">
        <v>72</v>
      </c>
      <c r="D175" s="76">
        <v>4276</v>
      </c>
      <c r="E175" s="76">
        <v>72</v>
      </c>
      <c r="F175" s="74" t="s">
        <v>211</v>
      </c>
      <c r="G175" s="76">
        <v>72</v>
      </c>
      <c r="H175" s="76" t="s">
        <v>297</v>
      </c>
      <c r="I175" s="76"/>
      <c r="J175" s="74"/>
      <c r="K175" s="74"/>
    </row>
    <row r="176" spans="1:11" x14ac:dyDescent="0.25">
      <c r="A176" s="76">
        <v>573</v>
      </c>
      <c r="B176" s="76">
        <v>4</v>
      </c>
      <c r="C176" s="76">
        <v>72</v>
      </c>
      <c r="D176" s="76">
        <v>4325</v>
      </c>
      <c r="E176" s="76">
        <v>72</v>
      </c>
      <c r="F176" s="74" t="s">
        <v>212</v>
      </c>
      <c r="G176" s="76">
        <v>72</v>
      </c>
      <c r="H176" s="76" t="s">
        <v>297</v>
      </c>
      <c r="I176" s="76"/>
      <c r="J176" s="74"/>
      <c r="K176" s="74"/>
    </row>
    <row r="177" spans="1:13" x14ac:dyDescent="0.25">
      <c r="A177" s="76">
        <v>573</v>
      </c>
      <c r="B177" s="76">
        <v>4</v>
      </c>
      <c r="C177" s="76">
        <v>72</v>
      </c>
      <c r="D177" s="76">
        <v>5365</v>
      </c>
      <c r="E177" s="76">
        <v>72</v>
      </c>
      <c r="F177" s="74" t="s">
        <v>213</v>
      </c>
      <c r="G177" s="76">
        <v>72</v>
      </c>
      <c r="H177" s="76" t="s">
        <v>297</v>
      </c>
      <c r="I177" s="76"/>
      <c r="J177" s="74"/>
      <c r="K177" s="74"/>
    </row>
    <row r="178" spans="1:13" x14ac:dyDescent="0.25">
      <c r="A178" s="76">
        <v>573</v>
      </c>
      <c r="B178" s="76">
        <v>4</v>
      </c>
      <c r="C178" s="76">
        <v>74</v>
      </c>
      <c r="D178" s="76">
        <v>5639</v>
      </c>
      <c r="E178" s="76">
        <v>74</v>
      </c>
      <c r="F178" s="74" t="s">
        <v>214</v>
      </c>
      <c r="G178" s="76">
        <v>74</v>
      </c>
      <c r="H178" s="76" t="s">
        <v>297</v>
      </c>
      <c r="I178" s="76"/>
      <c r="J178" s="74"/>
      <c r="K178" s="74"/>
    </row>
    <row r="179" spans="1:13" x14ac:dyDescent="0.25">
      <c r="A179" s="76">
        <v>573</v>
      </c>
      <c r="B179" s="76">
        <v>4</v>
      </c>
      <c r="C179" s="76">
        <v>74</v>
      </c>
      <c r="D179" s="76">
        <v>6322</v>
      </c>
      <c r="E179" s="76">
        <v>74</v>
      </c>
      <c r="F179" s="74" t="s">
        <v>215</v>
      </c>
      <c r="G179" s="76">
        <v>74</v>
      </c>
      <c r="H179" s="76" t="s">
        <v>297</v>
      </c>
      <c r="I179" s="76"/>
      <c r="J179" s="74"/>
      <c r="K179" s="74"/>
    </row>
    <row r="180" spans="1:13" x14ac:dyDescent="0.25">
      <c r="A180" s="76">
        <v>573</v>
      </c>
      <c r="B180" s="76">
        <v>4</v>
      </c>
      <c r="C180" s="76">
        <v>75</v>
      </c>
      <c r="D180" s="76">
        <v>4425</v>
      </c>
      <c r="E180" s="76">
        <v>75</v>
      </c>
      <c r="F180" s="74" t="s">
        <v>216</v>
      </c>
      <c r="G180" s="76">
        <v>75</v>
      </c>
      <c r="H180" s="76" t="s">
        <v>297</v>
      </c>
      <c r="I180" s="76"/>
      <c r="J180" s="74"/>
      <c r="K180" s="74"/>
    </row>
    <row r="181" spans="1:13" x14ac:dyDescent="0.25">
      <c r="A181" s="76">
        <v>573</v>
      </c>
      <c r="B181" s="76">
        <v>4</v>
      </c>
      <c r="C181" s="76">
        <v>75</v>
      </c>
      <c r="D181" s="76">
        <v>4762</v>
      </c>
      <c r="E181" s="76">
        <v>75</v>
      </c>
      <c r="F181" s="74" t="s">
        <v>217</v>
      </c>
      <c r="G181" s="76">
        <v>75</v>
      </c>
      <c r="H181" s="76" t="s">
        <v>297</v>
      </c>
      <c r="I181" s="76"/>
      <c r="J181" s="74"/>
      <c r="K181" s="74"/>
    </row>
    <row r="182" spans="1:13" x14ac:dyDescent="0.25">
      <c r="A182" s="76">
        <v>573</v>
      </c>
      <c r="B182" s="76">
        <v>4</v>
      </c>
      <c r="C182" s="76">
        <v>75</v>
      </c>
      <c r="D182" s="76">
        <v>5260</v>
      </c>
      <c r="E182" s="76">
        <v>75</v>
      </c>
      <c r="F182" s="74" t="s">
        <v>218</v>
      </c>
      <c r="G182" s="76">
        <v>75</v>
      </c>
      <c r="H182" s="76" t="s">
        <v>297</v>
      </c>
      <c r="I182" s="76"/>
      <c r="J182" s="74"/>
      <c r="K182" s="74"/>
    </row>
    <row r="183" spans="1:13" x14ac:dyDescent="0.25">
      <c r="A183" s="76">
        <v>573</v>
      </c>
      <c r="B183" s="76">
        <v>4</v>
      </c>
      <c r="C183" s="76">
        <v>63</v>
      </c>
      <c r="D183" s="76">
        <v>7030</v>
      </c>
      <c r="E183" s="76">
        <v>63</v>
      </c>
      <c r="F183" s="74" t="s">
        <v>347</v>
      </c>
      <c r="G183" s="76">
        <v>63</v>
      </c>
      <c r="H183" s="76" t="s">
        <v>297</v>
      </c>
      <c r="I183" s="76"/>
      <c r="J183" s="74"/>
      <c r="K183" s="74"/>
    </row>
    <row r="184" spans="1:13" x14ac:dyDescent="0.25">
      <c r="A184" s="76">
        <v>573</v>
      </c>
      <c r="B184" s="76">
        <v>4</v>
      </c>
      <c r="C184" s="76">
        <v>76</v>
      </c>
      <c r="D184" s="76">
        <v>6305</v>
      </c>
      <c r="E184" s="76">
        <v>76</v>
      </c>
      <c r="F184" s="74" t="s">
        <v>219</v>
      </c>
      <c r="G184" s="76">
        <v>76</v>
      </c>
      <c r="H184" s="76" t="s">
        <v>297</v>
      </c>
      <c r="I184" s="76"/>
      <c r="J184" s="74"/>
      <c r="K184" s="74"/>
    </row>
    <row r="185" spans="1:13" x14ac:dyDescent="0.25">
      <c r="A185" s="76">
        <v>573</v>
      </c>
      <c r="B185" s="76">
        <v>4</v>
      </c>
      <c r="C185" s="76">
        <v>77</v>
      </c>
      <c r="D185" s="76">
        <v>4789</v>
      </c>
      <c r="E185" s="76">
        <v>77</v>
      </c>
      <c r="F185" s="74" t="s">
        <v>220</v>
      </c>
      <c r="G185" s="76">
        <v>77</v>
      </c>
      <c r="H185" s="76" t="s">
        <v>297</v>
      </c>
      <c r="I185" s="76"/>
      <c r="J185" s="74"/>
      <c r="K185" s="74"/>
    </row>
    <row r="186" spans="1:13" x14ac:dyDescent="0.25">
      <c r="A186" s="67" t="s">
        <v>222</v>
      </c>
      <c r="B186" s="67" t="s">
        <v>223</v>
      </c>
      <c r="C186" s="67" t="s">
        <v>224</v>
      </c>
      <c r="D186" s="67" t="s">
        <v>78</v>
      </c>
      <c r="E186" s="67" t="s">
        <v>224</v>
      </c>
      <c r="F186" s="67" t="s">
        <v>73</v>
      </c>
      <c r="G186" s="67" t="s">
        <v>268</v>
      </c>
      <c r="H186" s="91"/>
      <c r="I186" s="388" t="s">
        <v>334</v>
      </c>
      <c r="J186" s="388"/>
      <c r="K186" s="388"/>
      <c r="L186" s="388"/>
      <c r="M186" s="388"/>
    </row>
    <row r="187" spans="1:13" x14ac:dyDescent="0.25">
      <c r="A187" s="76">
        <v>573</v>
      </c>
      <c r="B187" s="76">
        <v>4</v>
      </c>
      <c r="C187" s="76">
        <v>59</v>
      </c>
      <c r="D187" s="76">
        <v>5407</v>
      </c>
      <c r="E187" s="76">
        <v>59</v>
      </c>
      <c r="F187" s="74" t="s">
        <v>154</v>
      </c>
      <c r="G187" s="76">
        <v>0</v>
      </c>
      <c r="H187" s="63" t="s">
        <v>341</v>
      </c>
      <c r="I187" s="63"/>
    </row>
    <row r="188" spans="1:13" x14ac:dyDescent="0.25">
      <c r="A188" s="67" t="s">
        <v>222</v>
      </c>
      <c r="B188" s="67" t="s">
        <v>223</v>
      </c>
      <c r="C188" s="67" t="s">
        <v>224</v>
      </c>
      <c r="D188" s="67" t="s">
        <v>78</v>
      </c>
      <c r="E188" s="67" t="s">
        <v>224</v>
      </c>
      <c r="F188" s="67" t="s">
        <v>73</v>
      </c>
      <c r="G188" s="67" t="s">
        <v>268</v>
      </c>
      <c r="H188"/>
      <c r="I188" s="389" t="s">
        <v>337</v>
      </c>
      <c r="J188" s="389"/>
      <c r="K188" s="389"/>
      <c r="L188" s="389"/>
      <c r="M188" s="389"/>
    </row>
    <row r="189" spans="1:13" x14ac:dyDescent="0.25">
      <c r="A189" s="76">
        <v>573</v>
      </c>
      <c r="B189" s="76">
        <v>4</v>
      </c>
      <c r="C189" s="76">
        <v>50</v>
      </c>
      <c r="D189" s="76">
        <v>4336</v>
      </c>
      <c r="E189" s="76">
        <v>50</v>
      </c>
      <c r="F189" s="74" t="s">
        <v>97</v>
      </c>
      <c r="G189" s="76">
        <v>0</v>
      </c>
      <c r="H189" s="76" t="s">
        <v>297</v>
      </c>
    </row>
    <row r="190" spans="1:13" x14ac:dyDescent="0.25">
      <c r="A190" s="76">
        <v>573</v>
      </c>
      <c r="B190" s="76">
        <v>4</v>
      </c>
      <c r="C190" s="76">
        <v>75</v>
      </c>
      <c r="D190" s="76">
        <v>4425</v>
      </c>
      <c r="E190" s="76">
        <v>50</v>
      </c>
      <c r="F190" s="74" t="s">
        <v>216</v>
      </c>
      <c r="G190" s="76">
        <v>8</v>
      </c>
      <c r="H190" s="76" t="s">
        <v>297</v>
      </c>
    </row>
    <row r="191" spans="1:13" x14ac:dyDescent="0.25">
      <c r="A191" s="76">
        <v>573</v>
      </c>
      <c r="B191" s="76">
        <v>4</v>
      </c>
      <c r="C191" s="76">
        <v>55</v>
      </c>
      <c r="D191" s="76">
        <v>5485</v>
      </c>
      <c r="E191" s="76">
        <v>55</v>
      </c>
      <c r="F191" s="74" t="s">
        <v>242</v>
      </c>
      <c r="G191" s="76">
        <v>0</v>
      </c>
      <c r="H191" s="76" t="s">
        <v>297</v>
      </c>
    </row>
    <row r="192" spans="1:13" x14ac:dyDescent="0.25">
      <c r="A192" s="76">
        <v>573</v>
      </c>
      <c r="B192" s="76">
        <v>4</v>
      </c>
      <c r="C192" s="76">
        <v>55</v>
      </c>
      <c r="D192" s="76">
        <v>6756</v>
      </c>
      <c r="E192" s="76">
        <v>55</v>
      </c>
      <c r="F192" s="74" t="s">
        <v>128</v>
      </c>
      <c r="G192" s="76">
        <v>0</v>
      </c>
      <c r="H192" s="76" t="s">
        <v>297</v>
      </c>
    </row>
  </sheetData>
  <sheetProtection algorithmName="SHA-512" hashValue="yO1TwUh6Gzza4aeHWWV8v9NywM8JMj+5CG0EfNEAVuhQDE0xjC5KQ49i6EbNcap+wXNhLIg7v/GP81NCd5dELg==" saltValue="ZhSSHPncgZP338CLsJrEDw==" spinCount="100000" sheet="1" objects="1" scenarios="1"/>
  <autoFilter ref="A3:K192" xr:uid="{00000000-0009-0000-0000-000001000000}"/>
  <mergeCells count="4">
    <mergeCell ref="A1:D1"/>
    <mergeCell ref="L49:O49"/>
    <mergeCell ref="I186:M186"/>
    <mergeCell ref="I188:M188"/>
  </mergeCells>
  <conditionalFormatting sqref="D187:E187 D4:E48 D50:E185 D189:E1048576">
    <cfRule type="duplicateValues" dxfId="8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:M132"/>
  <sheetViews>
    <sheetView showGridLines="0" tabSelected="1" zoomScaleNormal="100" workbookViewId="0">
      <selection activeCell="G8" sqref="G8"/>
    </sheetView>
  </sheetViews>
  <sheetFormatPr baseColWidth="10" defaultColWidth="10" defaultRowHeight="15" x14ac:dyDescent="0.25"/>
  <cols>
    <col min="1" max="1" width="2.5" style="80" customWidth="1"/>
    <col min="2" max="2" width="41.25" style="80" customWidth="1"/>
    <col min="3" max="9" width="9.375" style="80" customWidth="1"/>
    <col min="10" max="10" width="11" style="80" customWidth="1"/>
    <col min="11" max="11" width="2.375" style="80" customWidth="1"/>
    <col min="12" max="12" width="4" style="80" hidden="1" customWidth="1"/>
    <col min="13" max="13" width="6.875" style="80" hidden="1" customWidth="1"/>
    <col min="14" max="14" width="5.875" style="80" customWidth="1"/>
    <col min="15" max="16384" width="10" style="80"/>
  </cols>
  <sheetData>
    <row r="1" spans="1:13" x14ac:dyDescent="0.25">
      <c r="A1" s="78"/>
      <c r="B1" s="438" t="s">
        <v>262</v>
      </c>
      <c r="C1" s="438"/>
      <c r="D1" s="438"/>
      <c r="E1" s="438"/>
      <c r="F1" s="438"/>
      <c r="G1" s="438"/>
      <c r="H1" s="438"/>
      <c r="I1" s="438"/>
      <c r="J1" s="438"/>
      <c r="K1" s="79"/>
      <c r="L1" s="78"/>
    </row>
    <row r="2" spans="1:13" x14ac:dyDescent="0.25">
      <c r="A2" s="78"/>
      <c r="B2" s="438" t="s">
        <v>263</v>
      </c>
      <c r="C2" s="438"/>
      <c r="D2" s="438"/>
      <c r="E2" s="438"/>
      <c r="F2" s="438"/>
      <c r="G2" s="438"/>
      <c r="H2" s="438"/>
      <c r="I2" s="438"/>
      <c r="J2" s="438"/>
      <c r="K2" s="79"/>
      <c r="L2" s="78"/>
    </row>
    <row r="3" spans="1:13" x14ac:dyDescent="0.25">
      <c r="A3" s="78"/>
      <c r="B3" s="438" t="s">
        <v>264</v>
      </c>
      <c r="C3" s="438"/>
      <c r="D3" s="438"/>
      <c r="E3" s="438"/>
      <c r="F3" s="438"/>
      <c r="G3" s="438"/>
      <c r="H3" s="438"/>
      <c r="I3" s="438"/>
      <c r="J3" s="438"/>
      <c r="K3" s="79"/>
      <c r="L3" s="78"/>
    </row>
    <row r="4" spans="1:13" x14ac:dyDescent="0.25">
      <c r="A4" s="78"/>
      <c r="B4" s="438" t="s">
        <v>308</v>
      </c>
      <c r="C4" s="438"/>
      <c r="D4" s="438"/>
      <c r="E4" s="438"/>
      <c r="F4" s="438"/>
      <c r="G4" s="438"/>
      <c r="H4" s="438"/>
      <c r="I4" s="438"/>
      <c r="J4" s="438"/>
      <c r="K4" s="79"/>
      <c r="L4" s="78"/>
    </row>
    <row r="5" spans="1:13" x14ac:dyDescent="0.25">
      <c r="A5" s="78"/>
      <c r="B5" s="438" t="s">
        <v>346</v>
      </c>
      <c r="C5" s="438"/>
      <c r="D5" s="438"/>
      <c r="E5" s="438"/>
      <c r="F5" s="438"/>
      <c r="G5" s="438"/>
      <c r="H5" s="438"/>
      <c r="I5" s="438"/>
      <c r="J5" s="438"/>
      <c r="K5" s="79"/>
      <c r="L5" s="78"/>
    </row>
    <row r="6" spans="1:13" ht="15.75" thickBot="1" x14ac:dyDescent="0.3">
      <c r="A6" s="78"/>
      <c r="B6" s="104"/>
      <c r="C6" s="104"/>
      <c r="D6" s="104"/>
      <c r="E6" s="104"/>
      <c r="F6" s="104"/>
      <c r="G6" s="104"/>
      <c r="H6" s="104"/>
      <c r="I6" s="104"/>
      <c r="J6" s="104"/>
      <c r="K6" s="79"/>
      <c r="L6" s="78"/>
    </row>
    <row r="7" spans="1:13" ht="24" x14ac:dyDescent="0.25">
      <c r="A7" s="78"/>
      <c r="B7" s="104"/>
      <c r="C7" s="104"/>
      <c r="D7" s="104"/>
      <c r="E7" s="104"/>
      <c r="F7" s="104"/>
      <c r="G7" s="105" t="s">
        <v>265</v>
      </c>
      <c r="H7" s="106" t="s">
        <v>266</v>
      </c>
      <c r="I7" s="107" t="s">
        <v>267</v>
      </c>
      <c r="J7" s="108" t="s">
        <v>268</v>
      </c>
      <c r="K7" s="79"/>
      <c r="L7" s="78"/>
    </row>
    <row r="8" spans="1:13" x14ac:dyDescent="0.25">
      <c r="A8" s="78"/>
      <c r="B8" s="104"/>
      <c r="C8" s="104"/>
      <c r="D8" s="104"/>
      <c r="E8" s="104"/>
      <c r="F8" s="104"/>
      <c r="G8" s="109"/>
      <c r="H8" s="110"/>
      <c r="I8" s="111"/>
      <c r="J8" s="112"/>
      <c r="K8" s="79"/>
      <c r="L8" s="78"/>
    </row>
    <row r="9" spans="1:13" x14ac:dyDescent="0.25">
      <c r="A9" s="78"/>
      <c r="B9" s="104"/>
      <c r="C9" s="104"/>
      <c r="D9" s="104"/>
      <c r="E9" s="104"/>
      <c r="F9" s="104"/>
      <c r="G9" s="109"/>
      <c r="H9" s="110"/>
      <c r="I9" s="111"/>
      <c r="J9" s="112"/>
      <c r="K9" s="79"/>
      <c r="L9" s="78"/>
    </row>
    <row r="10" spans="1:13" ht="15.75" thickBot="1" x14ac:dyDescent="0.3">
      <c r="A10" s="78"/>
      <c r="B10" s="104"/>
      <c r="C10" s="104"/>
      <c r="D10" s="104"/>
      <c r="E10" s="104"/>
      <c r="F10" s="104"/>
      <c r="G10" s="113"/>
      <c r="H10" s="114"/>
      <c r="I10" s="115"/>
      <c r="J10" s="116"/>
      <c r="K10" s="79"/>
      <c r="L10" s="78"/>
    </row>
    <row r="11" spans="1:13" s="83" customFormat="1" ht="15.75" thickBot="1" x14ac:dyDescent="0.3">
      <c r="A11" s="81"/>
      <c r="B11" s="117" t="s">
        <v>269</v>
      </c>
      <c r="C11" s="434" t="str">
        <f>RESUMEN!L9</f>
        <v>LICEO DE ESCAZU</v>
      </c>
      <c r="D11" s="435"/>
      <c r="E11" s="435"/>
      <c r="F11" s="436"/>
      <c r="G11" s="436"/>
      <c r="H11" s="436"/>
      <c r="I11" s="436"/>
      <c r="J11" s="437"/>
      <c r="K11" s="82"/>
      <c r="L11" s="81"/>
    </row>
    <row r="12" spans="1:13" s="83" customFormat="1" ht="24.75" customHeight="1" thickBot="1" x14ac:dyDescent="0.3">
      <c r="A12" s="81"/>
      <c r="B12" s="118" t="s">
        <v>270</v>
      </c>
      <c r="C12" s="119">
        <f>RESUMEN!E9</f>
        <v>573</v>
      </c>
      <c r="D12" s="120">
        <f>RESUMEN!F9</f>
        <v>4</v>
      </c>
      <c r="E12" s="121">
        <f>RESUMEN!G9</f>
        <v>72</v>
      </c>
      <c r="F12" s="121">
        <f>RESUMEN!H9</f>
        <v>5365</v>
      </c>
      <c r="G12" s="421"/>
      <c r="H12" s="422"/>
      <c r="I12" s="422"/>
      <c r="J12" s="423"/>
      <c r="K12" s="82"/>
      <c r="L12" s="81"/>
    </row>
    <row r="13" spans="1:13" ht="27" customHeight="1" thickBot="1" x14ac:dyDescent="0.3">
      <c r="A13" s="78"/>
      <c r="B13" s="424" t="s">
        <v>271</v>
      </c>
      <c r="C13" s="426" t="s">
        <v>272</v>
      </c>
      <c r="D13" s="427"/>
      <c r="E13" s="428"/>
      <c r="F13" s="429" t="s">
        <v>273</v>
      </c>
      <c r="G13" s="430"/>
      <c r="H13" s="431"/>
      <c r="I13" s="187" t="s">
        <v>303</v>
      </c>
      <c r="J13" s="432" t="s">
        <v>274</v>
      </c>
      <c r="K13" s="79"/>
      <c r="L13" s="78"/>
    </row>
    <row r="14" spans="1:13" ht="16.5" customHeight="1" thickBot="1" x14ac:dyDescent="0.3">
      <c r="A14" s="78"/>
      <c r="B14" s="425"/>
      <c r="C14" s="122" t="s">
        <v>7</v>
      </c>
      <c r="D14" s="123" t="s">
        <v>8</v>
      </c>
      <c r="E14" s="124" t="s">
        <v>9</v>
      </c>
      <c r="F14" s="122" t="s">
        <v>10</v>
      </c>
      <c r="G14" s="123" t="s">
        <v>11</v>
      </c>
      <c r="H14" s="124" t="s">
        <v>275</v>
      </c>
      <c r="I14" s="125"/>
      <c r="J14" s="433"/>
      <c r="K14" s="79"/>
      <c r="L14" s="78"/>
    </row>
    <row r="15" spans="1:13" x14ac:dyDescent="0.25">
      <c r="A15" s="78"/>
      <c r="B15" s="126" t="s">
        <v>276</v>
      </c>
      <c r="C15" s="127"/>
      <c r="D15" s="128"/>
      <c r="E15" s="129"/>
      <c r="F15" s="127"/>
      <c r="G15" s="128"/>
      <c r="H15" s="129"/>
      <c r="I15" s="130"/>
      <c r="J15" s="131">
        <f>SUM(C15:I15)</f>
        <v>0</v>
      </c>
      <c r="K15" s="79"/>
      <c r="L15" s="84">
        <f>SUM(C15:E15)</f>
        <v>0</v>
      </c>
      <c r="M15" s="85">
        <f>SUM(F15:H15)</f>
        <v>0</v>
      </c>
    </row>
    <row r="16" spans="1:13" ht="15.75" thickBot="1" x14ac:dyDescent="0.3">
      <c r="A16" s="78"/>
      <c r="B16" s="132" t="s">
        <v>277</v>
      </c>
      <c r="C16" s="133"/>
      <c r="D16" s="134"/>
      <c r="E16" s="135"/>
      <c r="F16" s="133"/>
      <c r="G16" s="134"/>
      <c r="H16" s="135"/>
      <c r="I16" s="136"/>
      <c r="J16" s="132">
        <f>SUM(C16:I16)</f>
        <v>0</v>
      </c>
      <c r="K16" s="79"/>
      <c r="L16" s="78"/>
    </row>
    <row r="17" spans="1:12" ht="15" customHeight="1" thickBot="1" x14ac:dyDescent="0.3">
      <c r="A17" s="78"/>
      <c r="B17" s="415" t="s">
        <v>302</v>
      </c>
      <c r="C17" s="416"/>
      <c r="D17" s="416"/>
      <c r="E17" s="416"/>
      <c r="F17" s="416"/>
      <c r="G17" s="416"/>
      <c r="H17" s="416"/>
      <c r="I17" s="416"/>
      <c r="J17" s="417"/>
      <c r="K17" s="79"/>
      <c r="L17" s="78"/>
    </row>
    <row r="18" spans="1:12" x14ac:dyDescent="0.25">
      <c r="A18" s="78"/>
      <c r="B18" s="137" t="s">
        <v>12</v>
      </c>
      <c r="C18" s="138">
        <f>IF(AND($L$15&gt;3)*($L$15&lt;8),C16*4,C16*4)</f>
        <v>0</v>
      </c>
      <c r="D18" s="139">
        <f>IF(AND($L$15&gt;3)*($L$15&lt;8),D16*4,D16*4)</f>
        <v>0</v>
      </c>
      <c r="E18" s="140">
        <f>IF(AND($L$15&gt;3)*($L$15&lt;8),E16*4,E16*4)</f>
        <v>0</v>
      </c>
      <c r="F18" s="138">
        <f>IF(AND($M$15&gt;3)*($M$15&lt;8),F16*4,F16*4)</f>
        <v>0</v>
      </c>
      <c r="G18" s="139">
        <f>IF(AND($M$15&gt;3)*($M$15&lt;8),G16*4,G16*4)</f>
        <v>0</v>
      </c>
      <c r="H18" s="140">
        <f>IF(AND($M$15&gt;3)*($M$15&lt;8),H16*4,H16*4)</f>
        <v>0</v>
      </c>
      <c r="I18" s="141">
        <f>IF(AND($M$15&gt;3)*($M$15&lt;8),I16*4,I16*4)</f>
        <v>0</v>
      </c>
      <c r="J18" s="142">
        <f t="shared" ref="J18:J23" si="0">SUM(C18:I18)</f>
        <v>0</v>
      </c>
      <c r="K18" s="79"/>
      <c r="L18" s="78"/>
    </row>
    <row r="19" spans="1:12" x14ac:dyDescent="0.25">
      <c r="A19" s="78"/>
      <c r="B19" s="143" t="s">
        <v>44</v>
      </c>
      <c r="C19" s="144">
        <f>IF(AND($L$15&gt;3)*($L$15&lt;8),C16*3,C16*3)</f>
        <v>0</v>
      </c>
      <c r="D19" s="145">
        <f>IF(AND($L$15&gt;3)*($L$15&lt;8),D16*3,D16*3)</f>
        <v>0</v>
      </c>
      <c r="E19" s="146">
        <f>IF(AND($L$15&gt;3)*($L$15&lt;8),E16*3,E16*3)</f>
        <v>0</v>
      </c>
      <c r="F19" s="144">
        <f>IF(AND($M$15&gt;3)*($M$15&lt;8),F16*3,F16*3)</f>
        <v>0</v>
      </c>
      <c r="G19" s="145">
        <f>IF(AND($M$15&gt;3)*($M$15&lt;8),G16*3,G16*3)</f>
        <v>0</v>
      </c>
      <c r="H19" s="146">
        <f>IF(AND($M$15&gt;3)*($M$15&lt;8),H16*3,H16*3)</f>
        <v>0</v>
      </c>
      <c r="I19" s="147">
        <f>IF(AND($M$15&gt;3)*($M$15&lt;8),I16*3,I16*3)</f>
        <v>0</v>
      </c>
      <c r="J19" s="148">
        <f t="shared" si="0"/>
        <v>0</v>
      </c>
      <c r="K19" s="79"/>
      <c r="L19" s="78"/>
    </row>
    <row r="20" spans="1:12" x14ac:dyDescent="0.25">
      <c r="A20" s="78"/>
      <c r="B20" s="143" t="s">
        <v>13</v>
      </c>
      <c r="C20" s="144">
        <f>IF(AND($L$15&gt;3)*($L$15&lt;8),C16*3,C16*3)</f>
        <v>0</v>
      </c>
      <c r="D20" s="145">
        <f>IF(AND($L$15&gt;3)*($L$15&lt;8),D16*3,D16*3)</f>
        <v>0</v>
      </c>
      <c r="E20" s="146">
        <f>IF(AND($L$15&gt;3)*($L$15&lt;8),E16*3,E16*3)</f>
        <v>0</v>
      </c>
      <c r="F20" s="144">
        <f>IF(AND($M$15&gt;3)*($M$15&lt;8),F16*3,F16*3)</f>
        <v>0</v>
      </c>
      <c r="G20" s="145">
        <f>IF(AND($M$15&gt;3)*($M$15&lt;8),G16*3,G16*3)</f>
        <v>0</v>
      </c>
      <c r="H20" s="146">
        <f>IF(AND($M$15&gt;3)*($M$15&lt;8),H16*3,H16*3)</f>
        <v>0</v>
      </c>
      <c r="I20" s="147">
        <f>IF(AND($M$15&gt;3)*($M$15&lt;8),I16*3,I16*3)</f>
        <v>0</v>
      </c>
      <c r="J20" s="148">
        <f t="shared" si="0"/>
        <v>0</v>
      </c>
      <c r="K20" s="79"/>
      <c r="L20" s="78"/>
    </row>
    <row r="21" spans="1:12" x14ac:dyDescent="0.25">
      <c r="A21" s="78"/>
      <c r="B21" s="143" t="s">
        <v>278</v>
      </c>
      <c r="C21" s="144">
        <f>IF(AND($L$15&gt;3)*($L$15&lt;8),C16*4,C16*4)</f>
        <v>0</v>
      </c>
      <c r="D21" s="145">
        <f>IF(AND($L$15&gt;3)*($L$15&lt;8),D16*4,D16*4)</f>
        <v>0</v>
      </c>
      <c r="E21" s="146">
        <f>IF(AND($L$15&gt;3)*($L$15&lt;8),E16*4,E16*4)</f>
        <v>0</v>
      </c>
      <c r="F21" s="144">
        <f>IF(AND($M$15&gt;3)*($M$15&lt;8),F16*4,F16*4)</f>
        <v>0</v>
      </c>
      <c r="G21" s="145">
        <f>IF(AND($M$15&gt;3)*($M$15&lt;8),G16*4,G16*4)</f>
        <v>0</v>
      </c>
      <c r="H21" s="146">
        <f>IF(AND($M$15&gt;3)*($M$15&lt;8),H16*4,H16*4)</f>
        <v>0</v>
      </c>
      <c r="I21" s="147">
        <f>IF(AND($M$15&gt;3)*($M$15&lt;8),I16*4,I16*4)</f>
        <v>0</v>
      </c>
      <c r="J21" s="148">
        <f t="shared" si="0"/>
        <v>0</v>
      </c>
      <c r="K21" s="79"/>
      <c r="L21" s="78"/>
    </row>
    <row r="22" spans="1:12" x14ac:dyDescent="0.25">
      <c r="A22" s="78"/>
      <c r="B22" s="143" t="s">
        <v>310</v>
      </c>
      <c r="C22" s="144">
        <f>IF(AND($L$15&gt;3)*($L$15&lt;8),C16*3,C16*3)</f>
        <v>0</v>
      </c>
      <c r="D22" s="145">
        <f>IF(AND($L$15&gt;3)*($L$15&lt;8),D16*3,D16*3)</f>
        <v>0</v>
      </c>
      <c r="E22" s="146">
        <f>IF(AND($L$15&gt;3)*($L$15&lt;8),E16*3,E16*3)</f>
        <v>0</v>
      </c>
      <c r="F22" s="144">
        <f>IF(AND($M$15&gt;3)*($M$15&lt;8),F16*4,F16*4)</f>
        <v>0</v>
      </c>
      <c r="G22" s="145">
        <f>IF(AND($M$15&gt;3)*($M$15&lt;8),G16*4,G16*4)</f>
        <v>0</v>
      </c>
      <c r="H22" s="146">
        <f>IF(AND($M$15&gt;3)*($M$15&lt;8),H16*4,H16*4)</f>
        <v>0</v>
      </c>
      <c r="I22" s="147">
        <f>IF(AND($M$15&gt;3)*($M$15&lt;8),I16*4,I16*4)</f>
        <v>0</v>
      </c>
      <c r="J22" s="148">
        <f t="shared" si="0"/>
        <v>0</v>
      </c>
      <c r="K22" s="79"/>
      <c r="L22" s="78"/>
    </row>
    <row r="23" spans="1:12" ht="15.75" thickBot="1" x14ac:dyDescent="0.3">
      <c r="A23" s="78"/>
      <c r="B23" s="149" t="s">
        <v>279</v>
      </c>
      <c r="C23" s="150">
        <f>IF(AND($L$15&gt;3)*($L$15&lt;8),C16*1,C16*1)</f>
        <v>0</v>
      </c>
      <c r="D23" s="151">
        <f>IF(AND($L$15&gt;3)*($L$15&lt;8),D16*1,D16*1)</f>
        <v>0</v>
      </c>
      <c r="E23" s="152">
        <f>IF(AND($L$15&gt;3)*($L$15&lt;8),E16*1,E16*1)</f>
        <v>0</v>
      </c>
      <c r="F23" s="150">
        <f>IF(AND($M$15&gt;3)*($M$15&lt;8),F16*1,F16*1)</f>
        <v>0</v>
      </c>
      <c r="G23" s="151">
        <f>IF(AND($M$15&gt;3)*($M$15&lt;8),G16*1,G16*1)</f>
        <v>0</v>
      </c>
      <c r="H23" s="153">
        <f>IF(AND($M$15&gt;3)*($M$15&lt;8),H16*1,H16*1)</f>
        <v>0</v>
      </c>
      <c r="I23" s="154">
        <f>IF(AND($M$15&gt;3)*($M$15&lt;8),I16*1,I16*1)</f>
        <v>0</v>
      </c>
      <c r="J23" s="155">
        <f t="shared" si="0"/>
        <v>0</v>
      </c>
      <c r="K23" s="79"/>
      <c r="L23" s="78"/>
    </row>
    <row r="24" spans="1:12" x14ac:dyDescent="0.25">
      <c r="A24" s="78"/>
      <c r="B24" s="156" t="s">
        <v>15</v>
      </c>
      <c r="C24" s="157">
        <f>IF(AND($L$15&gt;3)*($L$15&lt;8),C16*2,C16*2)</f>
        <v>0</v>
      </c>
      <c r="D24" s="158">
        <f>IF(AND($L$15&gt;3)*($L$15&lt;8),D16*2,D16*2)</f>
        <v>0</v>
      </c>
      <c r="E24" s="159">
        <f>IF(AND($L$15&gt;3)*($L$15&lt;8),E16*2,E16*2)</f>
        <v>0</v>
      </c>
      <c r="F24" s="138">
        <f>IF(AND($M$15&gt;3)*($M$15&lt;8),F16*2,F16*2)</f>
        <v>0</v>
      </c>
      <c r="G24" s="141">
        <f>IF(AND($M$15&gt;3)*($M$15&lt;8),G16*2,G16*2)</f>
        <v>0</v>
      </c>
      <c r="H24" s="140">
        <f>IF(AND($M$15&gt;3)*($M$15&lt;8),H16*2,H16*2)</f>
        <v>0</v>
      </c>
      <c r="I24" s="160"/>
      <c r="J24" s="161">
        <f t="shared" ref="J24:J33" si="1">SUM(C24:H24)</f>
        <v>0</v>
      </c>
      <c r="K24" s="79"/>
      <c r="L24" s="78"/>
    </row>
    <row r="25" spans="1:12" x14ac:dyDescent="0.25">
      <c r="A25" s="78"/>
      <c r="B25" s="162" t="s">
        <v>280</v>
      </c>
      <c r="C25" s="144">
        <f>IF(AND($L$15&gt;3)*($L$15&lt;8),C16*2,C16*2)</f>
        <v>0</v>
      </c>
      <c r="D25" s="145">
        <f>IF(AND($L$15&gt;3)*($L$15&lt;8),D16*2,D16*2)</f>
        <v>0</v>
      </c>
      <c r="E25" s="146">
        <f>IF(AND($L$15&gt;3)*($L$15&lt;8),E16*2,E16*2)</f>
        <v>0</v>
      </c>
      <c r="F25" s="144">
        <f>IF(AND($M$15&gt;3)*($M$15&lt;8),F16*2,F16*2)</f>
        <v>0</v>
      </c>
      <c r="G25" s="147">
        <f>IF(AND($M$15&gt;3)*($M$15&lt;8),G16*2,G16*2)</f>
        <v>0</v>
      </c>
      <c r="H25" s="146">
        <f>IF(AND($M$15&gt;3)*($M$15&lt;8),H16*2,H16*2)</f>
        <v>0</v>
      </c>
      <c r="I25" s="163"/>
      <c r="J25" s="164">
        <f t="shared" si="1"/>
        <v>0</v>
      </c>
      <c r="K25" s="79"/>
      <c r="L25" s="78"/>
    </row>
    <row r="26" spans="1:12" x14ac:dyDescent="0.25">
      <c r="A26" s="78"/>
      <c r="B26" s="162" t="s">
        <v>281</v>
      </c>
      <c r="C26" s="144">
        <f>IF(AND($L$15&gt;3)*($L$15&lt;8),C16*2,C16*2)</f>
        <v>0</v>
      </c>
      <c r="D26" s="145">
        <f>IF(AND($L$15&gt;3)*($L$15&lt;8),D16*2,D16*2)</f>
        <v>0</v>
      </c>
      <c r="E26" s="146">
        <f>IF(AND($L$15&gt;3)*($L$15&lt;8),E16*2,E16*2)</f>
        <v>0</v>
      </c>
      <c r="F26" s="144">
        <f>IF(AND($M$15&gt;3)*($M$15&lt;8),F16*2,F16*2)</f>
        <v>0</v>
      </c>
      <c r="G26" s="147">
        <f>IF(AND($M$15&gt;3)*($M$15&lt;8),G16*2,G16*2)</f>
        <v>0</v>
      </c>
      <c r="H26" s="146">
        <f>IF(AND($M$15&gt;3)*($M$15&lt;8),H16*2,H16*2)</f>
        <v>0</v>
      </c>
      <c r="I26" s="163"/>
      <c r="J26" s="164">
        <f t="shared" si="1"/>
        <v>0</v>
      </c>
      <c r="K26" s="79"/>
      <c r="L26" s="78"/>
    </row>
    <row r="27" spans="1:12" x14ac:dyDescent="0.25">
      <c r="A27" s="78"/>
      <c r="B27" s="162" t="s">
        <v>282</v>
      </c>
      <c r="C27" s="144">
        <f>IF(AND($L$15&gt;3)*($L$15&lt;8),C16*2,C16*2)</f>
        <v>0</v>
      </c>
      <c r="D27" s="147">
        <f>IF(AND($L$15&gt;3)*($L$15&lt;8),D16*2,D16*2)</f>
        <v>0</v>
      </c>
      <c r="E27" s="163">
        <f>IF(AND($L$15&gt;3)*($L$15&lt;8),E16*2,E16*2)</f>
        <v>0</v>
      </c>
      <c r="F27" s="144">
        <f>IF(AND($M$15&gt;3)*($M$15&lt;8),F16*2,F16*2)</f>
        <v>0</v>
      </c>
      <c r="G27" s="147">
        <f>IF(AND($M$15&gt;3)*($M$15&lt;8),G16*2,G16*2)</f>
        <v>0</v>
      </c>
      <c r="H27" s="146">
        <f>IF(AND($M$15&gt;3)*($M$15&lt;8),H16*2,H16*2)</f>
        <v>0</v>
      </c>
      <c r="I27" s="163"/>
      <c r="J27" s="164">
        <f t="shared" si="1"/>
        <v>0</v>
      </c>
      <c r="K27" s="79"/>
      <c r="L27" s="78"/>
    </row>
    <row r="28" spans="1:12" x14ac:dyDescent="0.25">
      <c r="A28" s="78"/>
      <c r="B28" s="162" t="s">
        <v>283</v>
      </c>
      <c r="C28" s="144">
        <f>IF(AND($L$15&gt;3)*($L$15&lt;8),C16*2,C16*2)</f>
        <v>0</v>
      </c>
      <c r="D28" s="147">
        <f>IF(AND($L$15&gt;3)*($L$15&lt;8),D16*2,D16*2)</f>
        <v>0</v>
      </c>
      <c r="E28" s="163">
        <f>IF(AND($L$15&gt;3)*($L$15&lt;8),E16*2,E16*2)</f>
        <v>0</v>
      </c>
      <c r="F28" s="144">
        <f>IF(AND($M$15&gt;3)*($M$15&lt;8),F16*2,F16*2)</f>
        <v>0</v>
      </c>
      <c r="G28" s="147">
        <f>IF(AND($M$15&gt;3)*($M$15&lt;8),G16*2,G16*2)</f>
        <v>0</v>
      </c>
      <c r="H28" s="146">
        <f>IF(AND($M$15&gt;3)*($M$15&lt;8),H16*2,H16*2)</f>
        <v>0</v>
      </c>
      <c r="I28" s="163"/>
      <c r="J28" s="164">
        <f t="shared" si="1"/>
        <v>0</v>
      </c>
      <c r="K28" s="79"/>
      <c r="L28" s="78"/>
    </row>
    <row r="29" spans="1:12" ht="15.75" thickBot="1" x14ac:dyDescent="0.3">
      <c r="A29" s="78"/>
      <c r="B29" s="162" t="s">
        <v>284</v>
      </c>
      <c r="C29" s="150">
        <f>IF(AND($L$15&gt;3)*($L$15&lt;8),C16*1,C16*1)</f>
        <v>0</v>
      </c>
      <c r="D29" s="165">
        <f>IF(AND($L$15&gt;3)*($L$15&lt;8),D16*1,D16*1)</f>
        <v>0</v>
      </c>
      <c r="E29" s="152">
        <f>IF(AND($L$15&gt;3)*($L$15&lt;8),E16*1,E16*1)</f>
        <v>0</v>
      </c>
      <c r="F29" s="150">
        <f>IF(AND($M$15&gt;3)*($M$15&lt;8),F16*1,F16*1)</f>
        <v>0</v>
      </c>
      <c r="G29" s="165">
        <f>IF(AND($M$15&gt;3)*($M$15&lt;8),G16*1,G16*1)</f>
        <v>0</v>
      </c>
      <c r="H29" s="153">
        <f>IF(AND($M$15&gt;3)*($M$15&lt;8),H16*1,H16*1)</f>
        <v>0</v>
      </c>
      <c r="I29" s="166"/>
      <c r="J29" s="164">
        <f t="shared" si="1"/>
        <v>0</v>
      </c>
      <c r="K29" s="79"/>
      <c r="L29" s="78"/>
    </row>
    <row r="30" spans="1:12" x14ac:dyDescent="0.25">
      <c r="A30" s="78"/>
      <c r="B30" s="137" t="s">
        <v>349</v>
      </c>
      <c r="C30" s="138">
        <f>IF(AND($L$15&gt;3)*($L$15&lt;8),C16*10,C16*10)</f>
        <v>0</v>
      </c>
      <c r="D30" s="141">
        <f>IF(AND($L$15&gt;3)*($L$15&lt;8),D16*10,D16*10)</f>
        <v>0</v>
      </c>
      <c r="E30" s="160">
        <f>IF(AND($L$15&gt;3)*($L$15&lt;8),E16*10,E16*10)</f>
        <v>0</v>
      </c>
      <c r="F30" s="138"/>
      <c r="G30" s="141"/>
      <c r="H30" s="140"/>
      <c r="I30" s="160"/>
      <c r="J30" s="142">
        <f t="shared" si="1"/>
        <v>0</v>
      </c>
      <c r="K30" s="79"/>
      <c r="L30" s="78"/>
    </row>
    <row r="31" spans="1:12" x14ac:dyDescent="0.25">
      <c r="A31" s="78"/>
      <c r="B31" s="143" t="s">
        <v>350</v>
      </c>
      <c r="C31" s="144">
        <f>IF(AND($L$15&gt;3)*($L$15&lt;8),C16*10,C16*10)</f>
        <v>0</v>
      </c>
      <c r="D31" s="147">
        <f>IF(AND($L$15&gt;3)*($L$15&lt;8),D16*10,D16*10)</f>
        <v>0</v>
      </c>
      <c r="E31" s="163">
        <f>IF(AND($L$15&gt;3)*($L$15&lt;8),E16*10,E16*10)</f>
        <v>0</v>
      </c>
      <c r="F31" s="144"/>
      <c r="G31" s="147"/>
      <c r="H31" s="146"/>
      <c r="I31" s="163"/>
      <c r="J31" s="148">
        <f t="shared" si="1"/>
        <v>0</v>
      </c>
      <c r="K31" s="79"/>
      <c r="L31" s="78"/>
    </row>
    <row r="32" spans="1:12" x14ac:dyDescent="0.25">
      <c r="A32" s="78"/>
      <c r="B32" s="143" t="s">
        <v>285</v>
      </c>
      <c r="C32" s="144"/>
      <c r="D32" s="145"/>
      <c r="E32" s="163"/>
      <c r="F32" s="144">
        <f>IF(AND($M$15&gt;3)*($M$15&lt;8),F16*18,F16*18)</f>
        <v>0</v>
      </c>
      <c r="G32" s="147">
        <f>IF(AND($M$15&gt;3)*($M$15&lt;8),G16*18,G16*18)</f>
        <v>0</v>
      </c>
      <c r="H32" s="146">
        <f>IF(AND($M$15&gt;3)*($M$15&lt;8),H16*22,H16*22)</f>
        <v>0</v>
      </c>
      <c r="I32" s="163"/>
      <c r="J32" s="148">
        <f t="shared" si="1"/>
        <v>0</v>
      </c>
      <c r="K32" s="79"/>
      <c r="L32" s="78"/>
    </row>
    <row r="33" spans="1:12" ht="15.75" thickBot="1" x14ac:dyDescent="0.3">
      <c r="A33" s="78"/>
      <c r="B33" s="167" t="s">
        <v>286</v>
      </c>
      <c r="C33" s="150"/>
      <c r="D33" s="151"/>
      <c r="E33" s="152"/>
      <c r="F33" s="150">
        <f>IF(AND($M$15&gt;3)*($M$15&lt;8),F16*6,F16*6)</f>
        <v>0</v>
      </c>
      <c r="G33" s="165">
        <f>IF(AND($M$15&gt;3)*($M$15&lt;8),G16*6,G16*6)</f>
        <v>0</v>
      </c>
      <c r="H33" s="153">
        <f>IF(AND($M$15&gt;3)*($M$15&lt;8),H16*6,H16*6)</f>
        <v>0</v>
      </c>
      <c r="I33" s="152"/>
      <c r="J33" s="168">
        <f t="shared" si="1"/>
        <v>0</v>
      </c>
      <c r="K33" s="79"/>
      <c r="L33" s="78"/>
    </row>
    <row r="34" spans="1:12" ht="15" customHeight="1" thickBot="1" x14ac:dyDescent="0.3">
      <c r="A34" s="78"/>
      <c r="B34" s="169" t="s">
        <v>287</v>
      </c>
      <c r="C34" s="418"/>
      <c r="D34" s="419"/>
      <c r="E34" s="419"/>
      <c r="F34" s="420"/>
      <c r="G34" s="170">
        <f>G16*12</f>
        <v>0</v>
      </c>
      <c r="H34" s="171">
        <f>H16*12</f>
        <v>0</v>
      </c>
      <c r="I34" s="172"/>
      <c r="J34" s="173">
        <f>SUM(F34:H34)</f>
        <v>0</v>
      </c>
      <c r="K34" s="79"/>
      <c r="L34" s="78"/>
    </row>
    <row r="35" spans="1:12" ht="15.75" customHeight="1" x14ac:dyDescent="0.25">
      <c r="A35" s="78"/>
      <c r="B35" s="174" t="s">
        <v>288</v>
      </c>
      <c r="C35" s="390"/>
      <c r="D35" s="391"/>
      <c r="E35" s="391"/>
      <c r="F35" s="391"/>
      <c r="G35" s="391"/>
      <c r="H35" s="391"/>
      <c r="I35" s="392"/>
      <c r="J35" s="175"/>
      <c r="K35" s="79"/>
      <c r="L35" s="78"/>
    </row>
    <row r="36" spans="1:12" ht="16.5" customHeight="1" x14ac:dyDescent="0.25">
      <c r="A36" s="78"/>
      <c r="B36" s="176" t="s">
        <v>289</v>
      </c>
      <c r="C36" s="393"/>
      <c r="D36" s="394"/>
      <c r="E36" s="394"/>
      <c r="F36" s="394"/>
      <c r="G36" s="394"/>
      <c r="H36" s="394"/>
      <c r="I36" s="395"/>
      <c r="J36" s="177"/>
      <c r="K36" s="79"/>
      <c r="L36" s="78"/>
    </row>
    <row r="37" spans="1:12" ht="16.5" customHeight="1" x14ac:dyDescent="0.25">
      <c r="A37" s="78"/>
      <c r="B37" s="176" t="s">
        <v>290</v>
      </c>
      <c r="C37" s="393"/>
      <c r="D37" s="394"/>
      <c r="E37" s="394"/>
      <c r="F37" s="394"/>
      <c r="G37" s="394"/>
      <c r="H37" s="394"/>
      <c r="I37" s="395"/>
      <c r="J37" s="178">
        <f>+IF(J16&gt;=9,40,IF(J16&gt;=7,30,IF(J16&gt;=5,20,IF(J16&gt;=3,10,IF(J16=2,5,0)))))</f>
        <v>0</v>
      </c>
      <c r="K37" s="79"/>
      <c r="L37" s="78"/>
    </row>
    <row r="38" spans="1:12" ht="15" customHeight="1" thickBot="1" x14ac:dyDescent="0.3">
      <c r="A38" s="78"/>
      <c r="B38" s="179" t="s">
        <v>291</v>
      </c>
      <c r="C38" s="396"/>
      <c r="D38" s="397"/>
      <c r="E38" s="397"/>
      <c r="F38" s="397"/>
      <c r="G38" s="397"/>
      <c r="H38" s="397"/>
      <c r="I38" s="398"/>
      <c r="J38" s="180"/>
      <c r="K38" s="79"/>
      <c r="L38" s="78"/>
    </row>
    <row r="39" spans="1:12" ht="15" customHeight="1" thickBot="1" x14ac:dyDescent="0.3">
      <c r="A39" s="78"/>
      <c r="B39" s="181" t="s">
        <v>304</v>
      </c>
      <c r="C39" s="402"/>
      <c r="D39" s="403"/>
      <c r="E39" s="404"/>
      <c r="F39" s="402"/>
      <c r="G39" s="403"/>
      <c r="H39" s="404"/>
      <c r="I39" s="182">
        <f>I16*10</f>
        <v>0</v>
      </c>
      <c r="J39" s="183">
        <f>SUM(C39:I39)</f>
        <v>0</v>
      </c>
      <c r="K39" s="79"/>
      <c r="L39" s="78"/>
    </row>
    <row r="40" spans="1:12" ht="15.75" thickBot="1" x14ac:dyDescent="0.3">
      <c r="A40" s="78"/>
      <c r="B40" s="184"/>
      <c r="C40" s="184"/>
      <c r="D40" s="184"/>
      <c r="E40" s="411" t="s">
        <v>292</v>
      </c>
      <c r="F40" s="412"/>
      <c r="G40" s="412"/>
      <c r="H40" s="413"/>
      <c r="I40" s="185"/>
      <c r="J40" s="186">
        <f>SUM(J18:J39)</f>
        <v>0</v>
      </c>
      <c r="K40" s="79"/>
      <c r="L40" s="79"/>
    </row>
    <row r="41" spans="1:12" ht="15.75" thickBot="1" x14ac:dyDescent="0.3">
      <c r="A41" s="86"/>
      <c r="B41" s="414"/>
      <c r="C41" s="414"/>
      <c r="D41" s="414"/>
      <c r="E41" s="414"/>
      <c r="F41" s="414"/>
      <c r="G41" s="414"/>
      <c r="H41" s="414"/>
      <c r="I41" s="414"/>
      <c r="J41" s="414"/>
      <c r="K41" s="86"/>
      <c r="L41" s="79"/>
    </row>
    <row r="42" spans="1:12" x14ac:dyDescent="0.25">
      <c r="A42" s="79"/>
      <c r="B42" s="188" t="s">
        <v>295</v>
      </c>
      <c r="C42" s="189"/>
      <c r="D42" s="189"/>
      <c r="E42" s="189"/>
      <c r="F42" s="189"/>
      <c r="G42" s="189"/>
      <c r="H42" s="189"/>
      <c r="I42" s="189"/>
      <c r="J42" s="190"/>
      <c r="K42" s="79"/>
      <c r="L42" s="78"/>
    </row>
    <row r="43" spans="1:12" x14ac:dyDescent="0.25">
      <c r="A43" s="79"/>
      <c r="B43" s="405" t="s">
        <v>296</v>
      </c>
      <c r="C43" s="406"/>
      <c r="D43" s="406"/>
      <c r="E43" s="406"/>
      <c r="F43" s="406"/>
      <c r="G43" s="406"/>
      <c r="H43" s="406"/>
      <c r="I43" s="406"/>
      <c r="J43" s="407"/>
      <c r="K43" s="79"/>
      <c r="L43" s="78"/>
    </row>
    <row r="44" spans="1:12" x14ac:dyDescent="0.25">
      <c r="A44" s="79"/>
      <c r="B44" s="191" t="s">
        <v>351</v>
      </c>
      <c r="C44" s="192"/>
      <c r="D44" s="192"/>
      <c r="E44" s="192"/>
      <c r="F44" s="192"/>
      <c r="G44" s="192"/>
      <c r="H44" s="192"/>
      <c r="I44" s="192"/>
      <c r="J44" s="193"/>
      <c r="K44" s="79"/>
      <c r="L44" s="78"/>
    </row>
    <row r="45" spans="1:12" ht="14.25" customHeight="1" x14ac:dyDescent="0.25">
      <c r="A45" s="79"/>
      <c r="B45" s="405" t="s">
        <v>352</v>
      </c>
      <c r="C45" s="406"/>
      <c r="D45" s="406"/>
      <c r="E45" s="406"/>
      <c r="F45" s="406"/>
      <c r="G45" s="406"/>
      <c r="H45" s="406"/>
      <c r="I45" s="406"/>
      <c r="J45" s="407"/>
      <c r="K45" s="79"/>
      <c r="L45" s="78"/>
    </row>
    <row r="46" spans="1:12" ht="14.25" customHeight="1" x14ac:dyDescent="0.25">
      <c r="A46" s="79"/>
      <c r="B46" s="399" t="s">
        <v>353</v>
      </c>
      <c r="C46" s="400"/>
      <c r="D46" s="400"/>
      <c r="E46" s="400"/>
      <c r="F46" s="400"/>
      <c r="G46" s="400"/>
      <c r="H46" s="400"/>
      <c r="I46" s="400"/>
      <c r="J46" s="401"/>
      <c r="K46" s="79"/>
      <c r="L46" s="78"/>
    </row>
    <row r="47" spans="1:12" x14ac:dyDescent="0.25">
      <c r="A47" s="79"/>
      <c r="B47" s="399" t="s">
        <v>320</v>
      </c>
      <c r="C47" s="400"/>
      <c r="D47" s="400"/>
      <c r="E47" s="400"/>
      <c r="F47" s="400"/>
      <c r="G47" s="400"/>
      <c r="H47" s="400"/>
      <c r="I47" s="400"/>
      <c r="J47" s="401"/>
      <c r="K47" s="79"/>
      <c r="L47" s="78"/>
    </row>
    <row r="48" spans="1:12" ht="15.75" thickBot="1" x14ac:dyDescent="0.3">
      <c r="A48" s="79"/>
      <c r="B48" s="408" t="s">
        <v>309</v>
      </c>
      <c r="C48" s="409"/>
      <c r="D48" s="409"/>
      <c r="E48" s="409"/>
      <c r="F48" s="409"/>
      <c r="G48" s="409"/>
      <c r="H48" s="409"/>
      <c r="I48" s="409"/>
      <c r="J48" s="410"/>
      <c r="K48" s="79"/>
      <c r="L48" s="78"/>
    </row>
    <row r="49" spans="1:12" x14ac:dyDescent="0.25">
      <c r="A49" s="79"/>
      <c r="B49" s="89"/>
      <c r="C49" s="89"/>
      <c r="D49" s="89"/>
      <c r="E49" s="89"/>
      <c r="F49" s="89"/>
      <c r="G49" s="89"/>
      <c r="H49" s="89"/>
      <c r="I49" s="89"/>
      <c r="J49" s="89"/>
      <c r="K49" s="79"/>
      <c r="L49" s="78"/>
    </row>
    <row r="50" spans="1:12" x14ac:dyDescent="0.25">
      <c r="B50" s="87"/>
      <c r="C50" s="87"/>
      <c r="D50" s="87"/>
      <c r="E50" s="87"/>
      <c r="F50" s="87"/>
      <c r="G50" s="87"/>
      <c r="H50" s="87"/>
      <c r="I50" s="87"/>
      <c r="J50" s="87"/>
    </row>
    <row r="51" spans="1:12" x14ac:dyDescent="0.25">
      <c r="B51" s="87"/>
      <c r="C51" s="87"/>
      <c r="D51" s="87"/>
      <c r="E51" s="87"/>
      <c r="F51" s="87"/>
      <c r="G51" s="87"/>
      <c r="H51" s="87"/>
      <c r="I51" s="87"/>
      <c r="J51" s="87"/>
    </row>
    <row r="53" spans="1:12" x14ac:dyDescent="0.25">
      <c r="B53" s="88"/>
      <c r="C53" s="88"/>
      <c r="D53" s="88"/>
      <c r="E53" s="88"/>
      <c r="F53" s="88"/>
      <c r="G53" s="88"/>
      <c r="H53" s="88"/>
      <c r="I53" s="88"/>
      <c r="J53" s="88"/>
    </row>
    <row r="54" spans="1:12" x14ac:dyDescent="0.25">
      <c r="B54" s="88"/>
      <c r="C54" s="88"/>
      <c r="D54" s="88"/>
      <c r="E54" s="88"/>
      <c r="F54" s="88"/>
      <c r="G54" s="88"/>
      <c r="H54" s="88"/>
      <c r="I54" s="88"/>
      <c r="J54" s="88"/>
    </row>
    <row r="55" spans="1:12" x14ac:dyDescent="0.25">
      <c r="B55" s="88"/>
      <c r="C55" s="88"/>
      <c r="D55" s="88"/>
      <c r="E55" s="88"/>
      <c r="F55" s="88"/>
      <c r="G55" s="88"/>
      <c r="H55" s="88"/>
      <c r="I55" s="88"/>
      <c r="J55" s="88"/>
    </row>
    <row r="56" spans="1:12" x14ac:dyDescent="0.25">
      <c r="B56" s="88"/>
      <c r="C56" s="88"/>
      <c r="D56" s="88"/>
      <c r="E56" s="88"/>
      <c r="F56" s="88"/>
      <c r="G56" s="88"/>
      <c r="H56" s="88"/>
      <c r="I56" s="88"/>
      <c r="J56" s="88"/>
    </row>
    <row r="57" spans="1:12" x14ac:dyDescent="0.25">
      <c r="B57" s="88"/>
      <c r="C57" s="88"/>
      <c r="D57" s="88"/>
      <c r="E57" s="88"/>
      <c r="F57" s="88"/>
      <c r="G57" s="88"/>
      <c r="H57" s="88"/>
      <c r="I57" s="88"/>
      <c r="J57" s="88"/>
    </row>
    <row r="58" spans="1:12" x14ac:dyDescent="0.25">
      <c r="B58" s="88"/>
      <c r="C58" s="88"/>
      <c r="D58" s="88"/>
      <c r="E58" s="88"/>
      <c r="F58" s="88"/>
      <c r="G58" s="88"/>
      <c r="H58" s="88"/>
      <c r="I58" s="88"/>
      <c r="J58" s="88"/>
    </row>
    <row r="59" spans="1:12" x14ac:dyDescent="0.25">
      <c r="B59" s="88"/>
      <c r="C59" s="88"/>
      <c r="D59" s="88"/>
      <c r="E59" s="88"/>
      <c r="F59" s="88"/>
      <c r="G59" s="88"/>
      <c r="H59" s="88"/>
      <c r="I59" s="88"/>
      <c r="J59" s="88"/>
    </row>
    <row r="60" spans="1:12" x14ac:dyDescent="0.25">
      <c r="B60" s="88"/>
      <c r="C60" s="88"/>
      <c r="D60" s="88"/>
      <c r="E60" s="88"/>
      <c r="F60" s="88"/>
      <c r="G60" s="88"/>
      <c r="H60" s="88"/>
      <c r="I60" s="88"/>
      <c r="J60" s="88"/>
    </row>
    <row r="61" spans="1:12" x14ac:dyDescent="0.25">
      <c r="B61" s="88"/>
      <c r="C61" s="88"/>
      <c r="D61" s="88"/>
      <c r="E61" s="88"/>
      <c r="F61" s="88"/>
      <c r="G61" s="88"/>
      <c r="H61" s="88"/>
      <c r="I61" s="88"/>
      <c r="J61" s="88"/>
    </row>
    <row r="62" spans="1:12" x14ac:dyDescent="0.25">
      <c r="B62" s="88"/>
      <c r="C62" s="88"/>
      <c r="D62" s="88"/>
      <c r="E62" s="88"/>
      <c r="F62" s="88"/>
      <c r="G62" s="88"/>
      <c r="H62" s="88"/>
      <c r="I62" s="88"/>
      <c r="J62" s="88"/>
    </row>
    <row r="63" spans="1:12" x14ac:dyDescent="0.25">
      <c r="B63" s="88"/>
      <c r="C63" s="88"/>
      <c r="D63" s="88"/>
      <c r="E63" s="88"/>
      <c r="F63" s="88"/>
      <c r="G63" s="88"/>
      <c r="H63" s="88"/>
      <c r="I63" s="88"/>
      <c r="J63" s="88"/>
    </row>
    <row r="64" spans="1:12" x14ac:dyDescent="0.25">
      <c r="B64" s="88"/>
      <c r="C64" s="88"/>
      <c r="D64" s="88"/>
      <c r="E64" s="88"/>
      <c r="F64" s="88"/>
      <c r="G64" s="88"/>
      <c r="H64" s="88"/>
      <c r="I64" s="88"/>
      <c r="J64" s="88"/>
    </row>
    <row r="65" spans="2:10" x14ac:dyDescent="0.25">
      <c r="B65" s="88"/>
      <c r="C65" s="88"/>
      <c r="D65" s="88"/>
      <c r="E65" s="88"/>
      <c r="F65" s="88"/>
      <c r="G65" s="88"/>
      <c r="H65" s="88"/>
      <c r="I65" s="88"/>
      <c r="J65" s="88"/>
    </row>
    <row r="66" spans="2:10" x14ac:dyDescent="0.25">
      <c r="B66" s="88"/>
      <c r="C66" s="88"/>
      <c r="D66" s="88"/>
      <c r="E66" s="88"/>
      <c r="F66" s="88"/>
      <c r="G66" s="88"/>
      <c r="H66" s="88"/>
      <c r="I66" s="88"/>
      <c r="J66" s="88"/>
    </row>
    <row r="67" spans="2:10" x14ac:dyDescent="0.25">
      <c r="B67" s="88"/>
      <c r="C67" s="88"/>
      <c r="D67" s="88"/>
      <c r="E67" s="88"/>
      <c r="F67" s="88"/>
      <c r="G67" s="88"/>
      <c r="H67" s="88"/>
      <c r="I67" s="88"/>
      <c r="J67" s="88"/>
    </row>
    <row r="68" spans="2:10" x14ac:dyDescent="0.25">
      <c r="B68" s="88"/>
      <c r="C68" s="88"/>
      <c r="D68" s="88"/>
      <c r="E68" s="88"/>
      <c r="F68" s="88"/>
      <c r="G68" s="88"/>
      <c r="H68" s="88"/>
      <c r="I68" s="88"/>
      <c r="J68" s="88"/>
    </row>
    <row r="69" spans="2:10" x14ac:dyDescent="0.25">
      <c r="B69" s="88"/>
      <c r="C69" s="88"/>
      <c r="D69" s="88"/>
      <c r="E69" s="88"/>
      <c r="F69" s="88"/>
      <c r="G69" s="88"/>
      <c r="H69" s="88"/>
      <c r="I69" s="88"/>
      <c r="J69" s="88"/>
    </row>
    <row r="70" spans="2:10" x14ac:dyDescent="0.25">
      <c r="B70" s="88"/>
      <c r="C70" s="88"/>
      <c r="D70" s="88"/>
      <c r="E70" s="88"/>
      <c r="F70" s="88"/>
      <c r="G70" s="88"/>
      <c r="H70" s="88"/>
      <c r="I70" s="88"/>
      <c r="J70" s="88"/>
    </row>
    <row r="71" spans="2:10" x14ac:dyDescent="0.25">
      <c r="B71" s="88"/>
      <c r="C71" s="88"/>
      <c r="D71" s="88"/>
      <c r="E71" s="88"/>
      <c r="F71" s="88"/>
      <c r="G71" s="88"/>
      <c r="H71" s="88"/>
      <c r="I71" s="88"/>
      <c r="J71" s="88"/>
    </row>
    <row r="72" spans="2:10" x14ac:dyDescent="0.25">
      <c r="B72" s="88"/>
      <c r="C72" s="88"/>
      <c r="D72" s="88"/>
      <c r="E72" s="88"/>
      <c r="F72" s="88"/>
      <c r="G72" s="88"/>
      <c r="H72" s="88"/>
      <c r="I72" s="88"/>
      <c r="J72" s="88"/>
    </row>
    <row r="73" spans="2:10" x14ac:dyDescent="0.25">
      <c r="B73" s="88"/>
      <c r="C73" s="88"/>
      <c r="D73" s="88"/>
      <c r="E73" s="88"/>
      <c r="F73" s="88"/>
      <c r="G73" s="88"/>
      <c r="H73" s="88"/>
      <c r="I73" s="88"/>
      <c r="J73" s="88"/>
    </row>
    <row r="74" spans="2:10" x14ac:dyDescent="0.25">
      <c r="B74" s="88"/>
      <c r="C74" s="88"/>
      <c r="D74" s="88"/>
      <c r="E74" s="88"/>
      <c r="F74" s="88"/>
      <c r="G74" s="88"/>
      <c r="H74" s="88"/>
      <c r="I74" s="88"/>
      <c r="J74" s="88"/>
    </row>
    <row r="75" spans="2:10" x14ac:dyDescent="0.25">
      <c r="B75" s="88"/>
      <c r="C75" s="88"/>
      <c r="D75" s="88"/>
      <c r="E75" s="88"/>
      <c r="F75" s="88"/>
      <c r="G75" s="88"/>
      <c r="H75" s="88"/>
      <c r="I75" s="88"/>
      <c r="J75" s="88"/>
    </row>
    <row r="76" spans="2:10" x14ac:dyDescent="0.25">
      <c r="B76" s="88"/>
      <c r="C76" s="88"/>
      <c r="D76" s="88"/>
      <c r="E76" s="88"/>
      <c r="F76" s="88"/>
      <c r="G76" s="88"/>
      <c r="H76" s="88"/>
      <c r="I76" s="88"/>
      <c r="J76" s="88"/>
    </row>
    <row r="77" spans="2:10" x14ac:dyDescent="0.25">
      <c r="B77" s="88"/>
      <c r="C77" s="88"/>
      <c r="D77" s="88"/>
      <c r="E77" s="88"/>
      <c r="F77" s="88"/>
      <c r="G77" s="88"/>
      <c r="H77" s="88"/>
      <c r="I77" s="88"/>
      <c r="J77" s="88"/>
    </row>
    <row r="78" spans="2:10" x14ac:dyDescent="0.25">
      <c r="B78" s="88"/>
      <c r="C78" s="88"/>
      <c r="D78" s="88"/>
      <c r="E78" s="88"/>
      <c r="F78" s="88"/>
      <c r="G78" s="88"/>
      <c r="H78" s="88"/>
      <c r="I78" s="88"/>
      <c r="J78" s="88"/>
    </row>
    <row r="79" spans="2:10" x14ac:dyDescent="0.25">
      <c r="B79" s="88"/>
      <c r="C79" s="88"/>
      <c r="D79" s="88"/>
      <c r="E79" s="88"/>
      <c r="F79" s="88"/>
      <c r="G79" s="88"/>
      <c r="H79" s="88"/>
      <c r="I79" s="88"/>
      <c r="J79" s="88"/>
    </row>
    <row r="80" spans="2:10" x14ac:dyDescent="0.25">
      <c r="B80" s="88"/>
      <c r="C80" s="88"/>
      <c r="D80" s="88"/>
      <c r="E80" s="88"/>
      <c r="F80" s="88"/>
      <c r="G80" s="88"/>
      <c r="H80" s="88"/>
      <c r="I80" s="88"/>
      <c r="J80" s="88"/>
    </row>
    <row r="81" spans="2:10" x14ac:dyDescent="0.25">
      <c r="B81" s="88"/>
      <c r="C81" s="88"/>
      <c r="D81" s="88"/>
      <c r="E81" s="88"/>
      <c r="F81" s="88"/>
      <c r="G81" s="88"/>
      <c r="H81" s="88"/>
      <c r="I81" s="88"/>
      <c r="J81" s="88"/>
    </row>
    <row r="82" spans="2:10" x14ac:dyDescent="0.25">
      <c r="B82" s="88"/>
      <c r="C82" s="88"/>
      <c r="D82" s="88"/>
      <c r="E82" s="88"/>
      <c r="F82" s="88"/>
      <c r="G82" s="88"/>
      <c r="H82" s="88"/>
      <c r="I82" s="88"/>
      <c r="J82" s="88"/>
    </row>
    <row r="83" spans="2:10" x14ac:dyDescent="0.25">
      <c r="B83" s="88"/>
      <c r="C83" s="88"/>
      <c r="D83" s="88"/>
      <c r="E83" s="88"/>
      <c r="F83" s="88"/>
      <c r="G83" s="88"/>
      <c r="H83" s="88"/>
      <c r="I83" s="88"/>
      <c r="J83" s="88"/>
    </row>
    <row r="84" spans="2:10" x14ac:dyDescent="0.25">
      <c r="B84" s="88"/>
      <c r="C84" s="88"/>
      <c r="D84" s="88"/>
      <c r="E84" s="88"/>
      <c r="F84" s="88"/>
      <c r="G84" s="88"/>
      <c r="H84" s="88"/>
      <c r="I84" s="88"/>
      <c r="J84" s="88"/>
    </row>
    <row r="85" spans="2:10" x14ac:dyDescent="0.25">
      <c r="B85" s="88"/>
      <c r="C85" s="88"/>
      <c r="D85" s="88"/>
      <c r="E85" s="88"/>
      <c r="F85" s="88"/>
      <c r="G85" s="88"/>
      <c r="H85" s="88"/>
      <c r="I85" s="88"/>
      <c r="J85" s="88"/>
    </row>
    <row r="86" spans="2:10" x14ac:dyDescent="0.25">
      <c r="B86" s="88"/>
      <c r="C86" s="88"/>
      <c r="D86" s="88"/>
      <c r="E86" s="88"/>
      <c r="F86" s="88"/>
      <c r="G86" s="88"/>
      <c r="H86" s="88"/>
      <c r="I86" s="88"/>
      <c r="J86" s="88"/>
    </row>
    <row r="87" spans="2:10" x14ac:dyDescent="0.25">
      <c r="B87" s="88"/>
      <c r="C87" s="88"/>
      <c r="D87" s="88"/>
      <c r="E87" s="88"/>
      <c r="F87" s="88"/>
      <c r="G87" s="88"/>
      <c r="H87" s="88"/>
      <c r="I87" s="88"/>
      <c r="J87" s="88"/>
    </row>
    <row r="88" spans="2:10" x14ac:dyDescent="0.25">
      <c r="B88" s="88"/>
      <c r="C88" s="88"/>
      <c r="D88" s="88"/>
      <c r="E88" s="88"/>
      <c r="F88" s="88"/>
      <c r="G88" s="88"/>
      <c r="H88" s="88"/>
      <c r="I88" s="88"/>
      <c r="J88" s="88"/>
    </row>
    <row r="89" spans="2:10" x14ac:dyDescent="0.25">
      <c r="B89" s="88"/>
      <c r="C89" s="88"/>
      <c r="D89" s="88"/>
      <c r="E89" s="88"/>
      <c r="F89" s="88"/>
      <c r="G89" s="88"/>
      <c r="H89" s="88"/>
      <c r="I89" s="88"/>
      <c r="J89" s="88"/>
    </row>
    <row r="90" spans="2:10" x14ac:dyDescent="0.25">
      <c r="B90" s="88"/>
      <c r="C90" s="88"/>
      <c r="D90" s="88"/>
      <c r="E90" s="88"/>
      <c r="F90" s="88"/>
      <c r="G90" s="88"/>
      <c r="H90" s="88"/>
      <c r="I90" s="88"/>
      <c r="J90" s="88"/>
    </row>
    <row r="91" spans="2:10" x14ac:dyDescent="0.25">
      <c r="B91" s="88"/>
      <c r="C91" s="88"/>
      <c r="D91" s="88"/>
      <c r="E91" s="88"/>
      <c r="F91" s="88"/>
      <c r="G91" s="88"/>
      <c r="H91" s="88"/>
      <c r="I91" s="88"/>
      <c r="J91" s="88"/>
    </row>
    <row r="92" spans="2:10" x14ac:dyDescent="0.25">
      <c r="B92" s="88"/>
      <c r="C92" s="88"/>
      <c r="D92" s="88"/>
      <c r="E92" s="88"/>
      <c r="F92" s="88"/>
      <c r="G92" s="88"/>
      <c r="H92" s="88"/>
      <c r="I92" s="88"/>
      <c r="J92" s="88"/>
    </row>
    <row r="93" spans="2:10" x14ac:dyDescent="0.25">
      <c r="B93" s="88"/>
      <c r="C93" s="88"/>
      <c r="D93" s="88"/>
      <c r="E93" s="88"/>
      <c r="F93" s="88"/>
      <c r="G93" s="88"/>
      <c r="H93" s="88"/>
      <c r="I93" s="88"/>
      <c r="J93" s="88"/>
    </row>
    <row r="94" spans="2:10" x14ac:dyDescent="0.25">
      <c r="B94" s="88"/>
      <c r="C94" s="88"/>
      <c r="D94" s="88"/>
      <c r="E94" s="88"/>
      <c r="F94" s="88"/>
      <c r="G94" s="88"/>
      <c r="H94" s="88"/>
      <c r="I94" s="88"/>
      <c r="J94" s="88"/>
    </row>
    <row r="95" spans="2:10" x14ac:dyDescent="0.25">
      <c r="B95" s="88"/>
      <c r="C95" s="88"/>
      <c r="D95" s="88"/>
      <c r="E95" s="88"/>
      <c r="F95" s="88"/>
      <c r="G95" s="88"/>
      <c r="H95" s="88"/>
      <c r="I95" s="88"/>
      <c r="J95" s="88"/>
    </row>
    <row r="96" spans="2:10" x14ac:dyDescent="0.25">
      <c r="B96" s="88"/>
      <c r="C96" s="88"/>
      <c r="D96" s="88"/>
      <c r="E96" s="88"/>
      <c r="F96" s="88"/>
      <c r="G96" s="88"/>
      <c r="H96" s="88"/>
      <c r="I96" s="88"/>
      <c r="J96" s="88"/>
    </row>
    <row r="97" spans="2:10" x14ac:dyDescent="0.25">
      <c r="B97" s="88"/>
      <c r="C97" s="88"/>
      <c r="D97" s="88"/>
      <c r="E97" s="88"/>
      <c r="F97" s="88"/>
      <c r="G97" s="88"/>
      <c r="H97" s="88"/>
      <c r="I97" s="88"/>
      <c r="J97" s="88"/>
    </row>
    <row r="98" spans="2:10" x14ac:dyDescent="0.25">
      <c r="B98" s="88"/>
      <c r="C98" s="88"/>
      <c r="D98" s="88"/>
      <c r="E98" s="88"/>
      <c r="F98" s="88"/>
      <c r="G98" s="88"/>
      <c r="H98" s="88"/>
      <c r="I98" s="88"/>
      <c r="J98" s="88"/>
    </row>
    <row r="99" spans="2:10" x14ac:dyDescent="0.25">
      <c r="B99" s="88"/>
      <c r="C99" s="88"/>
      <c r="D99" s="88"/>
      <c r="E99" s="88"/>
      <c r="F99" s="88"/>
      <c r="G99" s="88"/>
      <c r="H99" s="88"/>
      <c r="I99" s="88"/>
      <c r="J99" s="88"/>
    </row>
    <row r="100" spans="2:10" x14ac:dyDescent="0.25">
      <c r="B100" s="88"/>
      <c r="C100" s="88"/>
      <c r="D100" s="88"/>
      <c r="E100" s="88"/>
      <c r="F100" s="88"/>
      <c r="G100" s="88"/>
      <c r="H100" s="88"/>
      <c r="I100" s="88"/>
      <c r="J100" s="88"/>
    </row>
    <row r="101" spans="2:10" x14ac:dyDescent="0.25">
      <c r="B101" s="88"/>
      <c r="C101" s="88"/>
      <c r="D101" s="88"/>
      <c r="E101" s="88"/>
      <c r="F101" s="88"/>
      <c r="G101" s="88"/>
      <c r="H101" s="88"/>
      <c r="I101" s="88"/>
      <c r="J101" s="88"/>
    </row>
    <row r="102" spans="2:10" x14ac:dyDescent="0.25">
      <c r="B102" s="88"/>
      <c r="C102" s="88"/>
      <c r="D102" s="88"/>
      <c r="E102" s="88"/>
      <c r="F102" s="88"/>
      <c r="G102" s="88"/>
      <c r="H102" s="88"/>
      <c r="I102" s="88"/>
      <c r="J102" s="88"/>
    </row>
    <row r="103" spans="2:10" x14ac:dyDescent="0.25">
      <c r="B103" s="88"/>
      <c r="C103" s="88"/>
      <c r="D103" s="88"/>
      <c r="E103" s="88"/>
      <c r="F103" s="88"/>
      <c r="G103" s="88"/>
      <c r="H103" s="88"/>
      <c r="I103" s="88"/>
      <c r="J103" s="88"/>
    </row>
    <row r="104" spans="2:10" x14ac:dyDescent="0.25">
      <c r="B104" s="88"/>
      <c r="C104" s="88"/>
      <c r="D104" s="88"/>
      <c r="E104" s="88"/>
      <c r="F104" s="88"/>
      <c r="G104" s="88"/>
      <c r="H104" s="88"/>
      <c r="I104" s="88"/>
      <c r="J104" s="88"/>
    </row>
    <row r="105" spans="2:10" x14ac:dyDescent="0.25">
      <c r="B105" s="88"/>
      <c r="C105" s="88"/>
      <c r="D105" s="88"/>
      <c r="E105" s="88"/>
      <c r="F105" s="88"/>
      <c r="G105" s="88"/>
      <c r="H105" s="88"/>
      <c r="I105" s="88"/>
      <c r="J105" s="88"/>
    </row>
    <row r="106" spans="2:10" x14ac:dyDescent="0.25">
      <c r="B106" s="88"/>
      <c r="C106" s="88"/>
      <c r="D106" s="88"/>
      <c r="E106" s="88"/>
      <c r="F106" s="88"/>
      <c r="G106" s="88"/>
      <c r="H106" s="88"/>
      <c r="I106" s="88"/>
      <c r="J106" s="88"/>
    </row>
    <row r="107" spans="2:10" x14ac:dyDescent="0.25">
      <c r="B107" s="88"/>
      <c r="C107" s="88"/>
      <c r="D107" s="88"/>
      <c r="E107" s="88"/>
      <c r="F107" s="88"/>
      <c r="G107" s="88"/>
      <c r="H107" s="88"/>
      <c r="I107" s="88"/>
      <c r="J107" s="88"/>
    </row>
    <row r="108" spans="2:10" x14ac:dyDescent="0.25">
      <c r="B108" s="88"/>
      <c r="C108" s="88"/>
      <c r="D108" s="88"/>
      <c r="E108" s="88"/>
      <c r="F108" s="88"/>
      <c r="G108" s="88"/>
      <c r="H108" s="88"/>
      <c r="I108" s="88"/>
      <c r="J108" s="88"/>
    </row>
    <row r="109" spans="2:10" x14ac:dyDescent="0.25">
      <c r="B109" s="88"/>
      <c r="C109" s="88"/>
      <c r="D109" s="88"/>
      <c r="E109" s="88"/>
      <c r="F109" s="88"/>
      <c r="G109" s="88"/>
      <c r="H109" s="88"/>
      <c r="I109" s="88"/>
      <c r="J109" s="88"/>
    </row>
    <row r="110" spans="2:10" x14ac:dyDescent="0.25"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2:10" x14ac:dyDescent="0.25">
      <c r="B111" s="88"/>
      <c r="C111" s="88"/>
      <c r="D111" s="88"/>
      <c r="E111" s="88"/>
      <c r="F111" s="88"/>
      <c r="G111" s="88"/>
      <c r="H111" s="88"/>
      <c r="I111" s="88"/>
      <c r="J111" s="88"/>
    </row>
    <row r="112" spans="2:10" x14ac:dyDescent="0.25">
      <c r="B112" s="88"/>
      <c r="C112" s="88"/>
      <c r="D112" s="88"/>
      <c r="E112" s="88"/>
      <c r="F112" s="88"/>
      <c r="G112" s="88"/>
      <c r="H112" s="88"/>
      <c r="I112" s="88"/>
      <c r="J112" s="88"/>
    </row>
    <row r="113" spans="2:10" x14ac:dyDescent="0.25">
      <c r="B113" s="88"/>
      <c r="C113" s="88"/>
      <c r="D113" s="88"/>
      <c r="E113" s="88"/>
      <c r="F113" s="88"/>
      <c r="G113" s="88"/>
      <c r="H113" s="88"/>
      <c r="I113" s="88"/>
      <c r="J113" s="88"/>
    </row>
    <row r="114" spans="2:10" x14ac:dyDescent="0.25">
      <c r="B114" s="88"/>
      <c r="C114" s="88"/>
      <c r="D114" s="88"/>
      <c r="E114" s="88"/>
      <c r="F114" s="88"/>
      <c r="G114" s="88"/>
      <c r="H114" s="88"/>
      <c r="I114" s="88"/>
      <c r="J114" s="88"/>
    </row>
    <row r="115" spans="2:10" x14ac:dyDescent="0.25">
      <c r="B115" s="88"/>
      <c r="C115" s="88"/>
      <c r="D115" s="88"/>
      <c r="E115" s="88"/>
      <c r="F115" s="88"/>
      <c r="G115" s="88"/>
      <c r="H115" s="88"/>
      <c r="I115" s="88"/>
      <c r="J115" s="88"/>
    </row>
    <row r="116" spans="2:10" x14ac:dyDescent="0.25">
      <c r="B116" s="88"/>
      <c r="C116" s="88"/>
      <c r="D116" s="88"/>
      <c r="E116" s="88"/>
      <c r="F116" s="88"/>
      <c r="G116" s="88"/>
      <c r="H116" s="88"/>
      <c r="I116" s="88"/>
      <c r="J116" s="88"/>
    </row>
    <row r="117" spans="2:10" x14ac:dyDescent="0.25">
      <c r="B117" s="88"/>
      <c r="C117" s="88"/>
      <c r="D117" s="88"/>
      <c r="E117" s="88"/>
      <c r="F117" s="88"/>
      <c r="G117" s="88"/>
      <c r="H117" s="88"/>
      <c r="I117" s="88"/>
      <c r="J117" s="88"/>
    </row>
    <row r="118" spans="2:10" x14ac:dyDescent="0.25">
      <c r="B118" s="88"/>
      <c r="C118" s="88"/>
      <c r="D118" s="88"/>
      <c r="E118" s="88"/>
      <c r="F118" s="88"/>
      <c r="G118" s="88"/>
      <c r="H118" s="88"/>
      <c r="I118" s="88"/>
      <c r="J118" s="88"/>
    </row>
    <row r="119" spans="2:10" x14ac:dyDescent="0.25">
      <c r="B119" s="88"/>
      <c r="C119" s="88"/>
      <c r="D119" s="88"/>
      <c r="E119" s="88"/>
      <c r="F119" s="88"/>
      <c r="G119" s="88"/>
      <c r="H119" s="88"/>
      <c r="I119" s="88"/>
      <c r="J119" s="88"/>
    </row>
    <row r="120" spans="2:10" x14ac:dyDescent="0.25">
      <c r="B120" s="88"/>
      <c r="C120" s="88"/>
      <c r="D120" s="88"/>
      <c r="E120" s="88"/>
      <c r="F120" s="88"/>
      <c r="G120" s="88"/>
      <c r="H120" s="88"/>
      <c r="I120" s="88"/>
      <c r="J120" s="88"/>
    </row>
    <row r="121" spans="2:10" x14ac:dyDescent="0.25">
      <c r="B121" s="88"/>
      <c r="C121" s="88"/>
      <c r="D121" s="88"/>
      <c r="E121" s="88"/>
      <c r="F121" s="88"/>
      <c r="G121" s="88"/>
      <c r="H121" s="88"/>
      <c r="I121" s="88"/>
      <c r="J121" s="88"/>
    </row>
    <row r="122" spans="2:10" x14ac:dyDescent="0.25">
      <c r="B122" s="88"/>
      <c r="C122" s="88"/>
      <c r="D122" s="88"/>
      <c r="E122" s="88"/>
      <c r="F122" s="88"/>
      <c r="G122" s="88"/>
      <c r="H122" s="88"/>
      <c r="I122" s="88"/>
      <c r="J122" s="88"/>
    </row>
    <row r="123" spans="2:10" x14ac:dyDescent="0.25">
      <c r="B123" s="88"/>
      <c r="C123" s="88"/>
      <c r="D123" s="88"/>
      <c r="E123" s="88"/>
      <c r="F123" s="88"/>
      <c r="G123" s="88"/>
      <c r="H123" s="88"/>
      <c r="I123" s="88"/>
      <c r="J123" s="88"/>
    </row>
    <row r="124" spans="2:10" x14ac:dyDescent="0.25">
      <c r="B124" s="88"/>
      <c r="C124" s="88"/>
      <c r="D124" s="88"/>
      <c r="E124" s="88"/>
      <c r="F124" s="88"/>
      <c r="G124" s="88"/>
      <c r="H124" s="88"/>
      <c r="I124" s="88"/>
      <c r="J124" s="88"/>
    </row>
    <row r="125" spans="2:10" x14ac:dyDescent="0.25">
      <c r="B125" s="88"/>
      <c r="C125" s="88"/>
      <c r="D125" s="88"/>
      <c r="E125" s="88"/>
      <c r="F125" s="88"/>
      <c r="G125" s="88"/>
      <c r="H125" s="88"/>
      <c r="I125" s="88"/>
      <c r="J125" s="88"/>
    </row>
    <row r="126" spans="2:10" x14ac:dyDescent="0.25">
      <c r="B126" s="88"/>
      <c r="C126" s="88"/>
      <c r="D126" s="88"/>
      <c r="E126" s="88"/>
      <c r="F126" s="88"/>
      <c r="G126" s="88"/>
      <c r="H126" s="88"/>
      <c r="I126" s="88"/>
      <c r="J126" s="88"/>
    </row>
    <row r="127" spans="2:10" x14ac:dyDescent="0.25">
      <c r="B127" s="88"/>
      <c r="C127" s="88"/>
      <c r="D127" s="88"/>
      <c r="E127" s="88"/>
      <c r="F127" s="88"/>
      <c r="G127" s="88"/>
      <c r="H127" s="88"/>
      <c r="I127" s="88"/>
      <c r="J127" s="88"/>
    </row>
    <row r="128" spans="2:10" x14ac:dyDescent="0.25">
      <c r="B128" s="88"/>
      <c r="C128" s="88"/>
      <c r="D128" s="88"/>
      <c r="E128" s="88"/>
      <c r="F128" s="88"/>
      <c r="G128" s="88"/>
      <c r="H128" s="88"/>
      <c r="I128" s="88"/>
      <c r="J128" s="88"/>
    </row>
    <row r="129" spans="2:10" x14ac:dyDescent="0.25">
      <c r="B129" s="88"/>
      <c r="C129" s="88"/>
      <c r="D129" s="88"/>
      <c r="E129" s="88"/>
      <c r="F129" s="88"/>
      <c r="G129" s="88"/>
      <c r="H129" s="88"/>
      <c r="I129" s="88"/>
      <c r="J129" s="88"/>
    </row>
    <row r="130" spans="2:10" x14ac:dyDescent="0.25"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2:10" x14ac:dyDescent="0.25">
      <c r="B131" s="88"/>
      <c r="C131" s="88"/>
      <c r="D131" s="88"/>
      <c r="E131" s="88"/>
      <c r="F131" s="88"/>
      <c r="G131" s="88"/>
      <c r="H131" s="88"/>
      <c r="I131" s="88"/>
      <c r="J131" s="88"/>
    </row>
    <row r="132" spans="2:10" x14ac:dyDescent="0.25">
      <c r="B132" s="88"/>
      <c r="C132" s="88"/>
      <c r="D132" s="88"/>
      <c r="E132" s="88"/>
      <c r="F132" s="88"/>
      <c r="G132" s="88"/>
      <c r="H132" s="88"/>
      <c r="I132" s="88"/>
      <c r="J132" s="88"/>
    </row>
  </sheetData>
  <sheetProtection algorithmName="SHA-512" hashValue="P/H1BYvdU8Wl80IcPXo7/EAHQ7eTNa5Wobmpekfd+Z8a3iprtkb9dMne3FppP2QfSRySLl96arjTbYV570cREg==" saltValue="dPkQV+BnqbtfL+A+gCcS3g==" spinCount="100000" sheet="1" objects="1" scenarios="1" selectLockedCells="1"/>
  <mergeCells count="26">
    <mergeCell ref="C11:J11"/>
    <mergeCell ref="B1:J1"/>
    <mergeCell ref="B2:J2"/>
    <mergeCell ref="B3:J3"/>
    <mergeCell ref="B4:J4"/>
    <mergeCell ref="B5:J5"/>
    <mergeCell ref="B17:J17"/>
    <mergeCell ref="C34:F34"/>
    <mergeCell ref="G12:J12"/>
    <mergeCell ref="B13:B14"/>
    <mergeCell ref="C13:E13"/>
    <mergeCell ref="F13:H13"/>
    <mergeCell ref="J13:J14"/>
    <mergeCell ref="B48:J48"/>
    <mergeCell ref="B46:J46"/>
    <mergeCell ref="B43:J43"/>
    <mergeCell ref="E40:H40"/>
    <mergeCell ref="B41:J41"/>
    <mergeCell ref="C35:I35"/>
    <mergeCell ref="C36:I36"/>
    <mergeCell ref="C37:I37"/>
    <mergeCell ref="C38:I38"/>
    <mergeCell ref="B47:J47"/>
    <mergeCell ref="C39:E39"/>
    <mergeCell ref="F39:H39"/>
    <mergeCell ref="B45:J45"/>
  </mergeCells>
  <conditionalFormatting sqref="C15:I15">
    <cfRule type="cellIs" dxfId="7" priority="1" operator="lessThan">
      <formula>8</formula>
    </cfRule>
  </conditionalFormatting>
  <pageMargins left="0.19685039370078741" right="0.19685039370078741" top="0.19685039370078741" bottom="0.19685039370078741" header="0.31496062992125984" footer="0.31496062992125984"/>
  <pageSetup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S214"/>
  <sheetViews>
    <sheetView showGridLines="0" topLeftCell="C9" zoomScale="75" zoomScaleNormal="75" workbookViewId="0">
      <selection activeCell="M19" sqref="M18:M19"/>
    </sheetView>
  </sheetViews>
  <sheetFormatPr baseColWidth="10" defaultRowHeight="18" x14ac:dyDescent="0.25"/>
  <cols>
    <col min="1" max="1" width="0" hidden="1" customWidth="1"/>
    <col min="2" max="2" width="17" hidden="1" customWidth="1"/>
    <col min="3" max="3" width="6.125" customWidth="1"/>
    <col min="4" max="4" width="6.375" style="4" customWidth="1"/>
    <col min="5" max="5" width="40.5" style="3" bestFit="1" customWidth="1"/>
    <col min="6" max="6" width="17.125" style="3" customWidth="1"/>
    <col min="7" max="7" width="13" style="3" customWidth="1"/>
    <col min="8" max="8" width="14.625" style="3" customWidth="1"/>
    <col min="9" max="9" width="10.875" style="3" bestFit="1" customWidth="1"/>
    <col min="10" max="10" width="11.375" style="3" bestFit="1" customWidth="1"/>
    <col min="11" max="11" width="13.25" style="3" customWidth="1"/>
    <col min="12" max="12" width="18.625" style="3" customWidth="1"/>
    <col min="13" max="13" width="10.625" style="3" bestFit="1" customWidth="1"/>
    <col min="14" max="14" width="16.125" style="63" customWidth="1"/>
    <col min="15" max="15" width="12.5" customWidth="1"/>
    <col min="17" max="17" width="12.125" customWidth="1"/>
    <col min="19" max="19" width="16.625" style="26" hidden="1" customWidth="1"/>
    <col min="23" max="23" width="17.125" bestFit="1" customWidth="1"/>
  </cols>
  <sheetData>
    <row r="1" spans="1:19" s="26" customFormat="1" ht="36" hidden="1" x14ac:dyDescent="0.25">
      <c r="A1" s="22" t="s">
        <v>50</v>
      </c>
      <c r="B1" s="22"/>
      <c r="C1" s="22"/>
      <c r="D1" s="23" t="s">
        <v>55</v>
      </c>
      <c r="E1" s="24" t="s">
        <v>58</v>
      </c>
      <c r="F1" s="24"/>
      <c r="G1" s="24"/>
      <c r="H1" s="24" t="s">
        <v>6</v>
      </c>
      <c r="I1" s="24" t="s">
        <v>12</v>
      </c>
      <c r="J1" s="24" t="s">
        <v>13</v>
      </c>
      <c r="K1" s="24" t="s">
        <v>44</v>
      </c>
      <c r="L1" s="24" t="s">
        <v>15</v>
      </c>
      <c r="M1" s="24" t="s">
        <v>16</v>
      </c>
      <c r="N1" s="25"/>
      <c r="P1" s="27" t="s">
        <v>53</v>
      </c>
      <c r="Q1" s="27" t="s">
        <v>54</v>
      </c>
      <c r="S1" s="6" t="s">
        <v>34</v>
      </c>
    </row>
    <row r="2" spans="1:19" s="26" customFormat="1" hidden="1" x14ac:dyDescent="0.25">
      <c r="A2" s="22" t="s">
        <v>51</v>
      </c>
      <c r="B2" s="22"/>
      <c r="C2" s="22"/>
      <c r="D2" s="23" t="s">
        <v>56</v>
      </c>
      <c r="E2" s="24" t="s">
        <v>50</v>
      </c>
      <c r="F2" s="27"/>
      <c r="G2" s="27"/>
      <c r="H2" s="23">
        <f>COUNTIFS(Tabla2[Nivel],"Sétimo",Tabla2[Matemática],"Sí")</f>
        <v>0</v>
      </c>
      <c r="I2" s="23">
        <f>COUNTIFS(Tabla2[Nivel],"Sétimo",Tabla2[Español],"Sí")</f>
        <v>0</v>
      </c>
      <c r="J2" s="23">
        <f>COUNTIFS(Tabla2[Nivel],"Sétimo",Tabla2[Estudios Sociales],"Sí")</f>
        <v>0</v>
      </c>
      <c r="K2" s="23">
        <f>COUNTIFS(Tabla2[Nivel],"Sétimo",Tabla2[Ciencias],"Sí")</f>
        <v>0</v>
      </c>
      <c r="L2" s="23">
        <f>COUNTIFS(Tabla2[Nivel],"Sétimo",Tabla2[Inglés],"Sí")</f>
        <v>0</v>
      </c>
      <c r="M2" s="23">
        <f>COUNTIFS(Tabla2[Nivel],"Sétimo",Tabla2[Francés],"Sí")</f>
        <v>0</v>
      </c>
      <c r="N2" s="41"/>
      <c r="P2" s="22" t="s">
        <v>15</v>
      </c>
      <c r="Q2" s="22" t="s">
        <v>15</v>
      </c>
      <c r="S2" s="7" t="s">
        <v>23</v>
      </c>
    </row>
    <row r="3" spans="1:19" s="26" customFormat="1" hidden="1" x14ac:dyDescent="0.25">
      <c r="A3" s="22" t="s">
        <v>52</v>
      </c>
      <c r="B3" s="22"/>
      <c r="C3" s="22"/>
      <c r="D3" s="23"/>
      <c r="E3" s="24" t="s">
        <v>51</v>
      </c>
      <c r="F3" s="27"/>
      <c r="G3" s="27"/>
      <c r="H3" s="23">
        <f>COUNTIFS(Tabla2[Nivel],"Octavo",Tabla2[Matemática],"Sí")</f>
        <v>0</v>
      </c>
      <c r="I3" s="23">
        <f>COUNTIFS(Tabla2[Nivel],"Octavo",Tabla2[Español],"Sí")</f>
        <v>0</v>
      </c>
      <c r="J3" s="23">
        <f>COUNTIFS(Tabla2[Nivel],"Octavo",Tabla2[Estudios Sociales],"Sí")</f>
        <v>0</v>
      </c>
      <c r="K3" s="23">
        <f>COUNTIFS(Tabla2[Nivel],"Octavo",Tabla2[Ciencias],"Sí")</f>
        <v>0</v>
      </c>
      <c r="L3" s="23">
        <f>COUNTIFS(Tabla2[Nivel],"Octavo",Tabla2[Inglés],"Sí")</f>
        <v>0</v>
      </c>
      <c r="M3" s="23">
        <f>COUNTIFS(Tabla2[Nivel],"Octavo",Tabla2[Francés],"Sí")</f>
        <v>0</v>
      </c>
      <c r="N3" s="41"/>
      <c r="P3" s="22" t="s">
        <v>16</v>
      </c>
      <c r="Q3" s="22" t="s">
        <v>16</v>
      </c>
      <c r="S3" s="8" t="s">
        <v>38</v>
      </c>
    </row>
    <row r="4" spans="1:19" s="26" customFormat="1" hidden="1" x14ac:dyDescent="0.25">
      <c r="A4" s="22" t="s">
        <v>53</v>
      </c>
      <c r="B4" s="22"/>
      <c r="C4" s="22"/>
      <c r="D4" s="23"/>
      <c r="E4" s="24" t="s">
        <v>52</v>
      </c>
      <c r="F4" s="27"/>
      <c r="G4" s="27"/>
      <c r="H4" s="23">
        <f>COUNTIFS(Tabla2[Nivel],"Noveno",Tabla2[Matemática],"Sí")</f>
        <v>0</v>
      </c>
      <c r="I4" s="23">
        <f>COUNTIFS(Tabla2[Nivel],"Noveno",Tabla2[Español],"Sí")</f>
        <v>0</v>
      </c>
      <c r="J4" s="23">
        <f>COUNTIFS(Tabla2[Nivel],"Noveno",Tabla2[Estudios Sociales],"Sí")</f>
        <v>0</v>
      </c>
      <c r="K4" s="23">
        <f>COUNTIFS(Tabla2[Nivel],"Noveno",Tabla2[Ciencias],"Sí")</f>
        <v>0</v>
      </c>
      <c r="L4" s="23">
        <f>COUNTIFS(Tabla2[Nivel],"Noveno",Tabla2[Inglés],"Sí")</f>
        <v>0</v>
      </c>
      <c r="M4" s="23">
        <f>COUNTIFS(Tabla2[Nivel],"Noveno",Tabla2[Francés],"Sí")</f>
        <v>0</v>
      </c>
      <c r="N4" s="41"/>
      <c r="P4" s="22" t="s">
        <v>56</v>
      </c>
      <c r="S4" s="9" t="s">
        <v>25</v>
      </c>
    </row>
    <row r="5" spans="1:19" s="26" customFormat="1" hidden="1" x14ac:dyDescent="0.25">
      <c r="A5" s="22" t="s">
        <v>54</v>
      </c>
      <c r="B5" s="22"/>
      <c r="C5" s="22"/>
      <c r="D5" s="23"/>
      <c r="E5" s="24" t="s">
        <v>53</v>
      </c>
      <c r="F5" s="27"/>
      <c r="G5" s="27"/>
      <c r="H5" s="23">
        <f>COUNTIFS(Tabla2[Nivel],"Décimo",Tabla2[Matemática],"Sí")</f>
        <v>0</v>
      </c>
      <c r="I5" s="23">
        <f>COUNTIFS(Tabla2[Nivel],"Décimo",Tabla2[Español],"Sí")</f>
        <v>0</v>
      </c>
      <c r="J5" s="23">
        <f>COUNTIFS(Tabla2[Nivel],"Décimo",Tabla2[Estudios Sociales],"Sí")</f>
        <v>0</v>
      </c>
      <c r="K5" s="23">
        <f>COUNTIFS(Tabla2[Nivel],"Décimo",Tabla2[Ciencias],"Sí")</f>
        <v>0</v>
      </c>
      <c r="L5" s="23">
        <f>COUNTIFS(Tabla2[Nivel],"Décimo",Tabla2[Selección de idioma],"Inglés")</f>
        <v>0</v>
      </c>
      <c r="M5" s="23">
        <f>COUNTIFS(Tabla2[Nivel],"Décimo",Tabla2[Selección de idioma],"Francés")</f>
        <v>0</v>
      </c>
      <c r="N5" s="41"/>
      <c r="P5" s="22"/>
      <c r="S5" s="10" t="s">
        <v>37</v>
      </c>
    </row>
    <row r="6" spans="1:19" s="26" customFormat="1" hidden="1" x14ac:dyDescent="0.25">
      <c r="A6" s="22" t="s">
        <v>60</v>
      </c>
      <c r="D6" s="28"/>
      <c r="E6" s="24" t="s">
        <v>54</v>
      </c>
      <c r="F6" s="27"/>
      <c r="G6" s="27"/>
      <c r="H6" s="23">
        <f>COUNTIFS(Tabla2[Nivel],"Undécimo",Tabla2[Matemática],"Sí")</f>
        <v>0</v>
      </c>
      <c r="I6" s="23">
        <f>COUNTIFS(Tabla2[Nivel],"Undécimo",Tabla2[Español],"Sí")</f>
        <v>0</v>
      </c>
      <c r="J6" s="23">
        <f>COUNTIFS(Tabla2[Nivel],"Undécimo",Tabla2[Estudios Sociales],"Sí")</f>
        <v>0</v>
      </c>
      <c r="K6" s="23">
        <f>COUNTIFS(Tabla2[Nivel],"Undécimo",Tabla2[Ciencias],"Sí")</f>
        <v>0</v>
      </c>
      <c r="L6" s="23">
        <f>COUNTIFS(Tabla2[Nivel],"Undécimo",Tabla2[Selección de idioma],"Inglés")</f>
        <v>0</v>
      </c>
      <c r="M6" s="23">
        <f>COUNTIFS(Tabla2[Nivel],"Undécimo",Tabla2[Selección de idioma],"Francés")</f>
        <v>0</v>
      </c>
      <c r="N6" s="41"/>
      <c r="P6" s="22"/>
      <c r="S6" s="11" t="s">
        <v>21</v>
      </c>
    </row>
    <row r="7" spans="1:19" s="26" customFormat="1" ht="18.75" hidden="1" thickBot="1" x14ac:dyDescent="0.3">
      <c r="A7" s="22"/>
      <c r="D7" s="28"/>
      <c r="E7" s="27"/>
      <c r="F7" s="27"/>
      <c r="G7" s="27"/>
      <c r="H7" s="23"/>
      <c r="I7" s="23"/>
      <c r="J7" s="23"/>
      <c r="K7" s="23"/>
      <c r="L7" s="23"/>
      <c r="M7" s="23"/>
      <c r="N7" s="41"/>
      <c r="P7" s="22"/>
      <c r="S7" s="12" t="s">
        <v>36</v>
      </c>
    </row>
    <row r="8" spans="1:19" s="48" customFormat="1" hidden="1" x14ac:dyDescent="0.25">
      <c r="A8" s="47"/>
      <c r="D8" s="49"/>
      <c r="E8" s="50"/>
      <c r="F8" s="50"/>
      <c r="G8" s="50"/>
      <c r="H8" s="51"/>
      <c r="I8" s="51"/>
      <c r="J8" s="51"/>
      <c r="K8" s="51"/>
      <c r="L8" s="51"/>
      <c r="M8" s="51"/>
      <c r="N8" s="71"/>
      <c r="P8" s="47"/>
      <c r="S8" s="52" t="s">
        <v>30</v>
      </c>
    </row>
    <row r="9" spans="1:19" s="48" customFormat="1" ht="18.75" thickBot="1" x14ac:dyDescent="0.3">
      <c r="A9" s="47"/>
      <c r="C9" s="58"/>
      <c r="D9" s="59"/>
      <c r="E9" s="60"/>
      <c r="F9" s="60"/>
      <c r="G9" s="60"/>
      <c r="H9" s="61"/>
      <c r="I9" s="61"/>
      <c r="J9" s="61"/>
      <c r="K9" s="61"/>
      <c r="L9" s="61"/>
      <c r="M9" s="61"/>
      <c r="N9" s="72"/>
      <c r="O9" s="58"/>
      <c r="P9" s="47"/>
      <c r="S9" s="7" t="s">
        <v>22</v>
      </c>
    </row>
    <row r="10" spans="1:19" s="48" customFormat="1" x14ac:dyDescent="0.25">
      <c r="A10" s="47"/>
      <c r="C10" s="58"/>
      <c r="D10" s="439" t="s">
        <v>313</v>
      </c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1"/>
      <c r="P10" s="47"/>
      <c r="S10" s="8" t="s">
        <v>39</v>
      </c>
    </row>
    <row r="11" spans="1:19" s="48" customFormat="1" ht="18.75" thickBot="1" x14ac:dyDescent="0.3">
      <c r="A11" s="47"/>
      <c r="C11" s="58"/>
      <c r="D11" s="442" t="s">
        <v>314</v>
      </c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4"/>
      <c r="P11" s="47"/>
      <c r="S11" s="14" t="s">
        <v>29</v>
      </c>
    </row>
    <row r="12" spans="1:19" s="48" customFormat="1" ht="18.75" thickBot="1" x14ac:dyDescent="0.3">
      <c r="A12" s="47"/>
      <c r="C12" s="58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7"/>
      <c r="S12" s="54"/>
    </row>
    <row r="13" spans="1:19" ht="18.75" thickBot="1" x14ac:dyDescent="0.3">
      <c r="D13" s="3"/>
      <c r="E13" s="69" t="s">
        <v>85</v>
      </c>
      <c r="F13" s="447" t="str">
        <f>RESUMEN!L9</f>
        <v>LICEO DE ESCAZU</v>
      </c>
      <c r="G13" s="448"/>
      <c r="H13" s="448"/>
      <c r="I13" s="449"/>
      <c r="K13" s="445" t="s">
        <v>79</v>
      </c>
      <c r="L13" s="446"/>
      <c r="M13" s="446"/>
      <c r="N13" s="70">
        <f>RESUMEN!H9</f>
        <v>5365</v>
      </c>
      <c r="S13" s="13" t="s">
        <v>29</v>
      </c>
    </row>
    <row r="14" spans="1:19" ht="47.1" customHeight="1" thickBot="1" x14ac:dyDescent="0.3">
      <c r="D14" s="42" t="s">
        <v>57</v>
      </c>
      <c r="E14" s="42" t="s">
        <v>43</v>
      </c>
      <c r="F14" s="42" t="s">
        <v>64</v>
      </c>
      <c r="G14" s="42" t="s">
        <v>1</v>
      </c>
      <c r="H14" s="42" t="s">
        <v>6</v>
      </c>
      <c r="I14" s="42" t="s">
        <v>12</v>
      </c>
      <c r="J14" s="42" t="s">
        <v>13</v>
      </c>
      <c r="K14" s="42" t="s">
        <v>44</v>
      </c>
      <c r="L14" s="42" t="s">
        <v>15</v>
      </c>
      <c r="M14" s="42" t="s">
        <v>16</v>
      </c>
      <c r="N14" s="42" t="s">
        <v>61</v>
      </c>
      <c r="O14" s="42" t="s">
        <v>62</v>
      </c>
      <c r="S14" s="15" t="s">
        <v>41</v>
      </c>
    </row>
    <row r="15" spans="1:19" x14ac:dyDescent="0.25">
      <c r="D15" s="62">
        <v>1</v>
      </c>
      <c r="E15" s="31"/>
      <c r="F15" s="31"/>
      <c r="G15" s="5"/>
      <c r="H15" s="5"/>
      <c r="I15" s="5"/>
      <c r="J15" s="5"/>
      <c r="K15" s="5"/>
      <c r="L15" s="5"/>
      <c r="M15" s="5"/>
      <c r="N15" s="73" t="str">
        <f>IF(Tabla2[[#This Row],[Nivel]]="Décimo","Seleccionar",IF(Tabla2[[#This Row],[Nivel]]="Undécimo","Seleccionar",IF(Tabla2[[#This Row],[Nivel]]="","","NO APLICA")))</f>
        <v/>
      </c>
      <c r="O15" s="30"/>
      <c r="S15" s="16" t="s">
        <v>24</v>
      </c>
    </row>
    <row r="16" spans="1:19" ht="18.75" thickBot="1" x14ac:dyDescent="0.3">
      <c r="D16" s="62">
        <v>2</v>
      </c>
      <c r="E16" s="31"/>
      <c r="F16" s="31"/>
      <c r="G16" s="5"/>
      <c r="H16" s="5"/>
      <c r="I16" s="5"/>
      <c r="J16" s="5"/>
      <c r="K16" s="5"/>
      <c r="L16" s="5"/>
      <c r="M16" s="5"/>
      <c r="N16" s="73" t="str">
        <f>IF(Tabla2[[#This Row],[Nivel]]="Décimo","Seleccionar",IF(Tabla2[[#This Row],[Nivel]]="Undécimo","Seleccionar",IF(Tabla2[[#This Row],[Nivel]]="","","NO APLICA")))</f>
        <v/>
      </c>
      <c r="O16" s="30"/>
      <c r="S16" s="17" t="s">
        <v>24</v>
      </c>
    </row>
    <row r="17" spans="4:19" x14ac:dyDescent="0.25">
      <c r="D17" s="62">
        <v>3</v>
      </c>
      <c r="E17" s="31"/>
      <c r="F17" s="31"/>
      <c r="G17" s="5"/>
      <c r="H17" s="5"/>
      <c r="I17" s="5"/>
      <c r="J17" s="5"/>
      <c r="K17" s="5"/>
      <c r="L17" s="5"/>
      <c r="M17" s="5"/>
      <c r="N17" s="73" t="str">
        <f>IF(Tabla2[[#This Row],[Nivel]]="Décimo","Seleccionar",IF(Tabla2[[#This Row],[Nivel]]="Undécimo","Seleccionar",IF(Tabla2[[#This Row],[Nivel]]="","","NO APLICA")))</f>
        <v/>
      </c>
      <c r="O17" s="30"/>
      <c r="S17" s="6" t="s">
        <v>33</v>
      </c>
    </row>
    <row r="18" spans="4:19" x14ac:dyDescent="0.25">
      <c r="D18" s="62">
        <v>4</v>
      </c>
      <c r="E18" s="31"/>
      <c r="F18" s="31"/>
      <c r="G18" s="5"/>
      <c r="H18" s="5"/>
      <c r="I18" s="5"/>
      <c r="J18" s="5"/>
      <c r="K18" s="5"/>
      <c r="L18" s="5"/>
      <c r="M18" s="5"/>
      <c r="N18" s="73" t="str">
        <f>IF(Tabla2[[#This Row],[Nivel]]="Décimo","Seleccionar",IF(Tabla2[[#This Row],[Nivel]]="Undécimo","Seleccionar",IF(Tabla2[[#This Row],[Nivel]]="","","NO APLICA")))</f>
        <v/>
      </c>
      <c r="O18" s="30"/>
      <c r="S18" s="10" t="s">
        <v>35</v>
      </c>
    </row>
    <row r="19" spans="4:19" x14ac:dyDescent="0.25">
      <c r="D19" s="62">
        <v>5</v>
      </c>
      <c r="E19" s="31"/>
      <c r="F19" s="31"/>
      <c r="G19" s="5"/>
      <c r="H19" s="5"/>
      <c r="I19" s="5"/>
      <c r="J19" s="5"/>
      <c r="K19" s="5"/>
      <c r="L19" s="5"/>
      <c r="M19" s="5"/>
      <c r="N19" s="73" t="str">
        <f>IF(Tabla2[[#This Row],[Nivel]]="Décimo","Seleccionar",IF(Tabla2[[#This Row],[Nivel]]="Undécimo","Seleccionar",IF(Tabla2[[#This Row],[Nivel]]="","","NO APLICA")))</f>
        <v/>
      </c>
      <c r="O19" s="30"/>
      <c r="S19" s="18" t="s">
        <v>32</v>
      </c>
    </row>
    <row r="20" spans="4:19" ht="18.75" thickBot="1" x14ac:dyDescent="0.3">
      <c r="D20" s="62">
        <v>6</v>
      </c>
      <c r="E20" s="31"/>
      <c r="F20" s="31"/>
      <c r="G20" s="5"/>
      <c r="H20" s="5"/>
      <c r="I20" s="5"/>
      <c r="J20" s="5"/>
      <c r="K20" s="5"/>
      <c r="L20" s="5"/>
      <c r="M20" s="5"/>
      <c r="N20" s="73" t="str">
        <f>IF(Tabla2[[#This Row],[Nivel]]="Décimo","Seleccionar",IF(Tabla2[[#This Row],[Nivel]]="Undécimo","Seleccionar",IF(Tabla2[[#This Row],[Nivel]]="","","NO APLICA")))</f>
        <v/>
      </c>
      <c r="O20" s="30"/>
      <c r="S20" s="19" t="s">
        <v>32</v>
      </c>
    </row>
    <row r="21" spans="4:19" x14ac:dyDescent="0.25">
      <c r="D21" s="62">
        <v>7</v>
      </c>
      <c r="E21" s="31"/>
      <c r="F21" s="31"/>
      <c r="G21" s="5"/>
      <c r="H21" s="5"/>
      <c r="I21" s="5"/>
      <c r="J21" s="5"/>
      <c r="K21" s="5"/>
      <c r="L21" s="5"/>
      <c r="M21" s="5"/>
      <c r="N21" s="73" t="str">
        <f>IF(Tabla2[[#This Row],[Nivel]]="Décimo","Seleccionar",IF(Tabla2[[#This Row],[Nivel]]="Undécimo","Seleccionar",IF(Tabla2[[#This Row],[Nivel]]="","","NO APLICA")))</f>
        <v/>
      </c>
      <c r="O21" s="30"/>
      <c r="S21" s="6" t="s">
        <v>32</v>
      </c>
    </row>
    <row r="22" spans="4:19" x14ac:dyDescent="0.25">
      <c r="D22" s="62">
        <v>8</v>
      </c>
      <c r="E22" s="31"/>
      <c r="F22" s="31"/>
      <c r="G22" s="5"/>
      <c r="H22" s="5"/>
      <c r="I22" s="5"/>
      <c r="J22" s="5"/>
      <c r="K22" s="5"/>
      <c r="L22" s="5"/>
      <c r="M22" s="5"/>
      <c r="N22" s="73" t="str">
        <f>IF(Tabla2[[#This Row],[Nivel]]="Décimo","Seleccionar",IF(Tabla2[[#This Row],[Nivel]]="Undécimo","Seleccionar",IF(Tabla2[[#This Row],[Nivel]]="","","NO APLICA")))</f>
        <v/>
      </c>
      <c r="O22" s="30"/>
      <c r="S22" s="11" t="s">
        <v>20</v>
      </c>
    </row>
    <row r="23" spans="4:19" x14ac:dyDescent="0.25">
      <c r="D23" s="62">
        <v>9</v>
      </c>
      <c r="E23" s="31"/>
      <c r="F23" s="31"/>
      <c r="G23" s="5"/>
      <c r="H23" s="5"/>
      <c r="I23" s="5"/>
      <c r="J23" s="5"/>
      <c r="K23" s="5"/>
      <c r="L23" s="5"/>
      <c r="M23" s="5"/>
      <c r="N23" s="73" t="str">
        <f>IF(Tabla2[[#This Row],[Nivel]]="Décimo","Seleccionar",IF(Tabla2[[#This Row],[Nivel]]="Undécimo","Seleccionar",IF(Tabla2[[#This Row],[Nivel]]="","","NO APLICA")))</f>
        <v/>
      </c>
      <c r="O23" s="30"/>
      <c r="S23" s="11" t="s">
        <v>20</v>
      </c>
    </row>
    <row r="24" spans="4:19" x14ac:dyDescent="0.25">
      <c r="D24" s="62">
        <v>10</v>
      </c>
      <c r="E24" s="31"/>
      <c r="F24" s="31"/>
      <c r="G24" s="5"/>
      <c r="H24" s="5"/>
      <c r="I24" s="5"/>
      <c r="J24" s="5"/>
      <c r="K24" s="5"/>
      <c r="L24" s="5"/>
      <c r="M24" s="5"/>
      <c r="N24" s="73" t="str">
        <f>IF(Tabla2[[#This Row],[Nivel]]="Décimo","Seleccionar",IF(Tabla2[[#This Row],[Nivel]]="Undécimo","Seleccionar",IF(Tabla2[[#This Row],[Nivel]]="","","NO APLICA")))</f>
        <v/>
      </c>
      <c r="O24" s="30"/>
      <c r="S24" s="20" t="s">
        <v>28</v>
      </c>
    </row>
    <row r="25" spans="4:19" ht="18.75" thickBot="1" x14ac:dyDescent="0.3">
      <c r="D25" s="62">
        <v>11</v>
      </c>
      <c r="E25" s="31"/>
      <c r="F25" s="31"/>
      <c r="G25" s="5"/>
      <c r="H25" s="5"/>
      <c r="I25" s="5"/>
      <c r="J25" s="5"/>
      <c r="K25" s="5"/>
      <c r="L25" s="5"/>
      <c r="M25" s="5"/>
      <c r="N25" s="73" t="str">
        <f>IF(Tabla2[[#This Row],[Nivel]]="Décimo","Seleccionar",IF(Tabla2[[#This Row],[Nivel]]="Undécimo","Seleccionar",IF(Tabla2[[#This Row],[Nivel]]="","","NO APLICA")))</f>
        <v/>
      </c>
      <c r="O25" s="30"/>
      <c r="S25" s="33" t="s">
        <v>17</v>
      </c>
    </row>
    <row r="26" spans="4:19" x14ac:dyDescent="0.25">
      <c r="D26" s="62">
        <v>12</v>
      </c>
      <c r="E26" s="31"/>
      <c r="F26" s="31"/>
      <c r="G26" s="5"/>
      <c r="H26" s="5"/>
      <c r="I26" s="5"/>
      <c r="J26" s="5"/>
      <c r="K26" s="5"/>
      <c r="L26" s="5"/>
      <c r="M26" s="5"/>
      <c r="N26" s="73" t="str">
        <f>IF(Tabla2[[#This Row],[Nivel]]="Décimo","Seleccionar",IF(Tabla2[[#This Row],[Nivel]]="Undécimo","Seleccionar",IF(Tabla2[[#This Row],[Nivel]]="","","NO APLICA")))</f>
        <v/>
      </c>
      <c r="O26" s="30"/>
      <c r="S26" s="34" t="s">
        <v>19</v>
      </c>
    </row>
    <row r="27" spans="4:19" x14ac:dyDescent="0.25">
      <c r="D27" s="62">
        <v>13</v>
      </c>
      <c r="E27" s="31"/>
      <c r="F27" s="31"/>
      <c r="G27" s="5"/>
      <c r="H27" s="5"/>
      <c r="I27" s="5"/>
      <c r="J27" s="5"/>
      <c r="K27" s="5"/>
      <c r="L27" s="5"/>
      <c r="M27" s="5"/>
      <c r="N27" s="73" t="str">
        <f>IF(Tabla2[[#This Row],[Nivel]]="Décimo","Seleccionar",IF(Tabla2[[#This Row],[Nivel]]="Undécimo","Seleccionar",IF(Tabla2[[#This Row],[Nivel]]="","","NO APLICA")))</f>
        <v/>
      </c>
      <c r="O27" s="30"/>
      <c r="S27" s="35" t="s">
        <v>18</v>
      </c>
    </row>
    <row r="28" spans="4:19" ht="18.75" thickBot="1" x14ac:dyDescent="0.3">
      <c r="D28" s="62">
        <v>14</v>
      </c>
      <c r="E28" s="31"/>
      <c r="F28" s="31"/>
      <c r="G28" s="5"/>
      <c r="H28" s="5"/>
      <c r="I28" s="5"/>
      <c r="J28" s="5"/>
      <c r="K28" s="5"/>
      <c r="L28" s="5"/>
      <c r="M28" s="5"/>
      <c r="N28" s="73" t="str">
        <f>IF(Tabla2[[#This Row],[Nivel]]="Décimo","Seleccionar",IF(Tabla2[[#This Row],[Nivel]]="Undécimo","Seleccionar",IF(Tabla2[[#This Row],[Nivel]]="","","NO APLICA")))</f>
        <v/>
      </c>
      <c r="O28" s="30"/>
      <c r="S28" s="36" t="s">
        <v>40</v>
      </c>
    </row>
    <row r="29" spans="4:19" x14ac:dyDescent="0.25">
      <c r="D29" s="62">
        <v>15</v>
      </c>
      <c r="E29" s="31"/>
      <c r="F29" s="31"/>
      <c r="G29" s="5"/>
      <c r="H29" s="5"/>
      <c r="I29" s="5"/>
      <c r="J29" s="5"/>
      <c r="K29" s="5"/>
      <c r="L29" s="5"/>
      <c r="M29" s="5"/>
      <c r="N29" s="73" t="str">
        <f>IF(Tabla2[[#This Row],[Nivel]]="Décimo","Seleccionar",IF(Tabla2[[#This Row],[Nivel]]="Undécimo","Seleccionar",IF(Tabla2[[#This Row],[Nivel]]="","","NO APLICA")))</f>
        <v/>
      </c>
      <c r="O29" s="30"/>
      <c r="S29" s="37" t="s">
        <v>27</v>
      </c>
    </row>
    <row r="30" spans="4:19" s="32" customFormat="1" ht="25.5" customHeight="1" x14ac:dyDescent="0.25">
      <c r="D30" s="62">
        <v>16</v>
      </c>
      <c r="E30" s="31"/>
      <c r="F30" s="31"/>
      <c r="G30" s="5"/>
      <c r="H30" s="5"/>
      <c r="I30" s="5"/>
      <c r="J30" s="5"/>
      <c r="K30" s="5"/>
      <c r="L30" s="5"/>
      <c r="M30" s="5"/>
      <c r="N30" s="73" t="str">
        <f>IF(Tabla2[[#This Row],[Nivel]]="Décimo","Seleccionar",IF(Tabla2[[#This Row],[Nivel]]="Undécimo","Seleccionar",IF(Tabla2[[#This Row],[Nivel]]="","","NO APLICA")))</f>
        <v/>
      </c>
      <c r="O30" s="30"/>
      <c r="S30" s="38" t="s">
        <v>31</v>
      </c>
    </row>
    <row r="31" spans="4:19" s="32" customFormat="1" ht="22.5" customHeight="1" x14ac:dyDescent="0.25">
      <c r="D31" s="62">
        <v>17</v>
      </c>
      <c r="E31" s="31"/>
      <c r="F31" s="31"/>
      <c r="G31" s="5"/>
      <c r="H31" s="5"/>
      <c r="I31" s="5"/>
      <c r="J31" s="5"/>
      <c r="K31" s="5"/>
      <c r="L31" s="5"/>
      <c r="M31" s="5"/>
      <c r="N31" s="73" t="str">
        <f>IF(Tabla2[[#This Row],[Nivel]]="Décimo","Seleccionar",IF(Tabla2[[#This Row],[Nivel]]="Undécimo","Seleccionar",IF(Tabla2[[#This Row],[Nivel]]="","","NO APLICA")))</f>
        <v/>
      </c>
      <c r="O31" s="30"/>
      <c r="S31" s="39" t="s">
        <v>26</v>
      </c>
    </row>
    <row r="32" spans="4:19" s="32" customFormat="1" x14ac:dyDescent="0.25">
      <c r="D32" s="62">
        <v>18</v>
      </c>
      <c r="E32" s="29"/>
      <c r="F32" s="29"/>
      <c r="G32" s="5"/>
      <c r="H32" s="5"/>
      <c r="I32" s="5"/>
      <c r="J32" s="5"/>
      <c r="K32" s="5"/>
      <c r="L32" s="5"/>
      <c r="M32" s="5"/>
      <c r="N32" s="73" t="str">
        <f>IF(Tabla2[[#This Row],[Nivel]]="Décimo","Seleccionar",IF(Tabla2[[#This Row],[Nivel]]="Undécimo","Seleccionar",IF(Tabla2[[#This Row],[Nivel]]="","","NO APLICA")))</f>
        <v/>
      </c>
      <c r="O32" s="30"/>
      <c r="S32" s="40" t="s">
        <v>42</v>
      </c>
    </row>
    <row r="33" spans="4:19" s="32" customFormat="1" x14ac:dyDescent="0.25">
      <c r="D33" s="62">
        <v>19</v>
      </c>
      <c r="E33" s="29"/>
      <c r="F33" s="29"/>
      <c r="G33" s="5"/>
      <c r="H33" s="5"/>
      <c r="I33" s="5"/>
      <c r="J33" s="5"/>
      <c r="K33" s="5"/>
      <c r="L33" s="5"/>
      <c r="M33" s="5"/>
      <c r="N33" s="73" t="str">
        <f>IF(Tabla2[[#This Row],[Nivel]]="Décimo","Seleccionar",IF(Tabla2[[#This Row],[Nivel]]="Undécimo","Seleccionar",IF(Tabla2[[#This Row],[Nivel]]="","","NO APLICA")))</f>
        <v/>
      </c>
      <c r="O33" s="30"/>
      <c r="S33" s="57"/>
    </row>
    <row r="34" spans="4:19" s="32" customFormat="1" x14ac:dyDescent="0.25">
      <c r="D34" s="62">
        <v>20</v>
      </c>
      <c r="E34" s="31"/>
      <c r="F34" s="31"/>
      <c r="G34" s="5"/>
      <c r="H34" s="5"/>
      <c r="I34" s="5"/>
      <c r="J34" s="5"/>
      <c r="K34" s="5"/>
      <c r="L34" s="5"/>
      <c r="M34" s="5"/>
      <c r="N34" s="73" t="str">
        <f>IF(Tabla2[[#This Row],[Nivel]]="Décimo","Seleccionar",IF(Tabla2[[#This Row],[Nivel]]="Undécimo","Seleccionar",IF(Tabla2[[#This Row],[Nivel]]="","","NO APLICA")))</f>
        <v/>
      </c>
      <c r="O34" s="30"/>
      <c r="S34" s="57"/>
    </row>
    <row r="35" spans="4:19" s="32" customFormat="1" x14ac:dyDescent="0.25">
      <c r="D35" s="62">
        <v>21</v>
      </c>
      <c r="E35" s="31"/>
      <c r="F35" s="31"/>
      <c r="G35" s="5"/>
      <c r="H35" s="5"/>
      <c r="I35" s="5"/>
      <c r="J35" s="5"/>
      <c r="K35" s="5"/>
      <c r="L35" s="5"/>
      <c r="M35" s="5"/>
      <c r="N35" s="73" t="str">
        <f>IF(Tabla2[[#This Row],[Nivel]]="Décimo","Seleccionar",IF(Tabla2[[#This Row],[Nivel]]="Undécimo","Seleccionar",IF(Tabla2[[#This Row],[Nivel]]="","","NO APLICA")))</f>
        <v/>
      </c>
      <c r="O35" s="30"/>
      <c r="S35" s="57"/>
    </row>
    <row r="36" spans="4:19" s="32" customFormat="1" x14ac:dyDescent="0.25">
      <c r="D36" s="62">
        <v>22</v>
      </c>
      <c r="E36" s="31"/>
      <c r="F36" s="31"/>
      <c r="G36" s="5"/>
      <c r="H36" s="5"/>
      <c r="I36" s="5"/>
      <c r="J36" s="5"/>
      <c r="K36" s="5"/>
      <c r="L36" s="5"/>
      <c r="M36" s="5"/>
      <c r="N36" s="73" t="str">
        <f>IF(Tabla2[[#This Row],[Nivel]]="Décimo","Seleccionar",IF(Tabla2[[#This Row],[Nivel]]="Undécimo","Seleccionar",IF(Tabla2[[#This Row],[Nivel]]="","","NO APLICA")))</f>
        <v/>
      </c>
      <c r="O36" s="30"/>
      <c r="S36" s="57"/>
    </row>
    <row r="37" spans="4:19" s="32" customFormat="1" ht="20.25" customHeight="1" x14ac:dyDescent="0.25">
      <c r="D37" s="62">
        <v>23</v>
      </c>
      <c r="E37" s="31"/>
      <c r="F37" s="31"/>
      <c r="G37" s="5"/>
      <c r="H37" s="5"/>
      <c r="I37" s="5"/>
      <c r="J37" s="5"/>
      <c r="K37" s="5"/>
      <c r="L37" s="5"/>
      <c r="M37" s="5"/>
      <c r="N37" s="73" t="str">
        <f>IF(Tabla2[[#This Row],[Nivel]]="Décimo","Seleccionar",IF(Tabla2[[#This Row],[Nivel]]="Undécimo","Seleccionar",IF(Tabla2[[#This Row],[Nivel]]="","","NO APLICA")))</f>
        <v/>
      </c>
      <c r="O37" s="30"/>
      <c r="S37" s="57"/>
    </row>
    <row r="38" spans="4:19" ht="18.75" thickBot="1" x14ac:dyDescent="0.3">
      <c r="D38" s="62">
        <v>24</v>
      </c>
      <c r="E38" s="31"/>
      <c r="F38" s="31"/>
      <c r="G38" s="5"/>
      <c r="H38" s="5"/>
      <c r="I38" s="5"/>
      <c r="J38" s="5"/>
      <c r="K38" s="5"/>
      <c r="L38" s="5"/>
      <c r="M38" s="5"/>
      <c r="N38" s="73" t="str">
        <f>IF(Tabla2[[#This Row],[Nivel]]="Décimo","Seleccionar",IF(Tabla2[[#This Row],[Nivel]]="Undécimo","Seleccionar",IF(Tabla2[[#This Row],[Nivel]]="","","NO APLICA")))</f>
        <v/>
      </c>
      <c r="O38" s="30"/>
      <c r="S38" s="21"/>
    </row>
    <row r="39" spans="4:19" x14ac:dyDescent="0.25">
      <c r="D39" s="62">
        <v>25</v>
      </c>
      <c r="E39" s="31"/>
      <c r="F39" s="31"/>
      <c r="G39" s="5"/>
      <c r="H39" s="5"/>
      <c r="I39" s="5"/>
      <c r="J39" s="5"/>
      <c r="K39" s="5"/>
      <c r="L39" s="5"/>
      <c r="M39" s="5"/>
      <c r="N39" s="73" t="str">
        <f>IF(Tabla2[[#This Row],[Nivel]]="Décimo","Seleccionar",IF(Tabla2[[#This Row],[Nivel]]="Undécimo","Seleccionar",IF(Tabla2[[#This Row],[Nivel]]="","","NO APLICA")))</f>
        <v/>
      </c>
      <c r="O39" s="30"/>
    </row>
    <row r="40" spans="4:19" x14ac:dyDescent="0.25">
      <c r="D40" s="62">
        <v>26</v>
      </c>
      <c r="E40" s="31"/>
      <c r="F40" s="31"/>
      <c r="G40" s="5"/>
      <c r="H40" s="5"/>
      <c r="I40" s="5"/>
      <c r="J40" s="5"/>
      <c r="K40" s="5"/>
      <c r="L40" s="5"/>
      <c r="M40" s="5"/>
      <c r="N40" s="73" t="str">
        <f>IF(Tabla2[[#This Row],[Nivel]]="Décimo","Seleccionar",IF(Tabla2[[#This Row],[Nivel]]="Undécimo","Seleccionar",IF(Tabla2[[#This Row],[Nivel]]="","","NO APLICA")))</f>
        <v/>
      </c>
      <c r="O40" s="30"/>
    </row>
    <row r="41" spans="4:19" x14ac:dyDescent="0.25">
      <c r="D41" s="62">
        <v>27</v>
      </c>
      <c r="E41" s="31"/>
      <c r="F41" s="31"/>
      <c r="G41" s="5"/>
      <c r="H41" s="5"/>
      <c r="I41" s="5"/>
      <c r="J41" s="5"/>
      <c r="K41" s="5"/>
      <c r="L41" s="5"/>
      <c r="M41" s="5"/>
      <c r="N41" s="73" t="str">
        <f>IF(Tabla2[[#This Row],[Nivel]]="Décimo","Seleccionar",IF(Tabla2[[#This Row],[Nivel]]="Undécimo","Seleccionar",IF(Tabla2[[#This Row],[Nivel]]="","","NO APLICA")))</f>
        <v/>
      </c>
      <c r="O41" s="30"/>
    </row>
    <row r="42" spans="4:19" x14ac:dyDescent="0.25">
      <c r="D42" s="62">
        <v>28</v>
      </c>
      <c r="E42" s="31"/>
      <c r="F42" s="31"/>
      <c r="G42" s="5"/>
      <c r="H42" s="5"/>
      <c r="I42" s="5"/>
      <c r="J42" s="5"/>
      <c r="K42" s="5"/>
      <c r="L42" s="5"/>
      <c r="M42" s="5"/>
      <c r="N42" s="73" t="str">
        <f>IF(Tabla2[[#This Row],[Nivel]]="Décimo","Seleccionar",IF(Tabla2[[#This Row],[Nivel]]="Undécimo","Seleccionar",IF(Tabla2[[#This Row],[Nivel]]="","","NO APLICA")))</f>
        <v/>
      </c>
      <c r="O42" s="30"/>
    </row>
    <row r="43" spans="4:19" x14ac:dyDescent="0.25">
      <c r="D43" s="62">
        <v>29</v>
      </c>
      <c r="E43" s="31"/>
      <c r="F43" s="31"/>
      <c r="G43" s="5"/>
      <c r="H43" s="5"/>
      <c r="I43" s="5"/>
      <c r="J43" s="5"/>
      <c r="K43" s="5"/>
      <c r="L43" s="5"/>
      <c r="M43" s="5"/>
      <c r="N43" s="73" t="str">
        <f>IF(Tabla2[[#This Row],[Nivel]]="Décimo","Seleccionar",IF(Tabla2[[#This Row],[Nivel]]="Undécimo","Seleccionar",IF(Tabla2[[#This Row],[Nivel]]="","","NO APLICA")))</f>
        <v/>
      </c>
      <c r="O43" s="30"/>
    </row>
    <row r="44" spans="4:19" x14ac:dyDescent="0.25">
      <c r="D44" s="62">
        <v>30</v>
      </c>
      <c r="E44" s="31"/>
      <c r="F44" s="31"/>
      <c r="G44" s="5"/>
      <c r="H44" s="5"/>
      <c r="I44" s="5"/>
      <c r="J44" s="5"/>
      <c r="K44" s="5"/>
      <c r="L44" s="5"/>
      <c r="M44" s="5"/>
      <c r="N44" s="73" t="str">
        <f>IF(Tabla2[[#This Row],[Nivel]]="Décimo","Seleccionar",IF(Tabla2[[#This Row],[Nivel]]="Undécimo","Seleccionar",IF(Tabla2[[#This Row],[Nivel]]="","","NO APLICA")))</f>
        <v/>
      </c>
      <c r="O44" s="30"/>
    </row>
    <row r="45" spans="4:19" x14ac:dyDescent="0.25">
      <c r="D45" s="62">
        <v>31</v>
      </c>
      <c r="E45" s="31"/>
      <c r="F45" s="31"/>
      <c r="G45" s="5"/>
      <c r="H45" s="5"/>
      <c r="I45" s="5"/>
      <c r="J45" s="5"/>
      <c r="K45" s="5"/>
      <c r="L45" s="5"/>
      <c r="M45" s="5"/>
      <c r="N45" s="73" t="str">
        <f>IF(Tabla2[[#This Row],[Nivel]]="Décimo","Seleccionar",IF(Tabla2[[#This Row],[Nivel]]="Undécimo","Seleccionar",IF(Tabla2[[#This Row],[Nivel]]="","","NO APLICA")))</f>
        <v/>
      </c>
      <c r="O45" s="30"/>
    </row>
    <row r="46" spans="4:19" x14ac:dyDescent="0.25">
      <c r="D46" s="62">
        <v>32</v>
      </c>
      <c r="E46" s="31"/>
      <c r="F46" s="31"/>
      <c r="G46" s="5"/>
      <c r="H46" s="5"/>
      <c r="I46" s="5"/>
      <c r="J46" s="5"/>
      <c r="K46" s="5"/>
      <c r="L46" s="5"/>
      <c r="M46" s="5"/>
      <c r="N46" s="73" t="str">
        <f>IF(Tabla2[[#This Row],[Nivel]]="Décimo","Seleccionar",IF(Tabla2[[#This Row],[Nivel]]="Undécimo","Seleccionar",IF(Tabla2[[#This Row],[Nivel]]="","","NO APLICA")))</f>
        <v/>
      </c>
      <c r="O46" s="30"/>
    </row>
    <row r="47" spans="4:19" x14ac:dyDescent="0.25">
      <c r="D47" s="62">
        <v>33</v>
      </c>
      <c r="E47" s="31"/>
      <c r="F47" s="31"/>
      <c r="G47" s="5"/>
      <c r="H47" s="5"/>
      <c r="I47" s="5"/>
      <c r="J47" s="5"/>
      <c r="K47" s="5"/>
      <c r="L47" s="5"/>
      <c r="M47" s="5"/>
      <c r="N47" s="73" t="str">
        <f>IF(Tabla2[[#This Row],[Nivel]]="Décimo","Seleccionar",IF(Tabla2[[#This Row],[Nivel]]="Undécimo","Seleccionar",IF(Tabla2[[#This Row],[Nivel]]="","","NO APLICA")))</f>
        <v/>
      </c>
      <c r="O47" s="30"/>
    </row>
    <row r="48" spans="4:19" x14ac:dyDescent="0.25">
      <c r="D48" s="62">
        <v>34</v>
      </c>
      <c r="E48" s="31"/>
      <c r="F48" s="31"/>
      <c r="G48" s="5"/>
      <c r="H48" s="5"/>
      <c r="I48" s="5"/>
      <c r="J48" s="5"/>
      <c r="K48" s="5"/>
      <c r="L48" s="5"/>
      <c r="M48" s="5"/>
      <c r="N48" s="73" t="str">
        <f>IF(Tabla2[[#This Row],[Nivel]]="Décimo","Seleccionar",IF(Tabla2[[#This Row],[Nivel]]="Undécimo","Seleccionar",IF(Tabla2[[#This Row],[Nivel]]="","","NO APLICA")))</f>
        <v/>
      </c>
      <c r="O48" s="30"/>
    </row>
    <row r="49" spans="4:15" x14ac:dyDescent="0.25">
      <c r="D49" s="62">
        <v>35</v>
      </c>
      <c r="E49" s="31"/>
      <c r="F49" s="31"/>
      <c r="G49" s="5"/>
      <c r="H49" s="5"/>
      <c r="I49" s="5"/>
      <c r="J49" s="5"/>
      <c r="K49" s="5"/>
      <c r="L49" s="5"/>
      <c r="M49" s="5"/>
      <c r="N49" s="73" t="str">
        <f>IF(Tabla2[[#This Row],[Nivel]]="Décimo","Seleccionar",IF(Tabla2[[#This Row],[Nivel]]="Undécimo","Seleccionar",IF(Tabla2[[#This Row],[Nivel]]="","","NO APLICA")))</f>
        <v/>
      </c>
      <c r="O49" s="30"/>
    </row>
    <row r="50" spans="4:15" x14ac:dyDescent="0.25">
      <c r="D50" s="62">
        <v>36</v>
      </c>
      <c r="E50" s="31"/>
      <c r="F50" s="31"/>
      <c r="G50" s="5"/>
      <c r="H50" s="5"/>
      <c r="I50" s="5"/>
      <c r="J50" s="5"/>
      <c r="K50" s="5"/>
      <c r="L50" s="5"/>
      <c r="M50" s="5"/>
      <c r="N50" s="73" t="str">
        <f>IF(Tabla2[[#This Row],[Nivel]]="Décimo","Seleccionar",IF(Tabla2[[#This Row],[Nivel]]="Undécimo","Seleccionar",IF(Tabla2[[#This Row],[Nivel]]="","","NO APLICA")))</f>
        <v/>
      </c>
      <c r="O50" s="30"/>
    </row>
    <row r="51" spans="4:15" x14ac:dyDescent="0.25">
      <c r="D51" s="62">
        <v>37</v>
      </c>
      <c r="E51" s="29"/>
      <c r="F51" s="29"/>
      <c r="G51" s="5"/>
      <c r="H51" s="5"/>
      <c r="I51" s="5"/>
      <c r="J51" s="5"/>
      <c r="K51" s="5"/>
      <c r="L51" s="5"/>
      <c r="M51" s="5"/>
      <c r="N51" s="73" t="str">
        <f>IF(Tabla2[[#This Row],[Nivel]]="Décimo","Seleccionar",IF(Tabla2[[#This Row],[Nivel]]="Undécimo","Seleccionar",IF(Tabla2[[#This Row],[Nivel]]="","","NO APLICA")))</f>
        <v/>
      </c>
      <c r="O51" s="30"/>
    </row>
    <row r="52" spans="4:15" x14ac:dyDescent="0.25">
      <c r="D52" s="62">
        <v>38</v>
      </c>
      <c r="E52" s="31"/>
      <c r="F52" s="31"/>
      <c r="G52" s="5"/>
      <c r="H52" s="5"/>
      <c r="I52" s="5"/>
      <c r="J52" s="5"/>
      <c r="K52" s="5"/>
      <c r="L52" s="5"/>
      <c r="M52" s="5"/>
      <c r="N52" s="73" t="str">
        <f>IF(Tabla2[[#This Row],[Nivel]]="Décimo","Seleccionar",IF(Tabla2[[#This Row],[Nivel]]="Undécimo","Seleccionar",IF(Tabla2[[#This Row],[Nivel]]="","","NO APLICA")))</f>
        <v/>
      </c>
      <c r="O52" s="30"/>
    </row>
    <row r="53" spans="4:15" x14ac:dyDescent="0.25">
      <c r="D53" s="62">
        <v>39</v>
      </c>
      <c r="E53" s="31"/>
      <c r="F53" s="31"/>
      <c r="G53" s="5"/>
      <c r="H53" s="5"/>
      <c r="I53" s="5"/>
      <c r="J53" s="5"/>
      <c r="K53" s="5"/>
      <c r="L53" s="5"/>
      <c r="M53" s="5"/>
      <c r="N53" s="73" t="str">
        <f>IF(Tabla2[[#This Row],[Nivel]]="Décimo","Seleccionar",IF(Tabla2[[#This Row],[Nivel]]="Undécimo","Seleccionar",IF(Tabla2[[#This Row],[Nivel]]="","","NO APLICA")))</f>
        <v/>
      </c>
      <c r="O53" s="30"/>
    </row>
    <row r="54" spans="4:15" x14ac:dyDescent="0.25">
      <c r="D54" s="62">
        <v>40</v>
      </c>
      <c r="E54" s="31"/>
      <c r="F54" s="31"/>
      <c r="G54" s="5"/>
      <c r="H54" s="5"/>
      <c r="I54" s="5"/>
      <c r="J54" s="5"/>
      <c r="K54" s="5"/>
      <c r="L54" s="5"/>
      <c r="M54" s="5"/>
      <c r="N54" s="73" t="str">
        <f>IF(Tabla2[[#This Row],[Nivel]]="Décimo","Seleccionar",IF(Tabla2[[#This Row],[Nivel]]="Undécimo","Seleccionar",IF(Tabla2[[#This Row],[Nivel]]="","","NO APLICA")))</f>
        <v/>
      </c>
      <c r="O54" s="30"/>
    </row>
    <row r="55" spans="4:15" x14ac:dyDescent="0.25">
      <c r="D55" s="62">
        <v>41</v>
      </c>
      <c r="E55" s="31"/>
      <c r="F55" s="31"/>
      <c r="G55" s="5"/>
      <c r="H55" s="5"/>
      <c r="I55" s="5"/>
      <c r="J55" s="5"/>
      <c r="K55" s="5"/>
      <c r="L55" s="5"/>
      <c r="M55" s="5"/>
      <c r="N55" s="73" t="str">
        <f>IF(Tabla2[[#This Row],[Nivel]]="Décimo","Seleccionar",IF(Tabla2[[#This Row],[Nivel]]="Undécimo","Seleccionar",IF(Tabla2[[#This Row],[Nivel]]="","","NO APLICA")))</f>
        <v/>
      </c>
      <c r="O55" s="30"/>
    </row>
    <row r="56" spans="4:15" x14ac:dyDescent="0.25">
      <c r="D56" s="62">
        <v>42</v>
      </c>
      <c r="E56" s="31"/>
      <c r="F56" s="31"/>
      <c r="G56" s="5"/>
      <c r="H56" s="5"/>
      <c r="I56" s="5"/>
      <c r="J56" s="5"/>
      <c r="K56" s="5"/>
      <c r="L56" s="5"/>
      <c r="M56" s="5"/>
      <c r="N56" s="73" t="str">
        <f>IF(Tabla2[[#This Row],[Nivel]]="Décimo","Seleccionar",IF(Tabla2[[#This Row],[Nivel]]="Undécimo","Seleccionar",IF(Tabla2[[#This Row],[Nivel]]="","","NO APLICA")))</f>
        <v/>
      </c>
      <c r="O56" s="30"/>
    </row>
    <row r="57" spans="4:15" x14ac:dyDescent="0.25">
      <c r="D57" s="62">
        <v>43</v>
      </c>
      <c r="E57" s="31"/>
      <c r="F57" s="31"/>
      <c r="G57" s="5"/>
      <c r="H57" s="5"/>
      <c r="I57" s="5"/>
      <c r="J57" s="5"/>
      <c r="K57" s="5"/>
      <c r="L57" s="5"/>
      <c r="M57" s="5"/>
      <c r="N57" s="73" t="str">
        <f>IF(Tabla2[[#This Row],[Nivel]]="Décimo","Seleccionar",IF(Tabla2[[#This Row],[Nivel]]="Undécimo","Seleccionar",IF(Tabla2[[#This Row],[Nivel]]="","","NO APLICA")))</f>
        <v/>
      </c>
      <c r="O57" s="30"/>
    </row>
    <row r="58" spans="4:15" x14ac:dyDescent="0.25">
      <c r="D58" s="62">
        <v>44</v>
      </c>
      <c r="E58" s="31"/>
      <c r="F58" s="31"/>
      <c r="G58" s="5"/>
      <c r="H58" s="5"/>
      <c r="I58" s="5"/>
      <c r="J58" s="5"/>
      <c r="K58" s="5"/>
      <c r="L58" s="5"/>
      <c r="M58" s="5"/>
      <c r="N58" s="73" t="str">
        <f>IF(Tabla2[[#This Row],[Nivel]]="Décimo","Seleccionar",IF(Tabla2[[#This Row],[Nivel]]="Undécimo","Seleccionar",IF(Tabla2[[#This Row],[Nivel]]="","","NO APLICA")))</f>
        <v/>
      </c>
      <c r="O58" s="30"/>
    </row>
    <row r="59" spans="4:15" x14ac:dyDescent="0.25">
      <c r="D59" s="62">
        <v>45</v>
      </c>
      <c r="E59" s="31"/>
      <c r="F59" s="31"/>
      <c r="G59" s="5"/>
      <c r="H59" s="5"/>
      <c r="I59" s="5"/>
      <c r="J59" s="5"/>
      <c r="K59" s="5"/>
      <c r="L59" s="5"/>
      <c r="M59" s="5"/>
      <c r="N59" s="73" t="str">
        <f>IF(Tabla2[[#This Row],[Nivel]]="Décimo","Seleccionar",IF(Tabla2[[#This Row],[Nivel]]="Undécimo","Seleccionar",IF(Tabla2[[#This Row],[Nivel]]="","","NO APLICA")))</f>
        <v/>
      </c>
      <c r="O59" s="30"/>
    </row>
    <row r="60" spans="4:15" x14ac:dyDescent="0.25">
      <c r="D60" s="62">
        <v>46</v>
      </c>
      <c r="E60" s="31"/>
      <c r="F60" s="31"/>
      <c r="G60" s="5"/>
      <c r="H60" s="5"/>
      <c r="I60" s="5"/>
      <c r="J60" s="5"/>
      <c r="K60" s="5"/>
      <c r="L60" s="5"/>
      <c r="M60" s="5"/>
      <c r="N60" s="73" t="str">
        <f>IF(Tabla2[[#This Row],[Nivel]]="Décimo","Seleccionar",IF(Tabla2[[#This Row],[Nivel]]="Undécimo","Seleccionar",IF(Tabla2[[#This Row],[Nivel]]="","","NO APLICA")))</f>
        <v/>
      </c>
      <c r="O60" s="30"/>
    </row>
    <row r="61" spans="4:15" x14ac:dyDescent="0.25">
      <c r="D61" s="62">
        <v>47</v>
      </c>
      <c r="E61" s="31"/>
      <c r="F61" s="31"/>
      <c r="G61" s="5"/>
      <c r="H61" s="5"/>
      <c r="I61" s="5"/>
      <c r="J61" s="5"/>
      <c r="K61" s="5"/>
      <c r="L61" s="5"/>
      <c r="M61" s="5"/>
      <c r="N61" s="73" t="str">
        <f>IF(Tabla2[[#This Row],[Nivel]]="Décimo","Seleccionar",IF(Tabla2[[#This Row],[Nivel]]="Undécimo","Seleccionar",IF(Tabla2[[#This Row],[Nivel]]="","","NO APLICA")))</f>
        <v/>
      </c>
      <c r="O61" s="30"/>
    </row>
    <row r="62" spans="4:15" x14ac:dyDescent="0.25">
      <c r="D62" s="62">
        <v>48</v>
      </c>
      <c r="E62" s="31"/>
      <c r="F62" s="31"/>
      <c r="G62" s="5"/>
      <c r="H62" s="5"/>
      <c r="I62" s="5"/>
      <c r="J62" s="5"/>
      <c r="K62" s="5"/>
      <c r="L62" s="5"/>
      <c r="M62" s="5"/>
      <c r="N62" s="73" t="str">
        <f>IF(Tabla2[[#This Row],[Nivel]]="Décimo","Seleccionar",IF(Tabla2[[#This Row],[Nivel]]="Undécimo","Seleccionar",IF(Tabla2[[#This Row],[Nivel]]="","","NO APLICA")))</f>
        <v/>
      </c>
      <c r="O62" s="30"/>
    </row>
    <row r="63" spans="4:15" x14ac:dyDescent="0.25">
      <c r="D63" s="62">
        <v>49</v>
      </c>
      <c r="E63" s="31"/>
      <c r="F63" s="31"/>
      <c r="G63" s="5"/>
      <c r="H63" s="5"/>
      <c r="I63" s="5"/>
      <c r="J63" s="5"/>
      <c r="K63" s="5"/>
      <c r="L63" s="5"/>
      <c r="M63" s="5"/>
      <c r="N63" s="73" t="str">
        <f>IF(Tabla2[[#This Row],[Nivel]]="Décimo","Seleccionar",IF(Tabla2[[#This Row],[Nivel]]="Undécimo","Seleccionar",IF(Tabla2[[#This Row],[Nivel]]="","","NO APLICA")))</f>
        <v/>
      </c>
      <c r="O63" s="30"/>
    </row>
    <row r="64" spans="4:15" x14ac:dyDescent="0.25">
      <c r="D64" s="62">
        <v>50</v>
      </c>
      <c r="E64" s="31"/>
      <c r="F64" s="31"/>
      <c r="G64" s="5"/>
      <c r="H64" s="5"/>
      <c r="I64" s="5"/>
      <c r="J64" s="5"/>
      <c r="K64" s="5"/>
      <c r="L64" s="5"/>
      <c r="M64" s="5"/>
      <c r="N64" s="73" t="str">
        <f>IF(Tabla2[[#This Row],[Nivel]]="Décimo","Seleccionar",IF(Tabla2[[#This Row],[Nivel]]="Undécimo","Seleccionar",IF(Tabla2[[#This Row],[Nivel]]="","","NO APLICA")))</f>
        <v/>
      </c>
      <c r="O64" s="30"/>
    </row>
    <row r="65" spans="4:15" x14ac:dyDescent="0.25">
      <c r="D65" s="62">
        <v>51</v>
      </c>
      <c r="E65" s="31"/>
      <c r="F65" s="31"/>
      <c r="G65" s="5"/>
      <c r="H65" s="5"/>
      <c r="I65" s="5"/>
      <c r="J65" s="5"/>
      <c r="K65" s="5"/>
      <c r="L65" s="5"/>
      <c r="M65" s="5"/>
      <c r="N65" s="73" t="str">
        <f>IF(Tabla2[[#This Row],[Nivel]]="Décimo","Seleccionar",IF(Tabla2[[#This Row],[Nivel]]="Undécimo","Seleccionar",IF(Tabla2[[#This Row],[Nivel]]="","","NO APLICA")))</f>
        <v/>
      </c>
      <c r="O65" s="30"/>
    </row>
    <row r="66" spans="4:15" x14ac:dyDescent="0.25">
      <c r="D66" s="62">
        <v>52</v>
      </c>
      <c r="E66" s="31"/>
      <c r="F66" s="31"/>
      <c r="G66" s="5"/>
      <c r="H66" s="5"/>
      <c r="I66" s="5"/>
      <c r="J66" s="5"/>
      <c r="K66" s="5"/>
      <c r="L66" s="5"/>
      <c r="M66" s="5"/>
      <c r="N66" s="73" t="str">
        <f>IF(Tabla2[[#This Row],[Nivel]]="Décimo","Seleccionar",IF(Tabla2[[#This Row],[Nivel]]="Undécimo","Seleccionar",IF(Tabla2[[#This Row],[Nivel]]="","","NO APLICA")))</f>
        <v/>
      </c>
      <c r="O66" s="30"/>
    </row>
    <row r="67" spans="4:15" x14ac:dyDescent="0.25">
      <c r="D67" s="62">
        <v>53</v>
      </c>
      <c r="E67" s="31"/>
      <c r="F67" s="31"/>
      <c r="G67" s="5"/>
      <c r="H67" s="5"/>
      <c r="I67" s="5"/>
      <c r="J67" s="5"/>
      <c r="K67" s="5"/>
      <c r="L67" s="5"/>
      <c r="M67" s="5"/>
      <c r="N67" s="73" t="str">
        <f>IF(Tabla2[[#This Row],[Nivel]]="Décimo","Seleccionar",IF(Tabla2[[#This Row],[Nivel]]="Undécimo","Seleccionar",IF(Tabla2[[#This Row],[Nivel]]="","","NO APLICA")))</f>
        <v/>
      </c>
      <c r="O67" s="30"/>
    </row>
    <row r="68" spans="4:15" x14ac:dyDescent="0.25">
      <c r="D68" s="62">
        <v>54</v>
      </c>
      <c r="E68" s="31"/>
      <c r="F68" s="31"/>
      <c r="G68" s="5"/>
      <c r="H68" s="5"/>
      <c r="I68" s="5"/>
      <c r="J68" s="5"/>
      <c r="K68" s="5"/>
      <c r="L68" s="5"/>
      <c r="M68" s="5"/>
      <c r="N68" s="73" t="str">
        <f>IF(Tabla2[[#This Row],[Nivel]]="Décimo","Seleccionar",IF(Tabla2[[#This Row],[Nivel]]="Undécimo","Seleccionar",IF(Tabla2[[#This Row],[Nivel]]="","","NO APLICA")))</f>
        <v/>
      </c>
      <c r="O68" s="30"/>
    </row>
    <row r="69" spans="4:15" x14ac:dyDescent="0.25">
      <c r="D69" s="62">
        <v>55</v>
      </c>
      <c r="E69" s="29"/>
      <c r="F69" s="29"/>
      <c r="G69" s="5"/>
      <c r="H69" s="5"/>
      <c r="I69" s="5"/>
      <c r="J69" s="5"/>
      <c r="K69" s="5"/>
      <c r="L69" s="5"/>
      <c r="M69" s="5"/>
      <c r="N69" s="73" t="str">
        <f>IF(Tabla2[[#This Row],[Nivel]]="Décimo","Seleccionar",IF(Tabla2[[#This Row],[Nivel]]="Undécimo","Seleccionar",IF(Tabla2[[#This Row],[Nivel]]="","","NO APLICA")))</f>
        <v/>
      </c>
      <c r="O69" s="30"/>
    </row>
    <row r="70" spans="4:15" x14ac:dyDescent="0.25">
      <c r="D70" s="62">
        <v>56</v>
      </c>
      <c r="E70" s="31"/>
      <c r="F70" s="31"/>
      <c r="G70" s="5"/>
      <c r="H70" s="5"/>
      <c r="I70" s="5"/>
      <c r="J70" s="5"/>
      <c r="K70" s="5"/>
      <c r="L70" s="5"/>
      <c r="M70" s="5"/>
      <c r="N70" s="73" t="str">
        <f>IF(Tabla2[[#This Row],[Nivel]]="Décimo","Seleccionar",IF(Tabla2[[#This Row],[Nivel]]="Undécimo","Seleccionar",IF(Tabla2[[#This Row],[Nivel]]="","","NO APLICA")))</f>
        <v/>
      </c>
      <c r="O70" s="30"/>
    </row>
    <row r="71" spans="4:15" x14ac:dyDescent="0.25">
      <c r="D71" s="62">
        <v>57</v>
      </c>
      <c r="E71" s="31"/>
      <c r="F71" s="31"/>
      <c r="G71" s="5"/>
      <c r="H71" s="5"/>
      <c r="I71" s="5"/>
      <c r="J71" s="5"/>
      <c r="K71" s="5"/>
      <c r="L71" s="5"/>
      <c r="M71" s="5"/>
      <c r="N71" s="73" t="str">
        <f>IF(Tabla2[[#This Row],[Nivel]]="Décimo","Seleccionar",IF(Tabla2[[#This Row],[Nivel]]="Undécimo","Seleccionar",IF(Tabla2[[#This Row],[Nivel]]="","","NO APLICA")))</f>
        <v/>
      </c>
      <c r="O71" s="30"/>
    </row>
    <row r="72" spans="4:15" x14ac:dyDescent="0.25">
      <c r="D72" s="62">
        <v>58</v>
      </c>
      <c r="E72" s="31"/>
      <c r="F72" s="31"/>
      <c r="G72" s="5"/>
      <c r="H72" s="5"/>
      <c r="I72" s="5"/>
      <c r="J72" s="5"/>
      <c r="K72" s="5"/>
      <c r="L72" s="5"/>
      <c r="M72" s="5"/>
      <c r="N72" s="73" t="str">
        <f>IF(Tabla2[[#This Row],[Nivel]]="Décimo","Seleccionar",IF(Tabla2[[#This Row],[Nivel]]="Undécimo","Seleccionar",IF(Tabla2[[#This Row],[Nivel]]="","","NO APLICA")))</f>
        <v/>
      </c>
      <c r="O72" s="30"/>
    </row>
    <row r="73" spans="4:15" x14ac:dyDescent="0.25">
      <c r="D73" s="62">
        <v>59</v>
      </c>
      <c r="E73" s="31"/>
      <c r="F73" s="31"/>
      <c r="G73" s="5"/>
      <c r="H73" s="5"/>
      <c r="I73" s="5"/>
      <c r="J73" s="5"/>
      <c r="K73" s="5"/>
      <c r="L73" s="5"/>
      <c r="M73" s="5"/>
      <c r="N73" s="73" t="str">
        <f>IF(Tabla2[[#This Row],[Nivel]]="Décimo","Seleccionar",IF(Tabla2[[#This Row],[Nivel]]="Undécimo","Seleccionar",IF(Tabla2[[#This Row],[Nivel]]="","","NO APLICA")))</f>
        <v/>
      </c>
      <c r="O73" s="30"/>
    </row>
    <row r="74" spans="4:15" x14ac:dyDescent="0.25">
      <c r="D74" s="62">
        <v>60</v>
      </c>
      <c r="E74" s="31"/>
      <c r="F74" s="31"/>
      <c r="G74" s="5"/>
      <c r="H74" s="5"/>
      <c r="I74" s="5"/>
      <c r="J74" s="5"/>
      <c r="K74" s="5"/>
      <c r="L74" s="5"/>
      <c r="M74" s="5"/>
      <c r="N74" s="73" t="str">
        <f>IF(Tabla2[[#This Row],[Nivel]]="Décimo","Seleccionar",IF(Tabla2[[#This Row],[Nivel]]="Undécimo","Seleccionar",IF(Tabla2[[#This Row],[Nivel]]="","","NO APLICA")))</f>
        <v/>
      </c>
      <c r="O74" s="30"/>
    </row>
    <row r="75" spans="4:15" x14ac:dyDescent="0.25">
      <c r="D75" s="62">
        <v>61</v>
      </c>
      <c r="E75" s="31"/>
      <c r="F75" s="31"/>
      <c r="G75" s="5"/>
      <c r="H75" s="5"/>
      <c r="I75" s="5"/>
      <c r="J75" s="5"/>
      <c r="K75" s="5"/>
      <c r="L75" s="5"/>
      <c r="M75" s="5"/>
      <c r="N75" s="73" t="str">
        <f>IF(Tabla2[[#This Row],[Nivel]]="Décimo","Seleccionar",IF(Tabla2[[#This Row],[Nivel]]="Undécimo","Seleccionar",IF(Tabla2[[#This Row],[Nivel]]="","","NO APLICA")))</f>
        <v/>
      </c>
      <c r="O75" s="30"/>
    </row>
    <row r="76" spans="4:15" x14ac:dyDescent="0.25">
      <c r="D76" s="62">
        <v>62</v>
      </c>
      <c r="E76" s="31"/>
      <c r="F76" s="31"/>
      <c r="G76" s="5"/>
      <c r="H76" s="5"/>
      <c r="I76" s="5"/>
      <c r="J76" s="5"/>
      <c r="K76" s="5"/>
      <c r="L76" s="5"/>
      <c r="M76" s="5"/>
      <c r="N76" s="73" t="str">
        <f>IF(Tabla2[[#This Row],[Nivel]]="Décimo","Seleccionar",IF(Tabla2[[#This Row],[Nivel]]="Undécimo","Seleccionar",IF(Tabla2[[#This Row],[Nivel]]="","","NO APLICA")))</f>
        <v/>
      </c>
      <c r="O76" s="30"/>
    </row>
    <row r="77" spans="4:15" x14ac:dyDescent="0.25">
      <c r="D77" s="62">
        <v>63</v>
      </c>
      <c r="E77" s="31"/>
      <c r="F77" s="31"/>
      <c r="G77" s="5"/>
      <c r="H77" s="5"/>
      <c r="I77" s="5"/>
      <c r="J77" s="5"/>
      <c r="K77" s="5"/>
      <c r="L77" s="5"/>
      <c r="M77" s="5"/>
      <c r="N77" s="73" t="str">
        <f>IF(Tabla2[[#This Row],[Nivel]]="Décimo","Seleccionar",IF(Tabla2[[#This Row],[Nivel]]="Undécimo","Seleccionar",IF(Tabla2[[#This Row],[Nivel]]="","","NO APLICA")))</f>
        <v/>
      </c>
      <c r="O77" s="30"/>
    </row>
    <row r="78" spans="4:15" x14ac:dyDescent="0.25">
      <c r="D78" s="62">
        <v>64</v>
      </c>
      <c r="E78" s="31"/>
      <c r="F78" s="31"/>
      <c r="G78" s="5"/>
      <c r="H78" s="5"/>
      <c r="I78" s="5"/>
      <c r="J78" s="5"/>
      <c r="K78" s="5"/>
      <c r="L78" s="5"/>
      <c r="M78" s="5"/>
      <c r="N78" s="73" t="str">
        <f>IF(Tabla2[[#This Row],[Nivel]]="Décimo","Seleccionar",IF(Tabla2[[#This Row],[Nivel]]="Undécimo","Seleccionar",IF(Tabla2[[#This Row],[Nivel]]="","","NO APLICA")))</f>
        <v/>
      </c>
      <c r="O78" s="30"/>
    </row>
    <row r="79" spans="4:15" x14ac:dyDescent="0.25">
      <c r="D79" s="62">
        <v>65</v>
      </c>
      <c r="E79" s="31"/>
      <c r="F79" s="31"/>
      <c r="G79" s="5"/>
      <c r="H79" s="5"/>
      <c r="I79" s="5"/>
      <c r="J79" s="5"/>
      <c r="K79" s="5"/>
      <c r="L79" s="5"/>
      <c r="M79" s="5"/>
      <c r="N79" s="73" t="str">
        <f>IF(Tabla2[[#This Row],[Nivel]]="Décimo","Seleccionar",IF(Tabla2[[#This Row],[Nivel]]="Undécimo","Seleccionar",IF(Tabla2[[#This Row],[Nivel]]="","","NO APLICA")))</f>
        <v/>
      </c>
      <c r="O79" s="30"/>
    </row>
    <row r="80" spans="4:15" x14ac:dyDescent="0.25">
      <c r="D80" s="62">
        <v>66</v>
      </c>
      <c r="E80" s="31"/>
      <c r="F80" s="31"/>
      <c r="G80" s="5"/>
      <c r="H80" s="5"/>
      <c r="I80" s="5"/>
      <c r="J80" s="5"/>
      <c r="K80" s="5"/>
      <c r="L80" s="5"/>
      <c r="M80" s="5"/>
      <c r="N80" s="73" t="str">
        <f>IF(Tabla2[[#This Row],[Nivel]]="Décimo","Seleccionar",IF(Tabla2[[#This Row],[Nivel]]="Undécimo","Seleccionar",IF(Tabla2[[#This Row],[Nivel]]="","","NO APLICA")))</f>
        <v/>
      </c>
      <c r="O80" s="30"/>
    </row>
    <row r="81" spans="4:15" x14ac:dyDescent="0.25">
      <c r="D81" s="62">
        <v>67</v>
      </c>
      <c r="E81" s="31"/>
      <c r="F81" s="31"/>
      <c r="G81" s="5"/>
      <c r="H81" s="5"/>
      <c r="I81" s="5"/>
      <c r="J81" s="5"/>
      <c r="K81" s="5"/>
      <c r="L81" s="5"/>
      <c r="M81" s="5"/>
      <c r="N81" s="73" t="str">
        <f>IF(Tabla2[[#This Row],[Nivel]]="Décimo","Seleccionar",IF(Tabla2[[#This Row],[Nivel]]="Undécimo","Seleccionar",IF(Tabla2[[#This Row],[Nivel]]="","","NO APLICA")))</f>
        <v/>
      </c>
      <c r="O81" s="30"/>
    </row>
    <row r="82" spans="4:15" x14ac:dyDescent="0.25">
      <c r="D82" s="62">
        <v>68</v>
      </c>
      <c r="E82" s="31"/>
      <c r="F82" s="31"/>
      <c r="G82" s="5"/>
      <c r="H82" s="5"/>
      <c r="I82" s="5"/>
      <c r="J82" s="5"/>
      <c r="K82" s="5"/>
      <c r="L82" s="5"/>
      <c r="M82" s="5"/>
      <c r="N82" s="73" t="str">
        <f>IF(Tabla2[[#This Row],[Nivel]]="Décimo","Seleccionar",IF(Tabla2[[#This Row],[Nivel]]="Undécimo","Seleccionar",IF(Tabla2[[#This Row],[Nivel]]="","","NO APLICA")))</f>
        <v/>
      </c>
      <c r="O82" s="30"/>
    </row>
    <row r="83" spans="4:15" x14ac:dyDescent="0.25">
      <c r="D83" s="62">
        <v>69</v>
      </c>
      <c r="E83" s="31"/>
      <c r="F83" s="31"/>
      <c r="G83" s="5"/>
      <c r="H83" s="5"/>
      <c r="I83" s="5"/>
      <c r="J83" s="5"/>
      <c r="K83" s="5"/>
      <c r="L83" s="5"/>
      <c r="M83" s="5"/>
      <c r="N83" s="73" t="str">
        <f>IF(Tabla2[[#This Row],[Nivel]]="Décimo","Seleccionar",IF(Tabla2[[#This Row],[Nivel]]="Undécimo","Seleccionar",IF(Tabla2[[#This Row],[Nivel]]="","","NO APLICA")))</f>
        <v/>
      </c>
      <c r="O83" s="30"/>
    </row>
    <row r="84" spans="4:15" x14ac:dyDescent="0.25">
      <c r="D84" s="62">
        <v>70</v>
      </c>
      <c r="E84" s="31"/>
      <c r="F84" s="31"/>
      <c r="G84" s="5"/>
      <c r="H84" s="5"/>
      <c r="I84" s="5"/>
      <c r="J84" s="5"/>
      <c r="K84" s="5"/>
      <c r="L84" s="5"/>
      <c r="M84" s="5"/>
      <c r="N84" s="73" t="str">
        <f>IF(Tabla2[[#This Row],[Nivel]]="Décimo","Seleccionar",IF(Tabla2[[#This Row],[Nivel]]="Undécimo","Seleccionar",IF(Tabla2[[#This Row],[Nivel]]="","","NO APLICA")))</f>
        <v/>
      </c>
      <c r="O84" s="30"/>
    </row>
    <row r="85" spans="4:15" x14ac:dyDescent="0.25">
      <c r="D85" s="62">
        <v>71</v>
      </c>
      <c r="E85" s="31"/>
      <c r="F85" s="31"/>
      <c r="G85" s="5"/>
      <c r="H85" s="5"/>
      <c r="I85" s="5"/>
      <c r="J85" s="5"/>
      <c r="K85" s="5"/>
      <c r="L85" s="5"/>
      <c r="M85" s="5"/>
      <c r="N85" s="73" t="str">
        <f>IF(Tabla2[[#This Row],[Nivel]]="Décimo","Seleccionar",IF(Tabla2[[#This Row],[Nivel]]="Undécimo","Seleccionar",IF(Tabla2[[#This Row],[Nivel]]="","","NO APLICA")))</f>
        <v/>
      </c>
      <c r="O85" s="30"/>
    </row>
    <row r="86" spans="4:15" x14ac:dyDescent="0.25">
      <c r="D86" s="62">
        <v>72</v>
      </c>
      <c r="E86" s="31"/>
      <c r="F86" s="31"/>
      <c r="G86" s="5"/>
      <c r="H86" s="5"/>
      <c r="I86" s="5"/>
      <c r="J86" s="5"/>
      <c r="K86" s="5"/>
      <c r="L86" s="5"/>
      <c r="M86" s="5"/>
      <c r="N86" s="73" t="str">
        <f>IF(Tabla2[[#This Row],[Nivel]]="Décimo","Seleccionar",IF(Tabla2[[#This Row],[Nivel]]="Undécimo","Seleccionar",IF(Tabla2[[#This Row],[Nivel]]="","","NO APLICA")))</f>
        <v/>
      </c>
      <c r="O86" s="30"/>
    </row>
    <row r="87" spans="4:15" x14ac:dyDescent="0.25">
      <c r="D87" s="62">
        <v>73</v>
      </c>
      <c r="E87" s="29"/>
      <c r="F87" s="29"/>
      <c r="G87" s="5"/>
      <c r="H87" s="5"/>
      <c r="I87" s="5"/>
      <c r="J87" s="5"/>
      <c r="K87" s="5"/>
      <c r="L87" s="5"/>
      <c r="M87" s="5"/>
      <c r="N87" s="73" t="str">
        <f>IF(Tabla2[[#This Row],[Nivel]]="Décimo","Seleccionar",IF(Tabla2[[#This Row],[Nivel]]="Undécimo","Seleccionar",IF(Tabla2[[#This Row],[Nivel]]="","","NO APLICA")))</f>
        <v/>
      </c>
      <c r="O87" s="30"/>
    </row>
    <row r="88" spans="4:15" x14ac:dyDescent="0.25">
      <c r="D88" s="62">
        <v>74</v>
      </c>
      <c r="E88" s="31"/>
      <c r="F88" s="31"/>
      <c r="G88" s="5"/>
      <c r="H88" s="5"/>
      <c r="I88" s="5"/>
      <c r="J88" s="5"/>
      <c r="K88" s="5"/>
      <c r="L88" s="5"/>
      <c r="M88" s="5"/>
      <c r="N88" s="73" t="str">
        <f>IF(Tabla2[[#This Row],[Nivel]]="Décimo","Seleccionar",IF(Tabla2[[#This Row],[Nivel]]="Undécimo","Seleccionar",IF(Tabla2[[#This Row],[Nivel]]="","","NO APLICA")))</f>
        <v/>
      </c>
      <c r="O88" s="30"/>
    </row>
    <row r="89" spans="4:15" x14ac:dyDescent="0.25">
      <c r="D89" s="62">
        <v>75</v>
      </c>
      <c r="E89" s="31"/>
      <c r="F89" s="31"/>
      <c r="G89" s="5"/>
      <c r="H89" s="5"/>
      <c r="I89" s="5"/>
      <c r="J89" s="5"/>
      <c r="K89" s="5"/>
      <c r="L89" s="5"/>
      <c r="M89" s="5"/>
      <c r="N89" s="73" t="str">
        <f>IF(Tabla2[[#This Row],[Nivel]]="Décimo","Seleccionar",IF(Tabla2[[#This Row],[Nivel]]="Undécimo","Seleccionar",IF(Tabla2[[#This Row],[Nivel]]="","","NO APLICA")))</f>
        <v/>
      </c>
      <c r="O89" s="30"/>
    </row>
    <row r="90" spans="4:15" x14ac:dyDescent="0.25">
      <c r="D90" s="62">
        <v>76</v>
      </c>
      <c r="E90" s="31"/>
      <c r="F90" s="31"/>
      <c r="G90" s="5"/>
      <c r="H90" s="5"/>
      <c r="I90" s="5"/>
      <c r="J90" s="5"/>
      <c r="K90" s="5"/>
      <c r="L90" s="5"/>
      <c r="M90" s="5"/>
      <c r="N90" s="73" t="str">
        <f>IF(Tabla2[[#This Row],[Nivel]]="Décimo","Seleccionar",IF(Tabla2[[#This Row],[Nivel]]="Undécimo","Seleccionar",IF(Tabla2[[#This Row],[Nivel]]="","","NO APLICA")))</f>
        <v/>
      </c>
      <c r="O90" s="30"/>
    </row>
    <row r="91" spans="4:15" x14ac:dyDescent="0.25">
      <c r="D91" s="62">
        <v>77</v>
      </c>
      <c r="E91" s="31"/>
      <c r="F91" s="31"/>
      <c r="G91" s="5"/>
      <c r="H91" s="5"/>
      <c r="I91" s="5"/>
      <c r="J91" s="5"/>
      <c r="K91" s="5"/>
      <c r="L91" s="5"/>
      <c r="M91" s="5"/>
      <c r="N91" s="73" t="str">
        <f>IF(Tabla2[[#This Row],[Nivel]]="Décimo","Seleccionar",IF(Tabla2[[#This Row],[Nivel]]="Undécimo","Seleccionar",IF(Tabla2[[#This Row],[Nivel]]="","","NO APLICA")))</f>
        <v/>
      </c>
      <c r="O91" s="30"/>
    </row>
    <row r="92" spans="4:15" x14ac:dyDescent="0.25">
      <c r="D92" s="62">
        <v>78</v>
      </c>
      <c r="E92" s="31"/>
      <c r="F92" s="31"/>
      <c r="G92" s="5"/>
      <c r="H92" s="5"/>
      <c r="I92" s="5"/>
      <c r="J92" s="5"/>
      <c r="K92" s="5"/>
      <c r="L92" s="5"/>
      <c r="M92" s="5"/>
      <c r="N92" s="73" t="str">
        <f>IF(Tabla2[[#This Row],[Nivel]]="Décimo","Seleccionar",IF(Tabla2[[#This Row],[Nivel]]="Undécimo","Seleccionar",IF(Tabla2[[#This Row],[Nivel]]="","","NO APLICA")))</f>
        <v/>
      </c>
      <c r="O92" s="30"/>
    </row>
    <row r="93" spans="4:15" x14ac:dyDescent="0.25">
      <c r="D93" s="62">
        <v>79</v>
      </c>
      <c r="E93" s="31"/>
      <c r="F93" s="31"/>
      <c r="G93" s="5"/>
      <c r="H93" s="5"/>
      <c r="I93" s="5"/>
      <c r="J93" s="5"/>
      <c r="K93" s="5"/>
      <c r="L93" s="5"/>
      <c r="M93" s="5"/>
      <c r="N93" s="73" t="str">
        <f>IF(Tabla2[[#This Row],[Nivel]]="Décimo","Seleccionar",IF(Tabla2[[#This Row],[Nivel]]="Undécimo","Seleccionar",IF(Tabla2[[#This Row],[Nivel]]="","","NO APLICA")))</f>
        <v/>
      </c>
      <c r="O93" s="30"/>
    </row>
    <row r="94" spans="4:15" x14ac:dyDescent="0.25">
      <c r="D94" s="62">
        <v>80</v>
      </c>
      <c r="E94" s="31"/>
      <c r="F94" s="31"/>
      <c r="G94" s="5"/>
      <c r="H94" s="5"/>
      <c r="I94" s="5"/>
      <c r="J94" s="5"/>
      <c r="K94" s="5"/>
      <c r="L94" s="5"/>
      <c r="M94" s="5"/>
      <c r="N94" s="73" t="str">
        <f>IF(Tabla2[[#This Row],[Nivel]]="Décimo","Seleccionar",IF(Tabla2[[#This Row],[Nivel]]="Undécimo","Seleccionar",IF(Tabla2[[#This Row],[Nivel]]="","","NO APLICA")))</f>
        <v/>
      </c>
      <c r="O94" s="30"/>
    </row>
    <row r="95" spans="4:15" x14ac:dyDescent="0.25">
      <c r="D95" s="62">
        <v>81</v>
      </c>
      <c r="E95" s="31"/>
      <c r="F95" s="31"/>
      <c r="G95" s="5"/>
      <c r="H95" s="5"/>
      <c r="I95" s="5"/>
      <c r="J95" s="5"/>
      <c r="K95" s="5"/>
      <c r="L95" s="5"/>
      <c r="M95" s="5"/>
      <c r="N95" s="73" t="str">
        <f>IF(Tabla2[[#This Row],[Nivel]]="Décimo","Seleccionar",IF(Tabla2[[#This Row],[Nivel]]="Undécimo","Seleccionar",IF(Tabla2[[#This Row],[Nivel]]="","","NO APLICA")))</f>
        <v/>
      </c>
      <c r="O95" s="30"/>
    </row>
    <row r="96" spans="4:15" x14ac:dyDescent="0.25">
      <c r="D96" s="62">
        <v>82</v>
      </c>
      <c r="E96" s="31"/>
      <c r="F96" s="31"/>
      <c r="G96" s="5"/>
      <c r="H96" s="5"/>
      <c r="I96" s="5"/>
      <c r="J96" s="5"/>
      <c r="K96" s="5"/>
      <c r="L96" s="5"/>
      <c r="M96" s="5"/>
      <c r="N96" s="73" t="str">
        <f>IF(Tabla2[[#This Row],[Nivel]]="Décimo","Seleccionar",IF(Tabla2[[#This Row],[Nivel]]="Undécimo","Seleccionar",IF(Tabla2[[#This Row],[Nivel]]="","","NO APLICA")))</f>
        <v/>
      </c>
      <c r="O96" s="30"/>
    </row>
    <row r="97" spans="4:15" x14ac:dyDescent="0.25">
      <c r="D97" s="62">
        <v>83</v>
      </c>
      <c r="E97" s="31"/>
      <c r="F97" s="31"/>
      <c r="G97" s="5"/>
      <c r="H97" s="5"/>
      <c r="I97" s="5"/>
      <c r="J97" s="5"/>
      <c r="K97" s="5"/>
      <c r="L97" s="5"/>
      <c r="M97" s="5"/>
      <c r="N97" s="73" t="str">
        <f>IF(Tabla2[[#This Row],[Nivel]]="Décimo","Seleccionar",IF(Tabla2[[#This Row],[Nivel]]="Undécimo","Seleccionar",IF(Tabla2[[#This Row],[Nivel]]="","","NO APLICA")))</f>
        <v/>
      </c>
      <c r="O97" s="30"/>
    </row>
    <row r="98" spans="4:15" x14ac:dyDescent="0.25">
      <c r="D98" s="62">
        <v>84</v>
      </c>
      <c r="E98" s="31"/>
      <c r="F98" s="31"/>
      <c r="G98" s="5"/>
      <c r="H98" s="5"/>
      <c r="I98" s="5"/>
      <c r="J98" s="5"/>
      <c r="K98" s="5"/>
      <c r="L98" s="5"/>
      <c r="M98" s="5"/>
      <c r="N98" s="73" t="str">
        <f>IF(Tabla2[[#This Row],[Nivel]]="Décimo","Seleccionar",IF(Tabla2[[#This Row],[Nivel]]="Undécimo","Seleccionar",IF(Tabla2[[#This Row],[Nivel]]="","","NO APLICA")))</f>
        <v/>
      </c>
      <c r="O98" s="30"/>
    </row>
    <row r="99" spans="4:15" x14ac:dyDescent="0.25">
      <c r="D99" s="62">
        <v>85</v>
      </c>
      <c r="E99" s="31"/>
      <c r="F99" s="31"/>
      <c r="G99" s="5"/>
      <c r="H99" s="5"/>
      <c r="I99" s="5"/>
      <c r="J99" s="5"/>
      <c r="K99" s="5"/>
      <c r="L99" s="5"/>
      <c r="M99" s="5"/>
      <c r="N99" s="73" t="str">
        <f>IF(Tabla2[[#This Row],[Nivel]]="Décimo","Seleccionar",IF(Tabla2[[#This Row],[Nivel]]="Undécimo","Seleccionar",IF(Tabla2[[#This Row],[Nivel]]="","","NO APLICA")))</f>
        <v/>
      </c>
      <c r="O99" s="30"/>
    </row>
    <row r="100" spans="4:15" x14ac:dyDescent="0.25">
      <c r="D100" s="62">
        <v>86</v>
      </c>
      <c r="E100" s="31"/>
      <c r="F100" s="31"/>
      <c r="G100" s="5"/>
      <c r="H100" s="5"/>
      <c r="I100" s="5"/>
      <c r="J100" s="5"/>
      <c r="K100" s="5"/>
      <c r="L100" s="5"/>
      <c r="M100" s="5"/>
      <c r="N100" s="73" t="str">
        <f>IF(Tabla2[[#This Row],[Nivel]]="Décimo","Seleccionar",IF(Tabla2[[#This Row],[Nivel]]="Undécimo","Seleccionar",IF(Tabla2[[#This Row],[Nivel]]="","","NO APLICA")))</f>
        <v/>
      </c>
      <c r="O100" s="30"/>
    </row>
    <row r="101" spans="4:15" x14ac:dyDescent="0.25">
      <c r="D101" s="62">
        <v>87</v>
      </c>
      <c r="E101" s="31"/>
      <c r="F101" s="31"/>
      <c r="G101" s="5"/>
      <c r="H101" s="5"/>
      <c r="I101" s="5"/>
      <c r="J101" s="5"/>
      <c r="K101" s="5"/>
      <c r="L101" s="5"/>
      <c r="M101" s="5"/>
      <c r="N101" s="73" t="str">
        <f>IF(Tabla2[[#This Row],[Nivel]]="Décimo","Seleccionar",IF(Tabla2[[#This Row],[Nivel]]="Undécimo","Seleccionar",IF(Tabla2[[#This Row],[Nivel]]="","","NO APLICA")))</f>
        <v/>
      </c>
      <c r="O101" s="30"/>
    </row>
    <row r="102" spans="4:15" x14ac:dyDescent="0.25">
      <c r="D102" s="62">
        <v>88</v>
      </c>
      <c r="E102" s="31"/>
      <c r="F102" s="31"/>
      <c r="G102" s="5"/>
      <c r="H102" s="5"/>
      <c r="I102" s="5"/>
      <c r="J102" s="5"/>
      <c r="K102" s="5"/>
      <c r="L102" s="5"/>
      <c r="M102" s="5"/>
      <c r="N102" s="73" t="str">
        <f>IF(Tabla2[[#This Row],[Nivel]]="Décimo","Seleccionar",IF(Tabla2[[#This Row],[Nivel]]="Undécimo","Seleccionar",IF(Tabla2[[#This Row],[Nivel]]="","","NO APLICA")))</f>
        <v/>
      </c>
      <c r="O102" s="30"/>
    </row>
    <row r="103" spans="4:15" x14ac:dyDescent="0.25">
      <c r="D103" s="62">
        <v>89</v>
      </c>
      <c r="E103" s="31"/>
      <c r="F103" s="31"/>
      <c r="G103" s="5"/>
      <c r="H103" s="5"/>
      <c r="I103" s="5"/>
      <c r="J103" s="5"/>
      <c r="K103" s="5"/>
      <c r="L103" s="5"/>
      <c r="M103" s="5"/>
      <c r="N103" s="73" t="str">
        <f>IF(Tabla2[[#This Row],[Nivel]]="Décimo","Seleccionar",IF(Tabla2[[#This Row],[Nivel]]="Undécimo","Seleccionar",IF(Tabla2[[#This Row],[Nivel]]="","","NO APLICA")))</f>
        <v/>
      </c>
      <c r="O103" s="30"/>
    </row>
    <row r="104" spans="4:15" x14ac:dyDescent="0.25">
      <c r="D104" s="62">
        <v>90</v>
      </c>
      <c r="E104" s="31"/>
      <c r="F104" s="31"/>
      <c r="G104" s="5"/>
      <c r="H104" s="5"/>
      <c r="I104" s="5"/>
      <c r="J104" s="5"/>
      <c r="K104" s="5"/>
      <c r="L104" s="5"/>
      <c r="M104" s="5"/>
      <c r="N104" s="73" t="str">
        <f>IF(Tabla2[[#This Row],[Nivel]]="Décimo","Seleccionar",IF(Tabla2[[#This Row],[Nivel]]="Undécimo","Seleccionar",IF(Tabla2[[#This Row],[Nivel]]="","","NO APLICA")))</f>
        <v/>
      </c>
      <c r="O104" s="30"/>
    </row>
    <row r="105" spans="4:15" x14ac:dyDescent="0.25">
      <c r="D105" s="62">
        <v>91</v>
      </c>
      <c r="E105" s="29"/>
      <c r="F105" s="29"/>
      <c r="G105" s="5"/>
      <c r="H105" s="5"/>
      <c r="I105" s="5"/>
      <c r="J105" s="5"/>
      <c r="K105" s="5"/>
      <c r="L105" s="5"/>
      <c r="M105" s="5"/>
      <c r="N105" s="73" t="str">
        <f>IF(Tabla2[[#This Row],[Nivel]]="Décimo","Seleccionar",IF(Tabla2[[#This Row],[Nivel]]="Undécimo","Seleccionar",IF(Tabla2[[#This Row],[Nivel]]="","","NO APLICA")))</f>
        <v/>
      </c>
      <c r="O105" s="30"/>
    </row>
    <row r="106" spans="4:15" x14ac:dyDescent="0.25">
      <c r="D106" s="62">
        <v>92</v>
      </c>
      <c r="E106" s="31"/>
      <c r="F106" s="31"/>
      <c r="G106" s="5"/>
      <c r="H106" s="5"/>
      <c r="I106" s="5"/>
      <c r="J106" s="5"/>
      <c r="K106" s="5"/>
      <c r="L106" s="5"/>
      <c r="M106" s="5"/>
      <c r="N106" s="73" t="str">
        <f>IF(Tabla2[[#This Row],[Nivel]]="Décimo","Seleccionar",IF(Tabla2[[#This Row],[Nivel]]="Undécimo","Seleccionar",IF(Tabla2[[#This Row],[Nivel]]="","","NO APLICA")))</f>
        <v/>
      </c>
      <c r="O106" s="30"/>
    </row>
    <row r="107" spans="4:15" x14ac:dyDescent="0.25">
      <c r="D107" s="62">
        <v>93</v>
      </c>
      <c r="E107" s="31"/>
      <c r="F107" s="31"/>
      <c r="G107" s="5"/>
      <c r="H107" s="5"/>
      <c r="I107" s="5"/>
      <c r="J107" s="5"/>
      <c r="K107" s="5"/>
      <c r="L107" s="5"/>
      <c r="M107" s="5"/>
      <c r="N107" s="73" t="str">
        <f>IF(Tabla2[[#This Row],[Nivel]]="Décimo","Seleccionar",IF(Tabla2[[#This Row],[Nivel]]="Undécimo","Seleccionar",IF(Tabla2[[#This Row],[Nivel]]="","","NO APLICA")))</f>
        <v/>
      </c>
      <c r="O107" s="30"/>
    </row>
    <row r="108" spans="4:15" x14ac:dyDescent="0.25">
      <c r="D108" s="62">
        <v>94</v>
      </c>
      <c r="E108" s="31"/>
      <c r="F108" s="31"/>
      <c r="G108" s="5"/>
      <c r="H108" s="5"/>
      <c r="I108" s="5"/>
      <c r="J108" s="5"/>
      <c r="K108" s="5"/>
      <c r="L108" s="5"/>
      <c r="M108" s="5"/>
      <c r="N108" s="73" t="str">
        <f>IF(Tabla2[[#This Row],[Nivel]]="Décimo","Seleccionar",IF(Tabla2[[#This Row],[Nivel]]="Undécimo","Seleccionar",IF(Tabla2[[#This Row],[Nivel]]="","","NO APLICA")))</f>
        <v/>
      </c>
      <c r="O108" s="30"/>
    </row>
    <row r="109" spans="4:15" x14ac:dyDescent="0.25">
      <c r="D109" s="62">
        <v>95</v>
      </c>
      <c r="E109" s="31"/>
      <c r="F109" s="31"/>
      <c r="G109" s="5"/>
      <c r="H109" s="5"/>
      <c r="I109" s="5"/>
      <c r="J109" s="5"/>
      <c r="K109" s="5"/>
      <c r="L109" s="5"/>
      <c r="M109" s="5"/>
      <c r="N109" s="73" t="str">
        <f>IF(Tabla2[[#This Row],[Nivel]]="Décimo","Seleccionar",IF(Tabla2[[#This Row],[Nivel]]="Undécimo","Seleccionar",IF(Tabla2[[#This Row],[Nivel]]="","","NO APLICA")))</f>
        <v/>
      </c>
      <c r="O109" s="30"/>
    </row>
    <row r="110" spans="4:15" x14ac:dyDescent="0.25">
      <c r="D110" s="62">
        <v>96</v>
      </c>
      <c r="E110" s="31"/>
      <c r="F110" s="31"/>
      <c r="G110" s="5"/>
      <c r="H110" s="5"/>
      <c r="I110" s="5"/>
      <c r="J110" s="5"/>
      <c r="K110" s="5"/>
      <c r="L110" s="5"/>
      <c r="M110" s="5"/>
      <c r="N110" s="73" t="str">
        <f>IF(Tabla2[[#This Row],[Nivel]]="Décimo","Seleccionar",IF(Tabla2[[#This Row],[Nivel]]="Undécimo","Seleccionar",IF(Tabla2[[#This Row],[Nivel]]="","","NO APLICA")))</f>
        <v/>
      </c>
      <c r="O110" s="30"/>
    </row>
    <row r="111" spans="4:15" x14ac:dyDescent="0.25">
      <c r="D111" s="62">
        <v>97</v>
      </c>
      <c r="E111" s="31"/>
      <c r="F111" s="31"/>
      <c r="G111" s="5"/>
      <c r="H111" s="5"/>
      <c r="I111" s="5"/>
      <c r="J111" s="5"/>
      <c r="K111" s="5"/>
      <c r="L111" s="5"/>
      <c r="M111" s="5"/>
      <c r="N111" s="73" t="str">
        <f>IF(Tabla2[[#This Row],[Nivel]]="Décimo","Seleccionar",IF(Tabla2[[#This Row],[Nivel]]="Undécimo","Seleccionar",IF(Tabla2[[#This Row],[Nivel]]="","","NO APLICA")))</f>
        <v/>
      </c>
      <c r="O111" s="30"/>
    </row>
    <row r="112" spans="4:15" x14ac:dyDescent="0.25">
      <c r="D112" s="62">
        <v>98</v>
      </c>
      <c r="E112" s="31"/>
      <c r="F112" s="31"/>
      <c r="G112" s="5"/>
      <c r="H112" s="5"/>
      <c r="I112" s="5"/>
      <c r="J112" s="5"/>
      <c r="K112" s="5"/>
      <c r="L112" s="5"/>
      <c r="M112" s="5"/>
      <c r="N112" s="73" t="str">
        <f>IF(Tabla2[[#This Row],[Nivel]]="Décimo","Seleccionar",IF(Tabla2[[#This Row],[Nivel]]="Undécimo","Seleccionar",IF(Tabla2[[#This Row],[Nivel]]="","","NO APLICA")))</f>
        <v/>
      </c>
      <c r="O112" s="30"/>
    </row>
    <row r="113" spans="4:15" x14ac:dyDescent="0.25">
      <c r="D113" s="62">
        <v>99</v>
      </c>
      <c r="E113" s="31"/>
      <c r="F113" s="31"/>
      <c r="G113" s="5"/>
      <c r="H113" s="5"/>
      <c r="I113" s="5"/>
      <c r="J113" s="5"/>
      <c r="K113" s="5"/>
      <c r="L113" s="5"/>
      <c r="M113" s="5"/>
      <c r="N113" s="73" t="str">
        <f>IF(Tabla2[[#This Row],[Nivel]]="Décimo","Seleccionar",IF(Tabla2[[#This Row],[Nivel]]="Undécimo","Seleccionar",IF(Tabla2[[#This Row],[Nivel]]="","","NO APLICA")))</f>
        <v/>
      </c>
      <c r="O113" s="30"/>
    </row>
    <row r="114" spans="4:15" x14ac:dyDescent="0.25">
      <c r="D114" s="62">
        <v>100</v>
      </c>
      <c r="E114" s="31"/>
      <c r="F114" s="31"/>
      <c r="G114" s="5"/>
      <c r="H114" s="5"/>
      <c r="I114" s="5"/>
      <c r="J114" s="5"/>
      <c r="K114" s="5"/>
      <c r="L114" s="5"/>
      <c r="M114" s="5"/>
      <c r="N114" s="73" t="str">
        <f>IF(Tabla2[[#This Row],[Nivel]]="Décimo","Seleccionar",IF(Tabla2[[#This Row],[Nivel]]="Undécimo","Seleccionar",IF(Tabla2[[#This Row],[Nivel]]="","","NO APLICA")))</f>
        <v/>
      </c>
      <c r="O114" s="30"/>
    </row>
    <row r="115" spans="4:15" x14ac:dyDescent="0.25">
      <c r="D115" s="62">
        <v>101</v>
      </c>
      <c r="E115" s="31"/>
      <c r="F115" s="31"/>
      <c r="G115" s="5"/>
      <c r="H115" s="5"/>
      <c r="I115" s="5"/>
      <c r="J115" s="5"/>
      <c r="K115" s="5"/>
      <c r="L115" s="5"/>
      <c r="M115" s="5"/>
      <c r="N115" s="73" t="str">
        <f>IF(Tabla2[[#This Row],[Nivel]]="Décimo","Seleccionar",IF(Tabla2[[#This Row],[Nivel]]="Undécimo","Seleccionar",IF(Tabla2[[#This Row],[Nivel]]="","","NO APLICA")))</f>
        <v/>
      </c>
      <c r="O115" s="30"/>
    </row>
    <row r="116" spans="4:15" x14ac:dyDescent="0.25">
      <c r="D116" s="62">
        <v>102</v>
      </c>
      <c r="E116" s="31"/>
      <c r="F116" s="31"/>
      <c r="G116" s="5"/>
      <c r="H116" s="5"/>
      <c r="I116" s="5"/>
      <c r="J116" s="5"/>
      <c r="K116" s="5"/>
      <c r="L116" s="5"/>
      <c r="M116" s="5"/>
      <c r="N116" s="73" t="str">
        <f>IF(Tabla2[[#This Row],[Nivel]]="Décimo","Seleccionar",IF(Tabla2[[#This Row],[Nivel]]="Undécimo","Seleccionar",IF(Tabla2[[#This Row],[Nivel]]="","","NO APLICA")))</f>
        <v/>
      </c>
      <c r="O116" s="30"/>
    </row>
    <row r="117" spans="4:15" x14ac:dyDescent="0.25">
      <c r="D117" s="62">
        <v>103</v>
      </c>
      <c r="E117" s="31"/>
      <c r="F117" s="31"/>
      <c r="G117" s="5"/>
      <c r="H117" s="5"/>
      <c r="I117" s="5"/>
      <c r="J117" s="5"/>
      <c r="K117" s="5"/>
      <c r="L117" s="5"/>
      <c r="M117" s="5"/>
      <c r="N117" s="73" t="str">
        <f>IF(Tabla2[[#This Row],[Nivel]]="Décimo","Seleccionar",IF(Tabla2[[#This Row],[Nivel]]="Undécimo","Seleccionar",IF(Tabla2[[#This Row],[Nivel]]="","","NO APLICA")))</f>
        <v/>
      </c>
      <c r="O117" s="30"/>
    </row>
    <row r="118" spans="4:15" x14ac:dyDescent="0.25">
      <c r="D118" s="62">
        <v>104</v>
      </c>
      <c r="E118" s="31"/>
      <c r="F118" s="31"/>
      <c r="G118" s="5"/>
      <c r="H118" s="5"/>
      <c r="I118" s="5"/>
      <c r="J118" s="5"/>
      <c r="K118" s="5"/>
      <c r="L118" s="5"/>
      <c r="M118" s="5"/>
      <c r="N118" s="73" t="str">
        <f>IF(Tabla2[[#This Row],[Nivel]]="Décimo","Seleccionar",IF(Tabla2[[#This Row],[Nivel]]="Undécimo","Seleccionar",IF(Tabla2[[#This Row],[Nivel]]="","","NO APLICA")))</f>
        <v/>
      </c>
      <c r="O118" s="30"/>
    </row>
    <row r="119" spans="4:15" x14ac:dyDescent="0.25">
      <c r="D119" s="62">
        <v>105</v>
      </c>
      <c r="E119" s="31"/>
      <c r="F119" s="31"/>
      <c r="G119" s="5"/>
      <c r="H119" s="5"/>
      <c r="I119" s="5"/>
      <c r="J119" s="5"/>
      <c r="K119" s="5"/>
      <c r="L119" s="5"/>
      <c r="M119" s="5"/>
      <c r="N119" s="73" t="str">
        <f>IF(Tabla2[[#This Row],[Nivel]]="Décimo","Seleccionar",IF(Tabla2[[#This Row],[Nivel]]="Undécimo","Seleccionar",IF(Tabla2[[#This Row],[Nivel]]="","","NO APLICA")))</f>
        <v/>
      </c>
      <c r="O119" s="30"/>
    </row>
    <row r="120" spans="4:15" x14ac:dyDescent="0.25">
      <c r="D120" s="62">
        <v>106</v>
      </c>
      <c r="E120" s="31"/>
      <c r="F120" s="31"/>
      <c r="G120" s="5"/>
      <c r="H120" s="5"/>
      <c r="I120" s="5"/>
      <c r="J120" s="5"/>
      <c r="K120" s="5"/>
      <c r="L120" s="5"/>
      <c r="M120" s="5"/>
      <c r="N120" s="73" t="str">
        <f>IF(Tabla2[[#This Row],[Nivel]]="Décimo","Seleccionar",IF(Tabla2[[#This Row],[Nivel]]="Undécimo","Seleccionar",IF(Tabla2[[#This Row],[Nivel]]="","","NO APLICA")))</f>
        <v/>
      </c>
      <c r="O120" s="30"/>
    </row>
    <row r="121" spans="4:15" x14ac:dyDescent="0.25">
      <c r="D121" s="62">
        <v>107</v>
      </c>
      <c r="E121" s="31"/>
      <c r="F121" s="31"/>
      <c r="G121" s="5"/>
      <c r="H121" s="5"/>
      <c r="I121" s="5"/>
      <c r="J121" s="5"/>
      <c r="K121" s="5"/>
      <c r="L121" s="5"/>
      <c r="M121" s="5"/>
      <c r="N121" s="73" t="str">
        <f>IF(Tabla2[[#This Row],[Nivel]]="Décimo","Seleccionar",IF(Tabla2[[#This Row],[Nivel]]="Undécimo","Seleccionar",IF(Tabla2[[#This Row],[Nivel]]="","","NO APLICA")))</f>
        <v/>
      </c>
      <c r="O121" s="30"/>
    </row>
    <row r="122" spans="4:15" x14ac:dyDescent="0.25">
      <c r="D122" s="62">
        <v>108</v>
      </c>
      <c r="E122" s="31"/>
      <c r="F122" s="31"/>
      <c r="G122" s="5"/>
      <c r="H122" s="5"/>
      <c r="I122" s="5"/>
      <c r="J122" s="5"/>
      <c r="K122" s="5"/>
      <c r="L122" s="5"/>
      <c r="M122" s="5"/>
      <c r="N122" s="73" t="str">
        <f>IF(Tabla2[[#This Row],[Nivel]]="Décimo","Seleccionar",IF(Tabla2[[#This Row],[Nivel]]="Undécimo","Seleccionar",IF(Tabla2[[#This Row],[Nivel]]="","","NO APLICA")))</f>
        <v/>
      </c>
      <c r="O122" s="30"/>
    </row>
    <row r="123" spans="4:15" x14ac:dyDescent="0.25">
      <c r="D123" s="62">
        <v>109</v>
      </c>
      <c r="E123" s="29"/>
      <c r="F123" s="29"/>
      <c r="G123" s="5"/>
      <c r="H123" s="5"/>
      <c r="I123" s="5"/>
      <c r="J123" s="5"/>
      <c r="K123" s="5"/>
      <c r="L123" s="5"/>
      <c r="M123" s="5"/>
      <c r="N123" s="73" t="str">
        <f>IF(Tabla2[[#This Row],[Nivel]]="Décimo","Seleccionar",IF(Tabla2[[#This Row],[Nivel]]="Undécimo","Seleccionar",IF(Tabla2[[#This Row],[Nivel]]="","","NO APLICA")))</f>
        <v/>
      </c>
      <c r="O123" s="30"/>
    </row>
    <row r="124" spans="4:15" x14ac:dyDescent="0.25">
      <c r="D124" s="62">
        <v>110</v>
      </c>
      <c r="E124" s="31"/>
      <c r="F124" s="31"/>
      <c r="G124" s="5"/>
      <c r="H124" s="5"/>
      <c r="I124" s="5"/>
      <c r="J124" s="5"/>
      <c r="K124" s="5"/>
      <c r="L124" s="5"/>
      <c r="M124" s="5"/>
      <c r="N124" s="73" t="str">
        <f>IF(Tabla2[[#This Row],[Nivel]]="Décimo","Seleccionar",IF(Tabla2[[#This Row],[Nivel]]="Undécimo","Seleccionar",IF(Tabla2[[#This Row],[Nivel]]="","","NO APLICA")))</f>
        <v/>
      </c>
      <c r="O124" s="30"/>
    </row>
    <row r="125" spans="4:15" x14ac:dyDescent="0.25">
      <c r="D125" s="62">
        <v>111</v>
      </c>
      <c r="E125" s="31"/>
      <c r="F125" s="31"/>
      <c r="G125" s="5"/>
      <c r="H125" s="5"/>
      <c r="I125" s="5"/>
      <c r="J125" s="5"/>
      <c r="K125" s="5"/>
      <c r="L125" s="5"/>
      <c r="M125" s="5"/>
      <c r="N125" s="73" t="str">
        <f>IF(Tabla2[[#This Row],[Nivel]]="Décimo","Seleccionar",IF(Tabla2[[#This Row],[Nivel]]="Undécimo","Seleccionar",IF(Tabla2[[#This Row],[Nivel]]="","","NO APLICA")))</f>
        <v/>
      </c>
      <c r="O125" s="30"/>
    </row>
    <row r="126" spans="4:15" x14ac:dyDescent="0.25">
      <c r="D126" s="62">
        <v>112</v>
      </c>
      <c r="E126" s="31"/>
      <c r="F126" s="31"/>
      <c r="G126" s="5"/>
      <c r="H126" s="5"/>
      <c r="I126" s="5"/>
      <c r="J126" s="5"/>
      <c r="K126" s="5"/>
      <c r="L126" s="5"/>
      <c r="M126" s="5"/>
      <c r="N126" s="73" t="str">
        <f>IF(Tabla2[[#This Row],[Nivel]]="Décimo","Seleccionar",IF(Tabla2[[#This Row],[Nivel]]="Undécimo","Seleccionar",IF(Tabla2[[#This Row],[Nivel]]="","","NO APLICA")))</f>
        <v/>
      </c>
      <c r="O126" s="30"/>
    </row>
    <row r="127" spans="4:15" x14ac:dyDescent="0.25">
      <c r="D127" s="62">
        <v>113</v>
      </c>
      <c r="E127" s="31"/>
      <c r="F127" s="31"/>
      <c r="G127" s="5"/>
      <c r="H127" s="5"/>
      <c r="I127" s="5"/>
      <c r="J127" s="5"/>
      <c r="K127" s="5"/>
      <c r="L127" s="5"/>
      <c r="M127" s="5"/>
      <c r="N127" s="73" t="str">
        <f>IF(Tabla2[[#This Row],[Nivel]]="Décimo","Seleccionar",IF(Tabla2[[#This Row],[Nivel]]="Undécimo","Seleccionar",IF(Tabla2[[#This Row],[Nivel]]="","","NO APLICA")))</f>
        <v/>
      </c>
      <c r="O127" s="30"/>
    </row>
    <row r="128" spans="4:15" x14ac:dyDescent="0.25">
      <c r="D128" s="62">
        <v>114</v>
      </c>
      <c r="E128" s="31"/>
      <c r="F128" s="31"/>
      <c r="G128" s="5"/>
      <c r="H128" s="5"/>
      <c r="I128" s="5"/>
      <c r="J128" s="5"/>
      <c r="K128" s="5"/>
      <c r="L128" s="5"/>
      <c r="M128" s="5"/>
      <c r="N128" s="73" t="str">
        <f>IF(Tabla2[[#This Row],[Nivel]]="Décimo","Seleccionar",IF(Tabla2[[#This Row],[Nivel]]="Undécimo","Seleccionar",IF(Tabla2[[#This Row],[Nivel]]="","","NO APLICA")))</f>
        <v/>
      </c>
      <c r="O128" s="30"/>
    </row>
    <row r="129" spans="4:15" x14ac:dyDescent="0.25">
      <c r="D129" s="62">
        <v>115</v>
      </c>
      <c r="E129" s="31"/>
      <c r="F129" s="31"/>
      <c r="G129" s="5"/>
      <c r="H129" s="5"/>
      <c r="I129" s="5"/>
      <c r="J129" s="5"/>
      <c r="K129" s="5"/>
      <c r="L129" s="5"/>
      <c r="M129" s="5"/>
      <c r="N129" s="73" t="str">
        <f>IF(Tabla2[[#This Row],[Nivel]]="Décimo","Seleccionar",IF(Tabla2[[#This Row],[Nivel]]="Undécimo","Seleccionar",IF(Tabla2[[#This Row],[Nivel]]="","","NO APLICA")))</f>
        <v/>
      </c>
      <c r="O129" s="30"/>
    </row>
    <row r="130" spans="4:15" x14ac:dyDescent="0.25">
      <c r="D130" s="62">
        <v>116</v>
      </c>
      <c r="E130" s="31"/>
      <c r="F130" s="31"/>
      <c r="G130" s="5"/>
      <c r="H130" s="5"/>
      <c r="I130" s="5"/>
      <c r="J130" s="5"/>
      <c r="K130" s="5"/>
      <c r="L130" s="5"/>
      <c r="M130" s="5"/>
      <c r="N130" s="73" t="str">
        <f>IF(Tabla2[[#This Row],[Nivel]]="Décimo","Seleccionar",IF(Tabla2[[#This Row],[Nivel]]="Undécimo","Seleccionar",IF(Tabla2[[#This Row],[Nivel]]="","","NO APLICA")))</f>
        <v/>
      </c>
      <c r="O130" s="30"/>
    </row>
    <row r="131" spans="4:15" x14ac:dyDescent="0.25">
      <c r="D131" s="62">
        <v>117</v>
      </c>
      <c r="E131" s="31"/>
      <c r="F131" s="31"/>
      <c r="G131" s="5"/>
      <c r="H131" s="5"/>
      <c r="I131" s="5"/>
      <c r="J131" s="5"/>
      <c r="K131" s="5"/>
      <c r="L131" s="5"/>
      <c r="M131" s="5"/>
      <c r="N131" s="73" t="str">
        <f>IF(Tabla2[[#This Row],[Nivel]]="Décimo","Seleccionar",IF(Tabla2[[#This Row],[Nivel]]="Undécimo","Seleccionar",IF(Tabla2[[#This Row],[Nivel]]="","","NO APLICA")))</f>
        <v/>
      </c>
      <c r="O131" s="30"/>
    </row>
    <row r="132" spans="4:15" x14ac:dyDescent="0.25">
      <c r="D132" s="62">
        <v>118</v>
      </c>
      <c r="E132" s="31"/>
      <c r="F132" s="31"/>
      <c r="G132" s="5"/>
      <c r="H132" s="5"/>
      <c r="I132" s="5"/>
      <c r="J132" s="5"/>
      <c r="K132" s="5"/>
      <c r="L132" s="5"/>
      <c r="M132" s="5"/>
      <c r="N132" s="73" t="str">
        <f>IF(Tabla2[[#This Row],[Nivel]]="Décimo","Seleccionar",IF(Tabla2[[#This Row],[Nivel]]="Undécimo","Seleccionar",IF(Tabla2[[#This Row],[Nivel]]="","","NO APLICA")))</f>
        <v/>
      </c>
      <c r="O132" s="30"/>
    </row>
    <row r="133" spans="4:15" x14ac:dyDescent="0.25">
      <c r="D133" s="62">
        <v>119</v>
      </c>
      <c r="E133" s="31"/>
      <c r="F133" s="31"/>
      <c r="G133" s="5"/>
      <c r="H133" s="5"/>
      <c r="I133" s="5"/>
      <c r="J133" s="5"/>
      <c r="K133" s="5"/>
      <c r="L133" s="5"/>
      <c r="M133" s="5"/>
      <c r="N133" s="73" t="str">
        <f>IF(Tabla2[[#This Row],[Nivel]]="Décimo","Seleccionar",IF(Tabla2[[#This Row],[Nivel]]="Undécimo","Seleccionar",IF(Tabla2[[#This Row],[Nivel]]="","","NO APLICA")))</f>
        <v/>
      </c>
      <c r="O133" s="30"/>
    </row>
    <row r="134" spans="4:15" x14ac:dyDescent="0.25">
      <c r="D134" s="62">
        <v>120</v>
      </c>
      <c r="E134" s="31"/>
      <c r="F134" s="31"/>
      <c r="G134" s="5"/>
      <c r="H134" s="5"/>
      <c r="I134" s="5"/>
      <c r="J134" s="5"/>
      <c r="K134" s="5"/>
      <c r="L134" s="5"/>
      <c r="M134" s="5"/>
      <c r="N134" s="73" t="str">
        <f>IF(Tabla2[[#This Row],[Nivel]]="Décimo","Seleccionar",IF(Tabla2[[#This Row],[Nivel]]="Undécimo","Seleccionar",IF(Tabla2[[#This Row],[Nivel]]="","","NO APLICA")))</f>
        <v/>
      </c>
      <c r="O134" s="30"/>
    </row>
    <row r="135" spans="4:15" x14ac:dyDescent="0.25">
      <c r="D135" s="62">
        <v>121</v>
      </c>
      <c r="E135" s="31"/>
      <c r="F135" s="31"/>
      <c r="G135" s="5"/>
      <c r="H135" s="5"/>
      <c r="I135" s="5"/>
      <c r="J135" s="5"/>
      <c r="K135" s="5"/>
      <c r="L135" s="5"/>
      <c r="M135" s="5"/>
      <c r="N135" s="73" t="str">
        <f>IF(Tabla2[[#This Row],[Nivel]]="Décimo","Seleccionar",IF(Tabla2[[#This Row],[Nivel]]="Undécimo","Seleccionar",IF(Tabla2[[#This Row],[Nivel]]="","","NO APLICA")))</f>
        <v/>
      </c>
      <c r="O135" s="30"/>
    </row>
    <row r="136" spans="4:15" x14ac:dyDescent="0.25">
      <c r="D136" s="62">
        <v>122</v>
      </c>
      <c r="E136" s="31"/>
      <c r="F136" s="31"/>
      <c r="G136" s="5"/>
      <c r="H136" s="5"/>
      <c r="I136" s="5"/>
      <c r="J136" s="5"/>
      <c r="K136" s="5"/>
      <c r="L136" s="5"/>
      <c r="M136" s="5"/>
      <c r="N136" s="73" t="str">
        <f>IF(Tabla2[[#This Row],[Nivel]]="Décimo","Seleccionar",IF(Tabla2[[#This Row],[Nivel]]="Undécimo","Seleccionar",IF(Tabla2[[#This Row],[Nivel]]="","","NO APLICA")))</f>
        <v/>
      </c>
      <c r="O136" s="30"/>
    </row>
    <row r="137" spans="4:15" x14ac:dyDescent="0.25">
      <c r="D137" s="62">
        <v>123</v>
      </c>
      <c r="E137" s="31"/>
      <c r="F137" s="31"/>
      <c r="G137" s="5"/>
      <c r="H137" s="5"/>
      <c r="I137" s="5"/>
      <c r="J137" s="5"/>
      <c r="K137" s="5"/>
      <c r="L137" s="5"/>
      <c r="M137" s="5"/>
      <c r="N137" s="73" t="str">
        <f>IF(Tabla2[[#This Row],[Nivel]]="Décimo","Seleccionar",IF(Tabla2[[#This Row],[Nivel]]="Undécimo","Seleccionar",IF(Tabla2[[#This Row],[Nivel]]="","","NO APLICA")))</f>
        <v/>
      </c>
      <c r="O137" s="30"/>
    </row>
    <row r="138" spans="4:15" x14ac:dyDescent="0.25">
      <c r="D138" s="62">
        <v>124</v>
      </c>
      <c r="E138" s="31"/>
      <c r="F138" s="31"/>
      <c r="G138" s="5"/>
      <c r="H138" s="5"/>
      <c r="I138" s="5"/>
      <c r="J138" s="5"/>
      <c r="K138" s="5"/>
      <c r="L138" s="5"/>
      <c r="M138" s="5"/>
      <c r="N138" s="73" t="str">
        <f>IF(Tabla2[[#This Row],[Nivel]]="Décimo","Seleccionar",IF(Tabla2[[#This Row],[Nivel]]="Undécimo","Seleccionar",IF(Tabla2[[#This Row],[Nivel]]="","","NO APLICA")))</f>
        <v/>
      </c>
      <c r="O138" s="30"/>
    </row>
    <row r="139" spans="4:15" x14ac:dyDescent="0.25">
      <c r="D139" s="62">
        <v>125</v>
      </c>
      <c r="E139" s="31"/>
      <c r="F139" s="31"/>
      <c r="G139" s="5"/>
      <c r="H139" s="5"/>
      <c r="I139" s="5"/>
      <c r="J139" s="5"/>
      <c r="K139" s="5"/>
      <c r="L139" s="5"/>
      <c r="M139" s="5"/>
      <c r="N139" s="73" t="str">
        <f>IF(Tabla2[[#This Row],[Nivel]]="Décimo","Seleccionar",IF(Tabla2[[#This Row],[Nivel]]="Undécimo","Seleccionar",IF(Tabla2[[#This Row],[Nivel]]="","","NO APLICA")))</f>
        <v/>
      </c>
      <c r="O139" s="30"/>
    </row>
    <row r="140" spans="4:15" x14ac:dyDescent="0.25">
      <c r="D140" s="62">
        <v>126</v>
      </c>
      <c r="E140" s="31"/>
      <c r="F140" s="31"/>
      <c r="G140" s="5"/>
      <c r="H140" s="5"/>
      <c r="I140" s="5"/>
      <c r="J140" s="5"/>
      <c r="K140" s="5"/>
      <c r="L140" s="5"/>
      <c r="M140" s="5"/>
      <c r="N140" s="73" t="str">
        <f>IF(Tabla2[[#This Row],[Nivel]]="Décimo","Seleccionar",IF(Tabla2[[#This Row],[Nivel]]="Undécimo","Seleccionar",IF(Tabla2[[#This Row],[Nivel]]="","","NO APLICA")))</f>
        <v/>
      </c>
      <c r="O140" s="30"/>
    </row>
    <row r="141" spans="4:15" x14ac:dyDescent="0.25">
      <c r="D141" s="62">
        <v>127</v>
      </c>
      <c r="E141" s="29"/>
      <c r="F141" s="29"/>
      <c r="G141" s="5"/>
      <c r="H141" s="5"/>
      <c r="I141" s="5"/>
      <c r="J141" s="5"/>
      <c r="K141" s="5"/>
      <c r="L141" s="5"/>
      <c r="M141" s="5"/>
      <c r="N141" s="73" t="str">
        <f>IF(Tabla2[[#This Row],[Nivel]]="Décimo","Seleccionar",IF(Tabla2[[#This Row],[Nivel]]="Undécimo","Seleccionar",IF(Tabla2[[#This Row],[Nivel]]="","","NO APLICA")))</f>
        <v/>
      </c>
      <c r="O141" s="30"/>
    </row>
    <row r="142" spans="4:15" x14ac:dyDescent="0.25">
      <c r="D142" s="62">
        <v>128</v>
      </c>
      <c r="E142" s="31"/>
      <c r="F142" s="31"/>
      <c r="G142" s="5"/>
      <c r="H142" s="5"/>
      <c r="I142" s="5"/>
      <c r="J142" s="5"/>
      <c r="K142" s="5"/>
      <c r="L142" s="5"/>
      <c r="M142" s="5"/>
      <c r="N142" s="73" t="str">
        <f>IF(Tabla2[[#This Row],[Nivel]]="Décimo","Seleccionar",IF(Tabla2[[#This Row],[Nivel]]="Undécimo","Seleccionar",IF(Tabla2[[#This Row],[Nivel]]="","","NO APLICA")))</f>
        <v/>
      </c>
      <c r="O142" s="30"/>
    </row>
    <row r="143" spans="4:15" x14ac:dyDescent="0.25">
      <c r="D143" s="62">
        <v>129</v>
      </c>
      <c r="E143" s="31"/>
      <c r="F143" s="31"/>
      <c r="G143" s="5"/>
      <c r="H143" s="5"/>
      <c r="I143" s="5"/>
      <c r="J143" s="5"/>
      <c r="K143" s="5"/>
      <c r="L143" s="5"/>
      <c r="M143" s="5"/>
      <c r="N143" s="73" t="str">
        <f>IF(Tabla2[[#This Row],[Nivel]]="Décimo","Seleccionar",IF(Tabla2[[#This Row],[Nivel]]="Undécimo","Seleccionar",IF(Tabla2[[#This Row],[Nivel]]="","","NO APLICA")))</f>
        <v/>
      </c>
      <c r="O143" s="30"/>
    </row>
    <row r="144" spans="4:15" x14ac:dyDescent="0.25">
      <c r="D144" s="62">
        <v>130</v>
      </c>
      <c r="E144" s="31"/>
      <c r="F144" s="31"/>
      <c r="G144" s="5"/>
      <c r="H144" s="5"/>
      <c r="I144" s="5"/>
      <c r="J144" s="5"/>
      <c r="K144" s="5"/>
      <c r="L144" s="5"/>
      <c r="M144" s="5"/>
      <c r="N144" s="73" t="str">
        <f>IF(Tabla2[[#This Row],[Nivel]]="Décimo","Seleccionar",IF(Tabla2[[#This Row],[Nivel]]="Undécimo","Seleccionar",IF(Tabla2[[#This Row],[Nivel]]="","","NO APLICA")))</f>
        <v/>
      </c>
      <c r="O144" s="30"/>
    </row>
    <row r="145" spans="4:15" x14ac:dyDescent="0.25">
      <c r="D145" s="62">
        <v>131</v>
      </c>
      <c r="E145" s="31"/>
      <c r="F145" s="31"/>
      <c r="G145" s="5"/>
      <c r="H145" s="5"/>
      <c r="I145" s="5"/>
      <c r="J145" s="5"/>
      <c r="K145" s="5"/>
      <c r="L145" s="5"/>
      <c r="M145" s="5"/>
      <c r="N145" s="73" t="str">
        <f>IF(Tabla2[[#This Row],[Nivel]]="Décimo","Seleccionar",IF(Tabla2[[#This Row],[Nivel]]="Undécimo","Seleccionar",IF(Tabla2[[#This Row],[Nivel]]="","","NO APLICA")))</f>
        <v/>
      </c>
      <c r="O145" s="30"/>
    </row>
    <row r="146" spans="4:15" x14ac:dyDescent="0.25">
      <c r="D146" s="62">
        <v>132</v>
      </c>
      <c r="E146" s="31"/>
      <c r="F146" s="31"/>
      <c r="G146" s="5"/>
      <c r="H146" s="5"/>
      <c r="I146" s="5"/>
      <c r="J146" s="5"/>
      <c r="K146" s="5"/>
      <c r="L146" s="5"/>
      <c r="M146" s="5"/>
      <c r="N146" s="73" t="str">
        <f>IF(Tabla2[[#This Row],[Nivel]]="Décimo","Seleccionar",IF(Tabla2[[#This Row],[Nivel]]="Undécimo","Seleccionar",IF(Tabla2[[#This Row],[Nivel]]="","","NO APLICA")))</f>
        <v/>
      </c>
      <c r="O146" s="30"/>
    </row>
    <row r="147" spans="4:15" x14ac:dyDescent="0.25">
      <c r="D147" s="62">
        <v>133</v>
      </c>
      <c r="E147" s="31"/>
      <c r="F147" s="31"/>
      <c r="G147" s="5"/>
      <c r="H147" s="5"/>
      <c r="I147" s="5"/>
      <c r="J147" s="5"/>
      <c r="K147" s="5"/>
      <c r="L147" s="5"/>
      <c r="M147" s="5"/>
      <c r="N147" s="73" t="str">
        <f>IF(Tabla2[[#This Row],[Nivel]]="Décimo","Seleccionar",IF(Tabla2[[#This Row],[Nivel]]="Undécimo","Seleccionar",IF(Tabla2[[#This Row],[Nivel]]="","","NO APLICA")))</f>
        <v/>
      </c>
      <c r="O147" s="30"/>
    </row>
    <row r="148" spans="4:15" x14ac:dyDescent="0.25">
      <c r="D148" s="62">
        <v>134</v>
      </c>
      <c r="E148" s="31"/>
      <c r="F148" s="31"/>
      <c r="G148" s="5"/>
      <c r="H148" s="5"/>
      <c r="I148" s="5"/>
      <c r="J148" s="5"/>
      <c r="K148" s="5"/>
      <c r="L148" s="5"/>
      <c r="M148" s="5"/>
      <c r="N148" s="73" t="str">
        <f>IF(Tabla2[[#This Row],[Nivel]]="Décimo","Seleccionar",IF(Tabla2[[#This Row],[Nivel]]="Undécimo","Seleccionar",IF(Tabla2[[#This Row],[Nivel]]="","","NO APLICA")))</f>
        <v/>
      </c>
      <c r="O148" s="30"/>
    </row>
    <row r="149" spans="4:15" x14ac:dyDescent="0.25">
      <c r="D149" s="62">
        <v>135</v>
      </c>
      <c r="E149" s="31"/>
      <c r="F149" s="31"/>
      <c r="G149" s="5"/>
      <c r="H149" s="5"/>
      <c r="I149" s="5"/>
      <c r="J149" s="5"/>
      <c r="K149" s="5"/>
      <c r="L149" s="5"/>
      <c r="M149" s="5"/>
      <c r="N149" s="73" t="str">
        <f>IF(Tabla2[[#This Row],[Nivel]]="Décimo","Seleccionar",IF(Tabla2[[#This Row],[Nivel]]="Undécimo","Seleccionar",IF(Tabla2[[#This Row],[Nivel]]="","","NO APLICA")))</f>
        <v/>
      </c>
      <c r="O149" s="30"/>
    </row>
    <row r="150" spans="4:15" x14ac:dyDescent="0.25">
      <c r="D150" s="62">
        <v>136</v>
      </c>
      <c r="E150" s="31"/>
      <c r="F150" s="31"/>
      <c r="G150" s="5"/>
      <c r="H150" s="5"/>
      <c r="I150" s="5"/>
      <c r="J150" s="5"/>
      <c r="K150" s="5"/>
      <c r="L150" s="5"/>
      <c r="M150" s="5"/>
      <c r="N150" s="73" t="str">
        <f>IF(Tabla2[[#This Row],[Nivel]]="Décimo","Seleccionar",IF(Tabla2[[#This Row],[Nivel]]="Undécimo","Seleccionar",IF(Tabla2[[#This Row],[Nivel]]="","","NO APLICA")))</f>
        <v/>
      </c>
      <c r="O150" s="30"/>
    </row>
    <row r="151" spans="4:15" x14ac:dyDescent="0.25">
      <c r="D151" s="62">
        <v>137</v>
      </c>
      <c r="E151" s="31"/>
      <c r="F151" s="31"/>
      <c r="G151" s="5"/>
      <c r="H151" s="5"/>
      <c r="I151" s="5"/>
      <c r="J151" s="5"/>
      <c r="K151" s="5"/>
      <c r="L151" s="5"/>
      <c r="M151" s="5"/>
      <c r="N151" s="73" t="str">
        <f>IF(Tabla2[[#This Row],[Nivel]]="Décimo","Seleccionar",IF(Tabla2[[#This Row],[Nivel]]="Undécimo","Seleccionar",IF(Tabla2[[#This Row],[Nivel]]="","","NO APLICA")))</f>
        <v/>
      </c>
      <c r="O151" s="30"/>
    </row>
    <row r="152" spans="4:15" x14ac:dyDescent="0.25">
      <c r="D152" s="62">
        <v>138</v>
      </c>
      <c r="E152" s="31"/>
      <c r="F152" s="31"/>
      <c r="G152" s="5"/>
      <c r="H152" s="5"/>
      <c r="I152" s="5"/>
      <c r="J152" s="5"/>
      <c r="K152" s="5"/>
      <c r="L152" s="5"/>
      <c r="M152" s="5"/>
      <c r="N152" s="73" t="str">
        <f>IF(Tabla2[[#This Row],[Nivel]]="Décimo","Seleccionar",IF(Tabla2[[#This Row],[Nivel]]="Undécimo","Seleccionar",IF(Tabla2[[#This Row],[Nivel]]="","","NO APLICA")))</f>
        <v/>
      </c>
      <c r="O152" s="30"/>
    </row>
    <row r="153" spans="4:15" x14ac:dyDescent="0.25">
      <c r="D153" s="62">
        <v>139</v>
      </c>
      <c r="E153" s="31"/>
      <c r="F153" s="31"/>
      <c r="G153" s="5"/>
      <c r="H153" s="5"/>
      <c r="I153" s="5"/>
      <c r="J153" s="5"/>
      <c r="K153" s="5"/>
      <c r="L153" s="5"/>
      <c r="M153" s="5"/>
      <c r="N153" s="73" t="str">
        <f>IF(Tabla2[[#This Row],[Nivel]]="Décimo","Seleccionar",IF(Tabla2[[#This Row],[Nivel]]="Undécimo","Seleccionar",IF(Tabla2[[#This Row],[Nivel]]="","","NO APLICA")))</f>
        <v/>
      </c>
      <c r="O153" s="30"/>
    </row>
    <row r="154" spans="4:15" x14ac:dyDescent="0.25">
      <c r="D154" s="62">
        <v>140</v>
      </c>
      <c r="E154" s="31"/>
      <c r="F154" s="31"/>
      <c r="G154" s="5"/>
      <c r="H154" s="5"/>
      <c r="I154" s="5"/>
      <c r="J154" s="5"/>
      <c r="K154" s="5"/>
      <c r="L154" s="5"/>
      <c r="M154" s="5"/>
      <c r="N154" s="73" t="str">
        <f>IF(Tabla2[[#This Row],[Nivel]]="Décimo","Seleccionar",IF(Tabla2[[#This Row],[Nivel]]="Undécimo","Seleccionar",IF(Tabla2[[#This Row],[Nivel]]="","","NO APLICA")))</f>
        <v/>
      </c>
      <c r="O154" s="30"/>
    </row>
    <row r="155" spans="4:15" x14ac:dyDescent="0.25">
      <c r="D155" s="62">
        <v>141</v>
      </c>
      <c r="E155" s="31"/>
      <c r="F155" s="31"/>
      <c r="G155" s="5"/>
      <c r="H155" s="5"/>
      <c r="I155" s="5"/>
      <c r="J155" s="5"/>
      <c r="K155" s="5"/>
      <c r="L155" s="5"/>
      <c r="M155" s="5"/>
      <c r="N155" s="73" t="str">
        <f>IF(Tabla2[[#This Row],[Nivel]]="Décimo","Seleccionar",IF(Tabla2[[#This Row],[Nivel]]="Undécimo","Seleccionar",IF(Tabla2[[#This Row],[Nivel]]="","","NO APLICA")))</f>
        <v/>
      </c>
      <c r="O155" s="30"/>
    </row>
    <row r="156" spans="4:15" x14ac:dyDescent="0.25">
      <c r="D156" s="62">
        <v>142</v>
      </c>
      <c r="E156" s="31"/>
      <c r="F156" s="31"/>
      <c r="G156" s="5"/>
      <c r="H156" s="5"/>
      <c r="I156" s="5"/>
      <c r="J156" s="5"/>
      <c r="K156" s="5"/>
      <c r="L156" s="5"/>
      <c r="M156" s="5"/>
      <c r="N156" s="73" t="str">
        <f>IF(Tabla2[[#This Row],[Nivel]]="Décimo","Seleccionar",IF(Tabla2[[#This Row],[Nivel]]="Undécimo","Seleccionar",IF(Tabla2[[#This Row],[Nivel]]="","","NO APLICA")))</f>
        <v/>
      </c>
      <c r="O156" s="30"/>
    </row>
    <row r="157" spans="4:15" x14ac:dyDescent="0.25">
      <c r="D157" s="62">
        <v>143</v>
      </c>
      <c r="E157" s="31"/>
      <c r="F157" s="31"/>
      <c r="G157" s="5"/>
      <c r="H157" s="5"/>
      <c r="I157" s="5"/>
      <c r="J157" s="5"/>
      <c r="K157" s="5"/>
      <c r="L157" s="5"/>
      <c r="M157" s="5"/>
      <c r="N157" s="73" t="str">
        <f>IF(Tabla2[[#This Row],[Nivel]]="Décimo","Seleccionar",IF(Tabla2[[#This Row],[Nivel]]="Undécimo","Seleccionar",IF(Tabla2[[#This Row],[Nivel]]="","","NO APLICA")))</f>
        <v/>
      </c>
      <c r="O157" s="30"/>
    </row>
    <row r="158" spans="4:15" x14ac:dyDescent="0.25">
      <c r="D158" s="62">
        <v>144</v>
      </c>
      <c r="E158" s="31"/>
      <c r="F158" s="31"/>
      <c r="G158" s="5"/>
      <c r="H158" s="5"/>
      <c r="I158" s="5"/>
      <c r="J158" s="5"/>
      <c r="K158" s="5"/>
      <c r="L158" s="5"/>
      <c r="M158" s="5"/>
      <c r="N158" s="73" t="str">
        <f>IF(Tabla2[[#This Row],[Nivel]]="Décimo","Seleccionar",IF(Tabla2[[#This Row],[Nivel]]="Undécimo","Seleccionar",IF(Tabla2[[#This Row],[Nivel]]="","","NO APLICA")))</f>
        <v/>
      </c>
      <c r="O158" s="30"/>
    </row>
    <row r="159" spans="4:15" x14ac:dyDescent="0.25">
      <c r="D159" s="62">
        <v>145</v>
      </c>
      <c r="E159" s="29"/>
      <c r="F159" s="29"/>
      <c r="G159" s="5"/>
      <c r="H159" s="5"/>
      <c r="I159" s="5"/>
      <c r="J159" s="5"/>
      <c r="K159" s="5"/>
      <c r="L159" s="5"/>
      <c r="M159" s="5"/>
      <c r="N159" s="73" t="str">
        <f>IF(Tabla2[[#This Row],[Nivel]]="Décimo","Seleccionar",IF(Tabla2[[#This Row],[Nivel]]="Undécimo","Seleccionar",IF(Tabla2[[#This Row],[Nivel]]="","","NO APLICA")))</f>
        <v/>
      </c>
      <c r="O159" s="30"/>
    </row>
    <row r="160" spans="4:15" x14ac:dyDescent="0.25">
      <c r="D160" s="62">
        <v>146</v>
      </c>
      <c r="E160" s="31"/>
      <c r="F160" s="31"/>
      <c r="G160" s="5"/>
      <c r="H160" s="5"/>
      <c r="I160" s="5"/>
      <c r="J160" s="5"/>
      <c r="K160" s="5"/>
      <c r="L160" s="5"/>
      <c r="M160" s="5"/>
      <c r="N160" s="73" t="str">
        <f>IF(Tabla2[[#This Row],[Nivel]]="Décimo","Seleccionar",IF(Tabla2[[#This Row],[Nivel]]="Undécimo","Seleccionar",IF(Tabla2[[#This Row],[Nivel]]="","","NO APLICA")))</f>
        <v/>
      </c>
      <c r="O160" s="30"/>
    </row>
    <row r="161" spans="4:15" x14ac:dyDescent="0.25">
      <c r="D161" s="62">
        <v>147</v>
      </c>
      <c r="E161" s="31"/>
      <c r="F161" s="31"/>
      <c r="G161" s="5"/>
      <c r="H161" s="5"/>
      <c r="I161" s="5"/>
      <c r="J161" s="5"/>
      <c r="K161" s="5"/>
      <c r="L161" s="5"/>
      <c r="M161" s="5"/>
      <c r="N161" s="73" t="str">
        <f>IF(Tabla2[[#This Row],[Nivel]]="Décimo","Seleccionar",IF(Tabla2[[#This Row],[Nivel]]="Undécimo","Seleccionar",IF(Tabla2[[#This Row],[Nivel]]="","","NO APLICA")))</f>
        <v/>
      </c>
      <c r="O161" s="30"/>
    </row>
    <row r="162" spans="4:15" x14ac:dyDescent="0.25">
      <c r="D162" s="62">
        <v>148</v>
      </c>
      <c r="E162" s="31"/>
      <c r="F162" s="31"/>
      <c r="G162" s="5"/>
      <c r="H162" s="5"/>
      <c r="I162" s="5"/>
      <c r="J162" s="5"/>
      <c r="K162" s="5"/>
      <c r="L162" s="5"/>
      <c r="M162" s="5"/>
      <c r="N162" s="73" t="str">
        <f>IF(Tabla2[[#This Row],[Nivel]]="Décimo","Seleccionar",IF(Tabla2[[#This Row],[Nivel]]="Undécimo","Seleccionar",IF(Tabla2[[#This Row],[Nivel]]="","","NO APLICA")))</f>
        <v/>
      </c>
      <c r="O162" s="30"/>
    </row>
    <row r="163" spans="4:15" x14ac:dyDescent="0.25">
      <c r="D163" s="62">
        <v>149</v>
      </c>
      <c r="E163" s="31"/>
      <c r="F163" s="31"/>
      <c r="G163" s="5"/>
      <c r="H163" s="5"/>
      <c r="I163" s="5"/>
      <c r="J163" s="5"/>
      <c r="K163" s="5"/>
      <c r="L163" s="5"/>
      <c r="M163" s="5"/>
      <c r="N163" s="73" t="str">
        <f>IF(Tabla2[[#This Row],[Nivel]]="Décimo","Seleccionar",IF(Tabla2[[#This Row],[Nivel]]="Undécimo","Seleccionar",IF(Tabla2[[#This Row],[Nivel]]="","","NO APLICA")))</f>
        <v/>
      </c>
      <c r="O163" s="30"/>
    </row>
    <row r="164" spans="4:15" x14ac:dyDescent="0.25">
      <c r="D164" s="62">
        <v>150</v>
      </c>
      <c r="E164" s="31"/>
      <c r="F164" s="31"/>
      <c r="G164" s="5"/>
      <c r="H164" s="5"/>
      <c r="I164" s="5"/>
      <c r="J164" s="5"/>
      <c r="K164" s="5"/>
      <c r="L164" s="5"/>
      <c r="M164" s="5"/>
      <c r="N164" s="73" t="str">
        <f>IF(Tabla2[[#This Row],[Nivel]]="Décimo","Seleccionar",IF(Tabla2[[#This Row],[Nivel]]="Undécimo","Seleccionar",IF(Tabla2[[#This Row],[Nivel]]="","","NO APLICA")))</f>
        <v/>
      </c>
      <c r="O164" s="30"/>
    </row>
    <row r="165" spans="4:15" x14ac:dyDescent="0.25">
      <c r="D165" s="62">
        <v>151</v>
      </c>
      <c r="E165" s="31"/>
      <c r="F165" s="31"/>
      <c r="G165" s="5"/>
      <c r="H165" s="5"/>
      <c r="I165" s="5"/>
      <c r="J165" s="5"/>
      <c r="K165" s="5"/>
      <c r="L165" s="5"/>
      <c r="M165" s="5"/>
      <c r="N165" s="73" t="str">
        <f>IF(Tabla2[[#This Row],[Nivel]]="Décimo","Seleccionar",IF(Tabla2[[#This Row],[Nivel]]="Undécimo","Seleccionar",IF(Tabla2[[#This Row],[Nivel]]="","","NO APLICA")))</f>
        <v/>
      </c>
      <c r="O165" s="30"/>
    </row>
    <row r="166" spans="4:15" x14ac:dyDescent="0.25">
      <c r="D166" s="62">
        <v>152</v>
      </c>
      <c r="E166" s="31"/>
      <c r="F166" s="31"/>
      <c r="G166" s="5"/>
      <c r="H166" s="5"/>
      <c r="I166" s="5"/>
      <c r="J166" s="5"/>
      <c r="K166" s="5"/>
      <c r="L166" s="5"/>
      <c r="M166" s="5"/>
      <c r="N166" s="73" t="str">
        <f>IF(Tabla2[[#This Row],[Nivel]]="Décimo","Seleccionar",IF(Tabla2[[#This Row],[Nivel]]="Undécimo","Seleccionar",IF(Tabla2[[#This Row],[Nivel]]="","","NO APLICA")))</f>
        <v/>
      </c>
      <c r="O166" s="30"/>
    </row>
    <row r="167" spans="4:15" x14ac:dyDescent="0.25">
      <c r="D167" s="62">
        <v>153</v>
      </c>
      <c r="E167" s="31"/>
      <c r="F167" s="31"/>
      <c r="G167" s="5"/>
      <c r="H167" s="5"/>
      <c r="I167" s="5"/>
      <c r="J167" s="5"/>
      <c r="K167" s="5"/>
      <c r="L167" s="5"/>
      <c r="M167" s="5"/>
      <c r="N167" s="73" t="str">
        <f>IF(Tabla2[[#This Row],[Nivel]]="Décimo","Seleccionar",IF(Tabla2[[#This Row],[Nivel]]="Undécimo","Seleccionar",IF(Tabla2[[#This Row],[Nivel]]="","","NO APLICA")))</f>
        <v/>
      </c>
      <c r="O167" s="30"/>
    </row>
    <row r="168" spans="4:15" x14ac:dyDescent="0.25">
      <c r="D168" s="62">
        <v>154</v>
      </c>
      <c r="E168" s="31"/>
      <c r="F168" s="31"/>
      <c r="G168" s="5"/>
      <c r="H168" s="5"/>
      <c r="I168" s="5"/>
      <c r="J168" s="5"/>
      <c r="K168" s="5"/>
      <c r="L168" s="5"/>
      <c r="M168" s="5"/>
      <c r="N168" s="73" t="str">
        <f>IF(Tabla2[[#This Row],[Nivel]]="Décimo","Seleccionar",IF(Tabla2[[#This Row],[Nivel]]="Undécimo","Seleccionar",IF(Tabla2[[#This Row],[Nivel]]="","","NO APLICA")))</f>
        <v/>
      </c>
      <c r="O168" s="30"/>
    </row>
    <row r="169" spans="4:15" x14ac:dyDescent="0.25">
      <c r="D169" s="62">
        <v>155</v>
      </c>
      <c r="E169" s="31"/>
      <c r="F169" s="31"/>
      <c r="G169" s="5"/>
      <c r="H169" s="5"/>
      <c r="I169" s="5"/>
      <c r="J169" s="5"/>
      <c r="K169" s="5"/>
      <c r="L169" s="5"/>
      <c r="M169" s="5"/>
      <c r="N169" s="73" t="str">
        <f>IF(Tabla2[[#This Row],[Nivel]]="Décimo","Seleccionar",IF(Tabla2[[#This Row],[Nivel]]="Undécimo","Seleccionar",IF(Tabla2[[#This Row],[Nivel]]="","","NO APLICA")))</f>
        <v/>
      </c>
      <c r="O169" s="30"/>
    </row>
    <row r="170" spans="4:15" x14ac:dyDescent="0.25">
      <c r="D170" s="62">
        <v>156</v>
      </c>
      <c r="E170" s="31"/>
      <c r="F170" s="31"/>
      <c r="G170" s="5"/>
      <c r="H170" s="5"/>
      <c r="I170" s="5"/>
      <c r="J170" s="5"/>
      <c r="K170" s="5"/>
      <c r="L170" s="5"/>
      <c r="M170" s="5"/>
      <c r="N170" s="73" t="str">
        <f>IF(Tabla2[[#This Row],[Nivel]]="Décimo","Seleccionar",IF(Tabla2[[#This Row],[Nivel]]="Undécimo","Seleccionar",IF(Tabla2[[#This Row],[Nivel]]="","","NO APLICA")))</f>
        <v/>
      </c>
      <c r="O170" s="30"/>
    </row>
    <row r="171" spans="4:15" x14ac:dyDescent="0.25">
      <c r="D171" s="62">
        <v>157</v>
      </c>
      <c r="E171" s="31"/>
      <c r="F171" s="31"/>
      <c r="G171" s="5"/>
      <c r="H171" s="5"/>
      <c r="I171" s="5"/>
      <c r="J171" s="5"/>
      <c r="K171" s="5"/>
      <c r="L171" s="5"/>
      <c r="M171" s="5"/>
      <c r="N171" s="73" t="str">
        <f>IF(Tabla2[[#This Row],[Nivel]]="Décimo","Seleccionar",IF(Tabla2[[#This Row],[Nivel]]="Undécimo","Seleccionar",IF(Tabla2[[#This Row],[Nivel]]="","","NO APLICA")))</f>
        <v/>
      </c>
      <c r="O171" s="30"/>
    </row>
    <row r="172" spans="4:15" x14ac:dyDescent="0.25">
      <c r="D172" s="62">
        <v>158</v>
      </c>
      <c r="E172" s="31"/>
      <c r="F172" s="31"/>
      <c r="G172" s="5"/>
      <c r="H172" s="5"/>
      <c r="I172" s="5"/>
      <c r="J172" s="5"/>
      <c r="K172" s="5"/>
      <c r="L172" s="5"/>
      <c r="M172" s="5"/>
      <c r="N172" s="73" t="str">
        <f>IF(Tabla2[[#This Row],[Nivel]]="Décimo","Seleccionar",IF(Tabla2[[#This Row],[Nivel]]="Undécimo","Seleccionar",IF(Tabla2[[#This Row],[Nivel]]="","","NO APLICA")))</f>
        <v/>
      </c>
      <c r="O172" s="30"/>
    </row>
    <row r="173" spans="4:15" x14ac:dyDescent="0.25">
      <c r="D173" s="62">
        <v>159</v>
      </c>
      <c r="E173" s="31"/>
      <c r="F173" s="31"/>
      <c r="G173" s="5"/>
      <c r="H173" s="5"/>
      <c r="I173" s="5"/>
      <c r="J173" s="5"/>
      <c r="K173" s="5"/>
      <c r="L173" s="5"/>
      <c r="M173" s="5"/>
      <c r="N173" s="73" t="str">
        <f>IF(Tabla2[[#This Row],[Nivel]]="Décimo","Seleccionar",IF(Tabla2[[#This Row],[Nivel]]="Undécimo","Seleccionar",IF(Tabla2[[#This Row],[Nivel]]="","","NO APLICA")))</f>
        <v/>
      </c>
      <c r="O173" s="30"/>
    </row>
    <row r="174" spans="4:15" x14ac:dyDescent="0.25">
      <c r="D174" s="62">
        <v>160</v>
      </c>
      <c r="E174" s="31"/>
      <c r="F174" s="31"/>
      <c r="G174" s="5"/>
      <c r="H174" s="5"/>
      <c r="I174" s="5"/>
      <c r="J174" s="5"/>
      <c r="K174" s="5"/>
      <c r="L174" s="5"/>
      <c r="M174" s="5"/>
      <c r="N174" s="73" t="str">
        <f>IF(Tabla2[[#This Row],[Nivel]]="Décimo","Seleccionar",IF(Tabla2[[#This Row],[Nivel]]="Undécimo","Seleccionar",IF(Tabla2[[#This Row],[Nivel]]="","","NO APLICA")))</f>
        <v/>
      </c>
      <c r="O174" s="30"/>
    </row>
    <row r="175" spans="4:15" x14ac:dyDescent="0.25">
      <c r="D175" s="62">
        <v>161</v>
      </c>
      <c r="E175" s="31"/>
      <c r="F175" s="31"/>
      <c r="G175" s="5"/>
      <c r="H175" s="5"/>
      <c r="I175" s="5"/>
      <c r="J175" s="5"/>
      <c r="K175" s="5"/>
      <c r="L175" s="5"/>
      <c r="M175" s="5"/>
      <c r="N175" s="73" t="str">
        <f>IF(Tabla2[[#This Row],[Nivel]]="Décimo","Seleccionar",IF(Tabla2[[#This Row],[Nivel]]="Undécimo","Seleccionar",IF(Tabla2[[#This Row],[Nivel]]="","","NO APLICA")))</f>
        <v/>
      </c>
      <c r="O175" s="30"/>
    </row>
    <row r="176" spans="4:15" x14ac:dyDescent="0.25">
      <c r="D176" s="62">
        <v>162</v>
      </c>
      <c r="E176" s="31"/>
      <c r="F176" s="31"/>
      <c r="G176" s="5"/>
      <c r="H176" s="5"/>
      <c r="I176" s="5"/>
      <c r="J176" s="5"/>
      <c r="K176" s="5"/>
      <c r="L176" s="5"/>
      <c r="M176" s="5"/>
      <c r="N176" s="73" t="str">
        <f>IF(Tabla2[[#This Row],[Nivel]]="Décimo","Seleccionar",IF(Tabla2[[#This Row],[Nivel]]="Undécimo","Seleccionar",IF(Tabla2[[#This Row],[Nivel]]="","","NO APLICA")))</f>
        <v/>
      </c>
      <c r="O176" s="30"/>
    </row>
    <row r="177" spans="4:15" x14ac:dyDescent="0.25">
      <c r="D177" s="62">
        <v>163</v>
      </c>
      <c r="E177" s="29"/>
      <c r="F177" s="29"/>
      <c r="G177" s="5"/>
      <c r="H177" s="5"/>
      <c r="I177" s="5"/>
      <c r="J177" s="5"/>
      <c r="K177" s="5"/>
      <c r="L177" s="5"/>
      <c r="M177" s="5"/>
      <c r="N177" s="73" t="str">
        <f>IF(Tabla2[[#This Row],[Nivel]]="Décimo","Seleccionar",IF(Tabla2[[#This Row],[Nivel]]="Undécimo","Seleccionar",IF(Tabla2[[#This Row],[Nivel]]="","","NO APLICA")))</f>
        <v/>
      </c>
      <c r="O177" s="30"/>
    </row>
    <row r="178" spans="4:15" x14ac:dyDescent="0.25">
      <c r="D178" s="62">
        <v>164</v>
      </c>
      <c r="E178" s="31"/>
      <c r="F178" s="31"/>
      <c r="G178" s="5"/>
      <c r="H178" s="5"/>
      <c r="I178" s="5"/>
      <c r="J178" s="5"/>
      <c r="K178" s="5"/>
      <c r="L178" s="5"/>
      <c r="M178" s="5"/>
      <c r="N178" s="73" t="str">
        <f>IF(Tabla2[[#This Row],[Nivel]]="Décimo","Seleccionar",IF(Tabla2[[#This Row],[Nivel]]="Undécimo","Seleccionar",IF(Tabla2[[#This Row],[Nivel]]="","","NO APLICA")))</f>
        <v/>
      </c>
      <c r="O178" s="30"/>
    </row>
    <row r="179" spans="4:15" x14ac:dyDescent="0.25">
      <c r="D179" s="62">
        <v>165</v>
      </c>
      <c r="E179" s="31"/>
      <c r="F179" s="31"/>
      <c r="G179" s="5"/>
      <c r="H179" s="5"/>
      <c r="I179" s="5"/>
      <c r="J179" s="5"/>
      <c r="K179" s="5"/>
      <c r="L179" s="5"/>
      <c r="M179" s="5"/>
      <c r="N179" s="73" t="str">
        <f>IF(Tabla2[[#This Row],[Nivel]]="Décimo","Seleccionar",IF(Tabla2[[#This Row],[Nivel]]="Undécimo","Seleccionar",IF(Tabla2[[#This Row],[Nivel]]="","","NO APLICA")))</f>
        <v/>
      </c>
      <c r="O179" s="30"/>
    </row>
    <row r="180" spans="4:15" x14ac:dyDescent="0.25">
      <c r="D180" s="62">
        <v>166</v>
      </c>
      <c r="E180" s="31"/>
      <c r="F180" s="31"/>
      <c r="G180" s="5"/>
      <c r="H180" s="5"/>
      <c r="I180" s="5"/>
      <c r="J180" s="5"/>
      <c r="K180" s="5"/>
      <c r="L180" s="5"/>
      <c r="M180" s="5"/>
      <c r="N180" s="73" t="str">
        <f>IF(Tabla2[[#This Row],[Nivel]]="Décimo","Seleccionar",IF(Tabla2[[#This Row],[Nivel]]="Undécimo","Seleccionar",IF(Tabla2[[#This Row],[Nivel]]="","","NO APLICA")))</f>
        <v/>
      </c>
      <c r="O180" s="30"/>
    </row>
    <row r="181" spans="4:15" x14ac:dyDescent="0.25">
      <c r="D181" s="62">
        <v>167</v>
      </c>
      <c r="E181" s="31"/>
      <c r="F181" s="31"/>
      <c r="G181" s="5"/>
      <c r="H181" s="5"/>
      <c r="I181" s="5"/>
      <c r="J181" s="5"/>
      <c r="K181" s="5"/>
      <c r="L181" s="5"/>
      <c r="M181" s="5"/>
      <c r="N181" s="73" t="str">
        <f>IF(Tabla2[[#This Row],[Nivel]]="Décimo","Seleccionar",IF(Tabla2[[#This Row],[Nivel]]="Undécimo","Seleccionar",IF(Tabla2[[#This Row],[Nivel]]="","","NO APLICA")))</f>
        <v/>
      </c>
      <c r="O181" s="30"/>
    </row>
    <row r="182" spans="4:15" x14ac:dyDescent="0.25">
      <c r="D182" s="62">
        <v>168</v>
      </c>
      <c r="E182" s="31"/>
      <c r="F182" s="31"/>
      <c r="G182" s="5"/>
      <c r="H182" s="5"/>
      <c r="I182" s="5"/>
      <c r="J182" s="5"/>
      <c r="K182" s="5"/>
      <c r="L182" s="5"/>
      <c r="M182" s="5"/>
      <c r="N182" s="73" t="str">
        <f>IF(Tabla2[[#This Row],[Nivel]]="Décimo","Seleccionar",IF(Tabla2[[#This Row],[Nivel]]="Undécimo","Seleccionar",IF(Tabla2[[#This Row],[Nivel]]="","","NO APLICA")))</f>
        <v/>
      </c>
      <c r="O182" s="30"/>
    </row>
    <row r="183" spans="4:15" x14ac:dyDescent="0.25">
      <c r="D183" s="62">
        <v>169</v>
      </c>
      <c r="E183" s="31"/>
      <c r="F183" s="31"/>
      <c r="G183" s="5"/>
      <c r="H183" s="5"/>
      <c r="I183" s="5"/>
      <c r="J183" s="5"/>
      <c r="K183" s="5"/>
      <c r="L183" s="5"/>
      <c r="M183" s="5"/>
      <c r="N183" s="73" t="str">
        <f>IF(Tabla2[[#This Row],[Nivel]]="Décimo","Seleccionar",IF(Tabla2[[#This Row],[Nivel]]="Undécimo","Seleccionar",IF(Tabla2[[#This Row],[Nivel]]="","","NO APLICA")))</f>
        <v/>
      </c>
      <c r="O183" s="30"/>
    </row>
    <row r="184" spans="4:15" x14ac:dyDescent="0.25">
      <c r="D184" s="62">
        <v>170</v>
      </c>
      <c r="E184" s="31"/>
      <c r="F184" s="31"/>
      <c r="G184" s="5"/>
      <c r="H184" s="5"/>
      <c r="I184" s="5"/>
      <c r="J184" s="5"/>
      <c r="K184" s="5"/>
      <c r="L184" s="5"/>
      <c r="M184" s="5"/>
      <c r="N184" s="73" t="str">
        <f>IF(Tabla2[[#This Row],[Nivel]]="Décimo","Seleccionar",IF(Tabla2[[#This Row],[Nivel]]="Undécimo","Seleccionar",IF(Tabla2[[#This Row],[Nivel]]="","","NO APLICA")))</f>
        <v/>
      </c>
      <c r="O184" s="30"/>
    </row>
    <row r="185" spans="4:15" x14ac:dyDescent="0.25">
      <c r="D185" s="62">
        <v>171</v>
      </c>
      <c r="E185" s="31"/>
      <c r="F185" s="31"/>
      <c r="G185" s="5"/>
      <c r="H185" s="5"/>
      <c r="I185" s="5"/>
      <c r="J185" s="5"/>
      <c r="K185" s="5"/>
      <c r="L185" s="5"/>
      <c r="M185" s="5"/>
      <c r="N185" s="73" t="str">
        <f>IF(Tabla2[[#This Row],[Nivel]]="Décimo","Seleccionar",IF(Tabla2[[#This Row],[Nivel]]="Undécimo","Seleccionar",IF(Tabla2[[#This Row],[Nivel]]="","","NO APLICA")))</f>
        <v/>
      </c>
      <c r="O185" s="30"/>
    </row>
    <row r="186" spans="4:15" x14ac:dyDescent="0.25">
      <c r="D186" s="62">
        <v>172</v>
      </c>
      <c r="E186" s="31"/>
      <c r="F186" s="31"/>
      <c r="G186" s="5"/>
      <c r="H186" s="5"/>
      <c r="I186" s="5"/>
      <c r="J186" s="5"/>
      <c r="K186" s="5"/>
      <c r="L186" s="5"/>
      <c r="M186" s="5"/>
      <c r="N186" s="73" t="str">
        <f>IF(Tabla2[[#This Row],[Nivel]]="Décimo","Seleccionar",IF(Tabla2[[#This Row],[Nivel]]="Undécimo","Seleccionar",IF(Tabla2[[#This Row],[Nivel]]="","","NO APLICA")))</f>
        <v/>
      </c>
      <c r="O186" s="30"/>
    </row>
    <row r="187" spans="4:15" x14ac:dyDescent="0.25">
      <c r="D187" s="62">
        <v>173</v>
      </c>
      <c r="E187" s="31"/>
      <c r="F187" s="31"/>
      <c r="G187" s="5"/>
      <c r="H187" s="5"/>
      <c r="I187" s="5"/>
      <c r="J187" s="5"/>
      <c r="K187" s="5"/>
      <c r="L187" s="5"/>
      <c r="M187" s="5"/>
      <c r="N187" s="73" t="str">
        <f>IF(Tabla2[[#This Row],[Nivel]]="Décimo","Seleccionar",IF(Tabla2[[#This Row],[Nivel]]="Undécimo","Seleccionar",IF(Tabla2[[#This Row],[Nivel]]="","","NO APLICA")))</f>
        <v/>
      </c>
      <c r="O187" s="30"/>
    </row>
    <row r="188" spans="4:15" x14ac:dyDescent="0.25">
      <c r="D188" s="62">
        <v>174</v>
      </c>
      <c r="E188" s="31"/>
      <c r="F188" s="31"/>
      <c r="G188" s="5"/>
      <c r="H188" s="5"/>
      <c r="I188" s="5"/>
      <c r="J188" s="5"/>
      <c r="K188" s="5"/>
      <c r="L188" s="5"/>
      <c r="M188" s="5"/>
      <c r="N188" s="73" t="str">
        <f>IF(Tabla2[[#This Row],[Nivel]]="Décimo","Seleccionar",IF(Tabla2[[#This Row],[Nivel]]="Undécimo","Seleccionar",IF(Tabla2[[#This Row],[Nivel]]="","","NO APLICA")))</f>
        <v/>
      </c>
      <c r="O188" s="30"/>
    </row>
    <row r="189" spans="4:15" x14ac:dyDescent="0.25">
      <c r="D189" s="62">
        <v>175</v>
      </c>
      <c r="E189" s="31"/>
      <c r="F189" s="31"/>
      <c r="G189" s="5"/>
      <c r="H189" s="5"/>
      <c r="I189" s="5"/>
      <c r="J189" s="5"/>
      <c r="K189" s="5"/>
      <c r="L189" s="5"/>
      <c r="M189" s="5"/>
      <c r="N189" s="73" t="str">
        <f>IF(Tabla2[[#This Row],[Nivel]]="Décimo","Seleccionar",IF(Tabla2[[#This Row],[Nivel]]="Undécimo","Seleccionar",IF(Tabla2[[#This Row],[Nivel]]="","","NO APLICA")))</f>
        <v/>
      </c>
      <c r="O189" s="30"/>
    </row>
    <row r="190" spans="4:15" x14ac:dyDescent="0.25">
      <c r="D190" s="62">
        <v>176</v>
      </c>
      <c r="E190" s="31"/>
      <c r="F190" s="31"/>
      <c r="G190" s="5"/>
      <c r="H190" s="5"/>
      <c r="I190" s="5"/>
      <c r="J190" s="5"/>
      <c r="K190" s="5"/>
      <c r="L190" s="5"/>
      <c r="M190" s="5"/>
      <c r="N190" s="73" t="str">
        <f>IF(Tabla2[[#This Row],[Nivel]]="Décimo","Seleccionar",IF(Tabla2[[#This Row],[Nivel]]="Undécimo","Seleccionar",IF(Tabla2[[#This Row],[Nivel]]="","","NO APLICA")))</f>
        <v/>
      </c>
      <c r="O190" s="30"/>
    </row>
    <row r="191" spans="4:15" x14ac:dyDescent="0.25">
      <c r="D191" s="62">
        <v>177</v>
      </c>
      <c r="E191" s="31"/>
      <c r="F191" s="31"/>
      <c r="G191" s="5"/>
      <c r="H191" s="5"/>
      <c r="I191" s="5"/>
      <c r="J191" s="5"/>
      <c r="K191" s="5"/>
      <c r="L191" s="5"/>
      <c r="M191" s="5"/>
      <c r="N191" s="73" t="str">
        <f>IF(Tabla2[[#This Row],[Nivel]]="Décimo","Seleccionar",IF(Tabla2[[#This Row],[Nivel]]="Undécimo","Seleccionar",IF(Tabla2[[#This Row],[Nivel]]="","","NO APLICA")))</f>
        <v/>
      </c>
      <c r="O191" s="30"/>
    </row>
    <row r="192" spans="4:15" x14ac:dyDescent="0.25">
      <c r="D192" s="62">
        <v>178</v>
      </c>
      <c r="E192" s="31"/>
      <c r="F192" s="31"/>
      <c r="G192" s="5"/>
      <c r="H192" s="5"/>
      <c r="I192" s="5"/>
      <c r="J192" s="5"/>
      <c r="K192" s="5"/>
      <c r="L192" s="5"/>
      <c r="M192" s="5"/>
      <c r="N192" s="73" t="str">
        <f>IF(Tabla2[[#This Row],[Nivel]]="Décimo","Seleccionar",IF(Tabla2[[#This Row],[Nivel]]="Undécimo","Seleccionar",IF(Tabla2[[#This Row],[Nivel]]="","","NO APLICA")))</f>
        <v/>
      </c>
      <c r="O192" s="30"/>
    </row>
    <row r="193" spans="4:15" x14ac:dyDescent="0.25">
      <c r="D193" s="62">
        <v>179</v>
      </c>
      <c r="E193" s="31"/>
      <c r="F193" s="31"/>
      <c r="G193" s="5"/>
      <c r="H193" s="5"/>
      <c r="I193" s="5"/>
      <c r="J193" s="5"/>
      <c r="K193" s="5"/>
      <c r="L193" s="5"/>
      <c r="M193" s="5"/>
      <c r="N193" s="73" t="str">
        <f>IF(Tabla2[[#This Row],[Nivel]]="Décimo","Seleccionar",IF(Tabla2[[#This Row],[Nivel]]="Undécimo","Seleccionar",IF(Tabla2[[#This Row],[Nivel]]="","","NO APLICA")))</f>
        <v/>
      </c>
      <c r="O193" s="30"/>
    </row>
    <row r="194" spans="4:15" x14ac:dyDescent="0.25">
      <c r="D194" s="62">
        <v>180</v>
      </c>
      <c r="E194" s="31"/>
      <c r="F194" s="31"/>
      <c r="G194" s="5"/>
      <c r="H194" s="5"/>
      <c r="I194" s="5"/>
      <c r="J194" s="5"/>
      <c r="K194" s="5"/>
      <c r="L194" s="5"/>
      <c r="M194" s="5"/>
      <c r="N194" s="73" t="str">
        <f>IF(Tabla2[[#This Row],[Nivel]]="Décimo","Seleccionar",IF(Tabla2[[#This Row],[Nivel]]="Undécimo","Seleccionar",IF(Tabla2[[#This Row],[Nivel]]="","","NO APLICA")))</f>
        <v/>
      </c>
      <c r="O194" s="30"/>
    </row>
    <row r="195" spans="4:15" x14ac:dyDescent="0.25">
      <c r="D195" s="62">
        <v>181</v>
      </c>
      <c r="E195" s="29"/>
      <c r="F195" s="29"/>
      <c r="G195" s="5"/>
      <c r="H195" s="5"/>
      <c r="I195" s="5"/>
      <c r="J195" s="5"/>
      <c r="K195" s="5"/>
      <c r="L195" s="5"/>
      <c r="M195" s="5"/>
      <c r="N195" s="73" t="str">
        <f>IF(Tabla2[[#This Row],[Nivel]]="Décimo","Seleccionar",IF(Tabla2[[#This Row],[Nivel]]="Undécimo","Seleccionar",IF(Tabla2[[#This Row],[Nivel]]="","","NO APLICA")))</f>
        <v/>
      </c>
      <c r="O195" s="30"/>
    </row>
    <row r="196" spans="4:15" x14ac:dyDescent="0.25">
      <c r="D196" s="62">
        <v>182</v>
      </c>
      <c r="E196" s="31"/>
      <c r="F196" s="31"/>
      <c r="G196" s="5"/>
      <c r="H196" s="5"/>
      <c r="I196" s="5"/>
      <c r="J196" s="5"/>
      <c r="K196" s="5"/>
      <c r="L196" s="5"/>
      <c r="M196" s="5"/>
      <c r="N196" s="73" t="str">
        <f>IF(Tabla2[[#This Row],[Nivel]]="Décimo","Seleccionar",IF(Tabla2[[#This Row],[Nivel]]="Undécimo","Seleccionar",IF(Tabla2[[#This Row],[Nivel]]="","","NO APLICA")))</f>
        <v/>
      </c>
      <c r="O196" s="30"/>
    </row>
    <row r="197" spans="4:15" x14ac:dyDescent="0.25">
      <c r="D197" s="62">
        <v>183</v>
      </c>
      <c r="E197" s="31"/>
      <c r="F197" s="31"/>
      <c r="G197" s="5"/>
      <c r="H197" s="5"/>
      <c r="I197" s="5"/>
      <c r="J197" s="5"/>
      <c r="K197" s="5"/>
      <c r="L197" s="5"/>
      <c r="M197" s="5"/>
      <c r="N197" s="73" t="str">
        <f>IF(Tabla2[[#This Row],[Nivel]]="Décimo","Seleccionar",IF(Tabla2[[#This Row],[Nivel]]="Undécimo","Seleccionar",IF(Tabla2[[#This Row],[Nivel]]="","","NO APLICA")))</f>
        <v/>
      </c>
      <c r="O197" s="30"/>
    </row>
    <row r="198" spans="4:15" x14ac:dyDescent="0.25">
      <c r="D198" s="62">
        <v>184</v>
      </c>
      <c r="E198" s="31"/>
      <c r="F198" s="31"/>
      <c r="G198" s="5"/>
      <c r="H198" s="5"/>
      <c r="I198" s="5"/>
      <c r="J198" s="5"/>
      <c r="K198" s="5"/>
      <c r="L198" s="5"/>
      <c r="M198" s="5"/>
      <c r="N198" s="73" t="str">
        <f>IF(Tabla2[[#This Row],[Nivel]]="Décimo","Seleccionar",IF(Tabla2[[#This Row],[Nivel]]="Undécimo","Seleccionar",IF(Tabla2[[#This Row],[Nivel]]="","","NO APLICA")))</f>
        <v/>
      </c>
      <c r="O198" s="30"/>
    </row>
    <row r="199" spans="4:15" x14ac:dyDescent="0.25">
      <c r="D199" s="62">
        <v>185</v>
      </c>
      <c r="E199" s="31"/>
      <c r="F199" s="31"/>
      <c r="G199" s="5"/>
      <c r="H199" s="5"/>
      <c r="I199" s="5"/>
      <c r="J199" s="5"/>
      <c r="K199" s="5"/>
      <c r="L199" s="5"/>
      <c r="M199" s="5"/>
      <c r="N199" s="73" t="str">
        <f>IF(Tabla2[[#This Row],[Nivel]]="Décimo","Seleccionar",IF(Tabla2[[#This Row],[Nivel]]="Undécimo","Seleccionar",IF(Tabla2[[#This Row],[Nivel]]="","","NO APLICA")))</f>
        <v/>
      </c>
      <c r="O199" s="30"/>
    </row>
    <row r="200" spans="4:15" x14ac:dyDescent="0.25">
      <c r="D200" s="62">
        <v>186</v>
      </c>
      <c r="E200" s="31"/>
      <c r="F200" s="31"/>
      <c r="G200" s="5"/>
      <c r="H200" s="5"/>
      <c r="I200" s="5"/>
      <c r="J200" s="5"/>
      <c r="K200" s="5"/>
      <c r="L200" s="5"/>
      <c r="M200" s="5"/>
      <c r="N200" s="73" t="str">
        <f>IF(Tabla2[[#This Row],[Nivel]]="Décimo","Seleccionar",IF(Tabla2[[#This Row],[Nivel]]="Undécimo","Seleccionar",IF(Tabla2[[#This Row],[Nivel]]="","","NO APLICA")))</f>
        <v/>
      </c>
      <c r="O200" s="30"/>
    </row>
    <row r="201" spans="4:15" x14ac:dyDescent="0.25">
      <c r="D201" s="62">
        <v>187</v>
      </c>
      <c r="E201" s="31"/>
      <c r="F201" s="31"/>
      <c r="G201" s="5"/>
      <c r="H201" s="5"/>
      <c r="I201" s="5"/>
      <c r="J201" s="5"/>
      <c r="K201" s="5"/>
      <c r="L201" s="5"/>
      <c r="M201" s="5"/>
      <c r="N201" s="73" t="str">
        <f>IF(Tabla2[[#This Row],[Nivel]]="Décimo","Seleccionar",IF(Tabla2[[#This Row],[Nivel]]="Undécimo","Seleccionar",IF(Tabla2[[#This Row],[Nivel]]="","","NO APLICA")))</f>
        <v/>
      </c>
      <c r="O201" s="30"/>
    </row>
    <row r="202" spans="4:15" x14ac:dyDescent="0.25">
      <c r="D202" s="62">
        <v>188</v>
      </c>
      <c r="E202" s="31"/>
      <c r="F202" s="31"/>
      <c r="G202" s="5"/>
      <c r="H202" s="5"/>
      <c r="I202" s="5"/>
      <c r="J202" s="5"/>
      <c r="K202" s="5"/>
      <c r="L202" s="5"/>
      <c r="M202" s="5"/>
      <c r="N202" s="73" t="str">
        <f>IF(Tabla2[[#This Row],[Nivel]]="Décimo","Seleccionar",IF(Tabla2[[#This Row],[Nivel]]="Undécimo","Seleccionar",IF(Tabla2[[#This Row],[Nivel]]="","","NO APLICA")))</f>
        <v/>
      </c>
      <c r="O202" s="30"/>
    </row>
    <row r="203" spans="4:15" x14ac:dyDescent="0.25">
      <c r="D203" s="62">
        <v>189</v>
      </c>
      <c r="E203" s="31"/>
      <c r="F203" s="31"/>
      <c r="G203" s="5"/>
      <c r="H203" s="5"/>
      <c r="I203" s="5"/>
      <c r="J203" s="5"/>
      <c r="K203" s="5"/>
      <c r="L203" s="5"/>
      <c r="M203" s="5"/>
      <c r="N203" s="73" t="str">
        <f>IF(Tabla2[[#This Row],[Nivel]]="Décimo","Seleccionar",IF(Tabla2[[#This Row],[Nivel]]="Undécimo","Seleccionar",IF(Tabla2[[#This Row],[Nivel]]="","","NO APLICA")))</f>
        <v/>
      </c>
      <c r="O203" s="30"/>
    </row>
    <row r="204" spans="4:15" x14ac:dyDescent="0.25">
      <c r="D204" s="62">
        <v>190</v>
      </c>
      <c r="E204" s="31"/>
      <c r="F204" s="31"/>
      <c r="G204" s="5"/>
      <c r="H204" s="5"/>
      <c r="I204" s="5"/>
      <c r="J204" s="5"/>
      <c r="K204" s="5"/>
      <c r="L204" s="5"/>
      <c r="M204" s="5"/>
      <c r="N204" s="73" t="str">
        <f>IF(Tabla2[[#This Row],[Nivel]]="Décimo","Seleccionar",IF(Tabla2[[#This Row],[Nivel]]="Undécimo","Seleccionar",IF(Tabla2[[#This Row],[Nivel]]="","","NO APLICA")))</f>
        <v/>
      </c>
      <c r="O204" s="30"/>
    </row>
    <row r="205" spans="4:15" x14ac:dyDescent="0.25">
      <c r="D205" s="62">
        <v>191</v>
      </c>
      <c r="E205" s="31"/>
      <c r="F205" s="31"/>
      <c r="G205" s="5"/>
      <c r="H205" s="5"/>
      <c r="I205" s="5"/>
      <c r="J205" s="5"/>
      <c r="K205" s="5"/>
      <c r="L205" s="5"/>
      <c r="M205" s="5"/>
      <c r="N205" s="73" t="str">
        <f>IF(Tabla2[[#This Row],[Nivel]]="Décimo","Seleccionar",IF(Tabla2[[#This Row],[Nivel]]="Undécimo","Seleccionar",IF(Tabla2[[#This Row],[Nivel]]="","","NO APLICA")))</f>
        <v/>
      </c>
      <c r="O205" s="30"/>
    </row>
    <row r="206" spans="4:15" x14ac:dyDescent="0.25">
      <c r="D206" s="62">
        <v>192</v>
      </c>
      <c r="E206" s="31"/>
      <c r="F206" s="31"/>
      <c r="G206" s="5"/>
      <c r="H206" s="5"/>
      <c r="I206" s="5"/>
      <c r="J206" s="5"/>
      <c r="K206" s="5"/>
      <c r="L206" s="5"/>
      <c r="M206" s="5"/>
      <c r="N206" s="73" t="str">
        <f>IF(Tabla2[[#This Row],[Nivel]]="Décimo","Seleccionar",IF(Tabla2[[#This Row],[Nivel]]="Undécimo","Seleccionar",IF(Tabla2[[#This Row],[Nivel]]="","","NO APLICA")))</f>
        <v/>
      </c>
      <c r="O206" s="30"/>
    </row>
    <row r="207" spans="4:15" x14ac:dyDescent="0.25">
      <c r="D207" s="62">
        <v>193</v>
      </c>
      <c r="E207" s="31"/>
      <c r="F207" s="31"/>
      <c r="G207" s="5"/>
      <c r="H207" s="5"/>
      <c r="I207" s="5"/>
      <c r="J207" s="5"/>
      <c r="K207" s="5"/>
      <c r="L207" s="5"/>
      <c r="M207" s="5"/>
      <c r="N207" s="73" t="str">
        <f>IF(Tabla2[[#This Row],[Nivel]]="Décimo","Seleccionar",IF(Tabla2[[#This Row],[Nivel]]="Undécimo","Seleccionar",IF(Tabla2[[#This Row],[Nivel]]="","","NO APLICA")))</f>
        <v/>
      </c>
      <c r="O207" s="30"/>
    </row>
    <row r="208" spans="4:15" x14ac:dyDescent="0.25">
      <c r="D208" s="62">
        <v>194</v>
      </c>
      <c r="E208" s="31"/>
      <c r="F208" s="31"/>
      <c r="G208" s="5"/>
      <c r="H208" s="5"/>
      <c r="I208" s="5"/>
      <c r="J208" s="5"/>
      <c r="K208" s="5"/>
      <c r="L208" s="5"/>
      <c r="M208" s="5"/>
      <c r="N208" s="73" t="str">
        <f>IF(Tabla2[[#This Row],[Nivel]]="Décimo","Seleccionar",IF(Tabla2[[#This Row],[Nivel]]="Undécimo","Seleccionar",IF(Tabla2[[#This Row],[Nivel]]="","","NO APLICA")))</f>
        <v/>
      </c>
      <c r="O208" s="30"/>
    </row>
    <row r="209" spans="4:15" x14ac:dyDescent="0.25">
      <c r="D209" s="62">
        <v>195</v>
      </c>
      <c r="E209" s="31"/>
      <c r="F209" s="31"/>
      <c r="G209" s="5"/>
      <c r="H209" s="5"/>
      <c r="I209" s="5"/>
      <c r="J209" s="5"/>
      <c r="K209" s="5"/>
      <c r="L209" s="5"/>
      <c r="M209" s="5"/>
      <c r="N209" s="73" t="str">
        <f>IF(Tabla2[[#This Row],[Nivel]]="Décimo","Seleccionar",IF(Tabla2[[#This Row],[Nivel]]="Undécimo","Seleccionar",IF(Tabla2[[#This Row],[Nivel]]="","","NO APLICA")))</f>
        <v/>
      </c>
      <c r="O209" s="30"/>
    </row>
    <row r="210" spans="4:15" x14ac:dyDescent="0.25">
      <c r="D210" s="62">
        <v>196</v>
      </c>
      <c r="E210" s="31"/>
      <c r="F210" s="31"/>
      <c r="G210" s="5"/>
      <c r="H210" s="5"/>
      <c r="I210" s="5"/>
      <c r="J210" s="5"/>
      <c r="K210" s="5"/>
      <c r="L210" s="5"/>
      <c r="M210" s="5"/>
      <c r="N210" s="73" t="str">
        <f>IF(Tabla2[[#This Row],[Nivel]]="Décimo","Seleccionar",IF(Tabla2[[#This Row],[Nivel]]="Undécimo","Seleccionar",IF(Tabla2[[#This Row],[Nivel]]="","","NO APLICA")))</f>
        <v/>
      </c>
      <c r="O210" s="30"/>
    </row>
    <row r="211" spans="4:15" x14ac:dyDescent="0.25">
      <c r="D211" s="62">
        <v>197</v>
      </c>
      <c r="E211" s="31"/>
      <c r="F211" s="31"/>
      <c r="G211" s="5"/>
      <c r="H211" s="5"/>
      <c r="I211" s="5"/>
      <c r="J211" s="5"/>
      <c r="K211" s="5"/>
      <c r="L211" s="5"/>
      <c r="M211" s="5"/>
      <c r="N211" s="73" t="str">
        <f>IF(Tabla2[[#This Row],[Nivel]]="Décimo","Seleccionar",IF(Tabla2[[#This Row],[Nivel]]="Undécimo","Seleccionar",IF(Tabla2[[#This Row],[Nivel]]="","","NO APLICA")))</f>
        <v/>
      </c>
      <c r="O211" s="30"/>
    </row>
    <row r="212" spans="4:15" x14ac:dyDescent="0.25">
      <c r="D212" s="62">
        <v>198</v>
      </c>
      <c r="E212" s="31"/>
      <c r="F212" s="31"/>
      <c r="G212" s="5"/>
      <c r="H212" s="5"/>
      <c r="I212" s="5"/>
      <c r="J212" s="5"/>
      <c r="K212" s="5"/>
      <c r="L212" s="5"/>
      <c r="M212" s="5"/>
      <c r="N212" s="73" t="str">
        <f>IF(Tabla2[[#This Row],[Nivel]]="Décimo","Seleccionar",IF(Tabla2[[#This Row],[Nivel]]="Undécimo","Seleccionar",IF(Tabla2[[#This Row],[Nivel]]="","","NO APLICA")))</f>
        <v/>
      </c>
      <c r="O212" s="30"/>
    </row>
    <row r="213" spans="4:15" x14ac:dyDescent="0.25">
      <c r="D213" s="62">
        <v>199</v>
      </c>
      <c r="E213" s="29"/>
      <c r="F213" s="29"/>
      <c r="G213" s="5"/>
      <c r="H213" s="5"/>
      <c r="I213" s="5"/>
      <c r="J213" s="5"/>
      <c r="K213" s="5"/>
      <c r="L213" s="5"/>
      <c r="M213" s="5"/>
      <c r="N213" s="73" t="str">
        <f>IF(Tabla2[[#This Row],[Nivel]]="Décimo","Seleccionar",IF(Tabla2[[#This Row],[Nivel]]="Undécimo","Seleccionar",IF(Tabla2[[#This Row],[Nivel]]="","","NO APLICA")))</f>
        <v/>
      </c>
      <c r="O213" s="30"/>
    </row>
    <row r="214" spans="4:15" x14ac:dyDescent="0.25">
      <c r="D214" s="62">
        <v>200</v>
      </c>
      <c r="E214" s="31"/>
      <c r="F214" s="31"/>
      <c r="G214" s="5"/>
      <c r="H214" s="5"/>
      <c r="I214" s="5"/>
      <c r="J214" s="5"/>
      <c r="K214" s="5"/>
      <c r="L214" s="5"/>
      <c r="M214" s="5"/>
      <c r="N214" s="73" t="str">
        <f>IF(Tabla2[[#This Row],[Nivel]]="Décimo","Seleccionar",IF(Tabla2[[#This Row],[Nivel]]="Undécimo","Seleccionar",IF(Tabla2[[#This Row],[Nivel]]="","","NO APLICA")))</f>
        <v/>
      </c>
      <c r="O214" s="30"/>
    </row>
  </sheetData>
  <sheetProtection algorithmName="SHA-512" hashValue="/TyZ9CtQEjyuuFBJ7h6VNYXfjbUSfW+p7Mf+7dDZj5MS4N2cuxF+jVBaXdaPR3+kNENzS6IJLWBAnIgqTWh9RA==" saltValue="lVYXYj+3s5VG/yCvSn5DRg==" spinCount="100000" sheet="1" selectLockedCells="1" sort="0" autoFilter="0" pivotTables="0"/>
  <sortState xmlns:xlrd2="http://schemas.microsoft.com/office/spreadsheetml/2017/richdata2" ref="S1:S209">
    <sortCondition ref="S1"/>
  </sortState>
  <dataConsolidate/>
  <mergeCells count="4">
    <mergeCell ref="D10:O10"/>
    <mergeCell ref="D11:O11"/>
    <mergeCell ref="K13:M13"/>
    <mergeCell ref="F13:I13"/>
  </mergeCells>
  <conditionalFormatting sqref="E15:F214">
    <cfRule type="duplicateValues" dxfId="6" priority="1"/>
  </conditionalFormatting>
  <dataValidations count="3">
    <dataValidation type="list" allowBlank="1" showInputMessage="1" showErrorMessage="1" sqref="H15:M214" xr:uid="{00000000-0002-0000-0300-000000000000}">
      <formula1>$D$1:$D$2</formula1>
    </dataValidation>
    <dataValidation type="list" allowBlank="1" showInputMessage="1" showErrorMessage="1" sqref="G15:G214" xr:uid="{00000000-0002-0000-0300-000001000000}">
      <formula1>$E$2:$E$6</formula1>
    </dataValidation>
    <dataValidation type="list" allowBlank="1" showInputMessage="1" showErrorMessage="1" sqref="O15:O214" xr:uid="{00000000-0002-0000-0300-000002000000}">
      <formula1>$P$2:$P$4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B1:J43"/>
  <sheetViews>
    <sheetView showGridLines="0" zoomScale="75" zoomScaleNormal="75" workbookViewId="0">
      <selection activeCell="K12" sqref="K12"/>
    </sheetView>
  </sheetViews>
  <sheetFormatPr baseColWidth="10" defaultRowHeight="15.75" x14ac:dyDescent="0.25"/>
  <cols>
    <col min="1" max="1" width="10.875"/>
    <col min="2" max="2" width="15.5" style="2" bestFit="1" customWidth="1"/>
    <col min="3" max="3" width="10.875" style="2"/>
    <col min="4" max="4" width="17.5" style="2" bestFit="1" customWidth="1"/>
    <col min="5" max="5" width="12.625" style="2" hidden="1" customWidth="1"/>
    <col min="6" max="6" width="17.5" style="2" bestFit="1" customWidth="1"/>
    <col min="7" max="7" width="19" style="2" customWidth="1"/>
    <col min="8" max="8" width="14.375" style="2" bestFit="1" customWidth="1"/>
    <col min="9" max="9" width="10.875"/>
  </cols>
  <sheetData>
    <row r="1" spans="2:10" ht="16.5" thickBot="1" x14ac:dyDescent="0.3"/>
    <row r="2" spans="2:10" x14ac:dyDescent="0.25">
      <c r="B2" s="452" t="s">
        <v>77</v>
      </c>
      <c r="C2" s="453"/>
      <c r="D2" s="453"/>
      <c r="E2" s="453"/>
      <c r="F2" s="453"/>
      <c r="G2" s="453"/>
      <c r="H2" s="454"/>
    </row>
    <row r="3" spans="2:10" ht="16.5" thickBot="1" x14ac:dyDescent="0.3">
      <c r="B3" s="455" t="s">
        <v>314</v>
      </c>
      <c r="C3" s="456"/>
      <c r="D3" s="456"/>
      <c r="E3" s="456"/>
      <c r="F3" s="456"/>
      <c r="G3" s="456"/>
      <c r="H3" s="457"/>
    </row>
    <row r="4" spans="2:10" ht="16.5" thickBot="1" x14ac:dyDescent="0.3">
      <c r="B4" s="194"/>
      <c r="C4" s="194"/>
      <c r="D4" s="194"/>
      <c r="E4" s="194"/>
      <c r="F4" s="194"/>
      <c r="G4" s="194"/>
      <c r="H4" s="194"/>
    </row>
    <row r="5" spans="2:10" ht="16.5" thickBot="1" x14ac:dyDescent="0.3">
      <c r="B5" s="195" t="s">
        <v>86</v>
      </c>
      <c r="C5" s="450" t="str">
        <f>RESUMEN!L9</f>
        <v>LICEO DE ESCAZU</v>
      </c>
      <c r="D5" s="450"/>
      <c r="E5" s="450"/>
      <c r="F5" s="451"/>
      <c r="G5" s="196" t="s">
        <v>87</v>
      </c>
      <c r="H5" s="197">
        <f>RESUMEN!H9</f>
        <v>5365</v>
      </c>
    </row>
    <row r="6" spans="2:10" ht="41.25" thickBot="1" x14ac:dyDescent="0.3">
      <c r="B6" s="198" t="s">
        <v>0</v>
      </c>
      <c r="C6" s="199" t="s">
        <v>1</v>
      </c>
      <c r="D6" s="199" t="s">
        <v>2</v>
      </c>
      <c r="E6" s="199" t="s">
        <v>59</v>
      </c>
      <c r="F6" s="199" t="s">
        <v>3</v>
      </c>
      <c r="G6" s="199" t="s">
        <v>4</v>
      </c>
      <c r="H6" s="200" t="s">
        <v>5</v>
      </c>
      <c r="J6" s="53"/>
    </row>
    <row r="7" spans="2:10" x14ac:dyDescent="0.25">
      <c r="B7" s="201" t="s">
        <v>6</v>
      </c>
      <c r="C7" s="202" t="s">
        <v>7</v>
      </c>
      <c r="D7" s="202">
        <f>ListaEstudiantesOyentes!H2</f>
        <v>0</v>
      </c>
      <c r="E7" s="203">
        <f>Tabla12227[[#This Row],[Cantidad de estudiantes por nivel]]/6</f>
        <v>0</v>
      </c>
      <c r="F7" s="204">
        <f>ROUNDUP(Tabla12227[[#This Row],[Fórmula para redondeo\]],0)</f>
        <v>0</v>
      </c>
      <c r="G7" s="205">
        <f>Tabla12227[[#This Row],[Cantidad de grupos por nivel]]*2</f>
        <v>0</v>
      </c>
      <c r="H7" s="206"/>
    </row>
    <row r="8" spans="2:10" x14ac:dyDescent="0.25">
      <c r="B8" s="207"/>
      <c r="C8" s="208" t="s">
        <v>8</v>
      </c>
      <c r="D8" s="209">
        <f>ListaEstudiantesOyentes!H3</f>
        <v>0</v>
      </c>
      <c r="E8" s="210">
        <f>Tabla12227[[#This Row],[Cantidad de estudiantes por nivel]]/6</f>
        <v>0</v>
      </c>
      <c r="F8" s="211">
        <f>ROUNDUP(Tabla12227[[#This Row],[Fórmula para redondeo\]],0)</f>
        <v>0</v>
      </c>
      <c r="G8" s="212">
        <f>Tabla12227[[#This Row],[Cantidad de grupos por nivel]]*2</f>
        <v>0</v>
      </c>
      <c r="H8" s="206"/>
    </row>
    <row r="9" spans="2:10" x14ac:dyDescent="0.25">
      <c r="B9" s="213"/>
      <c r="C9" s="208" t="s">
        <v>9</v>
      </c>
      <c r="D9" s="209">
        <f>ListaEstudiantesOyentes!H4</f>
        <v>0</v>
      </c>
      <c r="E9" s="210">
        <f>Tabla12227[[#This Row],[Cantidad de estudiantes por nivel]]/6</f>
        <v>0</v>
      </c>
      <c r="F9" s="211">
        <f>ROUNDUP(Tabla12227[[#This Row],[Fórmula para redondeo\]],0)</f>
        <v>0</v>
      </c>
      <c r="G9" s="212">
        <f>Tabla12227[[#This Row],[Cantidad de grupos por nivel]]*2</f>
        <v>0</v>
      </c>
      <c r="H9" s="206"/>
    </row>
    <row r="10" spans="2:10" x14ac:dyDescent="0.25">
      <c r="B10" s="213"/>
      <c r="C10" s="208" t="s">
        <v>10</v>
      </c>
      <c r="D10" s="209">
        <f>ListaEstudiantesOyentes!H5</f>
        <v>0</v>
      </c>
      <c r="E10" s="210">
        <f>Tabla12227[[#This Row],[Cantidad de estudiantes por nivel]]/6</f>
        <v>0</v>
      </c>
      <c r="F10" s="211">
        <f>ROUNDUP(Tabla12227[[#This Row],[Fórmula para redondeo\]],0)</f>
        <v>0</v>
      </c>
      <c r="G10" s="212">
        <f>Tabla12227[[#This Row],[Cantidad de grupos por nivel]]*2</f>
        <v>0</v>
      </c>
      <c r="H10" s="206"/>
    </row>
    <row r="11" spans="2:10" ht="16.5" thickBot="1" x14ac:dyDescent="0.3">
      <c r="B11" s="213"/>
      <c r="C11" s="214" t="s">
        <v>11</v>
      </c>
      <c r="D11" s="215">
        <f>ListaEstudiantesOyentes!H6</f>
        <v>0</v>
      </c>
      <c r="E11" s="216">
        <f>Tabla12227[[#This Row],[Cantidad de estudiantes por nivel]]/6</f>
        <v>0</v>
      </c>
      <c r="F11" s="217">
        <f>ROUNDUP(Tabla12227[[#This Row],[Fórmula para redondeo\]],0)</f>
        <v>0</v>
      </c>
      <c r="G11" s="218">
        <f>Tabla12227[[#This Row],[Cantidad de grupos por nivel]]*2</f>
        <v>0</v>
      </c>
      <c r="H11" s="206"/>
    </row>
    <row r="12" spans="2:10" ht="16.5" thickBot="1" x14ac:dyDescent="0.3">
      <c r="B12" s="219"/>
      <c r="C12" s="220"/>
      <c r="D12" s="221"/>
      <c r="E12" s="222"/>
      <c r="F12" s="223"/>
      <c r="G12" s="224" t="s">
        <v>70</v>
      </c>
      <c r="H12" s="225">
        <f>SUM(G7:G11)</f>
        <v>0</v>
      </c>
    </row>
    <row r="13" spans="2:10" x14ac:dyDescent="0.25">
      <c r="B13" s="201" t="s">
        <v>12</v>
      </c>
      <c r="C13" s="202" t="s">
        <v>7</v>
      </c>
      <c r="D13" s="202">
        <f>ListaEstudiantesOyentes!I2</f>
        <v>0</v>
      </c>
      <c r="E13" s="203">
        <f>Tabla12227[[#This Row],[Cantidad de estudiantes por nivel]]/6</f>
        <v>0</v>
      </c>
      <c r="F13" s="204">
        <f>ROUNDUP(Tabla12227[[#This Row],[Fórmula para redondeo\]],0)</f>
        <v>0</v>
      </c>
      <c r="G13" s="212">
        <f>Tabla12227[[#This Row],[Cantidad de grupos por nivel]]*2</f>
        <v>0</v>
      </c>
      <c r="H13" s="206"/>
    </row>
    <row r="14" spans="2:10" x14ac:dyDescent="0.25">
      <c r="B14" s="207"/>
      <c r="C14" s="208" t="s">
        <v>8</v>
      </c>
      <c r="D14" s="209">
        <f>ListaEstudiantesOyentes!I3</f>
        <v>0</v>
      </c>
      <c r="E14" s="210">
        <f>Tabla12227[[#This Row],[Cantidad de estudiantes por nivel]]/6</f>
        <v>0</v>
      </c>
      <c r="F14" s="211">
        <f>ROUNDUP(Tabla12227[[#This Row],[Fórmula para redondeo\]],0)</f>
        <v>0</v>
      </c>
      <c r="G14" s="212">
        <f>Tabla12227[[#This Row],[Cantidad de grupos por nivel]]*2</f>
        <v>0</v>
      </c>
      <c r="H14" s="206"/>
    </row>
    <row r="15" spans="2:10" x14ac:dyDescent="0.25">
      <c r="B15" s="213"/>
      <c r="C15" s="208" t="s">
        <v>9</v>
      </c>
      <c r="D15" s="209">
        <f>ListaEstudiantesOyentes!I4</f>
        <v>0</v>
      </c>
      <c r="E15" s="210">
        <f>Tabla12227[[#This Row],[Cantidad de estudiantes por nivel]]/6</f>
        <v>0</v>
      </c>
      <c r="F15" s="211">
        <f>ROUNDUP(Tabla12227[[#This Row],[Fórmula para redondeo\]],0)</f>
        <v>0</v>
      </c>
      <c r="G15" s="212">
        <f>Tabla12227[[#This Row],[Cantidad de grupos por nivel]]*2</f>
        <v>0</v>
      </c>
      <c r="H15" s="206"/>
    </row>
    <row r="16" spans="2:10" x14ac:dyDescent="0.25">
      <c r="B16" s="213"/>
      <c r="C16" s="208" t="s">
        <v>10</v>
      </c>
      <c r="D16" s="209">
        <f>ListaEstudiantesOyentes!I5</f>
        <v>0</v>
      </c>
      <c r="E16" s="210">
        <f>Tabla12227[[#This Row],[Cantidad de estudiantes por nivel]]/6</f>
        <v>0</v>
      </c>
      <c r="F16" s="211">
        <f>ROUNDUP(Tabla12227[[#This Row],[Fórmula para redondeo\]],0)</f>
        <v>0</v>
      </c>
      <c r="G16" s="212">
        <f>Tabla12227[[#This Row],[Cantidad de grupos por nivel]]*2</f>
        <v>0</v>
      </c>
      <c r="H16" s="206"/>
    </row>
    <row r="17" spans="2:8" ht="16.5" thickBot="1" x14ac:dyDescent="0.3">
      <c r="B17" s="213"/>
      <c r="C17" s="214" t="s">
        <v>11</v>
      </c>
      <c r="D17" s="215">
        <f>ListaEstudiantesOyentes!I6</f>
        <v>0</v>
      </c>
      <c r="E17" s="216">
        <f>Tabla12227[[#This Row],[Cantidad de estudiantes por nivel]]/6</f>
        <v>0</v>
      </c>
      <c r="F17" s="217">
        <f>ROUNDUP(Tabla12227[[#This Row],[Fórmula para redondeo\]],0)</f>
        <v>0</v>
      </c>
      <c r="G17" s="218">
        <f>Tabla12227[[#This Row],[Cantidad de grupos por nivel]]*2</f>
        <v>0</v>
      </c>
      <c r="H17" s="206"/>
    </row>
    <row r="18" spans="2:8" ht="16.5" thickBot="1" x14ac:dyDescent="0.3">
      <c r="B18" s="219"/>
      <c r="C18" s="220"/>
      <c r="D18" s="221"/>
      <c r="E18" s="222">
        <f>Tabla12227[[#This Row],[Cantidad de estudiantes por nivel]]/6</f>
        <v>0</v>
      </c>
      <c r="F18" s="223"/>
      <c r="G18" s="224" t="s">
        <v>70</v>
      </c>
      <c r="H18" s="225">
        <f>SUM(G13:G17)</f>
        <v>0</v>
      </c>
    </row>
    <row r="19" spans="2:8" ht="27" x14ac:dyDescent="0.25">
      <c r="B19" s="201" t="s">
        <v>13</v>
      </c>
      <c r="C19" s="226" t="s">
        <v>7</v>
      </c>
      <c r="D19" s="202">
        <f>ListaEstudiantesOyentes!J2</f>
        <v>0</v>
      </c>
      <c r="E19" s="203">
        <f>Tabla12227[[#This Row],[Cantidad de estudiantes por nivel]]/6</f>
        <v>0</v>
      </c>
      <c r="F19" s="204">
        <f>ROUNDUP(Tabla12227[[#This Row],[Fórmula para redondeo\]],0)</f>
        <v>0</v>
      </c>
      <c r="G19" s="212">
        <f>Tabla12227[[#This Row],[Cantidad de grupos por nivel]]*2</f>
        <v>0</v>
      </c>
      <c r="H19" s="206"/>
    </row>
    <row r="20" spans="2:8" x14ac:dyDescent="0.25">
      <c r="B20" s="207"/>
      <c r="C20" s="208" t="s">
        <v>8</v>
      </c>
      <c r="D20" s="209">
        <f>ListaEstudiantesOyentes!J3</f>
        <v>0</v>
      </c>
      <c r="E20" s="210">
        <f>Tabla12227[[#This Row],[Cantidad de estudiantes por nivel]]/6</f>
        <v>0</v>
      </c>
      <c r="F20" s="211">
        <f>ROUNDUP(Tabla12227[[#This Row],[Fórmula para redondeo\]],0)</f>
        <v>0</v>
      </c>
      <c r="G20" s="212">
        <f>Tabla12227[[#This Row],[Cantidad de grupos por nivel]]*2</f>
        <v>0</v>
      </c>
      <c r="H20" s="206"/>
    </row>
    <row r="21" spans="2:8" x14ac:dyDescent="0.25">
      <c r="B21" s="213"/>
      <c r="C21" s="208" t="s">
        <v>9</v>
      </c>
      <c r="D21" s="209">
        <f>ListaEstudiantesOyentes!J4</f>
        <v>0</v>
      </c>
      <c r="E21" s="210">
        <f>Tabla12227[[#This Row],[Cantidad de estudiantes por nivel]]/6</f>
        <v>0</v>
      </c>
      <c r="F21" s="211">
        <f>ROUNDUP(Tabla12227[[#This Row],[Fórmula para redondeo\]],0)</f>
        <v>0</v>
      </c>
      <c r="G21" s="212">
        <f>Tabla12227[[#This Row],[Cantidad de grupos por nivel]]*2</f>
        <v>0</v>
      </c>
      <c r="H21" s="206"/>
    </row>
    <row r="22" spans="2:8" x14ac:dyDescent="0.25">
      <c r="B22" s="213"/>
      <c r="C22" s="208" t="s">
        <v>10</v>
      </c>
      <c r="D22" s="209">
        <f>ListaEstudiantesOyentes!J5</f>
        <v>0</v>
      </c>
      <c r="E22" s="210">
        <f>Tabla12227[[#This Row],[Cantidad de estudiantes por nivel]]/6</f>
        <v>0</v>
      </c>
      <c r="F22" s="211">
        <f>ROUNDUP(Tabla12227[[#This Row],[Fórmula para redondeo\]],0)</f>
        <v>0</v>
      </c>
      <c r="G22" s="212">
        <f>Tabla12227[[#This Row],[Cantidad de grupos por nivel]]*2</f>
        <v>0</v>
      </c>
      <c r="H22" s="206"/>
    </row>
    <row r="23" spans="2:8" ht="16.5" thickBot="1" x14ac:dyDescent="0.3">
      <c r="B23" s="213"/>
      <c r="C23" s="208" t="s">
        <v>11</v>
      </c>
      <c r="D23" s="209">
        <f>ListaEstudiantesOyentes!J6</f>
        <v>0</v>
      </c>
      <c r="E23" s="210">
        <f>Tabla12227[[#This Row],[Cantidad de estudiantes por nivel]]/6</f>
        <v>0</v>
      </c>
      <c r="F23" s="211">
        <f>ROUNDUP(Tabla12227[[#This Row],[Fórmula para redondeo\]],0)</f>
        <v>0</v>
      </c>
      <c r="G23" s="218">
        <f>Tabla12227[[#This Row],[Cantidad de grupos por nivel]]*2</f>
        <v>0</v>
      </c>
      <c r="H23" s="206"/>
    </row>
    <row r="24" spans="2:8" ht="16.5" thickBot="1" x14ac:dyDescent="0.3">
      <c r="B24" s="219"/>
      <c r="C24" s="220"/>
      <c r="D24" s="221"/>
      <c r="E24" s="222">
        <f>Tabla12227[[#This Row],[Cantidad de estudiantes por nivel]]/6</f>
        <v>0</v>
      </c>
      <c r="F24" s="223"/>
      <c r="G24" s="224" t="s">
        <v>70</v>
      </c>
      <c r="H24" s="225">
        <f>SUM(G19:G23)</f>
        <v>0</v>
      </c>
    </row>
    <row r="25" spans="2:8" ht="27" x14ac:dyDescent="0.25">
      <c r="B25" s="201" t="s">
        <v>14</v>
      </c>
      <c r="C25" s="208" t="s">
        <v>7</v>
      </c>
      <c r="D25" s="209">
        <f>ListaEstudiantesOyentes!K2</f>
        <v>0</v>
      </c>
      <c r="E25" s="210">
        <f>Tabla12227[[#This Row],[Cantidad de estudiantes por nivel]]/6</f>
        <v>0</v>
      </c>
      <c r="F25" s="211">
        <f>ROUNDUP(Tabla12227[[#This Row],[Fórmula para redondeo\]],0)</f>
        <v>0</v>
      </c>
      <c r="G25" s="212">
        <f>Tabla12227[[#This Row],[Cantidad de grupos por nivel]]*2</f>
        <v>0</v>
      </c>
      <c r="H25" s="206"/>
    </row>
    <row r="26" spans="2:8" x14ac:dyDescent="0.25">
      <c r="B26" s="207"/>
      <c r="C26" s="208" t="s">
        <v>8</v>
      </c>
      <c r="D26" s="209">
        <f>ListaEstudiantesOyentes!K3</f>
        <v>0</v>
      </c>
      <c r="E26" s="210">
        <f>Tabla12227[[#This Row],[Cantidad de estudiantes por nivel]]/6</f>
        <v>0</v>
      </c>
      <c r="F26" s="211">
        <f>ROUNDUP(Tabla12227[[#This Row],[Fórmula para redondeo\]],0)</f>
        <v>0</v>
      </c>
      <c r="G26" s="212">
        <f>Tabla12227[[#This Row],[Cantidad de grupos por nivel]]*2</f>
        <v>0</v>
      </c>
      <c r="H26" s="206"/>
    </row>
    <row r="27" spans="2:8" x14ac:dyDescent="0.25">
      <c r="B27" s="213"/>
      <c r="C27" s="208" t="s">
        <v>9</v>
      </c>
      <c r="D27" s="209">
        <f>ListaEstudiantesOyentes!K4</f>
        <v>0</v>
      </c>
      <c r="E27" s="210">
        <f>Tabla12227[[#This Row],[Cantidad de estudiantes por nivel]]/6</f>
        <v>0</v>
      </c>
      <c r="F27" s="211">
        <f>ROUNDUP(Tabla12227[[#This Row],[Fórmula para redondeo\]],0)</f>
        <v>0</v>
      </c>
      <c r="G27" s="212">
        <f>Tabla12227[[#This Row],[Cantidad de grupos por nivel]]*2</f>
        <v>0</v>
      </c>
      <c r="H27" s="206"/>
    </row>
    <row r="28" spans="2:8" x14ac:dyDescent="0.25">
      <c r="B28" s="213"/>
      <c r="C28" s="208" t="s">
        <v>10</v>
      </c>
      <c r="D28" s="209">
        <f>ListaEstudiantesOyentes!K5</f>
        <v>0</v>
      </c>
      <c r="E28" s="210">
        <f>Tabla12227[[#This Row],[Cantidad de estudiantes por nivel]]/6</f>
        <v>0</v>
      </c>
      <c r="F28" s="211">
        <f>ROUNDUP(Tabla12227[[#This Row],[Fórmula para redondeo\]],0)</f>
        <v>0</v>
      </c>
      <c r="G28" s="212">
        <f>Tabla12227[[#This Row],[Cantidad de grupos por nivel]]*2</f>
        <v>0</v>
      </c>
      <c r="H28" s="206"/>
    </row>
    <row r="29" spans="2:8" ht="16.5" thickBot="1" x14ac:dyDescent="0.3">
      <c r="B29" s="213"/>
      <c r="C29" s="208" t="s">
        <v>11</v>
      </c>
      <c r="D29" s="209">
        <f>ListaEstudiantesOyentes!K6</f>
        <v>0</v>
      </c>
      <c r="E29" s="210">
        <f>Tabla12227[[#This Row],[Cantidad de estudiantes por nivel]]/6</f>
        <v>0</v>
      </c>
      <c r="F29" s="211">
        <f>ROUNDUP(Tabla12227[[#This Row],[Fórmula para redondeo\]],0)</f>
        <v>0</v>
      </c>
      <c r="G29" s="218">
        <f>Tabla12227[[#This Row],[Cantidad de grupos por nivel]]*2</f>
        <v>0</v>
      </c>
      <c r="H29" s="206"/>
    </row>
    <row r="30" spans="2:8" ht="16.5" thickBot="1" x14ac:dyDescent="0.3">
      <c r="B30" s="219"/>
      <c r="C30" s="220"/>
      <c r="D30" s="221"/>
      <c r="E30" s="222">
        <f>Tabla12227[[#This Row],[Cantidad de estudiantes por nivel]]/6</f>
        <v>0</v>
      </c>
      <c r="F30" s="223"/>
      <c r="G30" s="224" t="s">
        <v>70</v>
      </c>
      <c r="H30" s="225">
        <f>SUM(G25:G29)</f>
        <v>0</v>
      </c>
    </row>
    <row r="31" spans="2:8" x14ac:dyDescent="0.25">
      <c r="B31" s="201" t="s">
        <v>15</v>
      </c>
      <c r="C31" s="208" t="s">
        <v>7</v>
      </c>
      <c r="D31" s="209">
        <f>ListaEstudiantesOyentes!L2</f>
        <v>0</v>
      </c>
      <c r="E31" s="210">
        <f>Tabla12227[[#This Row],[Cantidad de estudiantes por nivel]]/6</f>
        <v>0</v>
      </c>
      <c r="F31" s="211">
        <f>ROUNDUP(Tabla12227[[#This Row],[Fórmula para redondeo\]],0)</f>
        <v>0</v>
      </c>
      <c r="G31" s="212">
        <f>Tabla12227[[#This Row],[Cantidad de grupos por nivel]]*2</f>
        <v>0</v>
      </c>
      <c r="H31" s="227"/>
    </row>
    <row r="32" spans="2:8" x14ac:dyDescent="0.25">
      <c r="B32" s="207"/>
      <c r="C32" s="208" t="s">
        <v>8</v>
      </c>
      <c r="D32" s="209">
        <f>ListaEstudiantesOyentes!L3</f>
        <v>0</v>
      </c>
      <c r="E32" s="210">
        <f>Tabla12227[[#This Row],[Cantidad de estudiantes por nivel]]/6</f>
        <v>0</v>
      </c>
      <c r="F32" s="211">
        <f>ROUNDUP(Tabla12227[[#This Row],[Fórmula para redondeo\]],0)</f>
        <v>0</v>
      </c>
      <c r="G32" s="212">
        <f>Tabla12227[[#This Row],[Cantidad de grupos por nivel]]*2</f>
        <v>0</v>
      </c>
      <c r="H32" s="206"/>
    </row>
    <row r="33" spans="2:10" x14ac:dyDescent="0.25">
      <c r="B33" s="213"/>
      <c r="C33" s="209" t="s">
        <v>9</v>
      </c>
      <c r="D33" s="209">
        <f>ListaEstudiantesOyentes!L4</f>
        <v>0</v>
      </c>
      <c r="E33" s="210">
        <f>Tabla12227[[#This Row],[Cantidad de estudiantes por nivel]]/6</f>
        <v>0</v>
      </c>
      <c r="F33" s="211">
        <f>ROUNDUP(Tabla12227[[#This Row],[Fórmula para redondeo\]],0)</f>
        <v>0</v>
      </c>
      <c r="G33" s="212">
        <f>Tabla12227[[#This Row],[Cantidad de grupos por nivel]]*2</f>
        <v>0</v>
      </c>
      <c r="H33" s="206"/>
    </row>
    <row r="34" spans="2:10" x14ac:dyDescent="0.25">
      <c r="B34" s="213"/>
      <c r="C34" s="208" t="s">
        <v>10</v>
      </c>
      <c r="D34" s="209">
        <f>ListaEstudiantesOyentes!L5</f>
        <v>0</v>
      </c>
      <c r="E34" s="210">
        <f>Tabla12227[[#This Row],[Cantidad de estudiantes por nivel]]/6</f>
        <v>0</v>
      </c>
      <c r="F34" s="211">
        <f>ROUNDUP(Tabla12227[[#This Row],[Fórmula para redondeo\]],0)</f>
        <v>0</v>
      </c>
      <c r="G34" s="212">
        <f>Tabla12227[[#This Row],[Cantidad de grupos por nivel]]*2</f>
        <v>0</v>
      </c>
      <c r="H34" s="206"/>
    </row>
    <row r="35" spans="2:10" ht="16.5" thickBot="1" x14ac:dyDescent="0.3">
      <c r="B35" s="213"/>
      <c r="C35" s="208" t="s">
        <v>11</v>
      </c>
      <c r="D35" s="209">
        <f>ListaEstudiantesOyentes!L6</f>
        <v>0</v>
      </c>
      <c r="E35" s="210">
        <f>Tabla12227[[#This Row],[Cantidad de estudiantes por nivel]]/6</f>
        <v>0</v>
      </c>
      <c r="F35" s="211">
        <f>ROUNDUP(Tabla12227[[#This Row],[Fórmula para redondeo\]],0)</f>
        <v>0</v>
      </c>
      <c r="G35" s="218">
        <f>Tabla12227[[#This Row],[Cantidad de grupos por nivel]]*2</f>
        <v>0</v>
      </c>
      <c r="H35" s="206"/>
    </row>
    <row r="36" spans="2:10" ht="16.5" thickBot="1" x14ac:dyDescent="0.3">
      <c r="B36" s="219"/>
      <c r="C36" s="220"/>
      <c r="D36" s="221"/>
      <c r="E36" s="222">
        <f>Tabla12227[[#This Row],[Cantidad de estudiantes por nivel]]/6</f>
        <v>0</v>
      </c>
      <c r="F36" s="223"/>
      <c r="G36" s="224" t="s">
        <v>70</v>
      </c>
      <c r="H36" s="225">
        <f>SUM(G31:G35)</f>
        <v>0</v>
      </c>
    </row>
    <row r="37" spans="2:10" x14ac:dyDescent="0.25">
      <c r="B37" s="201" t="s">
        <v>16</v>
      </c>
      <c r="C37" s="208" t="s">
        <v>7</v>
      </c>
      <c r="D37" s="209">
        <f>ListaEstudiantesOyentes!M2</f>
        <v>0</v>
      </c>
      <c r="E37" s="210">
        <f>Tabla12227[[#This Row],[Cantidad de estudiantes por nivel]]/6</f>
        <v>0</v>
      </c>
      <c r="F37" s="211">
        <f>ROUNDUP(Tabla12227[[#This Row],[Fórmula para redondeo\]],0)</f>
        <v>0</v>
      </c>
      <c r="G37" s="212">
        <f>Tabla12227[[#This Row],[Cantidad de grupos por nivel]]*2</f>
        <v>0</v>
      </c>
      <c r="H37" s="227"/>
    </row>
    <row r="38" spans="2:10" x14ac:dyDescent="0.25">
      <c r="B38" s="207"/>
      <c r="C38" s="209" t="s">
        <v>8</v>
      </c>
      <c r="D38" s="209">
        <f>ListaEstudiantesOyentes!M3</f>
        <v>0</v>
      </c>
      <c r="E38" s="210">
        <f>Tabla12227[[#This Row],[Cantidad de estudiantes por nivel]]/6</f>
        <v>0</v>
      </c>
      <c r="F38" s="211">
        <f>ROUNDUP(Tabla12227[[#This Row],[Fórmula para redondeo\]],0)</f>
        <v>0</v>
      </c>
      <c r="G38" s="212">
        <f>Tabla12227[[#This Row],[Cantidad de grupos por nivel]]*2</f>
        <v>0</v>
      </c>
      <c r="H38" s="206"/>
    </row>
    <row r="39" spans="2:10" x14ac:dyDescent="0.25">
      <c r="B39" s="213"/>
      <c r="C39" s="208" t="s">
        <v>9</v>
      </c>
      <c r="D39" s="209">
        <f>ListaEstudiantesOyentes!M4</f>
        <v>0</v>
      </c>
      <c r="E39" s="210">
        <f>Tabla12227[[#This Row],[Cantidad de estudiantes por nivel]]/6</f>
        <v>0</v>
      </c>
      <c r="F39" s="211">
        <f>ROUNDUP(Tabla12227[[#This Row],[Fórmula para redondeo\]],0)</f>
        <v>0</v>
      </c>
      <c r="G39" s="212">
        <f>Tabla12227[[#This Row],[Cantidad de grupos por nivel]]*2</f>
        <v>0</v>
      </c>
      <c r="H39" s="206"/>
    </row>
    <row r="40" spans="2:10" x14ac:dyDescent="0.25">
      <c r="B40" s="213"/>
      <c r="C40" s="214" t="s">
        <v>10</v>
      </c>
      <c r="D40" s="215">
        <f>ListaEstudiantesOyentes!M5</f>
        <v>0</v>
      </c>
      <c r="E40" s="216">
        <f>Tabla12227[[#This Row],[Cantidad de estudiantes por nivel]]/6</f>
        <v>0</v>
      </c>
      <c r="F40" s="217">
        <f>ROUNDUP(Tabla12227[[#This Row],[Fórmula para redondeo\]],0)</f>
        <v>0</v>
      </c>
      <c r="G40" s="212">
        <f>Tabla12227[[#This Row],[Cantidad de grupos por nivel]]*2</f>
        <v>0</v>
      </c>
      <c r="H40" s="206"/>
    </row>
    <row r="41" spans="2:10" ht="16.5" thickBot="1" x14ac:dyDescent="0.3">
      <c r="B41" s="213"/>
      <c r="C41" s="228" t="s">
        <v>11</v>
      </c>
      <c r="D41" s="228">
        <f>ListaEstudiantesOyentes!M6</f>
        <v>0</v>
      </c>
      <c r="E41" s="229">
        <f>Tabla12227[[#This Row],[Cantidad de estudiantes por nivel]]/6</f>
        <v>0</v>
      </c>
      <c r="F41" s="230">
        <f>ROUNDUP(Tabla12227[[#This Row],[Fórmula para redondeo\]],0)</f>
        <v>0</v>
      </c>
      <c r="G41" s="218">
        <f>Tabla12227[[#This Row],[Cantidad de grupos por nivel]]*2</f>
        <v>0</v>
      </c>
      <c r="H41" s="206"/>
    </row>
    <row r="42" spans="2:10" ht="16.5" thickBot="1" x14ac:dyDescent="0.3">
      <c r="B42" s="231"/>
      <c r="C42" s="232"/>
      <c r="D42" s="233"/>
      <c r="E42" s="234">
        <f>Tabla12227[[#This Row],[Cantidad de estudiantes por nivel]]/6</f>
        <v>0</v>
      </c>
      <c r="F42" s="235"/>
      <c r="G42" s="236" t="s">
        <v>70</v>
      </c>
      <c r="H42" s="237">
        <f>SUM(G37:G41)</f>
        <v>0</v>
      </c>
    </row>
    <row r="43" spans="2:10" ht="27.75" thickBot="1" x14ac:dyDescent="0.3">
      <c r="B43" s="238"/>
      <c r="C43" s="239"/>
      <c r="D43" s="239"/>
      <c r="E43" s="240">
        <f>Tabla12227[[#This Row],[Cantidad de estudiantes por nivel]]/6</f>
        <v>0</v>
      </c>
      <c r="F43" s="241"/>
      <c r="G43" s="242" t="s">
        <v>71</v>
      </c>
      <c r="H43" s="243">
        <f>SUM(H42,H36,H30,H24,H18,H12)</f>
        <v>0</v>
      </c>
      <c r="I43" s="45"/>
      <c r="J43" s="45"/>
    </row>
  </sheetData>
  <sheetProtection algorithmName="SHA-512" hashValue="0PVDllr0GjkgkgUpaNjNE0uWqgu9DEbOo0h7o5UcCsK00S2LrBFTLExnljOEbn8Fg4fgatSipWeb5r1Sp8Vs9Q==" saltValue="kJVt4nt2XVf7d95PhF+OzQ==" spinCount="100000" sheet="1" selectLockedCells="1" selectUnlockedCells="1"/>
  <protectedRanges>
    <protectedRange algorithmName="SHA-512" hashValue="6jwHVrwbDXclkWsa7Y5EkNFiyF2FY6etMA6+I9lfu5rG7rjidf0rCccHBWcKmnggEwpogWHUXf6s+k2qZSktyg==" saltValue="JE6QMHmIVIHmo0IJvsR4ig==" spinCount="100000" sqref="H7:H43 E7:F43 G12 G18 G24 G30 G36 G42:G43" name="Rango1"/>
  </protectedRanges>
  <mergeCells count="3">
    <mergeCell ref="C5:F5"/>
    <mergeCell ref="B2:H2"/>
    <mergeCell ref="B3:H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A48"/>
  <sheetViews>
    <sheetView showGridLines="0" topLeftCell="C8" zoomScale="85" zoomScaleNormal="85" workbookViewId="0">
      <selection activeCell="F18" sqref="F18"/>
    </sheetView>
  </sheetViews>
  <sheetFormatPr baseColWidth="10" defaultRowHeight="15.75" x14ac:dyDescent="0.25"/>
  <cols>
    <col min="1" max="1" width="0" hidden="1" customWidth="1"/>
    <col min="2" max="2" width="17" hidden="1" customWidth="1"/>
    <col min="3" max="3" width="6.375" customWidth="1"/>
    <col min="4" max="4" width="9.375" style="1" customWidth="1"/>
    <col min="5" max="5" width="30.625" style="2" customWidth="1"/>
    <col min="6" max="6" width="24.875" style="2" customWidth="1"/>
    <col min="7" max="7" width="29.875" style="2" customWidth="1"/>
    <col min="11" max="11" width="0" hidden="1" customWidth="1"/>
  </cols>
  <sheetData>
    <row r="1" spans="1:27" s="26" customFormat="1" ht="54.75" hidden="1" thickBot="1" x14ac:dyDescent="0.3">
      <c r="A1" s="22" t="s">
        <v>50</v>
      </c>
      <c r="B1" s="22" t="s">
        <v>55</v>
      </c>
      <c r="C1" s="22"/>
      <c r="D1" s="22" t="s">
        <v>15</v>
      </c>
      <c r="E1" s="22"/>
      <c r="F1" s="24" t="s">
        <v>58</v>
      </c>
      <c r="G1" s="24"/>
      <c r="H1" s="26">
        <v>0</v>
      </c>
      <c r="I1" s="26">
        <v>1</v>
      </c>
      <c r="J1" s="26">
        <v>2</v>
      </c>
      <c r="K1" s="26">
        <v>4</v>
      </c>
      <c r="L1" s="26">
        <v>5</v>
      </c>
      <c r="M1" s="26">
        <v>6</v>
      </c>
      <c r="N1" s="26">
        <v>7</v>
      </c>
      <c r="O1" s="26">
        <v>8</v>
      </c>
      <c r="P1" s="26">
        <v>9</v>
      </c>
      <c r="Q1" s="26">
        <v>10</v>
      </c>
      <c r="R1" s="26">
        <v>11</v>
      </c>
      <c r="S1" s="26">
        <v>12</v>
      </c>
      <c r="T1" s="26">
        <v>13</v>
      </c>
      <c r="U1" s="26">
        <v>14</v>
      </c>
      <c r="V1" s="26">
        <v>15</v>
      </c>
      <c r="W1" s="26">
        <v>16</v>
      </c>
      <c r="X1" s="26">
        <v>17</v>
      </c>
      <c r="Y1" s="26">
        <v>18</v>
      </c>
      <c r="Z1" s="26">
        <v>19</v>
      </c>
      <c r="AA1" s="26">
        <v>20</v>
      </c>
    </row>
    <row r="2" spans="1:27" s="26" customFormat="1" ht="18.75" hidden="1" thickBot="1" x14ac:dyDescent="0.3">
      <c r="A2" s="22" t="s">
        <v>51</v>
      </c>
      <c r="B2" s="22" t="s">
        <v>56</v>
      </c>
      <c r="C2" s="22"/>
      <c r="D2" s="22" t="s">
        <v>16</v>
      </c>
      <c r="E2" s="22"/>
      <c r="F2" s="24" t="s">
        <v>50</v>
      </c>
      <c r="G2" s="23">
        <f>COUNTIF(Tabla24[Nivel],"Sétimo")</f>
        <v>0</v>
      </c>
      <c r="H2" s="26" t="s">
        <v>55</v>
      </c>
      <c r="I2" s="26" t="s">
        <v>56</v>
      </c>
    </row>
    <row r="3" spans="1:27" s="26" customFormat="1" ht="18.75" hidden="1" thickBot="1" x14ac:dyDescent="0.3">
      <c r="A3" s="22" t="s">
        <v>52</v>
      </c>
      <c r="B3" s="22"/>
      <c r="C3" s="22"/>
      <c r="D3" s="41"/>
      <c r="E3" s="22"/>
      <c r="F3" s="24" t="s">
        <v>51</v>
      </c>
      <c r="G3" s="23">
        <f>COUNTIF(Tabla24[Nivel],"Octavo")</f>
        <v>0</v>
      </c>
      <c r="I3" s="55" t="str">
        <f>IF(G17="Completar lista","Sí","")</f>
        <v/>
      </c>
    </row>
    <row r="4" spans="1:27" s="26" customFormat="1" ht="18.75" hidden="1" thickBot="1" x14ac:dyDescent="0.3">
      <c r="A4" s="22" t="s">
        <v>53</v>
      </c>
      <c r="B4" s="22"/>
      <c r="C4" s="22"/>
      <c r="D4" s="41"/>
      <c r="E4" s="22"/>
      <c r="F4" s="24" t="s">
        <v>52</v>
      </c>
      <c r="G4" s="23">
        <f>COUNTIF(Tabla24[Nivel],"Noveno")</f>
        <v>0</v>
      </c>
    </row>
    <row r="5" spans="1:27" s="26" customFormat="1" ht="18.75" hidden="1" thickBot="1" x14ac:dyDescent="0.3">
      <c r="A5" s="22" t="s">
        <v>54</v>
      </c>
      <c r="B5" s="22"/>
      <c r="C5" s="22"/>
      <c r="D5" s="41"/>
      <c r="E5" s="22"/>
      <c r="F5" s="24" t="s">
        <v>53</v>
      </c>
      <c r="G5" s="23">
        <f>COUNTIF(Tabla24[Nivel],"Décimo")</f>
        <v>0</v>
      </c>
      <c r="I5" s="55" t="str">
        <f>IF(AND(E23&lt;&gt;"",F23&lt;&gt;""),"Lista","")</f>
        <v/>
      </c>
    </row>
    <row r="6" spans="1:27" s="26" customFormat="1" ht="18.75" hidden="1" thickBot="1" x14ac:dyDescent="0.3">
      <c r="D6" s="41"/>
      <c r="E6" s="22"/>
      <c r="F6" s="24" t="s">
        <v>54</v>
      </c>
      <c r="G6" s="23">
        <f>COUNTIF(Tabla24[Nivel],"Undécimo")</f>
        <v>0</v>
      </c>
    </row>
    <row r="7" spans="1:27" s="26" customFormat="1" ht="18.75" hidden="1" thickBot="1" x14ac:dyDescent="0.3">
      <c r="D7" s="41"/>
      <c r="E7" s="22"/>
      <c r="F7" s="50"/>
      <c r="G7" s="23"/>
    </row>
    <row r="8" spans="1:27" s="26" customFormat="1" ht="18" x14ac:dyDescent="0.25">
      <c r="D8" s="460" t="s">
        <v>76</v>
      </c>
      <c r="E8" s="461"/>
      <c r="F8" s="461"/>
      <c r="G8" s="462"/>
      <c r="H8" s="46"/>
      <c r="I8" s="46"/>
      <c r="J8" s="46"/>
    </row>
    <row r="9" spans="1:27" ht="18.75" thickBot="1" x14ac:dyDescent="0.3">
      <c r="A9" s="26"/>
      <c r="B9" s="26"/>
      <c r="C9" s="26"/>
      <c r="D9" s="463" t="s">
        <v>72</v>
      </c>
      <c r="E9" s="464"/>
      <c r="F9" s="464"/>
      <c r="G9" s="465"/>
      <c r="H9" s="46"/>
      <c r="I9" s="46"/>
      <c r="J9" s="46"/>
    </row>
    <row r="10" spans="1:27" ht="18.75" thickBot="1" x14ac:dyDescent="0.3">
      <c r="A10" s="26"/>
      <c r="B10" s="26"/>
      <c r="C10" s="26"/>
      <c r="D10" s="267"/>
      <c r="E10" s="267"/>
      <c r="F10" s="267"/>
      <c r="G10" s="267"/>
      <c r="H10" s="46"/>
      <c r="I10" s="46"/>
      <c r="J10" s="46"/>
    </row>
    <row r="11" spans="1:27" ht="15.75" customHeight="1" thickBot="1" x14ac:dyDescent="0.35">
      <c r="D11" s="257" t="s">
        <v>90</v>
      </c>
      <c r="E11" s="254">
        <f>RESUMEN!H9</f>
        <v>5365</v>
      </c>
      <c r="F11" s="256" t="s">
        <v>73</v>
      </c>
      <c r="G11" s="255" t="str">
        <f>RESUMEN!L9</f>
        <v>LICEO DE ESCAZU</v>
      </c>
    </row>
    <row r="12" spans="1:27" ht="15.75" customHeight="1" x14ac:dyDescent="0.3">
      <c r="D12" s="257"/>
      <c r="E12" s="256"/>
      <c r="F12" s="256"/>
      <c r="G12" s="257"/>
    </row>
    <row r="13" spans="1:27" ht="15.75" customHeight="1" thickBot="1" x14ac:dyDescent="0.35">
      <c r="D13" s="258"/>
      <c r="E13" s="259"/>
      <c r="F13" s="259"/>
      <c r="G13" s="260"/>
    </row>
    <row r="14" spans="1:27" ht="15.75" customHeight="1" thickBot="1" x14ac:dyDescent="0.35">
      <c r="D14" s="471" t="s">
        <v>74</v>
      </c>
      <c r="E14" s="471"/>
      <c r="F14" s="254">
        <v>0</v>
      </c>
      <c r="G14" s="258" t="str">
        <f>IF(F14="","",IF(F14&gt;=1,"Completar el formulario","No completar el formulario"))</f>
        <v>No completar el formulario</v>
      </c>
    </row>
    <row r="15" spans="1:27" ht="15.75" customHeight="1" x14ac:dyDescent="0.3">
      <c r="D15" s="256"/>
      <c r="E15" s="256"/>
      <c r="F15" s="268"/>
      <c r="G15" s="261"/>
    </row>
    <row r="16" spans="1:27" ht="22.5" customHeight="1" thickBot="1" x14ac:dyDescent="0.3">
      <c r="D16" s="468" t="s">
        <v>75</v>
      </c>
      <c r="E16" s="469"/>
      <c r="F16" s="469"/>
      <c r="G16" s="470"/>
    </row>
    <row r="17" spans="4:11" ht="59.1" customHeight="1" thickBot="1" x14ac:dyDescent="0.3">
      <c r="D17" s="466" t="s">
        <v>354</v>
      </c>
      <c r="E17" s="467"/>
      <c r="F17" s="270" t="s">
        <v>56</v>
      </c>
      <c r="G17" s="263" t="str">
        <f>IF(F17="Sí", "Completar lista",IF(F17="","", "Continuar con el formulario"))</f>
        <v>Continuar con el formulario</v>
      </c>
    </row>
    <row r="18" spans="4:11" ht="8.25" customHeight="1" thickBot="1" x14ac:dyDescent="0.3">
      <c r="D18" s="262"/>
      <c r="E18" s="269"/>
      <c r="F18" s="271"/>
      <c r="G18" s="263"/>
    </row>
    <row r="19" spans="4:11" ht="64.5" customHeight="1" thickBot="1" x14ac:dyDescent="0.35">
      <c r="D19" s="458" t="str">
        <f>IF(F17="Sí","",IF(F17="","","¿El  Centro Educativo cuenta con docente itinerante en Audición y Lenguaje?"))</f>
        <v>¿El  Centro Educativo cuenta con docente itinerante en Audición y Lenguaje?</v>
      </c>
      <c r="E19" s="459"/>
      <c r="F19" s="272" t="s">
        <v>56</v>
      </c>
      <c r="G19" s="264" t="str">
        <f>IF(F19="Sí","Presentar lista de estudiantes sordos a la Asesoría Regional para el trámite de solicitud de lecciones", IF(F19="","","Solicitar a la Asesoría Regional servicio itinerante de Audición y Lenguaje"))</f>
        <v>Solicitar a la Asesoría Regional servicio itinerante de Audición y Lenguaje</v>
      </c>
    </row>
    <row r="20" spans="4:11" ht="18.75" customHeight="1" x14ac:dyDescent="0.3">
      <c r="D20" s="265"/>
      <c r="E20" s="265"/>
      <c r="F20" s="265"/>
      <c r="G20" s="261"/>
    </row>
    <row r="21" spans="4:11" ht="15.75" customHeight="1" x14ac:dyDescent="0.3">
      <c r="D21" s="256"/>
      <c r="E21" s="256"/>
      <c r="F21" s="256"/>
      <c r="G21" s="259"/>
    </row>
    <row r="22" spans="4:11" ht="47.1" customHeight="1" x14ac:dyDescent="0.25">
      <c r="D22" s="266" t="s">
        <v>57</v>
      </c>
      <c r="E22" s="266" t="s">
        <v>43</v>
      </c>
      <c r="F22" s="266" t="s">
        <v>64</v>
      </c>
      <c r="G22" s="266" t="s">
        <v>1</v>
      </c>
      <c r="H22" s="56"/>
    </row>
    <row r="23" spans="4:11" ht="20.100000000000001" customHeight="1" x14ac:dyDescent="0.3">
      <c r="D23" s="258">
        <v>1</v>
      </c>
      <c r="E23" s="273"/>
      <c r="F23" s="273"/>
      <c r="G23" s="273"/>
      <c r="K23">
        <v>0</v>
      </c>
    </row>
    <row r="24" spans="4:11" ht="16.5" x14ac:dyDescent="0.3">
      <c r="D24" s="258">
        <v>2</v>
      </c>
      <c r="E24" s="273"/>
      <c r="F24" s="273"/>
      <c r="G24" s="273"/>
      <c r="K24">
        <v>1</v>
      </c>
    </row>
    <row r="25" spans="4:11" ht="16.5" x14ac:dyDescent="0.3">
      <c r="D25" s="258">
        <v>3</v>
      </c>
      <c r="E25" s="273"/>
      <c r="F25" s="273"/>
      <c r="G25" s="273"/>
      <c r="K25">
        <v>2</v>
      </c>
    </row>
    <row r="26" spans="4:11" ht="16.5" x14ac:dyDescent="0.3">
      <c r="D26" s="258">
        <v>4</v>
      </c>
      <c r="E26" s="273"/>
      <c r="F26" s="273"/>
      <c r="G26" s="273"/>
      <c r="K26">
        <v>3</v>
      </c>
    </row>
    <row r="27" spans="4:11" ht="16.5" x14ac:dyDescent="0.3">
      <c r="D27" s="258">
        <v>5</v>
      </c>
      <c r="E27" s="273"/>
      <c r="F27" s="273"/>
      <c r="G27" s="273"/>
      <c r="K27">
        <v>4</v>
      </c>
    </row>
    <row r="28" spans="4:11" ht="16.5" x14ac:dyDescent="0.3">
      <c r="D28" s="258">
        <v>6</v>
      </c>
      <c r="E28" s="273"/>
      <c r="F28" s="273"/>
      <c r="G28" s="273"/>
      <c r="K28">
        <v>5</v>
      </c>
    </row>
    <row r="29" spans="4:11" ht="16.5" x14ac:dyDescent="0.3">
      <c r="D29" s="258">
        <v>7</v>
      </c>
      <c r="E29" s="273"/>
      <c r="F29" s="273"/>
      <c r="G29" s="273"/>
      <c r="K29">
        <v>6</v>
      </c>
    </row>
    <row r="30" spans="4:11" ht="16.5" x14ac:dyDescent="0.3">
      <c r="D30" s="258">
        <v>8</v>
      </c>
      <c r="E30" s="273"/>
      <c r="F30" s="273"/>
      <c r="G30" s="273"/>
      <c r="K30">
        <v>7</v>
      </c>
    </row>
    <row r="31" spans="4:11" ht="16.5" x14ac:dyDescent="0.3">
      <c r="D31" s="258">
        <v>9</v>
      </c>
      <c r="E31" s="273"/>
      <c r="F31" s="273"/>
      <c r="G31" s="273"/>
      <c r="K31">
        <v>8</v>
      </c>
    </row>
    <row r="32" spans="4:11" ht="16.5" x14ac:dyDescent="0.3">
      <c r="D32" s="258">
        <v>10</v>
      </c>
      <c r="E32" s="273"/>
      <c r="F32" s="273"/>
      <c r="G32" s="273"/>
      <c r="K32">
        <v>9</v>
      </c>
    </row>
    <row r="33" spans="4:11" ht="16.5" x14ac:dyDescent="0.3">
      <c r="D33" s="258">
        <v>11</v>
      </c>
      <c r="E33" s="273"/>
      <c r="F33" s="273"/>
      <c r="G33" s="273"/>
      <c r="K33">
        <v>10</v>
      </c>
    </row>
    <row r="34" spans="4:11" ht="16.5" x14ac:dyDescent="0.3">
      <c r="D34" s="258">
        <v>12</v>
      </c>
      <c r="E34" s="273"/>
      <c r="F34" s="273"/>
      <c r="G34" s="273"/>
      <c r="K34">
        <v>11</v>
      </c>
    </row>
    <row r="35" spans="4:11" ht="16.5" x14ac:dyDescent="0.3">
      <c r="D35" s="258">
        <v>13</v>
      </c>
      <c r="E35" s="273"/>
      <c r="F35" s="273"/>
      <c r="G35" s="273"/>
      <c r="K35">
        <v>12</v>
      </c>
    </row>
    <row r="36" spans="4:11" ht="16.5" x14ac:dyDescent="0.3">
      <c r="D36" s="258">
        <v>14</v>
      </c>
      <c r="E36" s="273"/>
      <c r="F36" s="273"/>
      <c r="G36" s="273"/>
      <c r="K36">
        <v>13</v>
      </c>
    </row>
    <row r="37" spans="4:11" ht="14.1" customHeight="1" x14ac:dyDescent="0.3">
      <c r="D37" s="258">
        <v>15</v>
      </c>
      <c r="E37" s="273"/>
      <c r="F37" s="273"/>
      <c r="G37" s="273"/>
      <c r="K37">
        <v>14</v>
      </c>
    </row>
    <row r="38" spans="4:11" ht="14.1" customHeight="1" x14ac:dyDescent="0.3">
      <c r="D38" s="258">
        <v>16</v>
      </c>
      <c r="E38" s="273"/>
      <c r="F38" s="273"/>
      <c r="G38" s="273"/>
      <c r="K38">
        <v>15</v>
      </c>
    </row>
    <row r="39" spans="4:11" ht="14.1" customHeight="1" x14ac:dyDescent="0.3">
      <c r="D39" s="258">
        <v>17</v>
      </c>
      <c r="E39" s="273"/>
      <c r="F39" s="273"/>
      <c r="G39" s="273"/>
      <c r="K39">
        <v>16</v>
      </c>
    </row>
    <row r="40" spans="4:11" ht="14.1" customHeight="1" x14ac:dyDescent="0.3">
      <c r="D40" s="258">
        <v>18</v>
      </c>
      <c r="E40" s="273"/>
      <c r="F40" s="273"/>
      <c r="G40" s="273"/>
      <c r="K40">
        <v>17</v>
      </c>
    </row>
    <row r="41" spans="4:11" ht="14.1" customHeight="1" x14ac:dyDescent="0.3">
      <c r="D41" s="258">
        <v>19</v>
      </c>
      <c r="E41" s="273"/>
      <c r="F41" s="273"/>
      <c r="G41" s="273"/>
      <c r="K41">
        <v>18</v>
      </c>
    </row>
    <row r="42" spans="4:11" ht="14.1" customHeight="1" x14ac:dyDescent="0.3">
      <c r="D42" s="258">
        <v>20</v>
      </c>
      <c r="E42" s="273"/>
      <c r="F42" s="273"/>
      <c r="G42" s="273"/>
      <c r="K42">
        <v>19</v>
      </c>
    </row>
    <row r="43" spans="4:11" ht="16.5" x14ac:dyDescent="0.3">
      <c r="D43" s="258">
        <v>21</v>
      </c>
      <c r="E43" s="273"/>
      <c r="F43" s="273"/>
      <c r="G43" s="273"/>
      <c r="K43">
        <v>20</v>
      </c>
    </row>
    <row r="44" spans="4:11" ht="16.5" x14ac:dyDescent="0.3">
      <c r="D44" s="258">
        <v>22</v>
      </c>
      <c r="E44" s="273"/>
      <c r="F44" s="273"/>
      <c r="G44" s="273"/>
      <c r="K44">
        <v>21</v>
      </c>
    </row>
    <row r="45" spans="4:11" ht="16.5" x14ac:dyDescent="0.3">
      <c r="D45" s="258">
        <v>23</v>
      </c>
      <c r="E45" s="273"/>
      <c r="F45" s="273"/>
      <c r="G45" s="273"/>
      <c r="K45">
        <v>22</v>
      </c>
    </row>
    <row r="46" spans="4:11" ht="16.5" x14ac:dyDescent="0.3">
      <c r="D46" s="258">
        <v>24</v>
      </c>
      <c r="E46" s="273"/>
      <c r="F46" s="273"/>
      <c r="G46" s="273"/>
      <c r="K46">
        <v>23</v>
      </c>
    </row>
    <row r="47" spans="4:11" ht="16.5" x14ac:dyDescent="0.3">
      <c r="D47" s="258">
        <v>25</v>
      </c>
      <c r="E47" s="273"/>
      <c r="F47" s="273"/>
      <c r="G47" s="273"/>
      <c r="K47">
        <v>24</v>
      </c>
    </row>
    <row r="48" spans="4:11" ht="16.5" x14ac:dyDescent="0.3">
      <c r="D48" s="258"/>
      <c r="E48" s="259"/>
      <c r="F48" s="259"/>
      <c r="G48" s="259"/>
      <c r="K48">
        <v>25</v>
      </c>
    </row>
  </sheetData>
  <sheetProtection algorithmName="SHA-512" hashValue="BCIjAEKQeoTsgH6g5zAVcZzDbqs2iWL/V7MhYgVyocVymgJzzGMmc/MiQvBnnvL6fNhZcE6HqvVIWIiNru/TXg==" saltValue="zuP+Hony1896a9VriX119A==" spinCount="100000" sheet="1" selectLockedCells="1" sort="0"/>
  <dataConsolidate/>
  <mergeCells count="6">
    <mergeCell ref="D19:E19"/>
    <mergeCell ref="D8:G8"/>
    <mergeCell ref="D9:G9"/>
    <mergeCell ref="D17:E17"/>
    <mergeCell ref="D16:G16"/>
    <mergeCell ref="D14:E14"/>
  </mergeCells>
  <conditionalFormatting sqref="E23:F47">
    <cfRule type="duplicateValues" dxfId="5" priority="6"/>
  </conditionalFormatting>
  <conditionalFormatting sqref="F19">
    <cfRule type="containsText" dxfId="3" priority="3" operator="containsText" text="Sí">
      <formula>NOT(ISERROR(SEARCH("Sí",F19)))</formula>
    </cfRule>
    <cfRule type="containsText" dxfId="2" priority="4" operator="containsText" text="NO">
      <formula>NOT(ISERROR(SEARCH("NO",F19)))</formula>
    </cfRule>
  </conditionalFormatting>
  <conditionalFormatting sqref="G17:G18">
    <cfRule type="containsText" dxfId="1" priority="2" operator="containsText" text="Continuar con el formulario">
      <formula>NOT(ISERROR(SEARCH("Continuar con el formulario",G17)))</formula>
    </cfRule>
    <cfRule type="containsText" dxfId="0" priority="5" operator="containsText" text="Completar lista">
      <formula>NOT(ISERROR(SEARCH("Completar lista",G17)))</formula>
    </cfRule>
  </conditionalFormatting>
  <dataValidations count="6">
    <dataValidation type="list" allowBlank="1" showInputMessage="1" showErrorMessage="1" sqref="F17:F19" xr:uid="{00000000-0002-0000-0500-000000000000}">
      <formula1>$H$2:$I$2</formula1>
    </dataValidation>
    <dataValidation type="custom" showInputMessage="1" showErrorMessage="1" errorTitle="Error" error="Sólo puede completar la lista si ya tien el servicio aprobado" sqref="F23:F47 E24:E47" xr:uid="{00000000-0002-0000-0500-000001000000}">
      <formula1>$I$3&lt;&gt;""</formula1>
    </dataValidation>
    <dataValidation type="list" showInputMessage="1" showErrorMessage="1" errorTitle="Error" error="Sólo puede completar la lista si ya tien el servicio aprobado" sqref="G23:G47" xr:uid="{00000000-0002-0000-0500-000002000000}">
      <formula1>INDIRECT($I$5)</formula1>
    </dataValidation>
    <dataValidation type="custom" showInputMessage="1" showErrorMessage="1" errorTitle="Error" error="Sólo puede completar la lista si ya tiene el servicio aprobado" sqref="E23" xr:uid="{00000000-0002-0000-0500-000003000000}">
      <formula1>$I$3&lt;&gt;""</formula1>
    </dataValidation>
    <dataValidation type="list" allowBlank="1" showInputMessage="1" showErrorMessage="1" sqref="F15" xr:uid="{00000000-0002-0000-0500-000004000000}">
      <formula1>$H$1:$AA$1</formula1>
    </dataValidation>
    <dataValidation type="list" allowBlank="1" showInputMessage="1" showErrorMessage="1" sqref="F14" xr:uid="{00000000-0002-0000-0500-000005000000}">
      <formula1>$K$23:$K$48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1DB53EA-1774-4166-89FC-BEF296F57B36}">
            <xm:f>NOT(ISERROR(SEARCH($D$19,F19)))</xm:f>
            <xm:f>$D$19</xm:f>
            <x14:dxf>
              <font>
                <strike val="0"/>
              </font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F19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B1:N25"/>
  <sheetViews>
    <sheetView showGridLines="0" zoomScale="75" zoomScaleNormal="75" workbookViewId="0">
      <selection activeCell="M14" sqref="M14"/>
    </sheetView>
  </sheetViews>
  <sheetFormatPr baseColWidth="10" defaultRowHeight="15.75" x14ac:dyDescent="0.25"/>
  <cols>
    <col min="2" max="2" width="15.5" style="2" bestFit="1" customWidth="1"/>
    <col min="3" max="3" width="12.625" style="2" bestFit="1" customWidth="1"/>
    <col min="4" max="4" width="17.5" style="2" bestFit="1" customWidth="1"/>
    <col min="5" max="5" width="14.875" style="2" hidden="1" customWidth="1"/>
    <col min="6" max="6" width="17.5" style="2" bestFit="1" customWidth="1"/>
    <col min="7" max="7" width="19" style="2" customWidth="1"/>
    <col min="8" max="8" width="14.375" style="2" bestFit="1" customWidth="1"/>
    <col min="9" max="9" width="23.125" customWidth="1"/>
    <col min="10" max="10" width="4.125" customWidth="1"/>
    <col min="11" max="11" width="12.375" customWidth="1"/>
    <col min="12" max="12" width="10.375" customWidth="1"/>
    <col min="13" max="13" width="11.5" customWidth="1"/>
    <col min="14" max="14" width="9.125" customWidth="1"/>
  </cols>
  <sheetData>
    <row r="1" spans="2:14" ht="16.5" thickBot="1" x14ac:dyDescent="0.3"/>
    <row r="2" spans="2:14" ht="18" x14ac:dyDescent="0.25">
      <c r="B2" s="439" t="s">
        <v>76</v>
      </c>
      <c r="C2" s="440"/>
      <c r="D2" s="440"/>
      <c r="E2" s="440"/>
      <c r="F2" s="440"/>
      <c r="G2" s="440"/>
      <c r="H2" s="440"/>
      <c r="I2" s="441"/>
    </row>
    <row r="3" spans="2:14" ht="16.5" thickBot="1" x14ac:dyDescent="0.3">
      <c r="B3" s="455" t="s">
        <v>72</v>
      </c>
      <c r="C3" s="456"/>
      <c r="D3" s="456"/>
      <c r="E3" s="456"/>
      <c r="F3" s="456"/>
      <c r="G3" s="456"/>
      <c r="H3" s="456"/>
      <c r="I3" s="457"/>
    </row>
    <row r="4" spans="2:14" ht="16.5" thickBot="1" x14ac:dyDescent="0.3">
      <c r="B4" s="194"/>
      <c r="C4" s="194"/>
      <c r="D4" s="194"/>
      <c r="E4" s="194"/>
      <c r="F4" s="194"/>
      <c r="G4" s="194"/>
      <c r="H4" s="194"/>
      <c r="I4" s="194"/>
    </row>
    <row r="5" spans="2:14" ht="16.5" thickBot="1" x14ac:dyDescent="0.3">
      <c r="B5" s="274" t="s">
        <v>86</v>
      </c>
      <c r="C5" s="478" t="str">
        <f>RESUMEN!L9</f>
        <v>LICEO DE ESCAZU</v>
      </c>
      <c r="D5" s="450"/>
      <c r="E5" s="450"/>
      <c r="F5" s="451"/>
      <c r="G5" s="275"/>
      <c r="H5" s="276" t="s">
        <v>87</v>
      </c>
      <c r="I5" s="277">
        <f>RESUMEN!H9</f>
        <v>5365</v>
      </c>
    </row>
    <row r="6" spans="2:14" ht="16.5" thickBot="1" x14ac:dyDescent="0.3">
      <c r="B6" s="275"/>
      <c r="C6" s="278"/>
      <c r="D6" s="278"/>
      <c r="E6" s="279"/>
      <c r="F6" s="279"/>
      <c r="G6" s="275"/>
      <c r="H6" s="280"/>
      <c r="I6" s="281"/>
    </row>
    <row r="7" spans="2:14" ht="42.75" customHeight="1" thickBot="1" x14ac:dyDescent="0.3">
      <c r="B7" s="282"/>
      <c r="C7" s="476" t="s">
        <v>2</v>
      </c>
      <c r="D7" s="476"/>
      <c r="E7" s="476"/>
      <c r="F7" s="476"/>
      <c r="G7" s="476"/>
      <c r="H7" s="477"/>
      <c r="I7" s="474" t="s">
        <v>65</v>
      </c>
      <c r="J7" s="44"/>
      <c r="K7" s="44"/>
      <c r="L7" s="44"/>
      <c r="M7" s="44"/>
      <c r="N7" s="44"/>
    </row>
    <row r="8" spans="2:14" ht="16.5" thickBot="1" x14ac:dyDescent="0.3">
      <c r="B8" s="283"/>
      <c r="C8" s="284" t="s">
        <v>7</v>
      </c>
      <c r="D8" s="285" t="s">
        <v>8</v>
      </c>
      <c r="E8" s="286"/>
      <c r="F8" s="287" t="s">
        <v>9</v>
      </c>
      <c r="G8" s="288" t="s">
        <v>10</v>
      </c>
      <c r="H8" s="289" t="s">
        <v>11</v>
      </c>
      <c r="I8" s="475"/>
    </row>
    <row r="9" spans="2:14" ht="16.5" thickBot="1" x14ac:dyDescent="0.3">
      <c r="B9" s="283"/>
      <c r="C9" s="290">
        <f>ListaEstudiantesSordos!G2</f>
        <v>0</v>
      </c>
      <c r="D9" s="291">
        <f>ListaEstudiantesSordos!G3</f>
        <v>0</v>
      </c>
      <c r="E9" s="291" t="str">
        <f>ListaEstudiantesSordos!I2</f>
        <v>No</v>
      </c>
      <c r="F9" s="291">
        <f>ListaEstudiantesSordos!G4</f>
        <v>0</v>
      </c>
      <c r="G9" s="291">
        <f>ListaEstudiantesSordos!G5</f>
        <v>0</v>
      </c>
      <c r="H9" s="291">
        <f>ListaEstudiantesSordos!G6</f>
        <v>0</v>
      </c>
      <c r="I9" s="292">
        <f>SUM(C9:H9)</f>
        <v>0</v>
      </c>
    </row>
    <row r="10" spans="2:14" ht="24" customHeight="1" thickBot="1" x14ac:dyDescent="0.3">
      <c r="B10" s="293"/>
      <c r="C10" s="472" t="s">
        <v>66</v>
      </c>
      <c r="D10" s="472"/>
      <c r="E10" s="472"/>
      <c r="F10" s="472"/>
      <c r="G10" s="472"/>
      <c r="H10" s="473"/>
      <c r="I10" s="294"/>
    </row>
    <row r="11" spans="2:14" ht="27.75" thickBot="1" x14ac:dyDescent="0.3">
      <c r="B11" s="295" t="s">
        <v>0</v>
      </c>
      <c r="C11" s="296" t="s">
        <v>7</v>
      </c>
      <c r="D11" s="296" t="s">
        <v>8</v>
      </c>
      <c r="E11" s="296" t="s">
        <v>63</v>
      </c>
      <c r="F11" s="296" t="s">
        <v>9</v>
      </c>
      <c r="G11" s="296" t="s">
        <v>10</v>
      </c>
      <c r="H11" s="296" t="s">
        <v>11</v>
      </c>
      <c r="I11" s="297" t="s">
        <v>4</v>
      </c>
    </row>
    <row r="12" spans="2:14" ht="18.75" hidden="1" customHeight="1" x14ac:dyDescent="0.25">
      <c r="B12" s="298"/>
      <c r="C12" s="299">
        <f t="shared" ref="C12:H12" si="0">C9/2</f>
        <v>0</v>
      </c>
      <c r="D12" s="299">
        <f t="shared" si="0"/>
        <v>0</v>
      </c>
      <c r="E12" s="299" t="e">
        <f t="shared" si="0"/>
        <v>#VALUE!</v>
      </c>
      <c r="F12" s="299">
        <f t="shared" si="0"/>
        <v>0</v>
      </c>
      <c r="G12" s="299">
        <f t="shared" si="0"/>
        <v>0</v>
      </c>
      <c r="H12" s="299">
        <f t="shared" si="0"/>
        <v>0</v>
      </c>
      <c r="I12" s="300"/>
    </row>
    <row r="13" spans="2:14" ht="16.5" thickBot="1" x14ac:dyDescent="0.3">
      <c r="B13" s="301" t="s">
        <v>6</v>
      </c>
      <c r="C13" s="228">
        <f t="shared" ref="C13:H13" si="1">ROUNDUP(C12,0)</f>
        <v>0</v>
      </c>
      <c r="D13" s="228">
        <f t="shared" si="1"/>
        <v>0</v>
      </c>
      <c r="E13" s="228" t="e">
        <f t="shared" si="1"/>
        <v>#VALUE!</v>
      </c>
      <c r="F13" s="228">
        <f t="shared" si="1"/>
        <v>0</v>
      </c>
      <c r="G13" s="228">
        <f t="shared" si="1"/>
        <v>0</v>
      </c>
      <c r="H13" s="228">
        <f t="shared" si="1"/>
        <v>0</v>
      </c>
      <c r="I13" s="291">
        <f>SUM(H13,G13,F13,D13,C13)</f>
        <v>0</v>
      </c>
    </row>
    <row r="14" spans="2:14" ht="27.75" thickBot="1" x14ac:dyDescent="0.3">
      <c r="B14" s="302" t="s">
        <v>13</v>
      </c>
      <c r="C14" s="228">
        <f t="shared" ref="C14:H14" si="2">ROUNDUP(C12,0)</f>
        <v>0</v>
      </c>
      <c r="D14" s="228">
        <f t="shared" si="2"/>
        <v>0</v>
      </c>
      <c r="E14" s="228" t="e">
        <f t="shared" si="2"/>
        <v>#VALUE!</v>
      </c>
      <c r="F14" s="228">
        <f t="shared" si="2"/>
        <v>0</v>
      </c>
      <c r="G14" s="228">
        <f t="shared" si="2"/>
        <v>0</v>
      </c>
      <c r="H14" s="228">
        <f t="shared" si="2"/>
        <v>0</v>
      </c>
      <c r="I14" s="291">
        <f t="shared" ref="I14:I24" si="3">SUM(H14,G14,F14,D14,C14)</f>
        <v>0</v>
      </c>
    </row>
    <row r="15" spans="2:14" ht="27.75" thickBot="1" x14ac:dyDescent="0.3">
      <c r="B15" s="302" t="s">
        <v>67</v>
      </c>
      <c r="C15" s="228">
        <f t="shared" ref="C15:H15" si="4">ROUNDUP(C12,0)</f>
        <v>0</v>
      </c>
      <c r="D15" s="228">
        <f t="shared" si="4"/>
        <v>0</v>
      </c>
      <c r="E15" s="228" t="e">
        <f t="shared" si="4"/>
        <v>#VALUE!</v>
      </c>
      <c r="F15" s="228">
        <f t="shared" si="4"/>
        <v>0</v>
      </c>
      <c r="G15" s="228">
        <f t="shared" si="4"/>
        <v>0</v>
      </c>
      <c r="H15" s="228">
        <f t="shared" si="4"/>
        <v>0</v>
      </c>
      <c r="I15" s="291">
        <f t="shared" si="3"/>
        <v>0</v>
      </c>
    </row>
    <row r="16" spans="2:14" ht="16.5" thickBot="1" x14ac:dyDescent="0.3">
      <c r="B16" s="302" t="s">
        <v>45</v>
      </c>
      <c r="C16" s="228">
        <f>ROUNDUP(C12,0)</f>
        <v>0</v>
      </c>
      <c r="D16" s="228">
        <f>ROUNDUP(D12,0)</f>
        <v>0</v>
      </c>
      <c r="E16" s="228" t="e">
        <f>ROUNDUP(E12,0)*2</f>
        <v>#VALUE!</v>
      </c>
      <c r="F16" s="228">
        <f>ROUNDUP(F12,0)</f>
        <v>0</v>
      </c>
      <c r="G16" s="228">
        <f>ROUNDUP(G12,0)*2</f>
        <v>0</v>
      </c>
      <c r="H16" s="228">
        <f>ROUNDUP(H12,0)*2</f>
        <v>0</v>
      </c>
      <c r="I16" s="291">
        <f t="shared" si="3"/>
        <v>0</v>
      </c>
    </row>
    <row r="17" spans="2:9" ht="16.5" thickBot="1" x14ac:dyDescent="0.3">
      <c r="B17" s="302" t="s">
        <v>44</v>
      </c>
      <c r="C17" s="228">
        <f>ROUNDUP(C12,0)</f>
        <v>0</v>
      </c>
      <c r="D17" s="228">
        <f>ROUNDUP(D12,0)</f>
        <v>0</v>
      </c>
      <c r="E17" s="228" t="e">
        <f>ROUNDUP(E12,0)</f>
        <v>#VALUE!</v>
      </c>
      <c r="F17" s="228">
        <f>ROUNDUP(F12,0)</f>
        <v>0</v>
      </c>
      <c r="G17" s="303"/>
      <c r="H17" s="303"/>
      <c r="I17" s="291">
        <f t="shared" si="3"/>
        <v>0</v>
      </c>
    </row>
    <row r="18" spans="2:9" ht="16.5" thickBot="1" x14ac:dyDescent="0.3">
      <c r="B18" s="302" t="s">
        <v>15</v>
      </c>
      <c r="C18" s="228">
        <f t="shared" ref="C18:H18" si="5">ROUNDUP(C12,0)</f>
        <v>0</v>
      </c>
      <c r="D18" s="228">
        <f t="shared" si="5"/>
        <v>0</v>
      </c>
      <c r="E18" s="228" t="e">
        <f t="shared" si="5"/>
        <v>#VALUE!</v>
      </c>
      <c r="F18" s="228">
        <f t="shared" si="5"/>
        <v>0</v>
      </c>
      <c r="G18" s="228">
        <f t="shared" si="5"/>
        <v>0</v>
      </c>
      <c r="H18" s="228">
        <f t="shared" si="5"/>
        <v>0</v>
      </c>
      <c r="I18" s="291">
        <f t="shared" si="3"/>
        <v>0</v>
      </c>
    </row>
    <row r="19" spans="2:9" ht="16.5" thickBot="1" x14ac:dyDescent="0.3">
      <c r="B19" s="302" t="s">
        <v>16</v>
      </c>
      <c r="C19" s="228">
        <f>ROUNDUP(C12,0)</f>
        <v>0</v>
      </c>
      <c r="D19" s="228">
        <f>ROUNDUP(D12,0)</f>
        <v>0</v>
      </c>
      <c r="E19" s="228" t="e">
        <f>ROUNDUP(E12,0)</f>
        <v>#VALUE!</v>
      </c>
      <c r="F19" s="228">
        <f>ROUNDUP(F12,0)</f>
        <v>0</v>
      </c>
      <c r="G19" s="228">
        <f t="shared" ref="G19:H22" si="6">ROUNDUP(G12,0)</f>
        <v>0</v>
      </c>
      <c r="H19" s="228">
        <f t="shared" si="6"/>
        <v>0</v>
      </c>
      <c r="I19" s="291">
        <f t="shared" si="3"/>
        <v>0</v>
      </c>
    </row>
    <row r="20" spans="2:9" ht="16.5" thickBot="1" x14ac:dyDescent="0.3">
      <c r="B20" s="302" t="s">
        <v>46</v>
      </c>
      <c r="C20" s="303"/>
      <c r="D20" s="303"/>
      <c r="E20" s="303"/>
      <c r="F20" s="303"/>
      <c r="G20" s="228">
        <f>ROUNDUP(G12,0)</f>
        <v>0</v>
      </c>
      <c r="H20" s="228">
        <f>ROUNDUP(H12,0)</f>
        <v>0</v>
      </c>
      <c r="I20" s="291">
        <f t="shared" si="3"/>
        <v>0</v>
      </c>
    </row>
    <row r="21" spans="2:9" ht="16.5" thickBot="1" x14ac:dyDescent="0.3">
      <c r="B21" s="302" t="s">
        <v>47</v>
      </c>
      <c r="C21" s="303"/>
      <c r="D21" s="303"/>
      <c r="E21" s="303"/>
      <c r="F21" s="303"/>
      <c r="G21" s="228">
        <f>ROUNDUP(G12,0)</f>
        <v>0</v>
      </c>
      <c r="H21" s="228">
        <f>ROUNDUP(H12,0)</f>
        <v>0</v>
      </c>
      <c r="I21" s="291">
        <f t="shared" si="3"/>
        <v>0</v>
      </c>
    </row>
    <row r="22" spans="2:9" ht="27.75" thickBot="1" x14ac:dyDescent="0.3">
      <c r="B22" s="302" t="s">
        <v>68</v>
      </c>
      <c r="C22" s="303" t="s">
        <v>69</v>
      </c>
      <c r="D22" s="303" t="s">
        <v>69</v>
      </c>
      <c r="E22" s="303" t="s">
        <v>69</v>
      </c>
      <c r="F22" s="303" t="s">
        <v>69</v>
      </c>
      <c r="G22" s="228">
        <f t="shared" si="6"/>
        <v>0</v>
      </c>
      <c r="H22" s="228">
        <f t="shared" si="6"/>
        <v>0</v>
      </c>
      <c r="I22" s="291">
        <f t="shared" si="3"/>
        <v>0</v>
      </c>
    </row>
    <row r="23" spans="2:9" ht="16.5" thickBot="1" x14ac:dyDescent="0.3">
      <c r="B23" s="302" t="s">
        <v>48</v>
      </c>
      <c r="C23" s="303"/>
      <c r="D23" s="303"/>
      <c r="E23" s="303"/>
      <c r="F23" s="303"/>
      <c r="G23" s="228">
        <f>ROUNDUP(G12,0)</f>
        <v>0</v>
      </c>
      <c r="H23" s="303"/>
      <c r="I23" s="291">
        <f t="shared" si="3"/>
        <v>0</v>
      </c>
    </row>
    <row r="24" spans="2:9" ht="16.5" thickBot="1" x14ac:dyDescent="0.3">
      <c r="B24" s="304" t="s">
        <v>49</v>
      </c>
      <c r="C24" s="303"/>
      <c r="D24" s="303"/>
      <c r="E24" s="303"/>
      <c r="F24" s="303"/>
      <c r="G24" s="303"/>
      <c r="H24" s="228">
        <f>ROUNDUP(H12,0)</f>
        <v>0</v>
      </c>
      <c r="I24" s="291">
        <f t="shared" si="3"/>
        <v>0</v>
      </c>
    </row>
    <row r="25" spans="2:9" ht="40.5" x14ac:dyDescent="0.25">
      <c r="B25" s="305"/>
      <c r="C25" s="305"/>
      <c r="D25" s="305"/>
      <c r="E25" s="306">
        <f>Tabla122275[[#This Row],[8°]]/6</f>
        <v>0</v>
      </c>
      <c r="F25" s="307"/>
      <c r="G25" s="308"/>
      <c r="H25" s="309" t="s">
        <v>71</v>
      </c>
      <c r="I25" s="310">
        <f>SUM(I12:I24)</f>
        <v>0</v>
      </c>
    </row>
  </sheetData>
  <sheetProtection algorithmName="SHA-512" hashValue="h5YDOaukrVlJUB4oceYoRBpgrwxd2V1znRZ6bappMRL3j3gd2g+zSSwpZcQS62pdcNwKf0zAu1K1b/+d+8RY4A==" saltValue="XOuOvMXu5LLNe9N+0YHcSg==" spinCount="100000" sheet="1" objects="1" scenarios="1" selectLockedCells="1" selectUnlockedCells="1"/>
  <protectedRanges>
    <protectedRange algorithmName="SHA-512" hashValue="6jwHVrwbDXclkWsa7Y5EkNFiyF2FY6etMA6+I9lfu5rG7rjidf0rCccHBWcKmnggEwpogWHUXf6s+k2qZSktyg==" saltValue="JE6QMHmIVIHmo0IJvsR4ig==" spinCount="100000" sqref="E25:H25" name="Rango1"/>
  </protectedRanges>
  <mergeCells count="6">
    <mergeCell ref="C10:H10"/>
    <mergeCell ref="I7:I8"/>
    <mergeCell ref="B2:I2"/>
    <mergeCell ref="B3:I3"/>
    <mergeCell ref="C7:H7"/>
    <mergeCell ref="C5:F5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RESUMEN</vt:lpstr>
      <vt:lpstr>códigos</vt:lpstr>
      <vt:lpstr>Hoja de Cálculo Plan Nacional</vt:lpstr>
      <vt:lpstr>ListaEstudiantesOyentes</vt:lpstr>
      <vt:lpstr>LECC. EstudiantesOyentes</vt:lpstr>
      <vt:lpstr>ListaEstudiantesSordos</vt:lpstr>
      <vt:lpstr>LECC. EstudiantesSordos</vt:lpstr>
      <vt:lpstr>'Hoja de Cálculo Plan Nacional'!Área_de_impresión</vt:lpstr>
      <vt:lpstr>Décimo</vt:lpstr>
      <vt:lpstr>Lista</vt:lpstr>
      <vt:lpstr>Nivel</vt:lpstr>
      <vt:lpstr>Undécimo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Sonia Rita Hidalgo Chinchilla</cp:lastModifiedBy>
  <cp:lastPrinted>2020-02-17T17:13:40Z</cp:lastPrinted>
  <dcterms:created xsi:type="dcterms:W3CDTF">2019-06-27T16:38:14Z</dcterms:created>
  <dcterms:modified xsi:type="dcterms:W3CDTF">2024-08-09T15:20:48Z</dcterms:modified>
</cp:coreProperties>
</file>