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1A2B13A7-23AB-4CF9-964F-067351C53285}" xr6:coauthVersionLast="47" xr6:coauthVersionMax="47" xr10:uidLastSave="{00000000-0000-0000-0000-000000000000}"/>
  <workbookProtection workbookAlgorithmName="SHA-512" workbookHashValue="J0ptFZPqaOcVxJ/DIltPICWRzSMS5ub2CN6SYpoaFykwnOtPKD3Vjhqerz+FvgTI+nvevXkVfr+UPCVdOatSpg==" workbookSaltValue="7/rLhKV3VIqLvcSxQNfKQQ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Hoja2" sheetId="112" state="hidden" r:id="rId2"/>
    <sheet name="Colegios" sheetId="111" state="hidden" r:id="rId3"/>
    <sheet name="-Nuevos o Reaperturas-" sheetId="113" r:id="rId4"/>
    <sheet name="Datos del Centro" sheetId="110" r:id="rId5"/>
    <sheet name="CUADRO 1" sheetId="96" r:id="rId6"/>
    <sheet name="CUADRO 2" sheetId="61" r:id="rId7"/>
    <sheet name="CUADRO 3" sheetId="95" r:id="rId8"/>
    <sheet name="CUADRO 4" sheetId="99" r:id="rId9"/>
    <sheet name="CUADRO 5" sheetId="86" r:id="rId10"/>
    <sheet name="CUADRO 6" sheetId="87" r:id="rId11"/>
    <sheet name="CUADRO 7" sheetId="67" r:id="rId12"/>
    <sheet name="RenCT" sheetId="91" state="hidden" r:id="rId13"/>
    <sheet name="CUADRO 8" sheetId="90" r:id="rId14"/>
    <sheet name="CUADRO 9" sheetId="92" r:id="rId15"/>
    <sheet name="CUADRO 10" sheetId="76" r:id="rId16"/>
    <sheet name="CUADRO 11" sheetId="77" r:id="rId17"/>
    <sheet name="CUADRO 12" sheetId="78" r:id="rId18"/>
    <sheet name="CUADRO 13" sheetId="106" r:id="rId19"/>
    <sheet name="CUADRO 14" sheetId="107" r:id="rId20"/>
    <sheet name="CUADRO 15" sheetId="108" r:id="rId21"/>
    <sheet name="CUADRO 16" sheetId="109" r:id="rId22"/>
  </sheets>
  <definedNames>
    <definedName name="_xlnm._FilterDatabase" localSheetId="2" hidden="1">Colegios!$G$2:$AT$716</definedName>
    <definedName name="_xlnm._FilterDatabase" localSheetId="12" hidden="1">RenCT!$A$2:$AI$737</definedName>
    <definedName name="AGUIRRE">ubicacion!$AI$3:$AI$8</definedName>
    <definedName name="ALAJUELA">ubicacion!$U$3:$U$12</definedName>
    <definedName name="aplazados">RenCT!$A$3:$AI$715</definedName>
    <definedName name="_xlnm.Print_Area" localSheetId="5">'CUADRO 1'!$C$1:$N$30</definedName>
    <definedName name="_xlnm.Print_Area" localSheetId="15">'CUADRO 10'!$C$1:$I$22</definedName>
    <definedName name="_xlnm.Print_Area" localSheetId="16">'CUADRO 11'!$C$1:$K$76</definedName>
    <definedName name="_xlnm.Print_Area" localSheetId="17">'CUADRO 12'!$C$1:$M$50</definedName>
    <definedName name="_xlnm.Print_Area" localSheetId="18">'CUADRO 13'!$D$1:$G$72</definedName>
    <definedName name="_xlnm.Print_Area" localSheetId="19">'CUADRO 14'!$C$1:$G$37</definedName>
    <definedName name="_xlnm.Print_Area" localSheetId="20">'CUADRO 15'!$C$1:$G$18</definedName>
    <definedName name="_xlnm.Print_Area" localSheetId="21">'CUADRO 16'!$C$1:$M$17</definedName>
    <definedName name="_xlnm.Print_Area" localSheetId="6">'CUADRO 2'!$C$1:$X$41</definedName>
    <definedName name="_xlnm.Print_Area" localSheetId="7">'CUADRO 3'!$C$1:$X$38</definedName>
    <definedName name="_xlnm.Print_Area" localSheetId="8">'CUADRO 4'!$C$1:$R$18</definedName>
    <definedName name="_xlnm.Print_Area" localSheetId="9">'CUADRO 5'!$C$1:$I$39</definedName>
    <definedName name="_xlnm.Print_Area" localSheetId="10">'CUADRO 6'!$C$1:$N$42</definedName>
    <definedName name="_xlnm.Print_Area" localSheetId="11">'CUADRO 7'!$C$1:$U$32</definedName>
    <definedName name="_xlnm.Print_Area" localSheetId="13">'CUADRO 8'!$C$1:$H$23</definedName>
    <definedName name="_xlnm.Print_Area" localSheetId="14">'CUADRO 9'!$C$1:$X$33</definedName>
    <definedName name="_xlnm.Print_Area" localSheetId="4">'Datos del Centro'!$C$1:$F$40</definedName>
    <definedName name="_xlnm.Print_Area" localSheetId="3">'-Nuevos o Reaperturas-'!$C$1:$F$39</definedName>
    <definedName name="CAÑAS">ubicacion!$AF$3:$AF$7</definedName>
    <definedName name="CARTAGO">ubicacion!$Y$3:$Y$10</definedName>
    <definedName name="COTO">ubicacion!$AH$3:$AH$16</definedName>
    <definedName name="DESAMPARADOS">ubicacion!$Q$3:$Q$9</definedName>
    <definedName name="GRANDE_DE_TERRABA">ubicacion!$AJ$3:$AJ$16</definedName>
    <definedName name="GUAPILES">ubicacion!$AM$3:$AM$10</definedName>
    <definedName name="HEREDIA">ubicacion!$AA$3:$AA$9</definedName>
    <definedName name="LIBERIA">ubicacion!$AC$3:$AC$7</definedName>
    <definedName name="LIMON">ubicacion!$AL$3:$AL$11</definedName>
    <definedName name="LOS_SANTOS">ubicacion!$T$3:$T$5</definedName>
    <definedName name="marca">'CUADRO 13'!$H$7</definedName>
    <definedName name="NICOYA">ubicacion!$AD$3:$AD$10</definedName>
    <definedName name="OCCIDENTE">ubicacion!$V$3:$V$11</definedName>
    <definedName name="PENINSULAR">ubicacion!$AK$3:$AK$6</definedName>
    <definedName name="PEREZ_ZELEDON">ubicacion!$S$3:$S$12</definedName>
    <definedName name="prov">ubicacion!$A$1:$B$493</definedName>
    <definedName name="PUNTARENAS">ubicacion!$AG$3:$AG$10</definedName>
    <definedName name="PURISCAL">ubicacion!$R$3:$R$9</definedName>
    <definedName name="REGION">ubicacion!$K$3:$K$29</definedName>
    <definedName name="SAN_CARLOS">ubicacion!$W$3:$W$14</definedName>
    <definedName name="SAN_JOSE_CENTRAL">ubicacion!$N$3:$N$8</definedName>
    <definedName name="SAN_JOSE_NORTE">ubicacion!$O$3:$O$8</definedName>
    <definedName name="SAN_JOSE_OESTE">ubicacion!$P$3:$P$7</definedName>
    <definedName name="SANTA_CRUZ">ubicacion!$AE$3:$AE$9</definedName>
    <definedName name="SARAPIQUI">ubicacion!$AB$3:$AB$7</definedName>
    <definedName name="sino">ubicacion!$H$2:$H$3</definedName>
    <definedName name="sino1">'CUADRO 13'!$I$4:$I$6</definedName>
    <definedName name="SULA">ubicacion!$AN$3:$AN$8</definedName>
    <definedName name="TURRIALBA">ubicacion!$Z$3:$Z$11</definedName>
    <definedName name="ubic">ubicacion!$D$2:$D$493</definedName>
    <definedName name="ubicac">ubicacion!$D$2:$E$493</definedName>
    <definedName name="ZONA_NORTE_NORTE">ubicacion!$X$3:$X$12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" i="87" l="1"/>
  <c r="I17" i="96" l="1"/>
  <c r="F4" i="107"/>
  <c r="E4" i="107"/>
  <c r="E14" i="92"/>
  <c r="D14" i="92" s="1"/>
  <c r="F14" i="92"/>
  <c r="A3" i="111" l="1" a="1"/>
  <c r="A3" i="111" s="1"/>
  <c r="X30" i="95" l="1"/>
  <c r="W30" i="95"/>
  <c r="U30" i="95"/>
  <c r="T30" i="95"/>
  <c r="R30" i="95"/>
  <c r="Q30" i="95"/>
  <c r="O30" i="95"/>
  <c r="N30" i="95"/>
  <c r="L30" i="95"/>
  <c r="K30" i="95"/>
  <c r="I30" i="95"/>
  <c r="H30" i="95"/>
  <c r="V25" i="92" l="1"/>
  <c r="S25" i="92"/>
  <c r="P25" i="92"/>
  <c r="M25" i="92"/>
  <c r="J25" i="92"/>
  <c r="G25" i="92"/>
  <c r="F25" i="92"/>
  <c r="E25" i="92"/>
  <c r="D25" i="92"/>
  <c r="V24" i="92"/>
  <c r="S24" i="92"/>
  <c r="P24" i="92"/>
  <c r="M24" i="92"/>
  <c r="J24" i="92"/>
  <c r="G24" i="92"/>
  <c r="F24" i="92"/>
  <c r="E24" i="92"/>
  <c r="D24" i="92"/>
  <c r="V23" i="92"/>
  <c r="S23" i="92"/>
  <c r="P23" i="92"/>
  <c r="F23" i="92"/>
  <c r="E23" i="92"/>
  <c r="D23" i="92"/>
  <c r="V22" i="92"/>
  <c r="S22" i="92"/>
  <c r="P22" i="92"/>
  <c r="F22" i="92"/>
  <c r="E22" i="92"/>
  <c r="D22" i="92"/>
  <c r="V21" i="92"/>
  <c r="S21" i="92"/>
  <c r="P21" i="92"/>
  <c r="M21" i="92"/>
  <c r="J21" i="92"/>
  <c r="G21" i="92"/>
  <c r="F21" i="92"/>
  <c r="E21" i="92"/>
  <c r="D21" i="92" s="1"/>
  <c r="V20" i="92"/>
  <c r="S20" i="92"/>
  <c r="P20" i="92"/>
  <c r="M20" i="92"/>
  <c r="J20" i="92"/>
  <c r="G20" i="92"/>
  <c r="F20" i="92"/>
  <c r="E20" i="92"/>
  <c r="D20" i="92"/>
  <c r="V19" i="92"/>
  <c r="S19" i="92"/>
  <c r="P19" i="92"/>
  <c r="M19" i="92"/>
  <c r="J19" i="92"/>
  <c r="G19" i="92"/>
  <c r="F19" i="92"/>
  <c r="E19" i="92"/>
  <c r="D19" i="92" s="1"/>
  <c r="V18" i="92"/>
  <c r="S18" i="92"/>
  <c r="P18" i="92"/>
  <c r="M18" i="92"/>
  <c r="J18" i="92"/>
  <c r="G18" i="92"/>
  <c r="F18" i="92"/>
  <c r="E18" i="92"/>
  <c r="D18" i="92"/>
  <c r="M17" i="92"/>
  <c r="J17" i="92"/>
  <c r="G17" i="92"/>
  <c r="F17" i="92"/>
  <c r="E17" i="92"/>
  <c r="D17" i="92"/>
  <c r="M16" i="92"/>
  <c r="J16" i="92"/>
  <c r="G16" i="92"/>
  <c r="F16" i="92"/>
  <c r="E16" i="92"/>
  <c r="D16" i="92"/>
  <c r="V15" i="92"/>
  <c r="S15" i="92"/>
  <c r="P15" i="92"/>
  <c r="M15" i="92"/>
  <c r="J15" i="92"/>
  <c r="G15" i="92"/>
  <c r="F15" i="92"/>
  <c r="E15" i="92"/>
  <c r="D15" i="92" s="1"/>
  <c r="V13" i="92"/>
  <c r="S13" i="92"/>
  <c r="P13" i="92"/>
  <c r="M13" i="92"/>
  <c r="J13" i="92"/>
  <c r="G13" i="92"/>
  <c r="F13" i="92"/>
  <c r="E13" i="92"/>
  <c r="V12" i="92"/>
  <c r="S12" i="92"/>
  <c r="P12" i="92"/>
  <c r="M12" i="92"/>
  <c r="J12" i="92"/>
  <c r="G12" i="92"/>
  <c r="F12" i="92"/>
  <c r="E12" i="92"/>
  <c r="D12" i="92" s="1"/>
  <c r="V11" i="92"/>
  <c r="S11" i="92"/>
  <c r="P11" i="92"/>
  <c r="M11" i="92"/>
  <c r="J11" i="92"/>
  <c r="G11" i="92"/>
  <c r="F11" i="92"/>
  <c r="E11" i="92"/>
  <c r="V10" i="92"/>
  <c r="S10" i="92"/>
  <c r="P10" i="92"/>
  <c r="M10" i="92"/>
  <c r="J10" i="92"/>
  <c r="G10" i="92"/>
  <c r="F10" i="92"/>
  <c r="E10" i="92"/>
  <c r="M9" i="92"/>
  <c r="J9" i="92"/>
  <c r="G9" i="92"/>
  <c r="F9" i="92"/>
  <c r="D9" i="92" s="1"/>
  <c r="E9" i="92"/>
  <c r="V8" i="92"/>
  <c r="S8" i="92"/>
  <c r="P8" i="92"/>
  <c r="M8" i="92"/>
  <c r="J8" i="92"/>
  <c r="G8" i="92"/>
  <c r="F8" i="92"/>
  <c r="E8" i="92"/>
  <c r="V7" i="92"/>
  <c r="S7" i="92"/>
  <c r="P7" i="92"/>
  <c r="M7" i="92"/>
  <c r="J7" i="92"/>
  <c r="G7" i="92"/>
  <c r="F7" i="92"/>
  <c r="E7" i="92"/>
  <c r="D7" i="92"/>
  <c r="V6" i="92"/>
  <c r="S6" i="92"/>
  <c r="P6" i="92"/>
  <c r="M6" i="92"/>
  <c r="J6" i="92"/>
  <c r="G6" i="92"/>
  <c r="F6" i="92"/>
  <c r="E6" i="92"/>
  <c r="D6" i="92" s="1"/>
  <c r="D8" i="92" l="1"/>
  <c r="D10" i="92"/>
  <c r="D11" i="92"/>
  <c r="D13" i="92"/>
  <c r="J7" i="99" l="1"/>
  <c r="M7" i="99"/>
  <c r="P7" i="99"/>
  <c r="J8" i="99"/>
  <c r="M8" i="99"/>
  <c r="P8" i="99"/>
  <c r="D18" i="113"/>
  <c r="F31" i="113"/>
  <c r="F30" i="113"/>
  <c r="F28" i="113"/>
  <c r="F27" i="113"/>
  <c r="F26" i="113"/>
  <c r="F5" i="113" l="1"/>
  <c r="D43" i="78" l="1"/>
  <c r="D42" i="78"/>
  <c r="D41" i="78"/>
  <c r="D40" i="78"/>
  <c r="D39" i="78"/>
  <c r="D38" i="78"/>
  <c r="D37" i="78"/>
  <c r="D36" i="78"/>
  <c r="D35" i="78"/>
  <c r="D34" i="78"/>
  <c r="D32" i="78"/>
  <c r="D31" i="78"/>
  <c r="D30" i="78"/>
  <c r="D29" i="78"/>
  <c r="D28" i="78"/>
  <c r="D27" i="78"/>
  <c r="D26" i="78"/>
  <c r="D25" i="78"/>
  <c r="D24" i="78"/>
  <c r="D23" i="78"/>
  <c r="D22" i="78"/>
  <c r="D21" i="78"/>
  <c r="D20" i="78"/>
  <c r="D19" i="78"/>
  <c r="D18" i="78"/>
  <c r="D17" i="78"/>
  <c r="D16" i="78"/>
  <c r="D15" i="78"/>
  <c r="D14" i="78"/>
  <c r="D13" i="78"/>
  <c r="D12" i="78"/>
  <c r="D11" i="78"/>
  <c r="D10" i="78"/>
  <c r="D9" i="78"/>
  <c r="D8" i="78"/>
  <c r="D7" i="78"/>
  <c r="E43" i="78"/>
  <c r="E42" i="78"/>
  <c r="E41" i="78"/>
  <c r="E40" i="78"/>
  <c r="E39" i="78"/>
  <c r="E38" i="78"/>
  <c r="E37" i="78"/>
  <c r="E36" i="78"/>
  <c r="E35" i="78"/>
  <c r="E34" i="78"/>
  <c r="E32" i="78"/>
  <c r="E31" i="78"/>
  <c r="E30" i="78"/>
  <c r="E29" i="78"/>
  <c r="E28" i="78"/>
  <c r="E27" i="78"/>
  <c r="E26" i="78"/>
  <c r="E25" i="78"/>
  <c r="E24" i="78"/>
  <c r="E23" i="78"/>
  <c r="E22" i="78"/>
  <c r="E21" i="78"/>
  <c r="E20" i="78"/>
  <c r="E19" i="78"/>
  <c r="E18" i="78"/>
  <c r="E17" i="78"/>
  <c r="E16" i="78"/>
  <c r="E15" i="78"/>
  <c r="E14" i="78"/>
  <c r="E13" i="78"/>
  <c r="E12" i="78"/>
  <c r="E11" i="78"/>
  <c r="E10" i="78"/>
  <c r="E9" i="78"/>
  <c r="E8" i="78"/>
  <c r="E7" i="78"/>
  <c r="G56" i="77" l="1"/>
  <c r="A38" i="91" l="1"/>
  <c r="A39" i="91"/>
  <c r="A40" i="91"/>
  <c r="A41" i="91"/>
  <c r="A42" i="91"/>
  <c r="A43" i="91"/>
  <c r="A44" i="91"/>
  <c r="A45" i="91"/>
  <c r="A46" i="91"/>
  <c r="A47" i="91"/>
  <c r="A48" i="91"/>
  <c r="A49" i="91"/>
  <c r="A50" i="91"/>
  <c r="A51" i="91"/>
  <c r="A52" i="91"/>
  <c r="A53" i="91"/>
  <c r="A54" i="91"/>
  <c r="A55" i="91"/>
  <c r="A56" i="91"/>
  <c r="A57" i="91"/>
  <c r="A58" i="91"/>
  <c r="A59" i="91"/>
  <c r="A60" i="91"/>
  <c r="A61" i="91"/>
  <c r="A62" i="91"/>
  <c r="A63" i="91"/>
  <c r="A64" i="91"/>
  <c r="A65" i="91"/>
  <c r="A66" i="91"/>
  <c r="A67" i="91"/>
  <c r="A68" i="91"/>
  <c r="A69" i="91"/>
  <c r="A70" i="91"/>
  <c r="A71" i="91"/>
  <c r="A72" i="91"/>
  <c r="A73" i="91"/>
  <c r="A74" i="91"/>
  <c r="A75" i="91"/>
  <c r="A76" i="91"/>
  <c r="A77" i="91"/>
  <c r="A78" i="91"/>
  <c r="A79" i="91"/>
  <c r="A80" i="91"/>
  <c r="A81" i="91"/>
  <c r="A82" i="91"/>
  <c r="A83" i="91"/>
  <c r="A84" i="91"/>
  <c r="A85" i="91"/>
  <c r="A86" i="91"/>
  <c r="A87" i="91"/>
  <c r="A88" i="91"/>
  <c r="A89" i="91"/>
  <c r="A90" i="91"/>
  <c r="A91" i="91"/>
  <c r="A92" i="91"/>
  <c r="A93" i="91"/>
  <c r="A94" i="91"/>
  <c r="A95" i="91"/>
  <c r="A96" i="91"/>
  <c r="A97" i="91"/>
  <c r="A98" i="91"/>
  <c r="A99" i="91"/>
  <c r="A100" i="91"/>
  <c r="A101" i="91"/>
  <c r="A102" i="91"/>
  <c r="A103" i="91"/>
  <c r="A104" i="91"/>
  <c r="A105" i="91"/>
  <c r="A106" i="91"/>
  <c r="A107" i="91"/>
  <c r="A108" i="91"/>
  <c r="A109" i="91"/>
  <c r="A110" i="91"/>
  <c r="A111" i="91"/>
  <c r="A112" i="91"/>
  <c r="A113" i="91"/>
  <c r="A114" i="91"/>
  <c r="A115" i="91"/>
  <c r="A116" i="91"/>
  <c r="A117" i="91"/>
  <c r="A118" i="91"/>
  <c r="A119" i="91"/>
  <c r="A120" i="91"/>
  <c r="A121" i="91"/>
  <c r="A122" i="91"/>
  <c r="A123" i="91"/>
  <c r="A124" i="91"/>
  <c r="A125" i="91"/>
  <c r="A126" i="91"/>
  <c r="A127" i="91"/>
  <c r="A128" i="91"/>
  <c r="A129" i="91"/>
  <c r="A130" i="91"/>
  <c r="A131" i="91"/>
  <c r="A132" i="91"/>
  <c r="A133" i="91"/>
  <c r="A134" i="91"/>
  <c r="A135" i="91"/>
  <c r="A136" i="91"/>
  <c r="A137" i="91"/>
  <c r="A138" i="91"/>
  <c r="A139" i="91"/>
  <c r="A140" i="91"/>
  <c r="A141" i="91"/>
  <c r="A142" i="91"/>
  <c r="A143" i="91"/>
  <c r="A144" i="91"/>
  <c r="A145" i="91"/>
  <c r="A146" i="91"/>
  <c r="A147" i="91"/>
  <c r="A148" i="91"/>
  <c r="A149" i="91"/>
  <c r="A150" i="91"/>
  <c r="A151" i="91"/>
  <c r="A152" i="91"/>
  <c r="A153" i="91"/>
  <c r="A154" i="91"/>
  <c r="A155" i="91"/>
  <c r="A156" i="91"/>
  <c r="A157" i="91"/>
  <c r="A158" i="91"/>
  <c r="A159" i="91"/>
  <c r="A160" i="91"/>
  <c r="A161" i="91"/>
  <c r="A162" i="91"/>
  <c r="A163" i="91"/>
  <c r="A164" i="91"/>
  <c r="A165" i="91"/>
  <c r="A166" i="91"/>
  <c r="A167" i="91"/>
  <c r="A168" i="91"/>
  <c r="A169" i="91"/>
  <c r="A170" i="91"/>
  <c r="A171" i="91"/>
  <c r="A172" i="91"/>
  <c r="A173" i="91"/>
  <c r="A174" i="91"/>
  <c r="A175" i="91"/>
  <c r="A176" i="91"/>
  <c r="A177" i="91"/>
  <c r="A178" i="91"/>
  <c r="A179" i="91"/>
  <c r="A180" i="91"/>
  <c r="A181" i="91"/>
  <c r="A182" i="91"/>
  <c r="A183" i="91"/>
  <c r="A184" i="91"/>
  <c r="A185" i="91"/>
  <c r="A186" i="91"/>
  <c r="A187" i="91"/>
  <c r="A188" i="91"/>
  <c r="A189" i="91"/>
  <c r="A190" i="91"/>
  <c r="A191" i="91"/>
  <c r="A192" i="91"/>
  <c r="A193" i="91"/>
  <c r="A194" i="91"/>
  <c r="A195" i="91"/>
  <c r="A196" i="91"/>
  <c r="A197" i="91"/>
  <c r="A198" i="91"/>
  <c r="A199" i="91"/>
  <c r="A200" i="91"/>
  <c r="A201" i="91"/>
  <c r="A202" i="91"/>
  <c r="A203" i="91"/>
  <c r="A204" i="91"/>
  <c r="A205" i="91"/>
  <c r="A206" i="91"/>
  <c r="A207" i="91"/>
  <c r="A208" i="91"/>
  <c r="A209" i="91"/>
  <c r="A210" i="91"/>
  <c r="A211" i="91"/>
  <c r="A212" i="91"/>
  <c r="A213" i="91"/>
  <c r="A214" i="91"/>
  <c r="A215" i="91"/>
  <c r="A216" i="91"/>
  <c r="A217" i="91"/>
  <c r="A218" i="91"/>
  <c r="A219" i="91"/>
  <c r="A220" i="91"/>
  <c r="A221" i="91"/>
  <c r="A222" i="91"/>
  <c r="A223" i="91"/>
  <c r="A224" i="91"/>
  <c r="A225" i="91"/>
  <c r="A226" i="91"/>
  <c r="A227" i="91"/>
  <c r="A228" i="91"/>
  <c r="A229" i="91"/>
  <c r="A230" i="91"/>
  <c r="A231" i="91"/>
  <c r="A232" i="91"/>
  <c r="A233" i="91"/>
  <c r="A234" i="91"/>
  <c r="A235" i="91"/>
  <c r="A236" i="91"/>
  <c r="A237" i="91"/>
  <c r="A238" i="91"/>
  <c r="A239" i="91"/>
  <c r="A240" i="91"/>
  <c r="A241" i="91"/>
  <c r="A242" i="91"/>
  <c r="A243" i="91"/>
  <c r="A244" i="91"/>
  <c r="A245" i="91"/>
  <c r="A246" i="91"/>
  <c r="A247" i="91"/>
  <c r="A248" i="91"/>
  <c r="A249" i="91"/>
  <c r="A250" i="91"/>
  <c r="A251" i="91"/>
  <c r="A252" i="91"/>
  <c r="A253" i="91"/>
  <c r="A254" i="91"/>
  <c r="A255" i="91"/>
  <c r="A256" i="91"/>
  <c r="A257" i="91"/>
  <c r="A258" i="91"/>
  <c r="A259" i="91"/>
  <c r="A260" i="91"/>
  <c r="A261" i="91"/>
  <c r="A262" i="91"/>
  <c r="A263" i="91"/>
  <c r="A264" i="91"/>
  <c r="A265" i="91"/>
  <c r="A266" i="91"/>
  <c r="A267" i="91"/>
  <c r="A268" i="91"/>
  <c r="A269" i="91"/>
  <c r="A270" i="91"/>
  <c r="A271" i="91"/>
  <c r="A272" i="91"/>
  <c r="A273" i="91"/>
  <c r="A274" i="91"/>
  <c r="A275" i="91"/>
  <c r="A276" i="91"/>
  <c r="A277" i="91"/>
  <c r="A278" i="91"/>
  <c r="A279" i="91"/>
  <c r="A280" i="91"/>
  <c r="A281" i="91"/>
  <c r="A282" i="91"/>
  <c r="A283" i="91"/>
  <c r="A284" i="91"/>
  <c r="A285" i="91"/>
  <c r="A286" i="91"/>
  <c r="A287" i="91"/>
  <c r="A288" i="91"/>
  <c r="A289" i="91"/>
  <c r="A290" i="91"/>
  <c r="A291" i="91"/>
  <c r="A292" i="91"/>
  <c r="A293" i="91"/>
  <c r="A294" i="91"/>
  <c r="A295" i="91"/>
  <c r="A296" i="91"/>
  <c r="A297" i="91"/>
  <c r="A298" i="91"/>
  <c r="A299" i="91"/>
  <c r="A300" i="91"/>
  <c r="A301" i="91"/>
  <c r="A302" i="91"/>
  <c r="A303" i="91"/>
  <c r="A304" i="91"/>
  <c r="A305" i="91"/>
  <c r="A306" i="91"/>
  <c r="A307" i="91"/>
  <c r="A308" i="91"/>
  <c r="A309" i="91"/>
  <c r="A310" i="91"/>
  <c r="A311" i="91"/>
  <c r="A312" i="91"/>
  <c r="A313" i="91"/>
  <c r="A314" i="91"/>
  <c r="A315" i="91"/>
  <c r="A316" i="91"/>
  <c r="A317" i="91"/>
  <c r="A318" i="91"/>
  <c r="A319" i="91"/>
  <c r="A320" i="91"/>
  <c r="A321" i="91"/>
  <c r="A322" i="91"/>
  <c r="A323" i="91"/>
  <c r="A324" i="91"/>
  <c r="A325" i="91"/>
  <c r="A326" i="91"/>
  <c r="A327" i="91"/>
  <c r="A328" i="91"/>
  <c r="A329" i="91"/>
  <c r="A330" i="91"/>
  <c r="A331" i="91"/>
  <c r="A332" i="91"/>
  <c r="A333" i="91"/>
  <c r="A334" i="91"/>
  <c r="A335" i="91"/>
  <c r="A336" i="91"/>
  <c r="A337" i="91"/>
  <c r="A338" i="91"/>
  <c r="A339" i="91"/>
  <c r="A340" i="91"/>
  <c r="A341" i="91"/>
  <c r="A342" i="91"/>
  <c r="A343" i="91"/>
  <c r="A344" i="91"/>
  <c r="A345" i="91"/>
  <c r="A346" i="91"/>
  <c r="A347" i="91"/>
  <c r="A348" i="91"/>
  <c r="A349" i="91"/>
  <c r="A350" i="91"/>
  <c r="A351" i="91"/>
  <c r="A352" i="91"/>
  <c r="A353" i="91"/>
  <c r="A354" i="91"/>
  <c r="A355" i="91"/>
  <c r="A356" i="91"/>
  <c r="A357" i="91"/>
  <c r="A358" i="91"/>
  <c r="A359" i="91"/>
  <c r="A360" i="91"/>
  <c r="A361" i="91"/>
  <c r="A362" i="91"/>
  <c r="A363" i="91"/>
  <c r="A364" i="91"/>
  <c r="A365" i="91"/>
  <c r="A366" i="91"/>
  <c r="A367" i="91"/>
  <c r="A368" i="91"/>
  <c r="A369" i="91"/>
  <c r="A370" i="91"/>
  <c r="A371" i="91"/>
  <c r="A372" i="91"/>
  <c r="A373" i="91"/>
  <c r="A374" i="91"/>
  <c r="A375" i="91"/>
  <c r="A376" i="91"/>
  <c r="A377" i="91"/>
  <c r="A378" i="91"/>
  <c r="A379" i="91"/>
  <c r="A380" i="91"/>
  <c r="A381" i="91"/>
  <c r="A382" i="91"/>
  <c r="A383" i="91"/>
  <c r="A384" i="91"/>
  <c r="A385" i="91"/>
  <c r="A386" i="91"/>
  <c r="A387" i="91"/>
  <c r="A388" i="91"/>
  <c r="A389" i="91"/>
  <c r="A390" i="91"/>
  <c r="A391" i="91"/>
  <c r="A392" i="91"/>
  <c r="A393" i="91"/>
  <c r="A394" i="91"/>
  <c r="A395" i="91"/>
  <c r="A396" i="91"/>
  <c r="A397" i="91"/>
  <c r="A398" i="91"/>
  <c r="A399" i="91"/>
  <c r="A400" i="91"/>
  <c r="A401" i="91"/>
  <c r="A402" i="91"/>
  <c r="A403" i="91"/>
  <c r="A404" i="91"/>
  <c r="A405" i="91"/>
  <c r="A406" i="91"/>
  <c r="A407" i="91"/>
  <c r="A408" i="91"/>
  <c r="A409" i="91"/>
  <c r="A410" i="91"/>
  <c r="A411" i="91"/>
  <c r="A412" i="91"/>
  <c r="A413" i="91"/>
  <c r="A414" i="91"/>
  <c r="A415" i="91"/>
  <c r="A416" i="91"/>
  <c r="A417" i="91"/>
  <c r="A418" i="91"/>
  <c r="A419" i="91"/>
  <c r="A420" i="91"/>
  <c r="A421" i="91"/>
  <c r="A422" i="91"/>
  <c r="A423" i="91"/>
  <c r="A424" i="91"/>
  <c r="A425" i="91"/>
  <c r="A426" i="91"/>
  <c r="A427" i="91"/>
  <c r="A428" i="91"/>
  <c r="A429" i="91"/>
  <c r="A430" i="91"/>
  <c r="A431" i="91"/>
  <c r="A432" i="91"/>
  <c r="A433" i="91"/>
  <c r="A434" i="91"/>
  <c r="A435" i="91"/>
  <c r="A436" i="91"/>
  <c r="A437" i="91"/>
  <c r="A438" i="91"/>
  <c r="A439" i="91"/>
  <c r="A440" i="91"/>
  <c r="A441" i="91"/>
  <c r="A442" i="91"/>
  <c r="A443" i="91"/>
  <c r="A444" i="91"/>
  <c r="A445" i="91"/>
  <c r="A446" i="91"/>
  <c r="A447" i="91"/>
  <c r="A448" i="91"/>
  <c r="A449" i="91"/>
  <c r="A450" i="91"/>
  <c r="A451" i="91"/>
  <c r="A452" i="91"/>
  <c r="A453" i="91"/>
  <c r="A454" i="91"/>
  <c r="A455" i="91"/>
  <c r="A456" i="91"/>
  <c r="A457" i="91"/>
  <c r="A458" i="91"/>
  <c r="A459" i="91"/>
  <c r="A460" i="91"/>
  <c r="A461" i="91"/>
  <c r="A462" i="91"/>
  <c r="A463" i="91"/>
  <c r="A464" i="91"/>
  <c r="A465" i="91"/>
  <c r="A466" i="91"/>
  <c r="A467" i="91"/>
  <c r="A468" i="91"/>
  <c r="A469" i="91"/>
  <c r="A470" i="91"/>
  <c r="A471" i="91"/>
  <c r="A472" i="91"/>
  <c r="A473" i="91"/>
  <c r="A474" i="91"/>
  <c r="A475" i="91"/>
  <c r="A476" i="91"/>
  <c r="A477" i="91"/>
  <c r="A478" i="91"/>
  <c r="A479" i="91"/>
  <c r="A480" i="91"/>
  <c r="A481" i="91"/>
  <c r="A482" i="91"/>
  <c r="A483" i="91"/>
  <c r="A484" i="91"/>
  <c r="A485" i="91"/>
  <c r="A486" i="91"/>
  <c r="A487" i="91"/>
  <c r="A488" i="91"/>
  <c r="A489" i="91"/>
  <c r="A490" i="91"/>
  <c r="A491" i="91"/>
  <c r="A492" i="91"/>
  <c r="A493" i="91"/>
  <c r="A494" i="91"/>
  <c r="A495" i="91"/>
  <c r="A496" i="91"/>
  <c r="A497" i="91"/>
  <c r="A498" i="91"/>
  <c r="A499" i="91"/>
  <c r="A500" i="91"/>
  <c r="A501" i="91"/>
  <c r="A502" i="91"/>
  <c r="A503" i="91"/>
  <c r="A504" i="91"/>
  <c r="A505" i="91"/>
  <c r="A506" i="91"/>
  <c r="A507" i="91"/>
  <c r="A508" i="91"/>
  <c r="A509" i="91"/>
  <c r="A510" i="91"/>
  <c r="A511" i="91"/>
  <c r="A512" i="91"/>
  <c r="A513" i="91"/>
  <c r="A514" i="91"/>
  <c r="A515" i="91"/>
  <c r="A516" i="91"/>
  <c r="A517" i="91"/>
  <c r="A518" i="91"/>
  <c r="A519" i="91"/>
  <c r="A520" i="91"/>
  <c r="A521" i="91"/>
  <c r="A522" i="91"/>
  <c r="A523" i="91"/>
  <c r="A524" i="91"/>
  <c r="A525" i="91"/>
  <c r="A526" i="91"/>
  <c r="A527" i="91"/>
  <c r="A528" i="91"/>
  <c r="A529" i="91"/>
  <c r="A530" i="91"/>
  <c r="A531" i="91"/>
  <c r="A532" i="91"/>
  <c r="A533" i="91"/>
  <c r="A534" i="91"/>
  <c r="A535" i="91"/>
  <c r="A536" i="91"/>
  <c r="A537" i="91"/>
  <c r="A538" i="91"/>
  <c r="A539" i="91"/>
  <c r="A540" i="91"/>
  <c r="A541" i="91"/>
  <c r="A542" i="91"/>
  <c r="A543" i="91"/>
  <c r="A544" i="91"/>
  <c r="A545" i="91"/>
  <c r="A546" i="91"/>
  <c r="A547" i="91"/>
  <c r="A548" i="91"/>
  <c r="A549" i="91"/>
  <c r="A550" i="91"/>
  <c r="A551" i="91"/>
  <c r="A552" i="91"/>
  <c r="A553" i="91"/>
  <c r="A554" i="91"/>
  <c r="A555" i="91"/>
  <c r="A556" i="91"/>
  <c r="A557" i="91"/>
  <c r="A558" i="91"/>
  <c r="A559" i="91"/>
  <c r="A560" i="91"/>
  <c r="A561" i="91"/>
  <c r="A562" i="91"/>
  <c r="A563" i="91"/>
  <c r="A564" i="91"/>
  <c r="A565" i="91"/>
  <c r="A566" i="91"/>
  <c r="A567" i="91"/>
  <c r="A568" i="91"/>
  <c r="A569" i="91"/>
  <c r="A570" i="91"/>
  <c r="A571" i="91"/>
  <c r="A572" i="91"/>
  <c r="A573" i="91"/>
  <c r="A574" i="91"/>
  <c r="A575" i="91"/>
  <c r="A576" i="91"/>
  <c r="A577" i="91"/>
  <c r="A578" i="91"/>
  <c r="A579" i="91"/>
  <c r="A580" i="91"/>
  <c r="A581" i="91"/>
  <c r="A582" i="91"/>
  <c r="A583" i="91"/>
  <c r="A584" i="91"/>
  <c r="A585" i="91"/>
  <c r="A586" i="91"/>
  <c r="A587" i="91"/>
  <c r="A588" i="91"/>
  <c r="A589" i="91"/>
  <c r="A590" i="91"/>
  <c r="A591" i="91"/>
  <c r="A592" i="91"/>
  <c r="A593" i="91"/>
  <c r="A594" i="91"/>
  <c r="A595" i="91"/>
  <c r="A596" i="91"/>
  <c r="A597" i="91"/>
  <c r="A598" i="91"/>
  <c r="A599" i="91"/>
  <c r="A600" i="91"/>
  <c r="A601" i="91"/>
  <c r="A602" i="91"/>
  <c r="A603" i="91"/>
  <c r="A604" i="91"/>
  <c r="A605" i="91"/>
  <c r="A606" i="91"/>
  <c r="A607" i="91"/>
  <c r="A608" i="91"/>
  <c r="A609" i="91"/>
  <c r="A610" i="91"/>
  <c r="A611" i="91"/>
  <c r="A612" i="91"/>
  <c r="A613" i="91"/>
  <c r="A614" i="91"/>
  <c r="A615" i="91"/>
  <c r="A616" i="91"/>
  <c r="A617" i="91"/>
  <c r="A618" i="91"/>
  <c r="A619" i="91"/>
  <c r="A620" i="91"/>
  <c r="A621" i="91"/>
  <c r="A622" i="91"/>
  <c r="A623" i="91"/>
  <c r="A624" i="91"/>
  <c r="A625" i="91"/>
  <c r="A626" i="91"/>
  <c r="A627" i="91"/>
  <c r="A628" i="91"/>
  <c r="A629" i="91"/>
  <c r="A630" i="91"/>
  <c r="A631" i="91"/>
  <c r="A632" i="91"/>
  <c r="A633" i="91"/>
  <c r="A634" i="91"/>
  <c r="A635" i="91"/>
  <c r="A636" i="91"/>
  <c r="A637" i="91"/>
  <c r="A638" i="91"/>
  <c r="A639" i="91"/>
  <c r="A640" i="91"/>
  <c r="A641" i="91"/>
  <c r="A642" i="91"/>
  <c r="A643" i="91"/>
  <c r="A644" i="91"/>
  <c r="A645" i="91"/>
  <c r="A646" i="91"/>
  <c r="A647" i="91"/>
  <c r="A648" i="91"/>
  <c r="A649" i="91"/>
  <c r="A650" i="91"/>
  <c r="A651" i="91"/>
  <c r="A652" i="91"/>
  <c r="A653" i="91"/>
  <c r="A654" i="91"/>
  <c r="A655" i="91"/>
  <c r="A656" i="91"/>
  <c r="A657" i="91"/>
  <c r="A658" i="91"/>
  <c r="A659" i="91"/>
  <c r="A660" i="91"/>
  <c r="A661" i="91"/>
  <c r="A662" i="91"/>
  <c r="A663" i="91"/>
  <c r="A664" i="91"/>
  <c r="A665" i="91"/>
  <c r="A666" i="91"/>
  <c r="A667" i="91"/>
  <c r="A668" i="91"/>
  <c r="A669" i="91"/>
  <c r="A670" i="91"/>
  <c r="A671" i="91"/>
  <c r="A672" i="91"/>
  <c r="A673" i="91"/>
  <c r="A674" i="91"/>
  <c r="A675" i="91"/>
  <c r="A676" i="91"/>
  <c r="A677" i="91"/>
  <c r="A678" i="91"/>
  <c r="A679" i="91"/>
  <c r="A680" i="91"/>
  <c r="A681" i="91"/>
  <c r="A682" i="91"/>
  <c r="A683" i="91"/>
  <c r="A684" i="91"/>
  <c r="A685" i="91"/>
  <c r="A686" i="91"/>
  <c r="A687" i="91"/>
  <c r="A688" i="91"/>
  <c r="A689" i="91"/>
  <c r="A690" i="91"/>
  <c r="A691" i="91"/>
  <c r="A692" i="91"/>
  <c r="A693" i="91"/>
  <c r="A694" i="91"/>
  <c r="A695" i="91"/>
  <c r="A696" i="91"/>
  <c r="A697" i="91"/>
  <c r="A698" i="91"/>
  <c r="A699" i="91"/>
  <c r="A700" i="91"/>
  <c r="A701" i="91"/>
  <c r="A702" i="91"/>
  <c r="A703" i="91"/>
  <c r="A704" i="91"/>
  <c r="A705" i="91"/>
  <c r="A706" i="91"/>
  <c r="A707" i="91"/>
  <c r="A708" i="91"/>
  <c r="A709" i="91"/>
  <c r="A710" i="91"/>
  <c r="A711" i="91"/>
  <c r="A712" i="91"/>
  <c r="A713" i="91"/>
  <c r="A714" i="91"/>
  <c r="A715" i="91"/>
  <c r="A10" i="91"/>
  <c r="A11" i="91"/>
  <c r="A12" i="91"/>
  <c r="A13" i="91"/>
  <c r="A14" i="91"/>
  <c r="A15" i="91"/>
  <c r="A16" i="91"/>
  <c r="A17" i="91"/>
  <c r="A18" i="91"/>
  <c r="A19" i="91"/>
  <c r="A20" i="91"/>
  <c r="A21" i="91"/>
  <c r="A22" i="91"/>
  <c r="A23" i="91"/>
  <c r="A24" i="91"/>
  <c r="A25" i="91"/>
  <c r="A26" i="91"/>
  <c r="A27" i="91"/>
  <c r="A28" i="91"/>
  <c r="A29" i="91"/>
  <c r="A30" i="91"/>
  <c r="A31" i="91"/>
  <c r="A32" i="91"/>
  <c r="A33" i="91"/>
  <c r="A34" i="91"/>
  <c r="A35" i="91"/>
  <c r="A36" i="91"/>
  <c r="A37" i="91"/>
  <c r="A4" i="91"/>
  <c r="A5" i="91"/>
  <c r="A6" i="91"/>
  <c r="A7" i="91"/>
  <c r="A8" i="91"/>
  <c r="A9" i="91"/>
  <c r="A3" i="91" l="1"/>
  <c r="E7" i="90"/>
  <c r="G61" i="106" l="1" a="1"/>
  <c r="G61" i="106" s="1"/>
  <c r="U32" i="61" a="1"/>
  <c r="U32" i="61" s="1"/>
  <c r="T32" i="61" a="1"/>
  <c r="T32" i="61" s="1"/>
  <c r="R32" i="61" a="1"/>
  <c r="R32" i="61" s="1"/>
  <c r="Q32" i="61" a="1"/>
  <c r="Q32" i="61" s="1"/>
  <c r="O32" i="61" a="1"/>
  <c r="O32" i="61" s="1"/>
  <c r="N32" i="61" a="1"/>
  <c r="N32" i="61" s="1"/>
  <c r="L32" i="61" a="1"/>
  <c r="L32" i="61" s="1"/>
  <c r="K32" i="61" a="1"/>
  <c r="K32" i="61" s="1"/>
  <c r="I32" i="61" a="1"/>
  <c r="I32" i="61" s="1"/>
  <c r="H32" i="61" a="1"/>
  <c r="H32" i="61" s="1"/>
  <c r="J33" i="61" l="1"/>
  <c r="F27" i="110" l="1"/>
  <c r="V14" i="61" l="1"/>
  <c r="S14" i="61"/>
  <c r="P14" i="61"/>
  <c r="M14" i="61"/>
  <c r="J14" i="61"/>
  <c r="G14" i="61"/>
  <c r="F14" i="61"/>
  <c r="E14" i="61"/>
  <c r="D14" i="61"/>
  <c r="F26" i="110" l="1"/>
  <c r="F28" i="110"/>
  <c r="F31" i="110" l="1"/>
  <c r="D7" i="110" a="1"/>
  <c r="D7" i="110" s="1"/>
  <c r="D23" i="110" s="1" a="1"/>
  <c r="D23" i="110" s="1"/>
  <c r="F9" i="90" l="1"/>
  <c r="F10" i="90"/>
  <c r="F11" i="90"/>
  <c r="F12" i="90"/>
  <c r="F13" i="90"/>
  <c r="H8" i="90"/>
  <c r="H9" i="90"/>
  <c r="H10" i="90"/>
  <c r="H11" i="90"/>
  <c r="H12" i="90"/>
  <c r="H13" i="90"/>
  <c r="F8" i="90"/>
  <c r="D16" i="110" a="1"/>
  <c r="D16" i="110" s="1"/>
  <c r="D24" i="110" a="1"/>
  <c r="D24" i="110" s="1"/>
  <c r="D11" i="110" a="1"/>
  <c r="D11" i="110" s="1"/>
  <c r="D10" i="110" a="1"/>
  <c r="D10" i="110" s="1"/>
  <c r="D17" i="110" a="1"/>
  <c r="D17" i="110" s="1"/>
  <c r="D22" i="110" a="1"/>
  <c r="D22" i="110" s="1"/>
  <c r="D20" i="110" a="1"/>
  <c r="D20" i="110" s="1"/>
  <c r="D8" i="110" a="1"/>
  <c r="D8" i="110" s="1"/>
  <c r="D19" i="110" a="1"/>
  <c r="D19" i="110" s="1"/>
  <c r="B7" i="112"/>
  <c r="B8" i="112"/>
  <c r="B9" i="112"/>
  <c r="B10" i="112"/>
  <c r="B11" i="112"/>
  <c r="B12" i="112"/>
  <c r="B13" i="112"/>
  <c r="B14" i="112"/>
  <c r="B15" i="112"/>
  <c r="B16" i="112"/>
  <c r="B17" i="112"/>
  <c r="B18" i="112"/>
  <c r="B19" i="112"/>
  <c r="B20" i="112"/>
  <c r="B21" i="112"/>
  <c r="B22" i="112"/>
  <c r="B23" i="112"/>
  <c r="B24" i="112"/>
  <c r="B25" i="112"/>
  <c r="B26" i="112"/>
  <c r="B27" i="112"/>
  <c r="B28" i="112"/>
  <c r="B29" i="112"/>
  <c r="B30" i="112"/>
  <c r="B31" i="112"/>
  <c r="B32" i="112"/>
  <c r="B33" i="112"/>
  <c r="B34" i="112"/>
  <c r="B35" i="112"/>
  <c r="B36" i="112"/>
  <c r="B37" i="112"/>
  <c r="B38" i="112"/>
  <c r="B39" i="112"/>
  <c r="B40" i="112"/>
  <c r="B41" i="112"/>
  <c r="B42" i="112"/>
  <c r="B43" i="112"/>
  <c r="B44" i="112"/>
  <c r="B45" i="112"/>
  <c r="B46" i="112"/>
  <c r="B47" i="112"/>
  <c r="B48" i="112"/>
  <c r="B49" i="112"/>
  <c r="B50" i="112"/>
  <c r="B51" i="112"/>
  <c r="B52" i="112"/>
  <c r="B53" i="112"/>
  <c r="B54" i="112"/>
  <c r="B55" i="112"/>
  <c r="B56" i="112"/>
  <c r="B57" i="112"/>
  <c r="B58" i="112"/>
  <c r="B59" i="112"/>
  <c r="B60" i="112"/>
  <c r="B61" i="112"/>
  <c r="B62" i="112"/>
  <c r="B63" i="112"/>
  <c r="B64" i="112"/>
  <c r="B65" i="112"/>
  <c r="B66" i="112"/>
  <c r="B67" i="112"/>
  <c r="B68" i="112"/>
  <c r="B69" i="112"/>
  <c r="B70" i="112"/>
  <c r="B71" i="112"/>
  <c r="B72" i="112"/>
  <c r="B73" i="112"/>
  <c r="B74" i="112"/>
  <c r="B75" i="112"/>
  <c r="B76" i="112"/>
  <c r="B77" i="112"/>
  <c r="B78" i="112"/>
  <c r="B79" i="112"/>
  <c r="B80" i="112"/>
  <c r="B81" i="112"/>
  <c r="B82" i="112"/>
  <c r="B83" i="112"/>
  <c r="B84" i="112"/>
  <c r="B85" i="112"/>
  <c r="B86" i="112"/>
  <c r="B87" i="112"/>
  <c r="B88" i="112"/>
  <c r="B89" i="112"/>
  <c r="B90" i="112"/>
  <c r="B91" i="112"/>
  <c r="B92" i="112"/>
  <c r="B93" i="112"/>
  <c r="B94" i="112"/>
  <c r="B95" i="112"/>
  <c r="B96" i="112"/>
  <c r="B97" i="112"/>
  <c r="B98" i="112"/>
  <c r="B99" i="112"/>
  <c r="B100" i="112"/>
  <c r="B101" i="112"/>
  <c r="B102" i="112"/>
  <c r="B103" i="112"/>
  <c r="B104" i="112"/>
  <c r="B105" i="112"/>
  <c r="B106" i="112"/>
  <c r="B107" i="112"/>
  <c r="B108" i="112"/>
  <c r="B109" i="112"/>
  <c r="B110" i="112"/>
  <c r="B111" i="112"/>
  <c r="B112" i="112"/>
  <c r="B113" i="112"/>
  <c r="B114" i="112"/>
  <c r="B115" i="112"/>
  <c r="B116" i="112"/>
  <c r="B117" i="112"/>
  <c r="B118" i="112"/>
  <c r="B119" i="112"/>
  <c r="B120" i="112"/>
  <c r="B121" i="112"/>
  <c r="B122" i="112"/>
  <c r="B123" i="112"/>
  <c r="B124" i="112"/>
  <c r="B125" i="112"/>
  <c r="B126" i="112"/>
  <c r="B127" i="112"/>
  <c r="B128" i="112"/>
  <c r="B129" i="112"/>
  <c r="B130" i="112"/>
  <c r="B131" i="112"/>
  <c r="B132" i="112"/>
  <c r="B133" i="112"/>
  <c r="B134" i="112"/>
  <c r="B135" i="112"/>
  <c r="B136" i="112"/>
  <c r="B137" i="112"/>
  <c r="B138" i="112"/>
  <c r="B139" i="112"/>
  <c r="B140" i="112"/>
  <c r="B141" i="112"/>
  <c r="B142" i="112"/>
  <c r="B143" i="112"/>
  <c r="B144" i="112"/>
  <c r="B145" i="112"/>
  <c r="B146" i="112"/>
  <c r="B147" i="112"/>
  <c r="B148" i="112"/>
  <c r="B149" i="112"/>
  <c r="B150" i="112"/>
  <c r="B151" i="112"/>
  <c r="B152" i="112"/>
  <c r="B153" i="112"/>
  <c r="B154" i="112"/>
  <c r="B155" i="112"/>
  <c r="B156" i="112"/>
  <c r="B157" i="112"/>
  <c r="B158" i="112"/>
  <c r="B159" i="112"/>
  <c r="B160" i="112"/>
  <c r="B161" i="112"/>
  <c r="B162" i="112"/>
  <c r="B163" i="112"/>
  <c r="B164" i="112"/>
  <c r="B165" i="112"/>
  <c r="B166" i="112"/>
  <c r="B167" i="112"/>
  <c r="B168" i="112"/>
  <c r="B169" i="112"/>
  <c r="B170" i="112"/>
  <c r="B171" i="112"/>
  <c r="B172" i="112"/>
  <c r="B173" i="112"/>
  <c r="B174" i="112"/>
  <c r="B175" i="112"/>
  <c r="B176" i="112"/>
  <c r="B177" i="112"/>
  <c r="B178" i="112"/>
  <c r="B179" i="112"/>
  <c r="B180" i="112"/>
  <c r="B181" i="112"/>
  <c r="B182" i="112"/>
  <c r="B183" i="112"/>
  <c r="B184" i="112"/>
  <c r="B185" i="112"/>
  <c r="B186" i="112"/>
  <c r="B187" i="112"/>
  <c r="B188" i="112"/>
  <c r="B189" i="112"/>
  <c r="B190" i="112"/>
  <c r="B191" i="112"/>
  <c r="B192" i="112"/>
  <c r="B193" i="112"/>
  <c r="B194" i="112"/>
  <c r="B195" i="112"/>
  <c r="B196" i="112"/>
  <c r="B197" i="112"/>
  <c r="B198" i="112"/>
  <c r="B199" i="112"/>
  <c r="B200" i="112"/>
  <c r="B201" i="112"/>
  <c r="B202" i="112"/>
  <c r="B203" i="112"/>
  <c r="B204" i="112"/>
  <c r="B205" i="112"/>
  <c r="B206" i="112"/>
  <c r="B207" i="112"/>
  <c r="B208" i="112"/>
  <c r="B209" i="112"/>
  <c r="B210" i="112"/>
  <c r="B211" i="112"/>
  <c r="B212" i="112"/>
  <c r="B213" i="112"/>
  <c r="B214" i="112"/>
  <c r="B215" i="112"/>
  <c r="B216" i="112"/>
  <c r="B217" i="112"/>
  <c r="B218" i="112"/>
  <c r="B219" i="112"/>
  <c r="B220" i="112"/>
  <c r="B221" i="112"/>
  <c r="B222" i="112"/>
  <c r="B223" i="112"/>
  <c r="B224" i="112"/>
  <c r="B225" i="112"/>
  <c r="B226" i="112"/>
  <c r="B227" i="112"/>
  <c r="B228" i="112"/>
  <c r="B229" i="112"/>
  <c r="B230" i="112"/>
  <c r="B231" i="112"/>
  <c r="B232" i="112"/>
  <c r="B233" i="112"/>
  <c r="B234" i="112"/>
  <c r="B235" i="112"/>
  <c r="B236" i="112"/>
  <c r="B237" i="112"/>
  <c r="B6" i="112"/>
  <c r="B3" i="111" a="1"/>
  <c r="B3" i="111" s="1"/>
  <c r="F30" i="110"/>
  <c r="N23" i="67"/>
  <c r="L23" i="67"/>
  <c r="U23" i="67"/>
  <c r="T23" i="67"/>
  <c r="R23" i="67"/>
  <c r="Q23" i="67"/>
  <c r="O23" i="67"/>
  <c r="I23" i="67"/>
  <c r="H23" i="67"/>
  <c r="D14" i="67"/>
  <c r="G14" i="67"/>
  <c r="J14" i="67"/>
  <c r="M14" i="67"/>
  <c r="P14" i="67"/>
  <c r="S14" i="67"/>
  <c r="D15" i="67"/>
  <c r="G15" i="67"/>
  <c r="J15" i="67"/>
  <c r="M15" i="67"/>
  <c r="P15" i="67"/>
  <c r="S15" i="67"/>
  <c r="D16" i="67"/>
  <c r="G16" i="67"/>
  <c r="J16" i="67"/>
  <c r="M16" i="67"/>
  <c r="P16" i="67"/>
  <c r="S16" i="67"/>
  <c r="U8" i="67"/>
  <c r="T8" i="67"/>
  <c r="R8" i="67"/>
  <c r="Q8" i="67"/>
  <c r="O8" i="67"/>
  <c r="N8" i="67"/>
  <c r="L8" i="67"/>
  <c r="K8" i="67"/>
  <c r="K23" i="67" s="1"/>
  <c r="I8" i="67"/>
  <c r="H8" i="67"/>
  <c r="F8" i="67"/>
  <c r="E8" i="67"/>
  <c r="E14" i="90" l="1"/>
  <c r="F5" i="110"/>
  <c r="D18" i="110"/>
  <c r="D32" i="110"/>
  <c r="H18" i="77"/>
  <c r="G18" i="77"/>
  <c r="F24" i="77"/>
  <c r="F25" i="77"/>
  <c r="F26" i="77"/>
  <c r="F27" i="77"/>
  <c r="F28" i="77"/>
  <c r="F29" i="77"/>
  <c r="F30" i="77"/>
  <c r="F31" i="77"/>
  <c r="F32" i="77"/>
  <c r="F33" i="77"/>
  <c r="E14" i="95"/>
  <c r="F14" i="95"/>
  <c r="G14" i="95"/>
  <c r="J14" i="95"/>
  <c r="M14" i="95"/>
  <c r="P14" i="95"/>
  <c r="S14" i="95"/>
  <c r="V14" i="95"/>
  <c r="E15" i="95"/>
  <c r="F15" i="95"/>
  <c r="G15" i="95"/>
  <c r="J15" i="95"/>
  <c r="M15" i="95"/>
  <c r="P15" i="95"/>
  <c r="S15" i="95"/>
  <c r="V15" i="95"/>
  <c r="E16" i="95"/>
  <c r="F16" i="95"/>
  <c r="G16" i="95"/>
  <c r="J16" i="95"/>
  <c r="M16" i="95"/>
  <c r="P16" i="95"/>
  <c r="S16" i="95"/>
  <c r="V16" i="95"/>
  <c r="E17" i="95"/>
  <c r="F17" i="95"/>
  <c r="D17" i="95" s="1"/>
  <c r="G17" i="95"/>
  <c r="J17" i="95"/>
  <c r="M17" i="95"/>
  <c r="P17" i="95"/>
  <c r="S17" i="95"/>
  <c r="V17" i="95"/>
  <c r="E18" i="95"/>
  <c r="F18" i="95"/>
  <c r="G18" i="95"/>
  <c r="J18" i="95"/>
  <c r="M18" i="95"/>
  <c r="P18" i="95"/>
  <c r="S18" i="95"/>
  <c r="V18" i="95"/>
  <c r="E15" i="61"/>
  <c r="F15" i="61"/>
  <c r="G15" i="61"/>
  <c r="J15" i="61"/>
  <c r="M15" i="61"/>
  <c r="P15" i="61"/>
  <c r="S15" i="61"/>
  <c r="V15" i="61"/>
  <c r="E16" i="61"/>
  <c r="F16" i="61"/>
  <c r="G16" i="61"/>
  <c r="J16" i="61"/>
  <c r="M16" i="61"/>
  <c r="P16" i="61"/>
  <c r="S16" i="61"/>
  <c r="V16" i="61"/>
  <c r="E17" i="61"/>
  <c r="F17" i="61"/>
  <c r="G17" i="61"/>
  <c r="J17" i="61"/>
  <c r="M17" i="61"/>
  <c r="P17" i="61"/>
  <c r="S17" i="61"/>
  <c r="V17" i="61"/>
  <c r="E18" i="61"/>
  <c r="F18" i="61"/>
  <c r="G18" i="61"/>
  <c r="J18" i="61"/>
  <c r="M18" i="61"/>
  <c r="P18" i="61"/>
  <c r="S18" i="61"/>
  <c r="V18" i="61"/>
  <c r="E19" i="61"/>
  <c r="F19" i="61"/>
  <c r="G19" i="61"/>
  <c r="J19" i="61"/>
  <c r="M19" i="61"/>
  <c r="P19" i="61"/>
  <c r="S19" i="61"/>
  <c r="V19" i="61"/>
  <c r="D16" i="61" l="1"/>
  <c r="D18" i="95"/>
  <c r="D14" i="95"/>
  <c r="D15" i="95"/>
  <c r="D16" i="95"/>
  <c r="D17" i="61"/>
  <c r="D18" i="61"/>
  <c r="D15" i="61"/>
  <c r="D19" i="61"/>
  <c r="G21" i="106" l="1"/>
  <c r="G19" i="106"/>
  <c r="G17" i="106"/>
  <c r="G16" i="106"/>
  <c r="E16" i="106"/>
  <c r="G15" i="106"/>
  <c r="E740" i="91" l="1"/>
  <c r="E741" i="91"/>
  <c r="L10" i="109"/>
  <c r="E9" i="109"/>
  <c r="D9" i="109"/>
  <c r="L9" i="109" s="1"/>
  <c r="E8" i="109"/>
  <c r="D8" i="109"/>
  <c r="L8" i="109" s="1"/>
  <c r="E7" i="109"/>
  <c r="L7" i="109" s="1"/>
  <c r="D7" i="109"/>
  <c r="E6" i="109"/>
  <c r="D6" i="109"/>
  <c r="L6" i="109" s="1"/>
  <c r="E5" i="109"/>
  <c r="D5" i="109"/>
  <c r="L5" i="109" s="1"/>
  <c r="G5" i="108" l="1"/>
  <c r="F5" i="108"/>
  <c r="E5" i="108"/>
  <c r="D5" i="108"/>
  <c r="G25" i="107"/>
  <c r="G24" i="107"/>
  <c r="D24" i="107"/>
  <c r="C28" i="107" s="1"/>
  <c r="G23" i="107"/>
  <c r="G22" i="107"/>
  <c r="G21" i="107"/>
  <c r="G20" i="107"/>
  <c r="G19" i="107"/>
  <c r="G18" i="107"/>
  <c r="D18" i="107"/>
  <c r="C27" i="107" s="1"/>
  <c r="G17" i="107"/>
  <c r="G16" i="107"/>
  <c r="G15" i="107"/>
  <c r="G14" i="107"/>
  <c r="G13" i="107"/>
  <c r="G12" i="107"/>
  <c r="G11" i="107"/>
  <c r="G10" i="107"/>
  <c r="G9" i="107"/>
  <c r="F8" i="107"/>
  <c r="E8" i="107"/>
  <c r="G5" i="107"/>
  <c r="E60" i="106"/>
  <c r="G59" i="106"/>
  <c r="G52" i="106"/>
  <c r="G44" i="106"/>
  <c r="G31" i="106"/>
  <c r="G25" i="106"/>
  <c r="G13" i="106"/>
  <c r="G12" i="106"/>
  <c r="G11" i="106"/>
  <c r="G10" i="106"/>
  <c r="G9" i="106"/>
  <c r="G4" i="106"/>
  <c r="C26" i="107" l="1"/>
  <c r="M33" i="78" l="1"/>
  <c r="L33" i="78"/>
  <c r="K33" i="78"/>
  <c r="J33" i="78"/>
  <c r="I33" i="78"/>
  <c r="H33" i="78"/>
  <c r="G33" i="78"/>
  <c r="F33" i="78"/>
  <c r="M6" i="78"/>
  <c r="L6" i="78"/>
  <c r="K6" i="78"/>
  <c r="J6" i="78"/>
  <c r="I6" i="78"/>
  <c r="H6" i="78"/>
  <c r="G6" i="78"/>
  <c r="G5" i="78" s="1"/>
  <c r="F6" i="78"/>
  <c r="F41" i="77"/>
  <c r="F40" i="77"/>
  <c r="F70" i="77"/>
  <c r="F39" i="77"/>
  <c r="F69" i="77"/>
  <c r="F38" i="77"/>
  <c r="F68" i="77"/>
  <c r="F37" i="77"/>
  <c r="F67" i="77"/>
  <c r="F36" i="77"/>
  <c r="F66" i="77"/>
  <c r="F35" i="77"/>
  <c r="F65" i="77"/>
  <c r="F34" i="77"/>
  <c r="F64" i="77"/>
  <c r="F63" i="77"/>
  <c r="F61" i="77"/>
  <c r="F60" i="77"/>
  <c r="F59" i="77"/>
  <c r="F58" i="77"/>
  <c r="F57" i="77"/>
  <c r="F23" i="77"/>
  <c r="F62" i="77"/>
  <c r="F22" i="77"/>
  <c r="H56" i="77"/>
  <c r="F21" i="77"/>
  <c r="F55" i="77"/>
  <c r="F20" i="77"/>
  <c r="F54" i="77"/>
  <c r="F19" i="77"/>
  <c r="F53" i="77"/>
  <c r="F52" i="77"/>
  <c r="F17" i="77"/>
  <c r="F51" i="77"/>
  <c r="F16" i="77"/>
  <c r="F50" i="77"/>
  <c r="F15" i="77"/>
  <c r="F49" i="77"/>
  <c r="F14" i="77"/>
  <c r="F48" i="77"/>
  <c r="H13" i="77"/>
  <c r="G13" i="77"/>
  <c r="F47" i="77"/>
  <c r="F12" i="77"/>
  <c r="F46" i="77"/>
  <c r="F11" i="77"/>
  <c r="H45" i="77"/>
  <c r="G45" i="77"/>
  <c r="F10" i="77"/>
  <c r="F44" i="77"/>
  <c r="F9" i="77"/>
  <c r="F43" i="77"/>
  <c r="F8" i="77"/>
  <c r="F42" i="77"/>
  <c r="H7" i="77"/>
  <c r="G7" i="77"/>
  <c r="F11" i="76"/>
  <c r="F10" i="76"/>
  <c r="F9" i="76"/>
  <c r="F8" i="76"/>
  <c r="F7" i="76"/>
  <c r="H6" i="76"/>
  <c r="G6" i="76"/>
  <c r="V26" i="92"/>
  <c r="S26" i="92"/>
  <c r="P26" i="92"/>
  <c r="M26" i="92"/>
  <c r="J26" i="92"/>
  <c r="G26" i="92"/>
  <c r="F26" i="92"/>
  <c r="E26" i="92"/>
  <c r="V14" i="92"/>
  <c r="S14" i="92"/>
  <c r="P14" i="92"/>
  <c r="M14" i="92"/>
  <c r="J14" i="92"/>
  <c r="G14" i="92"/>
  <c r="D13" i="90"/>
  <c r="D12" i="90"/>
  <c r="D11" i="90"/>
  <c r="D10" i="90"/>
  <c r="D9" i="90"/>
  <c r="D8" i="90"/>
  <c r="G7" i="90"/>
  <c r="S22" i="67"/>
  <c r="P22" i="67"/>
  <c r="M22" i="67"/>
  <c r="J22" i="67"/>
  <c r="G22" i="67"/>
  <c r="D22" i="67"/>
  <c r="S21" i="67"/>
  <c r="P21" i="67"/>
  <c r="M21" i="67"/>
  <c r="J21" i="67"/>
  <c r="G21" i="67"/>
  <c r="D21" i="67"/>
  <c r="S20" i="67"/>
  <c r="P20" i="67"/>
  <c r="M20" i="67"/>
  <c r="J20" i="67"/>
  <c r="G20" i="67"/>
  <c r="D20" i="67"/>
  <c r="S19" i="67"/>
  <c r="P19" i="67"/>
  <c r="M19" i="67"/>
  <c r="J19" i="67"/>
  <c r="G19" i="67"/>
  <c r="D19" i="67"/>
  <c r="S18" i="67"/>
  <c r="P18" i="67"/>
  <c r="M18" i="67"/>
  <c r="J18" i="67"/>
  <c r="G18" i="67"/>
  <c r="D18" i="67"/>
  <c r="S17" i="67"/>
  <c r="P17" i="67"/>
  <c r="M17" i="67"/>
  <c r="J17" i="67"/>
  <c r="G17" i="67"/>
  <c r="D17" i="67"/>
  <c r="S13" i="67"/>
  <c r="P13" i="67"/>
  <c r="M13" i="67"/>
  <c r="J13" i="67"/>
  <c r="G13" i="67"/>
  <c r="D13" i="67"/>
  <c r="S12" i="67"/>
  <c r="P12" i="67"/>
  <c r="M12" i="67"/>
  <c r="J12" i="67"/>
  <c r="G12" i="67"/>
  <c r="D12" i="67"/>
  <c r="S11" i="67"/>
  <c r="P11" i="67"/>
  <c r="M11" i="67"/>
  <c r="J11" i="67"/>
  <c r="G11" i="67"/>
  <c r="D11" i="67"/>
  <c r="S10" i="67"/>
  <c r="P10" i="67"/>
  <c r="M10" i="67"/>
  <c r="J10" i="67"/>
  <c r="G10" i="67"/>
  <c r="D10" i="67"/>
  <c r="S9" i="67"/>
  <c r="P9" i="67"/>
  <c r="M9" i="67"/>
  <c r="J9" i="67"/>
  <c r="G9" i="67"/>
  <c r="D9" i="67"/>
  <c r="K36" i="87"/>
  <c r="H36" i="87"/>
  <c r="E36" i="87"/>
  <c r="D36" i="87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M7" i="87"/>
  <c r="L7" i="87"/>
  <c r="J7" i="87"/>
  <c r="I7" i="87"/>
  <c r="H7" i="87" s="1"/>
  <c r="G7" i="87"/>
  <c r="F7" i="87"/>
  <c r="F32" i="86"/>
  <c r="D32" i="86"/>
  <c r="E32" i="86" s="1"/>
  <c r="F31" i="86"/>
  <c r="D31" i="86"/>
  <c r="E31" i="86" s="1"/>
  <c r="F30" i="86"/>
  <c r="D30" i="86"/>
  <c r="E30" i="86" s="1"/>
  <c r="F29" i="86"/>
  <c r="D29" i="86"/>
  <c r="E29" i="86" s="1"/>
  <c r="F28" i="86"/>
  <c r="D28" i="86"/>
  <c r="E28" i="86" s="1"/>
  <c r="F27" i="86"/>
  <c r="D27" i="86"/>
  <c r="E27" i="86" s="1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F12" i="86"/>
  <c r="D12" i="86"/>
  <c r="F11" i="86"/>
  <c r="D11" i="86"/>
  <c r="F10" i="86"/>
  <c r="D10" i="86"/>
  <c r="E10" i="86" s="1"/>
  <c r="F9" i="86"/>
  <c r="D9" i="86"/>
  <c r="E9" i="86" s="1"/>
  <c r="F8" i="86"/>
  <c r="D8" i="86"/>
  <c r="E8" i="86" s="1"/>
  <c r="F7" i="86"/>
  <c r="D7" i="86"/>
  <c r="G6" i="86"/>
  <c r="P11" i="99"/>
  <c r="M11" i="99"/>
  <c r="P10" i="99"/>
  <c r="M10" i="99"/>
  <c r="J10" i="99"/>
  <c r="P9" i="99"/>
  <c r="M9" i="99"/>
  <c r="J9" i="99"/>
  <c r="G9" i="99"/>
  <c r="G8" i="99"/>
  <c r="D8" i="99"/>
  <c r="G7" i="99"/>
  <c r="D7" i="99"/>
  <c r="V29" i="95"/>
  <c r="S29" i="95"/>
  <c r="P29" i="95"/>
  <c r="M29" i="95"/>
  <c r="J29" i="95"/>
  <c r="G29" i="95"/>
  <c r="F29" i="95"/>
  <c r="E29" i="95"/>
  <c r="V28" i="95"/>
  <c r="S28" i="95"/>
  <c r="P28" i="95"/>
  <c r="M28" i="95"/>
  <c r="J28" i="95"/>
  <c r="G28" i="95"/>
  <c r="F28" i="95"/>
  <c r="E28" i="95"/>
  <c r="V27" i="95"/>
  <c r="S27" i="95"/>
  <c r="P27" i="95"/>
  <c r="F27" i="95"/>
  <c r="E27" i="95"/>
  <c r="V26" i="95"/>
  <c r="S26" i="95"/>
  <c r="P26" i="95"/>
  <c r="F26" i="95"/>
  <c r="E26" i="95"/>
  <c r="V25" i="95"/>
  <c r="S25" i="95"/>
  <c r="P25" i="95"/>
  <c r="M25" i="95"/>
  <c r="J25" i="95"/>
  <c r="G25" i="95"/>
  <c r="F25" i="95"/>
  <c r="E25" i="95"/>
  <c r="V24" i="95"/>
  <c r="S24" i="95"/>
  <c r="P24" i="95"/>
  <c r="M24" i="95"/>
  <c r="J24" i="95"/>
  <c r="G24" i="95"/>
  <c r="F24" i="95"/>
  <c r="E24" i="95"/>
  <c r="V23" i="95"/>
  <c r="S23" i="95"/>
  <c r="P23" i="95"/>
  <c r="M23" i="95"/>
  <c r="J23" i="95"/>
  <c r="G23" i="95"/>
  <c r="F23" i="95"/>
  <c r="E23" i="95"/>
  <c r="V22" i="95"/>
  <c r="S22" i="95"/>
  <c r="P22" i="95"/>
  <c r="M22" i="95"/>
  <c r="J22" i="95"/>
  <c r="G22" i="95"/>
  <c r="F22" i="95"/>
  <c r="E22" i="95"/>
  <c r="M21" i="95"/>
  <c r="J21" i="95"/>
  <c r="G21" i="95"/>
  <c r="F21" i="95"/>
  <c r="E21" i="95"/>
  <c r="M20" i="95"/>
  <c r="J20" i="95"/>
  <c r="G20" i="95"/>
  <c r="F20" i="95"/>
  <c r="E20" i="95"/>
  <c r="D20" i="95" s="1"/>
  <c r="V19" i="95"/>
  <c r="S19" i="95"/>
  <c r="P19" i="95"/>
  <c r="M19" i="95"/>
  <c r="J19" i="95"/>
  <c r="G19" i="95"/>
  <c r="F19" i="95"/>
  <c r="E19" i="95"/>
  <c r="V13" i="95"/>
  <c r="S13" i="95"/>
  <c r="P13" i="95"/>
  <c r="M13" i="95"/>
  <c r="J13" i="95"/>
  <c r="G13" i="95"/>
  <c r="F13" i="95"/>
  <c r="E13" i="95"/>
  <c r="V12" i="95"/>
  <c r="S12" i="95"/>
  <c r="P12" i="95"/>
  <c r="M12" i="95"/>
  <c r="J12" i="95"/>
  <c r="G12" i="95"/>
  <c r="F12" i="95"/>
  <c r="E12" i="95"/>
  <c r="V11" i="95"/>
  <c r="S11" i="95"/>
  <c r="P11" i="95"/>
  <c r="M11" i="95"/>
  <c r="J11" i="95"/>
  <c r="G11" i="95"/>
  <c r="F11" i="95"/>
  <c r="E11" i="95"/>
  <c r="V10" i="95"/>
  <c r="S10" i="95"/>
  <c r="P10" i="95"/>
  <c r="M10" i="95"/>
  <c r="J10" i="95"/>
  <c r="G10" i="95"/>
  <c r="F10" i="95"/>
  <c r="E10" i="95"/>
  <c r="M9" i="95"/>
  <c r="J9" i="95"/>
  <c r="G9" i="95"/>
  <c r="F9" i="95"/>
  <c r="E9" i="95"/>
  <c r="V8" i="95"/>
  <c r="S8" i="95"/>
  <c r="P8" i="95"/>
  <c r="M8" i="95"/>
  <c r="J8" i="95"/>
  <c r="G8" i="95"/>
  <c r="F8" i="95"/>
  <c r="E8" i="95"/>
  <c r="V7" i="95"/>
  <c r="S7" i="95"/>
  <c r="P7" i="95"/>
  <c r="M7" i="95"/>
  <c r="J7" i="95"/>
  <c r="G7" i="95"/>
  <c r="F7" i="95"/>
  <c r="E7" i="95"/>
  <c r="V6" i="95"/>
  <c r="S6" i="95"/>
  <c r="P6" i="95"/>
  <c r="M6" i="95"/>
  <c r="J6" i="95"/>
  <c r="G6" i="95"/>
  <c r="F6" i="95"/>
  <c r="E6" i="95"/>
  <c r="V31" i="61"/>
  <c r="S31" i="61"/>
  <c r="P31" i="61"/>
  <c r="M31" i="61"/>
  <c r="J31" i="61"/>
  <c r="G31" i="61"/>
  <c r="F31" i="61"/>
  <c r="E31" i="61"/>
  <c r="V30" i="61"/>
  <c r="S30" i="61"/>
  <c r="P30" i="61"/>
  <c r="M30" i="61"/>
  <c r="J30" i="61"/>
  <c r="G30" i="61"/>
  <c r="F30" i="61"/>
  <c r="E30" i="61"/>
  <c r="V29" i="61"/>
  <c r="S29" i="61"/>
  <c r="P29" i="61"/>
  <c r="M29" i="61"/>
  <c r="J29" i="61"/>
  <c r="G29" i="61"/>
  <c r="F29" i="61"/>
  <c r="E29" i="61"/>
  <c r="D29" i="61" s="1"/>
  <c r="V28" i="61"/>
  <c r="S28" i="61"/>
  <c r="P28" i="61"/>
  <c r="F28" i="61"/>
  <c r="E28" i="61"/>
  <c r="V27" i="61"/>
  <c r="S27" i="61"/>
  <c r="P27" i="61"/>
  <c r="F27" i="61"/>
  <c r="E27" i="61"/>
  <c r="V26" i="61"/>
  <c r="S26" i="61"/>
  <c r="P26" i="61"/>
  <c r="M26" i="61"/>
  <c r="J26" i="61"/>
  <c r="G26" i="61"/>
  <c r="F26" i="61"/>
  <c r="E26" i="61"/>
  <c r="D26" i="61"/>
  <c r="V25" i="61"/>
  <c r="S25" i="61"/>
  <c r="P25" i="61"/>
  <c r="M25" i="61"/>
  <c r="J25" i="61"/>
  <c r="G25" i="61"/>
  <c r="F25" i="61"/>
  <c r="E25" i="61"/>
  <c r="D25" i="61" s="1"/>
  <c r="V24" i="61"/>
  <c r="S24" i="61"/>
  <c r="P24" i="61"/>
  <c r="M24" i="61"/>
  <c r="J24" i="61"/>
  <c r="G24" i="61"/>
  <c r="F24" i="61"/>
  <c r="E24" i="61"/>
  <c r="V23" i="61"/>
  <c r="S23" i="61"/>
  <c r="P23" i="61"/>
  <c r="M23" i="61"/>
  <c r="J23" i="61"/>
  <c r="G23" i="61"/>
  <c r="F23" i="61"/>
  <c r="E23" i="61"/>
  <c r="D23" i="61" s="1"/>
  <c r="M22" i="61"/>
  <c r="J22" i="61"/>
  <c r="G22" i="61"/>
  <c r="F22" i="61"/>
  <c r="E22" i="61"/>
  <c r="M21" i="61"/>
  <c r="J21" i="61"/>
  <c r="G21" i="61"/>
  <c r="F21" i="61"/>
  <c r="E21" i="61"/>
  <c r="V20" i="61"/>
  <c r="S20" i="61"/>
  <c r="P20" i="61"/>
  <c r="M20" i="61"/>
  <c r="J20" i="61"/>
  <c r="G20" i="61"/>
  <c r="F20" i="61"/>
  <c r="E20" i="61"/>
  <c r="V13" i="61"/>
  <c r="S13" i="61"/>
  <c r="P13" i="61"/>
  <c r="M13" i="61"/>
  <c r="J13" i="61"/>
  <c r="G13" i="61"/>
  <c r="F13" i="61"/>
  <c r="E13" i="61"/>
  <c r="V12" i="61"/>
  <c r="S12" i="61"/>
  <c r="P12" i="61"/>
  <c r="M12" i="61"/>
  <c r="J12" i="61"/>
  <c r="G12" i="61"/>
  <c r="F12" i="61"/>
  <c r="E12" i="61"/>
  <c r="V11" i="61"/>
  <c r="S11" i="61"/>
  <c r="P11" i="61"/>
  <c r="M11" i="61"/>
  <c r="J11" i="61"/>
  <c r="G11" i="61"/>
  <c r="F11" i="61"/>
  <c r="E11" i="61"/>
  <c r="V10" i="61"/>
  <c r="S10" i="61"/>
  <c r="P10" i="61"/>
  <c r="M10" i="61"/>
  <c r="J10" i="61"/>
  <c r="G10" i="61"/>
  <c r="F10" i="61"/>
  <c r="E10" i="61"/>
  <c r="M9" i="61"/>
  <c r="J9" i="61"/>
  <c r="G9" i="61"/>
  <c r="F9" i="61"/>
  <c r="E9" i="61"/>
  <c r="V8" i="61"/>
  <c r="S8" i="61"/>
  <c r="P8" i="61"/>
  <c r="M8" i="61"/>
  <c r="J8" i="61"/>
  <c r="G8" i="61"/>
  <c r="F8" i="61"/>
  <c r="E8" i="61"/>
  <c r="V7" i="61"/>
  <c r="S7" i="61"/>
  <c r="P7" i="61"/>
  <c r="M7" i="61"/>
  <c r="J7" i="61"/>
  <c r="G7" i="61"/>
  <c r="F7" i="61"/>
  <c r="E7" i="61"/>
  <c r="V6" i="61"/>
  <c r="S6" i="61"/>
  <c r="P6" i="61"/>
  <c r="M6" i="61"/>
  <c r="J6" i="61"/>
  <c r="G6" i="61"/>
  <c r="F6" i="61"/>
  <c r="E6" i="61"/>
  <c r="F21" i="96"/>
  <c r="F20" i="96"/>
  <c r="F19" i="96"/>
  <c r="F18" i="96"/>
  <c r="F17" i="96"/>
  <c r="H16" i="96"/>
  <c r="G16" i="96"/>
  <c r="F15" i="96"/>
  <c r="F14" i="96"/>
  <c r="N14" i="96" s="1"/>
  <c r="F13" i="96"/>
  <c r="I12" i="96"/>
  <c r="F12" i="96"/>
  <c r="M12" i="96" s="1"/>
  <c r="I11" i="96"/>
  <c r="F11" i="96"/>
  <c r="M11" i="96" s="1"/>
  <c r="I10" i="96"/>
  <c r="F10" i="96"/>
  <c r="M10" i="96" s="1"/>
  <c r="I9" i="96"/>
  <c r="F9" i="96"/>
  <c r="M9" i="96" s="1"/>
  <c r="I8" i="96"/>
  <c r="F8" i="96"/>
  <c r="M8" i="96" s="1"/>
  <c r="I7" i="96"/>
  <c r="F7" i="96"/>
  <c r="M7" i="96" s="1"/>
  <c r="L6" i="96"/>
  <c r="L5" i="96" s="1"/>
  <c r="K6" i="96"/>
  <c r="J6" i="96"/>
  <c r="H6" i="96"/>
  <c r="G6" i="96"/>
  <c r="H10" i="86" l="1"/>
  <c r="H14" i="86"/>
  <c r="F32" i="61" a="1"/>
  <c r="F32" i="61" s="1"/>
  <c r="E32" i="61" a="1"/>
  <c r="E32" i="61" s="1"/>
  <c r="H31" i="95"/>
  <c r="E11" i="86"/>
  <c r="E12" i="86"/>
  <c r="D26" i="92"/>
  <c r="E7" i="87"/>
  <c r="K7" i="87"/>
  <c r="N16" i="87"/>
  <c r="D12" i="95"/>
  <c r="D21" i="95"/>
  <c r="D22" i="95"/>
  <c r="M13" i="96"/>
  <c r="N13" i="96"/>
  <c r="N15" i="96"/>
  <c r="M15" i="96"/>
  <c r="M14" i="96"/>
  <c r="S8" i="67"/>
  <c r="F23" i="67"/>
  <c r="D9" i="95"/>
  <c r="D24" i="95"/>
  <c r="D26" i="95"/>
  <c r="D10" i="95"/>
  <c r="D8" i="61"/>
  <c r="D31" i="61"/>
  <c r="D20" i="61"/>
  <c r="D22" i="61"/>
  <c r="D24" i="61"/>
  <c r="D9" i="61"/>
  <c r="D11" i="61"/>
  <c r="J5" i="78"/>
  <c r="K5" i="78"/>
  <c r="M5" i="78"/>
  <c r="H5" i="78"/>
  <c r="I5" i="78"/>
  <c r="F13" i="77"/>
  <c r="F45" i="77"/>
  <c r="E45" i="77" s="1"/>
  <c r="F7" i="77"/>
  <c r="F56" i="77"/>
  <c r="H6" i="77"/>
  <c r="G6" i="77"/>
  <c r="F6" i="76"/>
  <c r="Q24" i="67"/>
  <c r="D27" i="95"/>
  <c r="D27" i="61"/>
  <c r="D29" i="95"/>
  <c r="D30" i="61"/>
  <c r="F6" i="96"/>
  <c r="H6" i="86" s="1"/>
  <c r="I6" i="96"/>
  <c r="F16" i="96"/>
  <c r="E70" i="77" s="1"/>
  <c r="J18" i="77" s="1"/>
  <c r="E6" i="78"/>
  <c r="E33" i="78"/>
  <c r="D10" i="61"/>
  <c r="D11" i="95"/>
  <c r="E13" i="86"/>
  <c r="L5" i="78"/>
  <c r="I13" i="96"/>
  <c r="D12" i="61"/>
  <c r="D13" i="61"/>
  <c r="D7" i="95"/>
  <c r="D13" i="95"/>
  <c r="F18" i="77"/>
  <c r="D6" i="61"/>
  <c r="D7" i="61"/>
  <c r="D21" i="61"/>
  <c r="D28" i="61"/>
  <c r="M8" i="67"/>
  <c r="F5" i="78"/>
  <c r="P8" i="67"/>
  <c r="H5" i="96"/>
  <c r="G8" i="67"/>
  <c r="D6" i="95"/>
  <c r="D25" i="95"/>
  <c r="D7" i="87"/>
  <c r="D19" i="95"/>
  <c r="D8" i="95"/>
  <c r="D23" i="95"/>
  <c r="G26" i="67"/>
  <c r="E15" i="96"/>
  <c r="F23" i="96" s="1"/>
  <c r="G5" i="96"/>
  <c r="E13" i="96"/>
  <c r="C22" i="96" s="1"/>
  <c r="E14" i="96"/>
  <c r="C23" i="96" s="1"/>
  <c r="D7" i="90"/>
  <c r="D28" i="95"/>
  <c r="H17" i="86" l="1"/>
  <c r="E44" i="78" a="1"/>
  <c r="E44" i="78" s="1"/>
  <c r="F44" i="78" s="1"/>
  <c r="C4" i="67"/>
  <c r="N16" i="96"/>
  <c r="N7" i="96" a="1"/>
  <c r="N7" i="96" s="1"/>
  <c r="N8" i="96" a="1"/>
  <c r="N8" i="96" s="1"/>
  <c r="N9" i="96" a="1"/>
  <c r="N9" i="96" s="1"/>
  <c r="D8" i="67"/>
  <c r="J8" i="67"/>
  <c r="E23" i="67"/>
  <c r="G24" i="67" s="1"/>
  <c r="E56" i="77"/>
  <c r="E11" i="76"/>
  <c r="E13" i="77"/>
  <c r="E8" i="76"/>
  <c r="E7" i="77"/>
  <c r="E7" i="76"/>
  <c r="E18" i="77"/>
  <c r="E9" i="76"/>
  <c r="E10" i="76"/>
  <c r="F6" i="77"/>
  <c r="E6" i="77" s="1"/>
  <c r="J6" i="77" s="1"/>
  <c r="I10" i="76"/>
  <c r="D33" i="61"/>
  <c r="E5" i="78"/>
  <c r="D30" i="95"/>
  <c r="F5" i="96"/>
  <c r="J11" i="77" l="1"/>
  <c r="C16" i="76"/>
  <c r="C31" i="95"/>
  <c r="G14" i="90"/>
  <c r="D15" i="9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<sst xmlns="http://schemas.openxmlformats.org/spreadsheetml/2006/main" count="35798" uniqueCount="8457">
  <si>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</si>
  <si>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</si>
  <si>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</si>
  <si>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</si>
  <si>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</si>
  <si>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</si>
  <si>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</si>
  <si>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</si>
  <si>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</si>
  <si>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</si>
  <si>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</si>
  <si>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</si>
  <si>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</si>
  <si>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</si>
  <si>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</si>
  <si>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</si>
  <si>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Francés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</si>
  <si>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</si>
  <si>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</si>
  <si>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</si>
  <si>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</si>
  <si>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</si>
  <si>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</si>
  <si>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</si>
  <si>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</si>
  <si>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</si>
  <si>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</si>
  <si>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</si>
  <si>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</si>
  <si>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</si>
  <si>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</si>
  <si>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</si>
  <si>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</si>
  <si>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</si>
  <si>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</si>
  <si>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</si>
  <si>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00008</t>
  </si>
  <si>
    <t>00006</t>
  </si>
  <si>
    <t>ARANJUEZ</t>
  </si>
  <si>
    <t>DESAMPARADOS</t>
  </si>
  <si>
    <t>00928</t>
  </si>
  <si>
    <t>SAN MIGUEL</t>
  </si>
  <si>
    <t>00355</t>
  </si>
  <si>
    <t>00010</t>
  </si>
  <si>
    <t>00093</t>
  </si>
  <si>
    <t>00424</t>
  </si>
  <si>
    <t>MARIA AUXILIADORA</t>
  </si>
  <si>
    <t>DON BOSCO</t>
  </si>
  <si>
    <t>3</t>
  </si>
  <si>
    <t>BARRIO CUBA</t>
  </si>
  <si>
    <t>CRISTO REY</t>
  </si>
  <si>
    <t>00019</t>
  </si>
  <si>
    <t>LOS ANGELES</t>
  </si>
  <si>
    <t>00020</t>
  </si>
  <si>
    <t>LA SOLEDAD</t>
  </si>
  <si>
    <t>00023</t>
  </si>
  <si>
    <t>NACIONES UNIDAS</t>
  </si>
  <si>
    <t>OCCIDENTE</t>
  </si>
  <si>
    <t>ALAJUELA</t>
  </si>
  <si>
    <t>SAN JORGE</t>
  </si>
  <si>
    <t>7</t>
  </si>
  <si>
    <t>RIO BLANCO</t>
  </si>
  <si>
    <t>18</t>
  </si>
  <si>
    <t>CURRIDABAT</t>
  </si>
  <si>
    <t>ZAPOTE</t>
  </si>
  <si>
    <t>00049</t>
  </si>
  <si>
    <t>00265</t>
  </si>
  <si>
    <t>00041</t>
  </si>
  <si>
    <t>SANTA MARTA</t>
  </si>
  <si>
    <t>00052</t>
  </si>
  <si>
    <t>CIPRESES</t>
  </si>
  <si>
    <t>COTO</t>
  </si>
  <si>
    <t>6</t>
  </si>
  <si>
    <t>PUNTARENAS</t>
  </si>
  <si>
    <t>GOLFITO</t>
  </si>
  <si>
    <t>CORAZON DE JESUS</t>
  </si>
  <si>
    <t>00047</t>
  </si>
  <si>
    <t>TIBAS</t>
  </si>
  <si>
    <t>00070</t>
  </si>
  <si>
    <t>00342</t>
  </si>
  <si>
    <t>00050</t>
  </si>
  <si>
    <t>SAN RAFAEL</t>
  </si>
  <si>
    <t>00071</t>
  </si>
  <si>
    <t>00379</t>
  </si>
  <si>
    <t>00073</t>
  </si>
  <si>
    <t>00805</t>
  </si>
  <si>
    <t>SAN JUAN</t>
  </si>
  <si>
    <t>00068</t>
  </si>
  <si>
    <t>00276</t>
  </si>
  <si>
    <t>LA PEREGRINA</t>
  </si>
  <si>
    <t>00067</t>
  </si>
  <si>
    <t>ANSELMO LLORENTE</t>
  </si>
  <si>
    <t>00074</t>
  </si>
  <si>
    <t>00418</t>
  </si>
  <si>
    <t>LA FLORIDA</t>
  </si>
  <si>
    <t>BETANIA</t>
  </si>
  <si>
    <t>MATA REDONDA</t>
  </si>
  <si>
    <t>SABANA SUR</t>
  </si>
  <si>
    <t>00842</t>
  </si>
  <si>
    <t>15</t>
  </si>
  <si>
    <t>00065</t>
  </si>
  <si>
    <t>SARAPIQUI</t>
  </si>
  <si>
    <t>4</t>
  </si>
  <si>
    <t>HEREDIA</t>
  </si>
  <si>
    <t>KATIRA</t>
  </si>
  <si>
    <t>FRENTE A LA PLAZA DE DEPORTES</t>
  </si>
  <si>
    <t>00069</t>
  </si>
  <si>
    <t>PAVAS</t>
  </si>
  <si>
    <t>LAS NUBES</t>
  </si>
  <si>
    <t>SAN CARLOS</t>
  </si>
  <si>
    <t>14</t>
  </si>
  <si>
    <t>LOS CHILES</t>
  </si>
  <si>
    <t>00072</t>
  </si>
  <si>
    <t>VILLA ESPERANZA</t>
  </si>
  <si>
    <t>00095</t>
  </si>
  <si>
    <t>00275</t>
  </si>
  <si>
    <t>00075</t>
  </si>
  <si>
    <t>SANTA CRUZ</t>
  </si>
  <si>
    <t>5</t>
  </si>
  <si>
    <t>00744</t>
  </si>
  <si>
    <t>CARTAGO</t>
  </si>
  <si>
    <t>LA UNION</t>
  </si>
  <si>
    <t>EL LLANO</t>
  </si>
  <si>
    <t>ALAJUELITA</t>
  </si>
  <si>
    <t>SAN ANTONIO</t>
  </si>
  <si>
    <t>CONTIGUO A LA IGLESIA CATOLICA</t>
  </si>
  <si>
    <t>00107</t>
  </si>
  <si>
    <t>FLORENCIA</t>
  </si>
  <si>
    <t>BOCA RIO SAN CARLOS</t>
  </si>
  <si>
    <t>SAN FELIPE</t>
  </si>
  <si>
    <t>LA AURORA</t>
  </si>
  <si>
    <t>00274</t>
  </si>
  <si>
    <t>SAN ISIDRO</t>
  </si>
  <si>
    <t>00104</t>
  </si>
  <si>
    <t>00370</t>
  </si>
  <si>
    <t>00286</t>
  </si>
  <si>
    <t>00109</t>
  </si>
  <si>
    <t>CONTIGUO A LA PLAZA DE DEPORTES</t>
  </si>
  <si>
    <t>00380</t>
  </si>
  <si>
    <t>00464</t>
  </si>
  <si>
    <t>00535</t>
  </si>
  <si>
    <t>HATILLO CENTRO</t>
  </si>
  <si>
    <t>00092</t>
  </si>
  <si>
    <t>HATILLO 2</t>
  </si>
  <si>
    <t>00094</t>
  </si>
  <si>
    <t>00133</t>
  </si>
  <si>
    <t>00125</t>
  </si>
  <si>
    <t>00096</t>
  </si>
  <si>
    <t>SAN RAFAEL ARRIBA</t>
  </si>
  <si>
    <t>00267</t>
  </si>
  <si>
    <t>HIGUITO</t>
  </si>
  <si>
    <t>00126</t>
  </si>
  <si>
    <t>00100</t>
  </si>
  <si>
    <t>SAN JUAN DE DIOS</t>
  </si>
  <si>
    <t>00273</t>
  </si>
  <si>
    <t>00103</t>
  </si>
  <si>
    <t>00106</t>
  </si>
  <si>
    <t>SANTA ANA</t>
  </si>
  <si>
    <t>ESCAZU</t>
  </si>
  <si>
    <t>00108</t>
  </si>
  <si>
    <t>00845</t>
  </si>
  <si>
    <t>FRENTE A LA IGLESIA CATOLICA</t>
  </si>
  <si>
    <t>00150</t>
  </si>
  <si>
    <t>00111</t>
  </si>
  <si>
    <t>PURISCAL</t>
  </si>
  <si>
    <t>MERCEDES SUR</t>
  </si>
  <si>
    <t>00113</t>
  </si>
  <si>
    <t>EL CARMEN</t>
  </si>
  <si>
    <t>00442</t>
  </si>
  <si>
    <t>00151</t>
  </si>
  <si>
    <t>00237</t>
  </si>
  <si>
    <t>00814</t>
  </si>
  <si>
    <t>00157</t>
  </si>
  <si>
    <t>00154</t>
  </si>
  <si>
    <t>00156</t>
  </si>
  <si>
    <t>00381</t>
  </si>
  <si>
    <t>00158</t>
  </si>
  <si>
    <t>00153</t>
  </si>
  <si>
    <t>00155</t>
  </si>
  <si>
    <t>00152</t>
  </si>
  <si>
    <t>00127</t>
  </si>
  <si>
    <t>CALLE FALLAS</t>
  </si>
  <si>
    <t>00131</t>
  </si>
  <si>
    <t>00169</t>
  </si>
  <si>
    <t>GRAVILIAS</t>
  </si>
  <si>
    <t>EL PORVENIR</t>
  </si>
  <si>
    <t>00174</t>
  </si>
  <si>
    <t>SAN JERONIMO</t>
  </si>
  <si>
    <t>LA LUCHA</t>
  </si>
  <si>
    <t>00180</t>
  </si>
  <si>
    <t>00356</t>
  </si>
  <si>
    <t>00147</t>
  </si>
  <si>
    <t>CORRALILLO</t>
  </si>
  <si>
    <t>FRAILES</t>
  </si>
  <si>
    <t>LLANO BONITO</t>
  </si>
  <si>
    <t>COSTADO OESTE DE LA PLAZA DE DEPORTES</t>
  </si>
  <si>
    <t>00178</t>
  </si>
  <si>
    <t>SANTA ELENA</t>
  </si>
  <si>
    <t>00182</t>
  </si>
  <si>
    <t>00244</t>
  </si>
  <si>
    <t>LOURDES</t>
  </si>
  <si>
    <t>COSTADO NORTE DE LA PLAZA DE DEPORTES</t>
  </si>
  <si>
    <t>SAN GABRIEL</t>
  </si>
  <si>
    <t>SAN FRANCISCO</t>
  </si>
  <si>
    <t>VUELTA DE JORCO</t>
  </si>
  <si>
    <t>00849</t>
  </si>
  <si>
    <t>SANTA TERESITA</t>
  </si>
  <si>
    <t>00185</t>
  </si>
  <si>
    <t>LOS SANTOS</t>
  </si>
  <si>
    <t>LAS MERCEDES</t>
  </si>
  <si>
    <t>POAS</t>
  </si>
  <si>
    <t>00186</t>
  </si>
  <si>
    <t>00184</t>
  </si>
  <si>
    <t>00378</t>
  </si>
  <si>
    <t>00296</t>
  </si>
  <si>
    <t>MADRE DEL DIVINO PASTOR</t>
  </si>
  <si>
    <t>EL ALTO</t>
  </si>
  <si>
    <t>CENTRO EL ALTO</t>
  </si>
  <si>
    <t>00207</t>
  </si>
  <si>
    <t>00210</t>
  </si>
  <si>
    <t>00216</t>
  </si>
  <si>
    <t>00220</t>
  </si>
  <si>
    <t>SANTIAGO</t>
  </si>
  <si>
    <t>00441</t>
  </si>
  <si>
    <t>00536</t>
  </si>
  <si>
    <t>CASCAJAL</t>
  </si>
  <si>
    <t>DULCE NOMBRE</t>
  </si>
  <si>
    <t>00371</t>
  </si>
  <si>
    <t>SAN PEDRO</t>
  </si>
  <si>
    <t>GRECIA</t>
  </si>
  <si>
    <t>SAN VICENTE</t>
  </si>
  <si>
    <t>SAN BLAS</t>
  </si>
  <si>
    <t>00230</t>
  </si>
  <si>
    <t>00234</t>
  </si>
  <si>
    <t>00231</t>
  </si>
  <si>
    <t>00236</t>
  </si>
  <si>
    <t>00235</t>
  </si>
  <si>
    <t>00750</t>
  </si>
  <si>
    <t>CHIRRACA</t>
  </si>
  <si>
    <t>00761</t>
  </si>
  <si>
    <t>00759</t>
  </si>
  <si>
    <t>00240</t>
  </si>
  <si>
    <t>00241</t>
  </si>
  <si>
    <t>00242</t>
  </si>
  <si>
    <t>00243</t>
  </si>
  <si>
    <t>TABLAZO</t>
  </si>
  <si>
    <t>LA ESPERANZA</t>
  </si>
  <si>
    <t>LA CRUZ</t>
  </si>
  <si>
    <t>00758</t>
  </si>
  <si>
    <t>00762</t>
  </si>
  <si>
    <t>00752</t>
  </si>
  <si>
    <t>00770</t>
  </si>
  <si>
    <t>SABANILLAS</t>
  </si>
  <si>
    <t>00768</t>
  </si>
  <si>
    <t>00767</t>
  </si>
  <si>
    <t>00259</t>
  </si>
  <si>
    <t>00260</t>
  </si>
  <si>
    <t>00971</t>
  </si>
  <si>
    <t>00261</t>
  </si>
  <si>
    <t>00262</t>
  </si>
  <si>
    <t>00263</t>
  </si>
  <si>
    <t>00264</t>
  </si>
  <si>
    <t>LA PALMA</t>
  </si>
  <si>
    <t>00270</t>
  </si>
  <si>
    <t>00766</t>
  </si>
  <si>
    <t>00769</t>
  </si>
  <si>
    <t>00279</t>
  </si>
  <si>
    <t>VARGAS ARAYA</t>
  </si>
  <si>
    <t>00281</t>
  </si>
  <si>
    <t>00282</t>
  </si>
  <si>
    <t>01168</t>
  </si>
  <si>
    <t>00283</t>
  </si>
  <si>
    <t>00465</t>
  </si>
  <si>
    <t>00284</t>
  </si>
  <si>
    <t>00411</t>
  </si>
  <si>
    <t>00285</t>
  </si>
  <si>
    <t>SABANILLA</t>
  </si>
  <si>
    <t>00811</t>
  </si>
  <si>
    <t>00289</t>
  </si>
  <si>
    <t>00291</t>
  </si>
  <si>
    <t>CEDROS</t>
  </si>
  <si>
    <t>00422</t>
  </si>
  <si>
    <t>00292</t>
  </si>
  <si>
    <t>BELLA VISTA</t>
  </si>
  <si>
    <t>00294</t>
  </si>
  <si>
    <t>MERCEDES NORTE</t>
  </si>
  <si>
    <t>00475</t>
  </si>
  <si>
    <t>00297</t>
  </si>
  <si>
    <t>00300</t>
  </si>
  <si>
    <t>LIBERIA</t>
  </si>
  <si>
    <t>BAGACES</t>
  </si>
  <si>
    <t>00306</t>
  </si>
  <si>
    <t>00889</t>
  </si>
  <si>
    <t>00395</t>
  </si>
  <si>
    <t>00802</t>
  </si>
  <si>
    <t>16</t>
  </si>
  <si>
    <t>SAN MARTIN</t>
  </si>
  <si>
    <t>00542</t>
  </si>
  <si>
    <t>00543</t>
  </si>
  <si>
    <t>VISTA DE MAR</t>
  </si>
  <si>
    <t>ZAPATON</t>
  </si>
  <si>
    <t>00721</t>
  </si>
  <si>
    <t>00509</t>
  </si>
  <si>
    <t>00732</t>
  </si>
  <si>
    <t>01059</t>
  </si>
  <si>
    <t>00332</t>
  </si>
  <si>
    <t>00333</t>
  </si>
  <si>
    <t>00334</t>
  </si>
  <si>
    <t>00336</t>
  </si>
  <si>
    <t>00339</t>
  </si>
  <si>
    <t>00340</t>
  </si>
  <si>
    <t>01057</t>
  </si>
  <si>
    <t>BARBACOAS</t>
  </si>
  <si>
    <t>00874</t>
  </si>
  <si>
    <t>00890</t>
  </si>
  <si>
    <t>00455</t>
  </si>
  <si>
    <t>00344</t>
  </si>
  <si>
    <t>00440</t>
  </si>
  <si>
    <t>00346</t>
  </si>
  <si>
    <t>PICAGRES</t>
  </si>
  <si>
    <t>00347</t>
  </si>
  <si>
    <t>00539</t>
  </si>
  <si>
    <t>00348</t>
  </si>
  <si>
    <t>00349</t>
  </si>
  <si>
    <t>00350</t>
  </si>
  <si>
    <t>00352</t>
  </si>
  <si>
    <t>00354</t>
  </si>
  <si>
    <t>COLON</t>
  </si>
  <si>
    <t>00358</t>
  </si>
  <si>
    <t>00359</t>
  </si>
  <si>
    <t>TABARCIA</t>
  </si>
  <si>
    <t>00360</t>
  </si>
  <si>
    <t>00892</t>
  </si>
  <si>
    <t>00362</t>
  </si>
  <si>
    <t>JARIS</t>
  </si>
  <si>
    <t>00727</t>
  </si>
  <si>
    <t>00364</t>
  </si>
  <si>
    <t>00725</t>
  </si>
  <si>
    <t>00365</t>
  </si>
  <si>
    <t>00366</t>
  </si>
  <si>
    <t>GUAYABO</t>
  </si>
  <si>
    <t>00728</t>
  </si>
  <si>
    <t>00367</t>
  </si>
  <si>
    <t>00893</t>
  </si>
  <si>
    <t>00368</t>
  </si>
  <si>
    <t>00677</t>
  </si>
  <si>
    <t>00369</t>
  </si>
  <si>
    <t>SAN PABLO</t>
  </si>
  <si>
    <t>00746</t>
  </si>
  <si>
    <t>00510</t>
  </si>
  <si>
    <t>00372</t>
  </si>
  <si>
    <t>02422</t>
  </si>
  <si>
    <t>00373</t>
  </si>
  <si>
    <t>00374</t>
  </si>
  <si>
    <t>00375</t>
  </si>
  <si>
    <t>EL RODEO</t>
  </si>
  <si>
    <t>00376</t>
  </si>
  <si>
    <t>00719</t>
  </si>
  <si>
    <t>00377</t>
  </si>
  <si>
    <t>00382</t>
  </si>
  <si>
    <t>00385</t>
  </si>
  <si>
    <t>00388</t>
  </si>
  <si>
    <t>00391</t>
  </si>
  <si>
    <t>00392</t>
  </si>
  <si>
    <t>00394</t>
  </si>
  <si>
    <t>LAS DELICIAS</t>
  </si>
  <si>
    <t>DELICIAS</t>
  </si>
  <si>
    <t>BIJAGUAL</t>
  </si>
  <si>
    <t>FRENTE AL SALON COMUNAL</t>
  </si>
  <si>
    <t>00397</t>
  </si>
  <si>
    <t>00398</t>
  </si>
  <si>
    <t>00400</t>
  </si>
  <si>
    <t>00401</t>
  </si>
  <si>
    <t>00402</t>
  </si>
  <si>
    <t>00403</t>
  </si>
  <si>
    <t>00404</t>
  </si>
  <si>
    <t>00405</t>
  </si>
  <si>
    <t>PEREZ ZELEDON</t>
  </si>
  <si>
    <t>19</t>
  </si>
  <si>
    <t>00406</t>
  </si>
  <si>
    <t>00407</t>
  </si>
  <si>
    <t>00408</t>
  </si>
  <si>
    <t>00409</t>
  </si>
  <si>
    <t>01036</t>
  </si>
  <si>
    <t>00410</t>
  </si>
  <si>
    <t>SAN RAFAEL NORTE</t>
  </si>
  <si>
    <t>00412</t>
  </si>
  <si>
    <t>00413</t>
  </si>
  <si>
    <t>00414</t>
  </si>
  <si>
    <t>00415</t>
  </si>
  <si>
    <t>00416</t>
  </si>
  <si>
    <t>00417</t>
  </si>
  <si>
    <t>SANTA ROSA</t>
  </si>
  <si>
    <t>00420</t>
  </si>
  <si>
    <t>00423</t>
  </si>
  <si>
    <t>SAVEGRE</t>
  </si>
  <si>
    <t>01617</t>
  </si>
  <si>
    <t>00425</t>
  </si>
  <si>
    <t>SAN MARCOS</t>
  </si>
  <si>
    <t>00428</t>
  </si>
  <si>
    <t>00429</t>
  </si>
  <si>
    <t>00431</t>
  </si>
  <si>
    <t>00432</t>
  </si>
  <si>
    <t>00433</t>
  </si>
  <si>
    <t>00436</t>
  </si>
  <si>
    <t>CONTIGUO AL SALON COMUNAL</t>
  </si>
  <si>
    <t>00438</t>
  </si>
  <si>
    <t>SANTA EDUVIGES</t>
  </si>
  <si>
    <t>00443</t>
  </si>
  <si>
    <t>00444</t>
  </si>
  <si>
    <t>00668</t>
  </si>
  <si>
    <t>00669</t>
  </si>
  <si>
    <t>DANIEL FLORES</t>
  </si>
  <si>
    <t>00666</t>
  </si>
  <si>
    <t>00676</t>
  </si>
  <si>
    <t>00452</t>
  </si>
  <si>
    <t>00453</t>
  </si>
  <si>
    <t>LAS ESPERANZAS</t>
  </si>
  <si>
    <t>00670</t>
  </si>
  <si>
    <t>00671</t>
  </si>
  <si>
    <t>00457</t>
  </si>
  <si>
    <t>OJO DE AGUA</t>
  </si>
  <si>
    <t>00672</t>
  </si>
  <si>
    <t>00460</t>
  </si>
  <si>
    <t>00461</t>
  </si>
  <si>
    <t>00462</t>
  </si>
  <si>
    <t>00466</t>
  </si>
  <si>
    <t>PLATANILLO</t>
  </si>
  <si>
    <t>00681</t>
  </si>
  <si>
    <t>00467</t>
  </si>
  <si>
    <t>00682</t>
  </si>
  <si>
    <t>00468</t>
  </si>
  <si>
    <t>00684</t>
  </si>
  <si>
    <t>00469</t>
  </si>
  <si>
    <t>00470</t>
  </si>
  <si>
    <t>00472</t>
  </si>
  <si>
    <t>CALLE VARELA</t>
  </si>
  <si>
    <t>00476</t>
  </si>
  <si>
    <t>00680</t>
  </si>
  <si>
    <t>00477</t>
  </si>
  <si>
    <t>AGUIRRE</t>
  </si>
  <si>
    <t>00478</t>
  </si>
  <si>
    <t>00479</t>
  </si>
  <si>
    <t>LA GUARIA</t>
  </si>
  <si>
    <t>00481</t>
  </si>
  <si>
    <t>EL ROBLE</t>
  </si>
  <si>
    <t>00482</t>
  </si>
  <si>
    <t>00483</t>
  </si>
  <si>
    <t>00484</t>
  </si>
  <si>
    <t>00485</t>
  </si>
  <si>
    <t>00486</t>
  </si>
  <si>
    <t>SAN LORENZO</t>
  </si>
  <si>
    <t>00487</t>
  </si>
  <si>
    <t>00488</t>
  </si>
  <si>
    <t>00489</t>
  </si>
  <si>
    <t>00490</t>
  </si>
  <si>
    <t>00683</t>
  </si>
  <si>
    <t>00491</t>
  </si>
  <si>
    <t>00492</t>
  </si>
  <si>
    <t>00493</t>
  </si>
  <si>
    <t>00494</t>
  </si>
  <si>
    <t>00496</t>
  </si>
  <si>
    <t>00497</t>
  </si>
  <si>
    <t>00498</t>
  </si>
  <si>
    <t>00499</t>
  </si>
  <si>
    <t>00687</t>
  </si>
  <si>
    <t>00500</t>
  </si>
  <si>
    <t>HERRADURA</t>
  </si>
  <si>
    <t>00501</t>
  </si>
  <si>
    <t>00502</t>
  </si>
  <si>
    <t>00503</t>
  </si>
  <si>
    <t>PALMARES</t>
  </si>
  <si>
    <t>00505</t>
  </si>
  <si>
    <t>00508</t>
  </si>
  <si>
    <t>SAN GERARDO</t>
  </si>
  <si>
    <t>00512</t>
  </si>
  <si>
    <t>00514</t>
  </si>
  <si>
    <t>BUENA VISTA</t>
  </si>
  <si>
    <t>00515</t>
  </si>
  <si>
    <t>00516</t>
  </si>
  <si>
    <t>00517</t>
  </si>
  <si>
    <t>00520</t>
  </si>
  <si>
    <t>00521</t>
  </si>
  <si>
    <t>00688</t>
  </si>
  <si>
    <t>00689</t>
  </si>
  <si>
    <t>00523</t>
  </si>
  <si>
    <t>00525</t>
  </si>
  <si>
    <t>SANTA TERESA</t>
  </si>
  <si>
    <t>00552</t>
  </si>
  <si>
    <t>00793</t>
  </si>
  <si>
    <t>00691</t>
  </si>
  <si>
    <t>00530</t>
  </si>
  <si>
    <t>TAMBOR</t>
  </si>
  <si>
    <t>00531</t>
  </si>
  <si>
    <t>00533</t>
  </si>
  <si>
    <t>00534</t>
  </si>
  <si>
    <t>00538</t>
  </si>
  <si>
    <t>SANTA CECILIA</t>
  </si>
  <si>
    <t>00548</t>
  </si>
  <si>
    <t>00550</t>
  </si>
  <si>
    <t>SANTO DOMINGO</t>
  </si>
  <si>
    <t>00554</t>
  </si>
  <si>
    <t>EL SOCORRO</t>
  </si>
  <si>
    <t>00695</t>
  </si>
  <si>
    <t>00694</t>
  </si>
  <si>
    <t>00560</t>
  </si>
  <si>
    <t>00561</t>
  </si>
  <si>
    <t>00562</t>
  </si>
  <si>
    <t>00564</t>
  </si>
  <si>
    <t>00565</t>
  </si>
  <si>
    <t>00697</t>
  </si>
  <si>
    <t>00566</t>
  </si>
  <si>
    <t>00567</t>
  </si>
  <si>
    <t>00568</t>
  </si>
  <si>
    <t>00573</t>
  </si>
  <si>
    <t>BUENOS AIRES</t>
  </si>
  <si>
    <t>00574</t>
  </si>
  <si>
    <t>BARRIO NUEVO</t>
  </si>
  <si>
    <t>00576</t>
  </si>
  <si>
    <t>00577</t>
  </si>
  <si>
    <t>00578</t>
  </si>
  <si>
    <t>00579</t>
  </si>
  <si>
    <t>00580</t>
  </si>
  <si>
    <t>00581</t>
  </si>
  <si>
    <t>00583</t>
  </si>
  <si>
    <t>00584</t>
  </si>
  <si>
    <t>VILLA HERMOSA</t>
  </si>
  <si>
    <t>VERACRUZ</t>
  </si>
  <si>
    <t>00602</t>
  </si>
  <si>
    <t>00604</t>
  </si>
  <si>
    <t>00607</t>
  </si>
  <si>
    <t>POTRERO GRANDE</t>
  </si>
  <si>
    <t>00614</t>
  </si>
  <si>
    <t>SALITRE</t>
  </si>
  <si>
    <t>00615</t>
  </si>
  <si>
    <t>00616</t>
  </si>
  <si>
    <t>00617</t>
  </si>
  <si>
    <t>00618</t>
  </si>
  <si>
    <t>00620</t>
  </si>
  <si>
    <t>00621</t>
  </si>
  <si>
    <t>00622</t>
  </si>
  <si>
    <t>00623</t>
  </si>
  <si>
    <t>00624</t>
  </si>
  <si>
    <t>00626</t>
  </si>
  <si>
    <t>00627</t>
  </si>
  <si>
    <t>00628</t>
  </si>
  <si>
    <t>00630</t>
  </si>
  <si>
    <t>CAÑAS</t>
  </si>
  <si>
    <t>00637</t>
  </si>
  <si>
    <t>00639</t>
  </si>
  <si>
    <t>00640</t>
  </si>
  <si>
    <t>00641</t>
  </si>
  <si>
    <t>00642</t>
  </si>
  <si>
    <t>00643</t>
  </si>
  <si>
    <t>00644</t>
  </si>
  <si>
    <t>00645</t>
  </si>
  <si>
    <t>BORUCA</t>
  </si>
  <si>
    <t>00646</t>
  </si>
  <si>
    <t>00650</t>
  </si>
  <si>
    <t>00651</t>
  </si>
  <si>
    <t>00652</t>
  </si>
  <si>
    <t>00653</t>
  </si>
  <si>
    <t>00654</t>
  </si>
  <si>
    <t>00656</t>
  </si>
  <si>
    <t>00657</t>
  </si>
  <si>
    <t>00659</t>
  </si>
  <si>
    <t>EL PROGRESO</t>
  </si>
  <si>
    <t>00660</t>
  </si>
  <si>
    <t>00662</t>
  </si>
  <si>
    <t>00663</t>
  </si>
  <si>
    <t>00665</t>
  </si>
  <si>
    <t>COLORADO</t>
  </si>
  <si>
    <t>00693</t>
  </si>
  <si>
    <t>00924</t>
  </si>
  <si>
    <t>00692</t>
  </si>
  <si>
    <t>PAVON</t>
  </si>
  <si>
    <t>00698</t>
  </si>
  <si>
    <t>00699</t>
  </si>
  <si>
    <t>00702</t>
  </si>
  <si>
    <t>00703</t>
  </si>
  <si>
    <t>COLINAS</t>
  </si>
  <si>
    <t>00704</t>
  </si>
  <si>
    <t>00705</t>
  </si>
  <si>
    <t>00706</t>
  </si>
  <si>
    <t>CEDRAL</t>
  </si>
  <si>
    <t>00707</t>
  </si>
  <si>
    <t>00712</t>
  </si>
  <si>
    <t>00713</t>
  </si>
  <si>
    <t>LA VIRGEN</t>
  </si>
  <si>
    <t>00717</t>
  </si>
  <si>
    <t>PLAZA ACOSTA</t>
  </si>
  <si>
    <t>00733</t>
  </si>
  <si>
    <t>00735</t>
  </si>
  <si>
    <t>00736</t>
  </si>
  <si>
    <t>00737</t>
  </si>
  <si>
    <t>00741</t>
  </si>
  <si>
    <t>00742</t>
  </si>
  <si>
    <t>00743</t>
  </si>
  <si>
    <t>NUESTRO AMO</t>
  </si>
  <si>
    <t>PACTO DEL JOCOTE</t>
  </si>
  <si>
    <t>MONTECILLOS</t>
  </si>
  <si>
    <t>00772</t>
  </si>
  <si>
    <t>TURRUCARES</t>
  </si>
  <si>
    <t>00773</t>
  </si>
  <si>
    <t>00775</t>
  </si>
  <si>
    <t>00776</t>
  </si>
  <si>
    <t>00777</t>
  </si>
  <si>
    <t>TUETAL NORTE</t>
  </si>
  <si>
    <t>00778</t>
  </si>
  <si>
    <t>CARRILLOS BAJO</t>
  </si>
  <si>
    <t>00780</t>
  </si>
  <si>
    <t>00781</t>
  </si>
  <si>
    <t>200 SUR DE LA PLAZA DE DEPORTES</t>
  </si>
  <si>
    <t>00782</t>
  </si>
  <si>
    <t>00783</t>
  </si>
  <si>
    <t>SANTA RITA</t>
  </si>
  <si>
    <t>LA GARITA</t>
  </si>
  <si>
    <t>00785</t>
  </si>
  <si>
    <t>SAN ROQUE</t>
  </si>
  <si>
    <t>00789</t>
  </si>
  <si>
    <t>00804</t>
  </si>
  <si>
    <t>00790</t>
  </si>
  <si>
    <t>EL MESON</t>
  </si>
  <si>
    <t>00792</t>
  </si>
  <si>
    <t>00794</t>
  </si>
  <si>
    <t>00795</t>
  </si>
  <si>
    <t>BARRIO LATINO</t>
  </si>
  <si>
    <t>RINCON DE SALAS</t>
  </si>
  <si>
    <t>00803</t>
  </si>
  <si>
    <t>00808</t>
  </si>
  <si>
    <t>00810</t>
  </si>
  <si>
    <t>POASITO</t>
  </si>
  <si>
    <t>00813</t>
  </si>
  <si>
    <t>00818</t>
  </si>
  <si>
    <t>00819</t>
  </si>
  <si>
    <t>00820</t>
  </si>
  <si>
    <t>00837</t>
  </si>
  <si>
    <t>TARCOLES</t>
  </si>
  <si>
    <t>00824</t>
  </si>
  <si>
    <t>00826</t>
  </si>
  <si>
    <t>CUATRO ESQUINAS</t>
  </si>
  <si>
    <t>LA CEIBA</t>
  </si>
  <si>
    <t>HACIENDA VIEJA</t>
  </si>
  <si>
    <t>LABRADOR</t>
  </si>
  <si>
    <t>00834</t>
  </si>
  <si>
    <t>00835</t>
  </si>
  <si>
    <t>00836</t>
  </si>
  <si>
    <t>00838</t>
  </si>
  <si>
    <t>00839</t>
  </si>
  <si>
    <t>00843</t>
  </si>
  <si>
    <t>00844</t>
  </si>
  <si>
    <t>00847</t>
  </si>
  <si>
    <t>QUEBRADA GANADO</t>
  </si>
  <si>
    <t>ATENAS</t>
  </si>
  <si>
    <t>SABANA LARGA</t>
  </si>
  <si>
    <t>00862</t>
  </si>
  <si>
    <t>00868</t>
  </si>
  <si>
    <t>00869</t>
  </si>
  <si>
    <t>00871</t>
  </si>
  <si>
    <t>00877</t>
  </si>
  <si>
    <t>00878</t>
  </si>
  <si>
    <t>00879</t>
  </si>
  <si>
    <t>00881</t>
  </si>
  <si>
    <t>00969</t>
  </si>
  <si>
    <t>100 ESTE Y 100 NORTE DE PERIMERCADOS</t>
  </si>
  <si>
    <t>00885</t>
  </si>
  <si>
    <t>00887</t>
  </si>
  <si>
    <t>00888</t>
  </si>
  <si>
    <t>VALLE AZUL</t>
  </si>
  <si>
    <t>00896</t>
  </si>
  <si>
    <t>00897</t>
  </si>
  <si>
    <t>00898</t>
  </si>
  <si>
    <t>00902</t>
  </si>
  <si>
    <t>CATARATAS</t>
  </si>
  <si>
    <t>00929</t>
  </si>
  <si>
    <t>TORO AMARILLO</t>
  </si>
  <si>
    <t>CANDELARIA</t>
  </si>
  <si>
    <t>01033</t>
  </si>
  <si>
    <t>00970</t>
  </si>
  <si>
    <t>00974</t>
  </si>
  <si>
    <t>00975</t>
  </si>
  <si>
    <t>00976</t>
  </si>
  <si>
    <t>00977</t>
  </si>
  <si>
    <t>00978</t>
  </si>
  <si>
    <t>00979</t>
  </si>
  <si>
    <t>00980</t>
  </si>
  <si>
    <t>00982</t>
  </si>
  <si>
    <t>VENECIA</t>
  </si>
  <si>
    <t>RIO CUARTO</t>
  </si>
  <si>
    <t>01022</t>
  </si>
  <si>
    <t>SANTA CLARA</t>
  </si>
  <si>
    <t>01024</t>
  </si>
  <si>
    <t>CONTIGUO AL EBAIS</t>
  </si>
  <si>
    <t>01027</t>
  </si>
  <si>
    <t>01028</t>
  </si>
  <si>
    <t>01032</t>
  </si>
  <si>
    <t>EL MOLINO</t>
  </si>
  <si>
    <t>01034</t>
  </si>
  <si>
    <t>01035</t>
  </si>
  <si>
    <t>QUESADA</t>
  </si>
  <si>
    <t>SUCRE</t>
  </si>
  <si>
    <t>CIUDAD QUESADA</t>
  </si>
  <si>
    <t>CONTIGUO A LA DIRECCION REGIONAL</t>
  </si>
  <si>
    <t>01055</t>
  </si>
  <si>
    <t>01060</t>
  </si>
  <si>
    <t>AGUAS ZARCAS</t>
  </si>
  <si>
    <t>LA PALMERA</t>
  </si>
  <si>
    <t>PALMERA</t>
  </si>
  <si>
    <t>LOS LLANOS</t>
  </si>
  <si>
    <t>EL SAINO</t>
  </si>
  <si>
    <t>BOCA TAPADA</t>
  </si>
  <si>
    <t>QUEBRADA GRANDE</t>
  </si>
  <si>
    <t>TILARAN</t>
  </si>
  <si>
    <t>LA PRADERA</t>
  </si>
  <si>
    <t>LA PERLA</t>
  </si>
  <si>
    <t>01113</t>
  </si>
  <si>
    <t>SONAFLUCA</t>
  </si>
  <si>
    <t>CHACHAGUA</t>
  </si>
  <si>
    <t>EL BOSQUE</t>
  </si>
  <si>
    <t>EL CASTILLO</t>
  </si>
  <si>
    <t>BOCA DE ARENAL</t>
  </si>
  <si>
    <t>SAN DIEGO</t>
  </si>
  <si>
    <t>SAN JOAQUIN</t>
  </si>
  <si>
    <t>LOS ALMENDROS</t>
  </si>
  <si>
    <t>SAN ANDRES</t>
  </si>
  <si>
    <t>COOPEVEGA</t>
  </si>
  <si>
    <t>EL CONCHO</t>
  </si>
  <si>
    <t>01177</t>
  </si>
  <si>
    <t>01179</t>
  </si>
  <si>
    <t>SAN VITO</t>
  </si>
  <si>
    <t>PARAISO</t>
  </si>
  <si>
    <t>LA ALDEA</t>
  </si>
  <si>
    <t>COQUITAL</t>
  </si>
  <si>
    <t>MEDIO QUESO</t>
  </si>
  <si>
    <t>SANTA LUCIA</t>
  </si>
  <si>
    <t>COBANO</t>
  </si>
  <si>
    <t>RIO CELESTE</t>
  </si>
  <si>
    <t>EL SILENCIO</t>
  </si>
  <si>
    <t>SIQUIRRES</t>
  </si>
  <si>
    <t>GUAPILES</t>
  </si>
  <si>
    <t>PUERTO VIEJO</t>
  </si>
  <si>
    <t>20</t>
  </si>
  <si>
    <t>LEON CORTES</t>
  </si>
  <si>
    <t>17</t>
  </si>
  <si>
    <t>OCCIDENTAL</t>
  </si>
  <si>
    <t>LOYOLA</t>
  </si>
  <si>
    <t>AGUA CALIENTE</t>
  </si>
  <si>
    <t>LA LUCHITA</t>
  </si>
  <si>
    <t>TOBOSI</t>
  </si>
  <si>
    <t>EL TEJAR</t>
  </si>
  <si>
    <t>COT</t>
  </si>
  <si>
    <t>TIERRA BLANCA</t>
  </si>
  <si>
    <t>CACHI</t>
  </si>
  <si>
    <t>BARRIO EL CARMEN</t>
  </si>
  <si>
    <t>SANTIAGO DEL MONTE</t>
  </si>
  <si>
    <t>SALITRILLO</t>
  </si>
  <si>
    <t>TURRIALBA</t>
  </si>
  <si>
    <t>JIMENEZ</t>
  </si>
  <si>
    <t>JUAN VIÑAS</t>
  </si>
  <si>
    <t>LAS AMERICAS</t>
  </si>
  <si>
    <t>PACAYITAS</t>
  </si>
  <si>
    <t>GRANO DE ORO</t>
  </si>
  <si>
    <t>TRES EQUIS</t>
  </si>
  <si>
    <t>BARRIO LOURDES</t>
  </si>
  <si>
    <t>LA PUEBLA</t>
  </si>
  <si>
    <t>SANTA BARBARA</t>
  </si>
  <si>
    <t>BELEN</t>
  </si>
  <si>
    <t>BARVA</t>
  </si>
  <si>
    <t>01655</t>
  </si>
  <si>
    <t>CASTILLA</t>
  </si>
  <si>
    <t>LA GATA</t>
  </si>
  <si>
    <t>LAS MARIAS</t>
  </si>
  <si>
    <t>LA RAMBLA</t>
  </si>
  <si>
    <t>AGUAS CLARAS</t>
  </si>
  <si>
    <t>CUATRO BOCAS</t>
  </si>
  <si>
    <t>BRASILIA</t>
  </si>
  <si>
    <t>DOS RIOS</t>
  </si>
  <si>
    <t>LOS LAURELES</t>
  </si>
  <si>
    <t>01852</t>
  </si>
  <si>
    <t>CUAJINIQUIL</t>
  </si>
  <si>
    <t>JUNTAS DEL CAOBA</t>
  </si>
  <si>
    <t>PIEDRAS AZULES</t>
  </si>
  <si>
    <t>BARRIO LA CRUZ</t>
  </si>
  <si>
    <t>GUARDIA</t>
  </si>
  <si>
    <t>CAÑAS DULCES</t>
  </si>
  <si>
    <t>02017</t>
  </si>
  <si>
    <t>NICOYA</t>
  </si>
  <si>
    <t>QUIRIMAN</t>
  </si>
  <si>
    <t>NOSARA</t>
  </si>
  <si>
    <t>MIRAMAR</t>
  </si>
  <si>
    <t>FLORIDA</t>
  </si>
  <si>
    <t>CERRILLOS</t>
  </si>
  <si>
    <t>HUACAS</t>
  </si>
  <si>
    <t>SAMARA</t>
  </si>
  <si>
    <t>01988</t>
  </si>
  <si>
    <t>LEPANTO</t>
  </si>
  <si>
    <t>VILLARREAL</t>
  </si>
  <si>
    <t>CARTAGENA</t>
  </si>
  <si>
    <t>MARBELLA</t>
  </si>
  <si>
    <t>OSTIONAL</t>
  </si>
  <si>
    <t>PENINSULAR</t>
  </si>
  <si>
    <t>CANALETE</t>
  </si>
  <si>
    <t>NAZARETH</t>
  </si>
  <si>
    <t>COLONIA PUNTARENAS</t>
  </si>
  <si>
    <t>ESPARZA</t>
  </si>
  <si>
    <t>NUEVA GUATEMALA</t>
  </si>
  <si>
    <t>02264</t>
  </si>
  <si>
    <t>02367</t>
  </si>
  <si>
    <t>MANZANILLO</t>
  </si>
  <si>
    <t>02565</t>
  </si>
  <si>
    <t>COSTA DE PAJAROS</t>
  </si>
  <si>
    <t>JUDAS</t>
  </si>
  <si>
    <t>GUACIMAL</t>
  </si>
  <si>
    <t>JUANILAMA</t>
  </si>
  <si>
    <t>MARAÑONAL</t>
  </si>
  <si>
    <t>NANCES</t>
  </si>
  <si>
    <t>PAQUITA</t>
  </si>
  <si>
    <t>CERRITOS</t>
  </si>
  <si>
    <t>POCORA</t>
  </si>
  <si>
    <t>FINCA ALAJUELA</t>
  </si>
  <si>
    <t>SIERPE</t>
  </si>
  <si>
    <t>ALTO COMTE</t>
  </si>
  <si>
    <t>COPABUENA</t>
  </si>
  <si>
    <t>CHINA KICHA</t>
  </si>
  <si>
    <t>CIUDAD NEILY</t>
  </si>
  <si>
    <t>FINCA NARANJO</t>
  </si>
  <si>
    <t>BARRA COLORADO NORTE</t>
  </si>
  <si>
    <t>LA COLINA</t>
  </si>
  <si>
    <t>BANANITO SUR</t>
  </si>
  <si>
    <t>VESTA</t>
  </si>
  <si>
    <t>EL COCAL</t>
  </si>
  <si>
    <t>MONTEVERDE</t>
  </si>
  <si>
    <t>EL CAIRO</t>
  </si>
  <si>
    <t>KATSI</t>
  </si>
  <si>
    <t>SEPECUE</t>
  </si>
  <si>
    <t>SHIROLES</t>
  </si>
  <si>
    <t>AMUBRI</t>
  </si>
  <si>
    <t>COROMA</t>
  </si>
  <si>
    <t>YORKIN</t>
  </si>
  <si>
    <t>GANDOCA</t>
  </si>
  <si>
    <t>SIXAOLA</t>
  </si>
  <si>
    <t>CAHUITA</t>
  </si>
  <si>
    <t>CUBA CREEK</t>
  </si>
  <si>
    <t>LA RITA</t>
  </si>
  <si>
    <t>CAMPO DE ATERRIZAJE</t>
  </si>
  <si>
    <t>CARMEN ESTRADA CESPEDES</t>
  </si>
  <si>
    <t>300 ESTE 75 NORTE DE LA CLINICA CARLOS DURAN</t>
  </si>
  <si>
    <t>CUATRO REINAS</t>
  </si>
  <si>
    <t>EL PARAISO</t>
  </si>
  <si>
    <t>LA HACIENDITA</t>
  </si>
  <si>
    <t>LA VALENCIA</t>
  </si>
  <si>
    <t>LA CONQUISTA</t>
  </si>
  <si>
    <t>COLONIA DEL VALLE</t>
  </si>
  <si>
    <t>LA CASONA</t>
  </si>
  <si>
    <t>NAMALDI</t>
  </si>
  <si>
    <t>LOS SAUCES</t>
  </si>
  <si>
    <t>EL CONSUELO</t>
  </si>
  <si>
    <t>ALTO QUETZAL</t>
  </si>
  <si>
    <t>LOS JARDINES</t>
  </si>
  <si>
    <t>LA ALEGRIA</t>
  </si>
  <si>
    <t>PUNTA DE RIEL</t>
  </si>
  <si>
    <t>ALTO COHEN</t>
  </si>
  <si>
    <t>SINOLI</t>
  </si>
  <si>
    <t>Barrio o Poblado:</t>
  </si>
  <si>
    <t>Dirección Exacta:</t>
  </si>
  <si>
    <t>Dirección Regional:</t>
  </si>
  <si>
    <t>Código Presupuestario:</t>
  </si>
  <si>
    <t>Educación Física</t>
  </si>
  <si>
    <t>Educación Musical</t>
  </si>
  <si>
    <t>Educación Religiosa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</si>
  <si>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</si>
  <si>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</si>
  <si>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</si>
  <si>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</si>
  <si>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</si>
  <si>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</si>
  <si>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</si>
  <si>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Inglés</t>
  </si>
  <si>
    <t>Administrativos y de Servicios</t>
  </si>
  <si>
    <t>00061</t>
  </si>
  <si>
    <t>00062</t>
  </si>
  <si>
    <t>00164</t>
  </si>
  <si>
    <t>00246</t>
  </si>
  <si>
    <t>00253</t>
  </si>
  <si>
    <t>00255</t>
  </si>
  <si>
    <t>00258</t>
  </si>
  <si>
    <t>00449</t>
  </si>
  <si>
    <t>00454</t>
  </si>
  <si>
    <t>00527</t>
  </si>
  <si>
    <t>00528</t>
  </si>
  <si>
    <t>00532</t>
  </si>
  <si>
    <t>00544</t>
  </si>
  <si>
    <t>00546</t>
  </si>
  <si>
    <t>00557</t>
  </si>
  <si>
    <t>00559</t>
  </si>
  <si>
    <t>00569</t>
  </si>
  <si>
    <t>00587</t>
  </si>
  <si>
    <t>00632</t>
  </si>
  <si>
    <t>00635</t>
  </si>
  <si>
    <t>00649</t>
  </si>
  <si>
    <t>00701</t>
  </si>
  <si>
    <t>00740</t>
  </si>
  <si>
    <t>00797</t>
  </si>
  <si>
    <t>00833</t>
  </si>
  <si>
    <t>00848</t>
  </si>
  <si>
    <t>00851</t>
  </si>
  <si>
    <t>00856</t>
  </si>
  <si>
    <t>00858</t>
  </si>
  <si>
    <t>00859</t>
  </si>
  <si>
    <t>00866</t>
  </si>
  <si>
    <t>00870</t>
  </si>
  <si>
    <t>00873</t>
  </si>
  <si>
    <t>00900</t>
  </si>
  <si>
    <t>00981</t>
  </si>
  <si>
    <t>01111</t>
  </si>
  <si>
    <t>CONTIGUO SALON COMUNAL</t>
  </si>
  <si>
    <t>00786</t>
  </si>
  <si>
    <t>00747</t>
  </si>
  <si>
    <t>00722</t>
  </si>
  <si>
    <t>00828</t>
  </si>
  <si>
    <t>00143</t>
  </si>
  <si>
    <t>00507</t>
  </si>
  <si>
    <t>02107</t>
  </si>
  <si>
    <t>00738</t>
  </si>
  <si>
    <t>00901</t>
  </si>
  <si>
    <t>00033</t>
  </si>
  <si>
    <t>00057</t>
  </si>
  <si>
    <t>00446</t>
  </si>
  <si>
    <t>00815</t>
  </si>
  <si>
    <t>00451</t>
  </si>
  <si>
    <t>02658</t>
  </si>
  <si>
    <t>00031</t>
  </si>
  <si>
    <t>00218</t>
  </si>
  <si>
    <t>00555</t>
  </si>
  <si>
    <t>00254</t>
  </si>
  <si>
    <t>00926</t>
  </si>
  <si>
    <t>00247</t>
  </si>
  <si>
    <t>00079</t>
  </si>
  <si>
    <t>00078</t>
  </si>
  <si>
    <t>00570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</si>
  <si>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</si>
  <si>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</si>
  <si>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</si>
  <si>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</si>
  <si>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</si>
  <si>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</si>
  <si>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</si>
  <si>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</si>
  <si>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</si>
  <si>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</si>
  <si>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Artes Plásticas</t>
  </si>
  <si>
    <t>Artes Industriales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</si>
  <si>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</si>
  <si>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</si>
  <si>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</si>
  <si>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</si>
  <si>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</si>
  <si>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</si>
  <si>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</si>
  <si>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</si>
  <si>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</si>
  <si>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</si>
  <si>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</si>
  <si>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</si>
  <si>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</si>
  <si>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</si>
  <si>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</si>
  <si>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</si>
  <si>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</si>
  <si>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</si>
  <si>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</si>
  <si>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</si>
  <si>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</si>
  <si>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</si>
  <si>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</si>
  <si>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</si>
  <si>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</si>
  <si>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</si>
  <si>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</si>
  <si>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</si>
  <si>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</si>
  <si>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</si>
  <si>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</si>
  <si>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</si>
  <si>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</si>
  <si>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</si>
  <si>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</si>
  <si>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</si>
  <si>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</si>
  <si>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</si>
  <si>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</si>
  <si>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</si>
  <si>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</si>
  <si>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</si>
  <si>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</si>
  <si>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</si>
  <si>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PRIVADA</t>
  </si>
  <si>
    <t>Sociólogo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</si>
  <si>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</si>
  <si>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</si>
  <si>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</si>
  <si>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</si>
  <si>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</si>
  <si>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</si>
  <si>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</si>
  <si>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00252</t>
  </si>
  <si>
    <t>00249</t>
  </si>
  <si>
    <t>00257</t>
  </si>
  <si>
    <t>00765</t>
  </si>
  <si>
    <t>00729</t>
  </si>
  <si>
    <t>00927</t>
  </si>
  <si>
    <t>LANAS</t>
  </si>
  <si>
    <t>MASTATAL</t>
  </si>
  <si>
    <t>00547</t>
  </si>
  <si>
    <t>00718</t>
  </si>
  <si>
    <t>00513</t>
  </si>
  <si>
    <t>00664</t>
  </si>
  <si>
    <t>00439</t>
  </si>
  <si>
    <t>00673</t>
  </si>
  <si>
    <t>00572</t>
  </si>
  <si>
    <t>00857</t>
  </si>
  <si>
    <t>MAGALLANES</t>
  </si>
  <si>
    <t>00884</t>
  </si>
  <si>
    <t>00886</t>
  </si>
  <si>
    <t>00556</t>
  </si>
  <si>
    <t>00589</t>
  </si>
  <si>
    <t>00846</t>
  </si>
  <si>
    <t>00610</t>
  </si>
  <si>
    <t>00850</t>
  </si>
  <si>
    <t>02048</t>
  </si>
  <si>
    <t>00048</t>
  </si>
  <si>
    <t>00799</t>
  </si>
  <si>
    <t>00864</t>
  </si>
  <si>
    <t>00872</t>
  </si>
  <si>
    <t>00080</t>
  </si>
  <si>
    <t>00101</t>
  </si>
  <si>
    <t>00054</t>
  </si>
  <si>
    <t>00055</t>
  </si>
  <si>
    <t>00038</t>
  </si>
  <si>
    <t>00056</t>
  </si>
  <si>
    <t>00017</t>
  </si>
  <si>
    <t>00058</t>
  </si>
  <si>
    <t>00059</t>
  </si>
  <si>
    <t>00013</t>
  </si>
  <si>
    <t>00029</t>
  </si>
  <si>
    <t>00027</t>
  </si>
  <si>
    <t>00084</t>
  </si>
  <si>
    <t>00026</t>
  </si>
  <si>
    <t>00003</t>
  </si>
  <si>
    <t>00009</t>
  </si>
  <si>
    <t>00014</t>
  </si>
  <si>
    <t>BARRIO CORDOBA</t>
  </si>
  <si>
    <t>00028</t>
  </si>
  <si>
    <t>00024</t>
  </si>
  <si>
    <t>00063</t>
  </si>
  <si>
    <t>00015</t>
  </si>
  <si>
    <t>00032</t>
  </si>
  <si>
    <t>00025</t>
  </si>
  <si>
    <t>00034</t>
  </si>
  <si>
    <t>00090</t>
  </si>
  <si>
    <t>00089</t>
  </si>
  <si>
    <t>00097</t>
  </si>
  <si>
    <t>00219</t>
  </si>
  <si>
    <t>00037</t>
  </si>
  <si>
    <t>00088</t>
  </si>
  <si>
    <t>00120</t>
  </si>
  <si>
    <t>00051</t>
  </si>
  <si>
    <t>00205</t>
  </si>
  <si>
    <t>00222</t>
  </si>
  <si>
    <t>00140</t>
  </si>
  <si>
    <t>00142</t>
  </si>
  <si>
    <t>00099</t>
  </si>
  <si>
    <t>00141</t>
  </si>
  <si>
    <t>00035</t>
  </si>
  <si>
    <t>00098</t>
  </si>
  <si>
    <t>00251</t>
  </si>
  <si>
    <t>00139</t>
  </si>
  <si>
    <t>00161</t>
  </si>
  <si>
    <t>00363</t>
  </si>
  <si>
    <t>00447</t>
  </si>
  <si>
    <t>00087</t>
  </si>
  <si>
    <t>00495</t>
  </si>
  <si>
    <t>00634</t>
  </si>
  <si>
    <t>00450</t>
  </si>
  <si>
    <t>00506</t>
  </si>
  <si>
    <t>00841</t>
  </si>
  <si>
    <t>00809</t>
  </si>
  <si>
    <t>00225</t>
  </si>
  <si>
    <t>00796</t>
  </si>
  <si>
    <t>00224</t>
  </si>
  <si>
    <t>00829</t>
  </si>
  <si>
    <t>00825</t>
  </si>
  <si>
    <t>00421</t>
  </si>
  <si>
    <t>00135</t>
  </si>
  <si>
    <t>00136</t>
  </si>
  <si>
    <t>00245</t>
  </si>
  <si>
    <t>00145</t>
  </si>
  <si>
    <t>00163</t>
  </si>
  <si>
    <t>00166</t>
  </si>
  <si>
    <t>00229</t>
  </si>
  <si>
    <t>00571</t>
  </si>
  <si>
    <t>00590</t>
  </si>
  <si>
    <t>00787</t>
  </si>
  <si>
    <t>CENTRAL</t>
  </si>
  <si>
    <t>00854</t>
  </si>
  <si>
    <t>01023</t>
  </si>
  <si>
    <t>00611</t>
  </si>
  <si>
    <t>00852</t>
  </si>
  <si>
    <t>SOLEDAD</t>
  </si>
  <si>
    <t>BARRIO SANTIAGO</t>
  </si>
  <si>
    <t>00633</t>
  </si>
  <si>
    <t>SAN JULIAN</t>
  </si>
  <si>
    <t>Comedor</t>
  </si>
  <si>
    <t>MARIO VARGAS PEREZ</t>
  </si>
  <si>
    <t>FRENTE AL GIMNASIO MUNICIPAL</t>
  </si>
  <si>
    <t>150 NORTE 150 ESTE DE ROSTIPOLLOS</t>
  </si>
  <si>
    <t>CALLE CABUYA</t>
  </si>
  <si>
    <t>JORGE DEBRAVO</t>
  </si>
  <si>
    <t>DIAGONAL AL CEMENTERIO</t>
  </si>
  <si>
    <t>00268</t>
  </si>
  <si>
    <t>00658</t>
  </si>
  <si>
    <t>YERI</t>
  </si>
  <si>
    <t>ALTO LOS NUÑEZ</t>
  </si>
  <si>
    <t>YUAVIN</t>
  </si>
  <si>
    <t>COOPE SAN JUAN</t>
  </si>
  <si>
    <t>01182</t>
  </si>
  <si>
    <t>ALTO PACUARE</t>
  </si>
  <si>
    <t>SAN AGUSTIN</t>
  </si>
  <si>
    <t>LA UNION DEL TORO</t>
  </si>
  <si>
    <t>LOS ARBOLITOS</t>
  </si>
  <si>
    <t>01720</t>
  </si>
  <si>
    <t>01939</t>
  </si>
  <si>
    <t>PLAYAS DEL COCO</t>
  </si>
  <si>
    <t>NUEVO ARENAL</t>
  </si>
  <si>
    <t>25 ESTE DE LA IGLESIA CATOLICA</t>
  </si>
  <si>
    <t>ISLA VENADO</t>
  </si>
  <si>
    <t>PLAYA CORONADO</t>
  </si>
  <si>
    <t>SAN RAFAEL DE CERROS</t>
  </si>
  <si>
    <t>Año Cursado</t>
  </si>
  <si>
    <t>OBSERVACIONES/COMENTARIOS:</t>
  </si>
  <si>
    <t>Asignatura</t>
  </si>
  <si>
    <t>Hom-bres</t>
  </si>
  <si>
    <t>Mu-jeres</t>
  </si>
  <si>
    <t>Español</t>
  </si>
  <si>
    <t>Estudios Sociales</t>
  </si>
  <si>
    <t>Ciencias</t>
  </si>
  <si>
    <t>Matemática</t>
  </si>
  <si>
    <t>Alfabetización</t>
  </si>
  <si>
    <t>Educación Diversificada a Distancia</t>
  </si>
  <si>
    <t>Biblioteca</t>
  </si>
  <si>
    <t>Taller de Artes Industriales</t>
  </si>
  <si>
    <t>Otros Talleres</t>
  </si>
  <si>
    <t>Total-Centro Educativo</t>
  </si>
  <si>
    <t>Gimnasio</t>
  </si>
  <si>
    <t>Discapacidad Motora</t>
  </si>
  <si>
    <t>Ceguera</t>
  </si>
  <si>
    <t>Baja Visión</t>
  </si>
  <si>
    <t>Docentes Educación Especial</t>
  </si>
  <si>
    <t>Auxiliar Administrativo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</si>
  <si>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</si>
  <si>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</si>
  <si>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</si>
  <si>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</si>
  <si>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</si>
  <si>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</si>
  <si>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Cantidad
Total</t>
  </si>
  <si>
    <t>Aulas (que no se utilizan para impartir lecciones)</t>
  </si>
  <si>
    <t>Sí</t>
  </si>
  <si>
    <t>No</t>
  </si>
  <si>
    <t>Personal</t>
  </si>
  <si>
    <t>Plan Nacional (o equivalente)</t>
  </si>
  <si>
    <t>Ubicación (PR/CA/DI):</t>
  </si>
  <si>
    <t>pcd</t>
  </si>
  <si>
    <t>SANTA CATALINA</t>
  </si>
  <si>
    <t>HATILLO 1</t>
  </si>
  <si>
    <t>COLONIA KENNEDY</t>
  </si>
  <si>
    <t>00128</t>
  </si>
  <si>
    <t>00474</t>
  </si>
  <si>
    <t>EL BRASIL</t>
  </si>
  <si>
    <t>BARRIO ESCALANTE</t>
  </si>
  <si>
    <t>00001</t>
  </si>
  <si>
    <t>00002</t>
  </si>
  <si>
    <t>00004</t>
  </si>
  <si>
    <t>00016</t>
  </si>
  <si>
    <t>00044</t>
  </si>
  <si>
    <t>00066</t>
  </si>
  <si>
    <t>00129</t>
  </si>
  <si>
    <t>00194</t>
  </si>
  <si>
    <t>00195</t>
  </si>
  <si>
    <t>00211</t>
  </si>
  <si>
    <t>00221</t>
  </si>
  <si>
    <t>00227</t>
  </si>
  <si>
    <t>LOS COLEGIOS</t>
  </si>
  <si>
    <t>00226</t>
  </si>
  <si>
    <t>00277</t>
  </si>
  <si>
    <t>200 ESTE DEL BANCO NACIONAL</t>
  </si>
  <si>
    <t>00287</t>
  </si>
  <si>
    <t>00288</t>
  </si>
  <si>
    <t>colegio@colegiocalasanz.com</t>
  </si>
  <si>
    <t>00290</t>
  </si>
  <si>
    <t>01618</t>
  </si>
  <si>
    <t>CATOLICO EULOGIO LOPEZ OBANDO</t>
  </si>
  <si>
    <t>00480</t>
  </si>
  <si>
    <t>PINDECO</t>
  </si>
  <si>
    <t>ZONA ADMINISTRATIVA PINDECO</t>
  </si>
  <si>
    <t>WILBERTH MEJIAS CRUZ</t>
  </si>
  <si>
    <t>00612</t>
  </si>
  <si>
    <t>BARRIO LA TROPICANA</t>
  </si>
  <si>
    <t>colegiomaristaalajuela@gmail.com</t>
  </si>
  <si>
    <t>SAINT JOHN BAPTIST</t>
  </si>
  <si>
    <t>MARLIN PEREZ RODRIGUEZ</t>
  </si>
  <si>
    <t>00731</t>
  </si>
  <si>
    <t>00751</t>
  </si>
  <si>
    <t>00764</t>
  </si>
  <si>
    <t>SANTA GERTRUDIS NORTE</t>
  </si>
  <si>
    <t>00383</t>
  </si>
  <si>
    <t>00386</t>
  </si>
  <si>
    <t>01812</t>
  </si>
  <si>
    <t>00471</t>
  </si>
  <si>
    <t>00473</t>
  </si>
  <si>
    <t>DON TOMAS</t>
  </si>
  <si>
    <t>ESTEBAN CAMACHO HIDALGO</t>
  </si>
  <si>
    <t>RESIDENCIAL LOS LAGOS</t>
  </si>
  <si>
    <t>00631</t>
  </si>
  <si>
    <t>ACADEMIA TEOCALI</t>
  </si>
  <si>
    <t>eupi83@gmail.com</t>
  </si>
  <si>
    <t>00036</t>
  </si>
  <si>
    <t>BARRIO LIMON</t>
  </si>
  <si>
    <t>COLEGIO MONT BERKELEY INTERNACIONAL</t>
  </si>
  <si>
    <t>secretaria@montberkeley.com</t>
  </si>
  <si>
    <t>BETHEL</t>
  </si>
  <si>
    <t>cealimonn@gmail.com</t>
  </si>
  <si>
    <t>direccion@mariainmaculadalimon.com</t>
  </si>
  <si>
    <t>SEK DE COSTA RICA</t>
  </si>
  <si>
    <t>SAGRADO CORAZON</t>
  </si>
  <si>
    <t>FRANCISCO PERALTA</t>
  </si>
  <si>
    <t>sagradocorazonamdg@gmail.com</t>
  </si>
  <si>
    <t>SALESIANO DON BOSCO</t>
  </si>
  <si>
    <t>300 NORTE 150 ESTE DE CASA PRESIDENCIAL</t>
  </si>
  <si>
    <t>1 KM ESTE DEL PALI DE LOURDES</t>
  </si>
  <si>
    <t>info@colegiolosangeles.ed.cr</t>
  </si>
  <si>
    <t>ROHRMOSER</t>
  </si>
  <si>
    <t>humboldt@colegiohumboldt.cr</t>
  </si>
  <si>
    <t>50 NORTE DE LA IGLESIA DE LORETO</t>
  </si>
  <si>
    <t>125 NORTE DEL FINAL DEL BOULEVARD ROHRMOSER</t>
  </si>
  <si>
    <t>INSTITUTO DE DESARROLLO DE INTELIGENCIA</t>
  </si>
  <si>
    <t>ADVENTISTA DE COSTA RICA</t>
  </si>
  <si>
    <t>NUESTRA SEÑORA DEL PILAR</t>
  </si>
  <si>
    <t>asopilar@gmail.com</t>
  </si>
  <si>
    <t>GREEN VALLEY</t>
  </si>
  <si>
    <t>NUMANCIA</t>
  </si>
  <si>
    <t>JOSE LUIS CORRALES CORDERO</t>
  </si>
  <si>
    <t>centroeducativogreenvalley@gmail.com</t>
  </si>
  <si>
    <t>BOSQUES DE DOÑA ROSA</t>
  </si>
  <si>
    <t>info@colegiobilinguesr.com</t>
  </si>
  <si>
    <t>SAINT GREGORY</t>
  </si>
  <si>
    <t>info@saintgregory.cr</t>
  </si>
  <si>
    <t>VICTORIA</t>
  </si>
  <si>
    <t>CALLE BONILLA</t>
  </si>
  <si>
    <t>OASIS DE ESPERANZA</t>
  </si>
  <si>
    <t>cecoe@iglesiaoasis.com</t>
  </si>
  <si>
    <t>DEL VALLE</t>
  </si>
  <si>
    <t>info@escuelaycolegiodelvalle.com</t>
  </si>
  <si>
    <t>LA CLAUDIA</t>
  </si>
  <si>
    <t>LUIS DIEGO BARRANTES GONZALEZ</t>
  </si>
  <si>
    <t>info@bribri.co.cr</t>
  </si>
  <si>
    <t>inmaculadajaco@gmail.com</t>
  </si>
  <si>
    <t>FANNY ALVAREZ GARBANZO</t>
  </si>
  <si>
    <t>SAN ANTONIO DE PADUA</t>
  </si>
  <si>
    <t>JARDINES DE CASCAJAL</t>
  </si>
  <si>
    <t>info@elcarmelo.ed.cr</t>
  </si>
  <si>
    <t>CALLE 18 B, AVENIDA 28</t>
  </si>
  <si>
    <t>SAN MIGUEL ARCANGEL</t>
  </si>
  <si>
    <t>LOS ROSALES</t>
  </si>
  <si>
    <t>INTERNACIONAL CANADIENSE</t>
  </si>
  <si>
    <t>cicvirtual@gmail.com</t>
  </si>
  <si>
    <t>WEST COLLEGE</t>
  </si>
  <si>
    <t>CYNTHIA DELGADO HIDALGO</t>
  </si>
  <si>
    <t>LAS ACACIAS</t>
  </si>
  <si>
    <t>info@saintgabriel.ed.cr</t>
  </si>
  <si>
    <t>URBANIZACION LAS LOMAS</t>
  </si>
  <si>
    <t>CRISTIANO REFORMADO</t>
  </si>
  <si>
    <t>LOMAS DE AYARCO SUR</t>
  </si>
  <si>
    <t>COMPLEMENTARIA CAHUITA</t>
  </si>
  <si>
    <t>esccomplementariatalamanca@gmail.com</t>
  </si>
  <si>
    <t>CRISTIANA LIBERTAD</t>
  </si>
  <si>
    <t>institutomontecarlo@gmail.com</t>
  </si>
  <si>
    <t>400 NORTE Y 100 ESTE DE LA IGLESIA CATOLICA</t>
  </si>
  <si>
    <t>KILOMETRO</t>
  </si>
  <si>
    <t>EUROPEO</t>
  </si>
  <si>
    <t>ANNE ARONSON</t>
  </si>
  <si>
    <t>info@europeanschool.com</t>
  </si>
  <si>
    <t>THE SUMMIT SCHOOL</t>
  </si>
  <si>
    <t>ROSELYN CARVAJAL CARVAJAL</t>
  </si>
  <si>
    <t>centro_santajosefina@yahoo.es</t>
  </si>
  <si>
    <t>RUDY BARRANTES SALAS</t>
  </si>
  <si>
    <t>COSTADO NORTE DE LA SEDE DE LA UNED</t>
  </si>
  <si>
    <t>GREEN FOREST SCHOOL</t>
  </si>
  <si>
    <t>info@sanfraguapiles.com</t>
  </si>
  <si>
    <t>SONIA DIAZ RODRIGUEZ</t>
  </si>
  <si>
    <t>info@kamukschool.ed.cr</t>
  </si>
  <si>
    <t>info@colbilsabana.com</t>
  </si>
  <si>
    <t>MIRTA BRITO DE LA CUESTA</t>
  </si>
  <si>
    <t>info@royal.ed.cr</t>
  </si>
  <si>
    <t>400 NORTE DE CONSTRUPLAZA</t>
  </si>
  <si>
    <t>info@colegiomiravalle.com</t>
  </si>
  <si>
    <t>GLORIA RITA CHINCHILLA MIRANDA</t>
  </si>
  <si>
    <t>GUILLERMO CHANTO ARAYA</t>
  </si>
  <si>
    <t>cedhori@horizontes.cr</t>
  </si>
  <si>
    <t>MONTUFAR</t>
  </si>
  <si>
    <t>COSTA RICA CHRISTIAN SCHOOL</t>
  </si>
  <si>
    <t>info@cesemillas.ed.cr</t>
  </si>
  <si>
    <t>ANDREA BOLAÑOS CRUZ</t>
  </si>
  <si>
    <t>educabc@msn.com</t>
  </si>
  <si>
    <t>BEATRIZ ARTAVIA CAVALLINI</t>
  </si>
  <si>
    <t>300 OESTE DEL CENTRO COMERCIAL PACO</t>
  </si>
  <si>
    <t>SANCTI SPIRITUS</t>
  </si>
  <si>
    <t>sanctispiritus1997@hotmail.com</t>
  </si>
  <si>
    <t>CAFORE ANTONIO JOSE OBANDO CHAN</t>
  </si>
  <si>
    <t>COMUNIDAD EDUCATIVA CRECER</t>
  </si>
  <si>
    <t>info@comunidadeducativacrecer.com</t>
  </si>
  <si>
    <t>MOUNT VIEW SCHOOL</t>
  </si>
  <si>
    <t>info@mountviewcr.com</t>
  </si>
  <si>
    <t>SAN RAMON TRES RIOS</t>
  </si>
  <si>
    <t>NEW WAY HIGH SCHOOL</t>
  </si>
  <si>
    <t>SANTA ANA CENTRO</t>
  </si>
  <si>
    <t>info@nuevageneracion.ed.cr</t>
  </si>
  <si>
    <t>GENESIS CHRISTIAN SCHOOL</t>
  </si>
  <si>
    <t>info@saintbenedict.ed.cr</t>
  </si>
  <si>
    <t>admin@berkeleycr.com</t>
  </si>
  <si>
    <t>AMIGOS DE MONTEVERDE</t>
  </si>
  <si>
    <t>MARIAN BAKER SCHOOL</t>
  </si>
  <si>
    <t>cemariamontserrat@gmail.com</t>
  </si>
  <si>
    <t>WESTLAND SCHOOL COLEGIO BILINGÜE</t>
  </si>
  <si>
    <t>PASOS DE JUVENTUD CENTRO EDUCATIVO</t>
  </si>
  <si>
    <t>LA GRUTA</t>
  </si>
  <si>
    <t>ATLANTIC COLLEGE</t>
  </si>
  <si>
    <t>colegiosantateresa96@gmail.com</t>
  </si>
  <si>
    <t>PINARES</t>
  </si>
  <si>
    <t>LA PAZ COMMUNITY SCHOOL</t>
  </si>
  <si>
    <t>HANNIA ARAYA ABARCA</t>
  </si>
  <si>
    <t>LAKESIDE INTERNATIONAL SCHOOL</t>
  </si>
  <si>
    <t>GUADALUPE COREA CARAVACA</t>
  </si>
  <si>
    <t>info@lakesideschoolcr.com</t>
  </si>
  <si>
    <t>SAINT MARGARET SCHOOL</t>
  </si>
  <si>
    <t>CALLE FLORES</t>
  </si>
  <si>
    <t>bilingueile@gmail.com</t>
  </si>
  <si>
    <t>00040</t>
  </si>
  <si>
    <t>IRIBO</t>
  </si>
  <si>
    <t>MI PATRIA</t>
  </si>
  <si>
    <t>FORMATIVO NUEVO MILENIO</t>
  </si>
  <si>
    <t>GRAYMAR SCHOOL</t>
  </si>
  <si>
    <t>INSTITUTO DE EDUCACION INTEGRAL</t>
  </si>
  <si>
    <t>WASHINGTON SCHOOL</t>
  </si>
  <si>
    <t>NUESTRA SEÑORA DE GUADALUPE</t>
  </si>
  <si>
    <t>FUTURO VERDE</t>
  </si>
  <si>
    <t>LOMAS AYARCO SUR</t>
  </si>
  <si>
    <t>RESIDENCIAL LAS VEGAS</t>
  </si>
  <si>
    <t>LA ALBORADA</t>
  </si>
  <si>
    <t>colemipatria@yahoo.com</t>
  </si>
  <si>
    <t>BERNARDITA SANCHEZ BOGANTES</t>
  </si>
  <si>
    <t>GERARDO MEJIAS BRENES</t>
  </si>
  <si>
    <t>icsanmarcos1661@yahoo.com</t>
  </si>
  <si>
    <t>ROWENA MCCOOK MCCOOK</t>
  </si>
  <si>
    <t>direccion@iei.ed.cr</t>
  </si>
  <si>
    <t>colegiocatoliconsg@yahoo.com</t>
  </si>
  <si>
    <t>centroninostriunfadores@gmail.com</t>
  </si>
  <si>
    <t>CUADRO 1</t>
  </si>
  <si>
    <t>Matrícula Inicial</t>
  </si>
  <si>
    <t>CUADRO 4</t>
  </si>
  <si>
    <t>Provincia / Cantón / Distrito</t>
  </si>
  <si>
    <t>CUADRO 5</t>
  </si>
  <si>
    <t>CUADRO 7</t>
  </si>
  <si>
    <t>CUADRO 11</t>
  </si>
  <si>
    <t>CUADRO 12</t>
  </si>
  <si>
    <t>Otro lugar (indicar debajo de esta línea)</t>
  </si>
  <si>
    <t>X</t>
  </si>
  <si>
    <t>Otros Laboratorios</t>
  </si>
  <si>
    <t>Soda</t>
  </si>
  <si>
    <t>DIREG</t>
  </si>
  <si>
    <t>ZONA</t>
  </si>
  <si>
    <t>NIVEL</t>
  </si>
  <si>
    <t>0000</t>
  </si>
  <si>
    <t>CARIBBEAN SCHOOL</t>
  </si>
  <si>
    <t>VALLE DEL SOL</t>
  </si>
  <si>
    <t>Conducta</t>
  </si>
  <si>
    <t>Académica Diurna</t>
  </si>
  <si>
    <t>¿Plan Nacional (o equivalente)?</t>
  </si>
  <si>
    <t>Bachillerato Internacional</t>
  </si>
  <si>
    <t>CODTALLER</t>
  </si>
  <si>
    <t>3957</t>
  </si>
  <si>
    <t>300 NORTE IGLESIA SANTA TERESITA</t>
  </si>
  <si>
    <t>3963</t>
  </si>
  <si>
    <t>3941</t>
  </si>
  <si>
    <t>LAGOS LINDORA</t>
  </si>
  <si>
    <t>info@stjude.ed.cr</t>
  </si>
  <si>
    <t>3942</t>
  </si>
  <si>
    <t>LICEO DEL SUR</t>
  </si>
  <si>
    <t>SEMINARIO</t>
  </si>
  <si>
    <t>250 OESTE DE LA BOMBA SHELL C.C. DEL SUR</t>
  </si>
  <si>
    <t>3938</t>
  </si>
  <si>
    <t>COLEGIO SUPERIOR DE SEÑORITAS</t>
  </si>
  <si>
    <t>CALLES 3 Y 5 AVENIDAS 4 Y 6</t>
  </si>
  <si>
    <t>00011</t>
  </si>
  <si>
    <t>3940</t>
  </si>
  <si>
    <t>LICEO DE COSTA RICA</t>
  </si>
  <si>
    <t>GONZALEZ VIQUEZ</t>
  </si>
  <si>
    <t>COSTADO OESTE DE PLAZA GONZALEZ VIQUEZ</t>
  </si>
  <si>
    <t>acastro@salesianodonbosco.ed.cr</t>
  </si>
  <si>
    <t>3970</t>
  </si>
  <si>
    <t>COLEGIO EL ROSARIO</t>
  </si>
  <si>
    <t>LUJAN</t>
  </si>
  <si>
    <t>3947</t>
  </si>
  <si>
    <t>LICEO RODRIGO FACIO BRENES</t>
  </si>
  <si>
    <t>COSTADO NOROESTE DEL PARQUE NICARAGUA</t>
  </si>
  <si>
    <t>3950</t>
  </si>
  <si>
    <t>LICEO DR. JOSE MARIA CASTRO MADRIZ</t>
  </si>
  <si>
    <t>FRENTE AL MINISTERIO DE SEGURIDAD PUBLICA</t>
  </si>
  <si>
    <t>3964</t>
  </si>
  <si>
    <t>00018</t>
  </si>
  <si>
    <t>BARRIO HOLANDA</t>
  </si>
  <si>
    <t>100 NORTE 100 OESTE DEL PLANTEL FUERZA Y LUZ</t>
  </si>
  <si>
    <t>00021</t>
  </si>
  <si>
    <t>3943</t>
  </si>
  <si>
    <t>LICEO LUIS DOBLES SEGREDA</t>
  </si>
  <si>
    <t>SABANA ESTE</t>
  </si>
  <si>
    <t>3968</t>
  </si>
  <si>
    <t>150 NORESTE DE LA VETERINARIA VEHASA</t>
  </si>
  <si>
    <t>3956</t>
  </si>
  <si>
    <t>LICEO EDGAR CERVANTES VILLALTA</t>
  </si>
  <si>
    <t>3948</t>
  </si>
  <si>
    <t>LICEO ROBERTO BRENES MESEN</t>
  </si>
  <si>
    <t>3986</t>
  </si>
  <si>
    <t>LICEO RICARDO FERNANDEZ GUARDIA</t>
  </si>
  <si>
    <t>3952</t>
  </si>
  <si>
    <t>5072</t>
  </si>
  <si>
    <t>COLEGIO DE GRAVILIAS</t>
  </si>
  <si>
    <t>3983</t>
  </si>
  <si>
    <t>LICEO DE CALLE FALLAS</t>
  </si>
  <si>
    <t>3984</t>
  </si>
  <si>
    <t>COLEGIO NUESTRA SEÑORA</t>
  </si>
  <si>
    <t>direccion@colegionuestra.com</t>
  </si>
  <si>
    <t>3982</t>
  </si>
  <si>
    <t>LICEO MONSEÑOR RUBEN ODIO HERRERA</t>
  </si>
  <si>
    <t>3985</t>
  </si>
  <si>
    <t>LICEO SAN MIGUEL</t>
  </si>
  <si>
    <t>3988</t>
  </si>
  <si>
    <t>LICEO SAN ANTONIO</t>
  </si>
  <si>
    <t>3997</t>
  </si>
  <si>
    <t>LICEO DE PURISCAL</t>
  </si>
  <si>
    <t>COSTADO OESTE DEL NUEVO TEMPLO CATOLICO</t>
  </si>
  <si>
    <t>4057</t>
  </si>
  <si>
    <t>LICEO DE TARRAZU</t>
  </si>
  <si>
    <t>3989</t>
  </si>
  <si>
    <t>LICEO DE ASERRI</t>
  </si>
  <si>
    <t>EL COLEGIO</t>
  </si>
  <si>
    <t>3991</t>
  </si>
  <si>
    <t>LICEO SAN GABRIEL DE ASERRI</t>
  </si>
  <si>
    <t>3996</t>
  </si>
  <si>
    <t>LICEO DIURNO CIUDAD COLON</t>
  </si>
  <si>
    <t>600 ESTE DE SERVICENTRO DELTA</t>
  </si>
  <si>
    <t>3966</t>
  </si>
  <si>
    <t>COLEGIO MADRE DEL DIVINO PASTOR</t>
  </si>
  <si>
    <t>3945</t>
  </si>
  <si>
    <t>LICEO NAPOLEON QUESADA SALAZAR</t>
  </si>
  <si>
    <t>GUISELLE BRENES GUTIERREZ</t>
  </si>
  <si>
    <t>200 ESTE DEL CENTRO COMERCIAL DE GUADALUPE</t>
  </si>
  <si>
    <t>3955</t>
  </si>
  <si>
    <t>MOZOTAL</t>
  </si>
  <si>
    <t>200 SUR 200 ESTE DEL PALI DE IPIS</t>
  </si>
  <si>
    <t>3959</t>
  </si>
  <si>
    <t>300 OESTE DE LA CRUZ ROJA</t>
  </si>
  <si>
    <t>3961</t>
  </si>
  <si>
    <t>LICEO ALAJUELITA</t>
  </si>
  <si>
    <t>300 SUR 300 OESTE DE SUPER ACAPULCO</t>
  </si>
  <si>
    <t>3953</t>
  </si>
  <si>
    <t>LICEO DE CORONADO</t>
  </si>
  <si>
    <t>300 SUR DEL PARQUE CENTRAL DE CORONADO</t>
  </si>
  <si>
    <t>3954</t>
  </si>
  <si>
    <t>300 SURESTE DE LA ESCUELA PUBLICA</t>
  </si>
  <si>
    <t>3946</t>
  </si>
  <si>
    <t>GONZALEZ TRUQUER</t>
  </si>
  <si>
    <t>200 OESTE 125 NORTE DE ANTOJITOS</t>
  </si>
  <si>
    <t>COLEGIO LINCOLN SCHOOL</t>
  </si>
  <si>
    <t>jjiron@lincoln.ed.cr</t>
  </si>
  <si>
    <t>DE PIZZA HUT 25 SUR Y 125 OESTE</t>
  </si>
  <si>
    <t>00064</t>
  </si>
  <si>
    <t>800 ESTE 200 SUR DEL WALTMART CURRIDABAT</t>
  </si>
  <si>
    <t>COLEGIO SAINT FRANCIS</t>
  </si>
  <si>
    <t>COSTADO NORTE DE CEMENTERIO DE MORAVIA</t>
  </si>
  <si>
    <t>3958</t>
  </si>
  <si>
    <t>LICEO LABORATORIO EMMA GAMBOA UCR</t>
  </si>
  <si>
    <t>100 ESTE DEL ANTIGUO COLEGIO LINCOLN</t>
  </si>
  <si>
    <t>3965</t>
  </si>
  <si>
    <t>COLEGIO MARIA INMACULADA</t>
  </si>
  <si>
    <t>75 NORTE DEL MEGASUPER</t>
  </si>
  <si>
    <t>3949</t>
  </si>
  <si>
    <t>LICEO DE MORAVIA</t>
  </si>
  <si>
    <t>VICTOR HUGO CHAVES QUIROS</t>
  </si>
  <si>
    <t>125 NORTE 25 ESTE DEL ESTADIO PIPILO UMAÑA</t>
  </si>
  <si>
    <t>COLEGIO CALASANZ</t>
  </si>
  <si>
    <t>COLEGIO METODISTA</t>
  </si>
  <si>
    <t>secundaria@metodista.ed.cr</t>
  </si>
  <si>
    <t>3944</t>
  </si>
  <si>
    <t>LICEO JOSE JOAQUIN VARGAS CALVO</t>
  </si>
  <si>
    <t>50 OESTE Y 150 NORTE DEL BANCO POPULAR</t>
  </si>
  <si>
    <t>3962</t>
  </si>
  <si>
    <t>3939</t>
  </si>
  <si>
    <t>LICEO ANASTASIO ALFARO</t>
  </si>
  <si>
    <t>150 OESTE DE LA ROTONDA DE LA BANDERA</t>
  </si>
  <si>
    <t>3960</t>
  </si>
  <si>
    <t>LICEO DE CURRIDABAT</t>
  </si>
  <si>
    <t>3951</t>
  </si>
  <si>
    <t>LICEO FRANCO COSTARRICENSE</t>
  </si>
  <si>
    <t>5 KM DE LA CASA DE JOSE FIGUERES</t>
  </si>
  <si>
    <t>4009</t>
  </si>
  <si>
    <t>LICEO UNESCO</t>
  </si>
  <si>
    <t>UNESCO</t>
  </si>
  <si>
    <t>PROYECTO EDUCATIVO SURI</t>
  </si>
  <si>
    <t>info@proyectosuri.org</t>
  </si>
  <si>
    <t>COLEGIO MARISTA</t>
  </si>
  <si>
    <t>4023</t>
  </si>
  <si>
    <t>COLEGIO EL CARMEN</t>
  </si>
  <si>
    <t>QUINTA ENTRADA DE LOTES LLOBETH</t>
  </si>
  <si>
    <t>4028</t>
  </si>
  <si>
    <t>COLEGIO REDENTORISTA SAN ALFONSO</t>
  </si>
  <si>
    <t>4022</t>
  </si>
  <si>
    <t>COLEGIO GREGORIO JOSE RAMIREZ CASTRO</t>
  </si>
  <si>
    <t>400 M NORTE DEL PLANTEL DEL MOPT</t>
  </si>
  <si>
    <t>4018</t>
  </si>
  <si>
    <t>INSTITUTO DE ALAJUELA</t>
  </si>
  <si>
    <t>4024</t>
  </si>
  <si>
    <t>LICEO SAN JOSE</t>
  </si>
  <si>
    <t>CONTIGUO AL CEMENTERIO BARRIO SAN JOSE</t>
  </si>
  <si>
    <t>4025</t>
  </si>
  <si>
    <t>LICEO OTILIO ULATE BLANCO</t>
  </si>
  <si>
    <t>SAINT PAUL COLLEGE</t>
  </si>
  <si>
    <t>500 OESTE DE LA PANASONIC</t>
  </si>
  <si>
    <t>4027</t>
  </si>
  <si>
    <t>LICEO SAN RAFAEL</t>
  </si>
  <si>
    <t>FRENTE A PLAZA DE DEPORTES SAN RAFAEL</t>
  </si>
  <si>
    <t>4029</t>
  </si>
  <si>
    <t>LICEO DE TURRUCARES</t>
  </si>
  <si>
    <t>FRENTE AL SUPER EL ESTANCO, TURRUCARES CENTRO</t>
  </si>
  <si>
    <t>4037</t>
  </si>
  <si>
    <t>4033</t>
  </si>
  <si>
    <t>COSTADO SUR DE LOS TRIBUNALES DE JUSTICIA</t>
  </si>
  <si>
    <t>4026</t>
  </si>
  <si>
    <t>4020</t>
  </si>
  <si>
    <t>LICEO LEON CORTES CASTRO</t>
  </si>
  <si>
    <t>250 NORESTE DE LOS TRIBUNALES DE JUSTICIA</t>
  </si>
  <si>
    <t>4019</t>
  </si>
  <si>
    <t>LICEO DE ATENAS MARTHA MIRAMBELL UMAÑA</t>
  </si>
  <si>
    <t>4035</t>
  </si>
  <si>
    <t>COLEGIO DE NARANJO</t>
  </si>
  <si>
    <t>4034</t>
  </si>
  <si>
    <t>EXPERIMENTAL BILINGÜE DE PALMARES</t>
  </si>
  <si>
    <t>4021</t>
  </si>
  <si>
    <t>LICEO DE POAS</t>
  </si>
  <si>
    <t>4046</t>
  </si>
  <si>
    <t>4045</t>
  </si>
  <si>
    <t>LICEO DE SAN CARLOS</t>
  </si>
  <si>
    <t>1 KM NORTE DEL PARQUE DE CIUDAD QUESADA</t>
  </si>
  <si>
    <t>4040</t>
  </si>
  <si>
    <t>LICEO DE ALFARO RUIZ</t>
  </si>
  <si>
    <t>BARRIO CEMENTERIO</t>
  </si>
  <si>
    <t>FRENTE AL CEMENTERIO, ZARCERO</t>
  </si>
  <si>
    <t>4055</t>
  </si>
  <si>
    <t>COLEGIO SAGRADO CORAZON DE JESUS</t>
  </si>
  <si>
    <t>4056</t>
  </si>
  <si>
    <t>UNIDAD PEDAGOGICA RAFAEL HERNANDEZ MADRIZ</t>
  </si>
  <si>
    <t>4050</t>
  </si>
  <si>
    <t>LICEO VICENTE LACHNER SANDOVAL</t>
  </si>
  <si>
    <t>4051</t>
  </si>
  <si>
    <t>COLEGIO SAN LUIS GONZAGA</t>
  </si>
  <si>
    <t>IGLESIAS</t>
  </si>
  <si>
    <t>4054</t>
  </si>
  <si>
    <t>COLEGIO SERAFICO SAN FRANCISCO</t>
  </si>
  <si>
    <t>4052</t>
  </si>
  <si>
    <t>LICEO DE PARAISO</t>
  </si>
  <si>
    <t>4070</t>
  </si>
  <si>
    <t>LICEO HERNAN VARGAS RAMIREZ</t>
  </si>
  <si>
    <t>COSTADO SUR DEL JUZGADO</t>
  </si>
  <si>
    <t>4069</t>
  </si>
  <si>
    <t>COLEGIO DR. CLODOMIRO PICADO TWIGHT</t>
  </si>
  <si>
    <t>150 NORTE SEDE U.C.R., SEDE ATLANTICA</t>
  </si>
  <si>
    <t>4067</t>
  </si>
  <si>
    <t>LICEO BRAULIO CARRILLO COLINA</t>
  </si>
  <si>
    <t>4053</t>
  </si>
  <si>
    <t>COLEGIO ELIAS LEIVA QUIROS</t>
  </si>
  <si>
    <t>4085</t>
  </si>
  <si>
    <t>4078</t>
  </si>
  <si>
    <t>LICEO DE HEREDIA</t>
  </si>
  <si>
    <t>FRENTE AL BANCO POPULAR CALLES 3 Y AV.CENTRAL</t>
  </si>
  <si>
    <t>4089</t>
  </si>
  <si>
    <t>COLEGIO CLARETIANO</t>
  </si>
  <si>
    <t>colegio@claretiano.com</t>
  </si>
  <si>
    <t>4077</t>
  </si>
  <si>
    <t>5077</t>
  </si>
  <si>
    <t>4081</t>
  </si>
  <si>
    <t>QUINTANA</t>
  </si>
  <si>
    <t>GUSTAVO RODRIGUEZ VARGAS</t>
  </si>
  <si>
    <t>recepcion@samagu.ed.cr</t>
  </si>
  <si>
    <t>250 NORTE DE LA BASILICA DE SANTO DOMINGO</t>
  </si>
  <si>
    <t>4084</t>
  </si>
  <si>
    <t>4088</t>
  </si>
  <si>
    <t>4080</t>
  </si>
  <si>
    <t>LICEO ING. CARLOS PASCUA ZUÑIGA</t>
  </si>
  <si>
    <t>4086</t>
  </si>
  <si>
    <t>LICEO DE SAN ISIDRO</t>
  </si>
  <si>
    <t>4087</t>
  </si>
  <si>
    <t>4079</t>
  </si>
  <si>
    <t>LICEO REGIONAL DE FLORES</t>
  </si>
  <si>
    <t>100 NORTE DEL BANCO NACIONAL</t>
  </si>
  <si>
    <t>4082</t>
  </si>
  <si>
    <t>LICEO MARIO VINDAS SALAZAR</t>
  </si>
  <si>
    <t>4102</t>
  </si>
  <si>
    <t>INSTITUTO DE GUANACASTE</t>
  </si>
  <si>
    <t>4103</t>
  </si>
  <si>
    <t>LICEO LABORATORIO DE LIBERIA</t>
  </si>
  <si>
    <t>4105</t>
  </si>
  <si>
    <t>LICEO DE NICOYA</t>
  </si>
  <si>
    <t>4108</t>
  </si>
  <si>
    <t>4101</t>
  </si>
  <si>
    <t>COLEGIO DE BAGACES</t>
  </si>
  <si>
    <t>4111</t>
  </si>
  <si>
    <t>LICEO MIGUEL ARAYA VENEGAS</t>
  </si>
  <si>
    <t>FRENTE A LAS INSTALACIONES DEL POLIDEPORTIVO</t>
  </si>
  <si>
    <t>4110</t>
  </si>
  <si>
    <t>LICEO MAURILIO ALVARADO VARGAS</t>
  </si>
  <si>
    <t>4100</t>
  </si>
  <si>
    <t>EXPERIMENTAL BILINGÜE DE LA CRUZ</t>
  </si>
  <si>
    <t>300 SUR ESTADIO MUNICIPAL</t>
  </si>
  <si>
    <t>COLEGIO MONSERRAT</t>
  </si>
  <si>
    <t>4116</t>
  </si>
  <si>
    <t>LICEO DIURNO JOSE MARTI</t>
  </si>
  <si>
    <t>COSTADO OESTE DE LA CATEDRAL</t>
  </si>
  <si>
    <t>4119</t>
  </si>
  <si>
    <t>LICEO CHACARITA</t>
  </si>
  <si>
    <t>00192</t>
  </si>
  <si>
    <t>4117</t>
  </si>
  <si>
    <t>LICEO DE ESPARZA</t>
  </si>
  <si>
    <t>4118</t>
  </si>
  <si>
    <t>LICEO DE MIRAMAR</t>
  </si>
  <si>
    <t>100 SUR 350 SURESTE DE LA MUSMANNI</t>
  </si>
  <si>
    <t>4125</t>
  </si>
  <si>
    <t>LICEO CIUDAD NEILY</t>
  </si>
  <si>
    <t>CIENTIFICO DE COSTA RICA DE PEREZ ZELEDON -UNA-</t>
  </si>
  <si>
    <t>ROBERTO MORA SANCHEZ</t>
  </si>
  <si>
    <t>4134</t>
  </si>
  <si>
    <t>4133</t>
  </si>
  <si>
    <t>COLEGIO DE LIMON</t>
  </si>
  <si>
    <t>CERRO MOCHO</t>
  </si>
  <si>
    <t>LABORATORIO DEL C.U.P.</t>
  </si>
  <si>
    <t>colelaboratorio@hotmail.com</t>
  </si>
  <si>
    <t>4092</t>
  </si>
  <si>
    <t>LICEO LOS LAGOS</t>
  </si>
  <si>
    <t>4090</t>
  </si>
  <si>
    <t>LICEO SANTO DOMINGO</t>
  </si>
  <si>
    <t>4000</t>
  </si>
  <si>
    <t>COOPERATIVA</t>
  </si>
  <si>
    <t>1 KM SUR DEL CEMENTERIO GENERAL</t>
  </si>
  <si>
    <t>corporacionceees88@hotmail.com</t>
  </si>
  <si>
    <t>CORALES N°3</t>
  </si>
  <si>
    <t>4120</t>
  </si>
  <si>
    <t>LICEO ANTONIO OBANDO CHAN</t>
  </si>
  <si>
    <t>CONTIGUO A CLINICA ROBERTO SOTO MAYOR</t>
  </si>
  <si>
    <t>CIENTIFICO DE COSTA RICA DE CARTAGO -TEC-</t>
  </si>
  <si>
    <t>CAMPUS DEL ITCR</t>
  </si>
  <si>
    <t>JUSTO OROZCO ALVAREZ</t>
  </si>
  <si>
    <t>idirlo@gmail.com</t>
  </si>
  <si>
    <t>3975</t>
  </si>
  <si>
    <t>UNIDAD PEDAGOGICA JOSE RAFAEL ARAYA ROJAS</t>
  </si>
  <si>
    <t>4141</t>
  </si>
  <si>
    <t>LICEO DE CARIARI</t>
  </si>
  <si>
    <t>COLEGIO BILINGÜE SAN RAMON</t>
  </si>
  <si>
    <t>4036</t>
  </si>
  <si>
    <t>COLEGIO VALLE AZUL</t>
  </si>
  <si>
    <t>CIENTIFICO DE COSTA RICA DE SAN RAMON -UCR-</t>
  </si>
  <si>
    <t>colegiocientifico.sr@gmail.com</t>
  </si>
  <si>
    <t>ILPPAL</t>
  </si>
  <si>
    <t>COLEGIO LAS AMERICAS</t>
  </si>
  <si>
    <t>200 ESTE DE LA UNIVERSIDAD CATOLICA</t>
  </si>
  <si>
    <t>00248</t>
  </si>
  <si>
    <t>400 ESTE DE LA UNIVERSIDAD LATINA</t>
  </si>
  <si>
    <t>4010</t>
  </si>
  <si>
    <t>LICEO SAN PEDRO</t>
  </si>
  <si>
    <t>4093</t>
  </si>
  <si>
    <t>COLEGIO LA AURORA</t>
  </si>
  <si>
    <t>4001</t>
  </si>
  <si>
    <t>4003</t>
  </si>
  <si>
    <t>LICEO EL CARMEN</t>
  </si>
  <si>
    <t>4002</t>
  </si>
  <si>
    <t>LICEO POTRERO GRANDE</t>
  </si>
  <si>
    <t>4030</t>
  </si>
  <si>
    <t>ALI ANTONIO SIBAJA SIBAJA</t>
  </si>
  <si>
    <t>COSTADO NOROESTE DE LA PLAZA DE FUTBOL</t>
  </si>
  <si>
    <t>4132</t>
  </si>
  <si>
    <t>LICEO MARYLAND</t>
  </si>
  <si>
    <t>LA RECTA DE IMPERIO</t>
  </si>
  <si>
    <t>RECTA DE IMPERIO, SIQUIRRES</t>
  </si>
  <si>
    <t>4135</t>
  </si>
  <si>
    <t>4066</t>
  </si>
  <si>
    <t>EL PEDEGRAL</t>
  </si>
  <si>
    <t>4058</t>
  </si>
  <si>
    <t>LICEO DE COT</t>
  </si>
  <si>
    <t>4151</t>
  </si>
  <si>
    <t>75 M NORESTE DE LA ENTRADA A LA CAMELIAS</t>
  </si>
  <si>
    <t>EMILCE CASTILLO OBANDO</t>
  </si>
  <si>
    <t>3971</t>
  </si>
  <si>
    <t>3990</t>
  </si>
  <si>
    <t>LICEO DE FRAILES</t>
  </si>
  <si>
    <t>CIENTIFICO DE COSTA RICA DE GUANACASTE -UCR-</t>
  </si>
  <si>
    <t>4113</t>
  </si>
  <si>
    <t>LICEO DE COLORADO</t>
  </si>
  <si>
    <t>2 KM OESTE DE LA CRUZ ROJA</t>
  </si>
  <si>
    <t>300 OESTE DEL CEMENTERIO GENERAL DE OROTINA</t>
  </si>
  <si>
    <t>DE LA "Y" DESAMPARADOS 200 SUR Y 200 OESTE</t>
  </si>
  <si>
    <t>COLEGIO ISAAC MARTIN</t>
  </si>
  <si>
    <t>DEL LICEO EMMA GAMBOA 500 NORTE Y 125 OESTE</t>
  </si>
  <si>
    <t>4095</t>
  </si>
  <si>
    <t>LICEO LA VIRGEN</t>
  </si>
  <si>
    <t>4076</t>
  </si>
  <si>
    <t>4123</t>
  </si>
  <si>
    <t>4071</t>
  </si>
  <si>
    <t>LICEO TUCURRIQUE</t>
  </si>
  <si>
    <t>LA FLORA</t>
  </si>
  <si>
    <t>CESAR PORTUGUEZ SANABRIA</t>
  </si>
  <si>
    <t>300 ESTE CENTRO AGRICOLA CANTONAL</t>
  </si>
  <si>
    <t>4060</t>
  </si>
  <si>
    <t>COLEGIO SAN FRANCISCO</t>
  </si>
  <si>
    <t>4121</t>
  </si>
  <si>
    <t>LICEO DE CHOMES</t>
  </si>
  <si>
    <t>COLEGIO SANTA TERESA</t>
  </si>
  <si>
    <t>600 SUR DE LA ESCUELA LIDER PACTO DEL JOCOTE</t>
  </si>
  <si>
    <t>4065</t>
  </si>
  <si>
    <t>COLEGIO ALEJANDRO QUESADA R.</t>
  </si>
  <si>
    <t>LEONARDO RIVERA ASTUA</t>
  </si>
  <si>
    <t>4122</t>
  </si>
  <si>
    <t>JICARO</t>
  </si>
  <si>
    <t>3973</t>
  </si>
  <si>
    <t>ARMANDO CHACON MORA</t>
  </si>
  <si>
    <t>200 ESTE 75 NORTE DE LA PLAZA DE DEPORTES</t>
  </si>
  <si>
    <t>4131</t>
  </si>
  <si>
    <t>MATINA CENTRO</t>
  </si>
  <si>
    <t>4124</t>
  </si>
  <si>
    <t>LICEO PACIFICO SUR</t>
  </si>
  <si>
    <t>3972</t>
  </si>
  <si>
    <t>4129</t>
  </si>
  <si>
    <t>4128</t>
  </si>
  <si>
    <t>4225</t>
  </si>
  <si>
    <t>CRUZ ROJA</t>
  </si>
  <si>
    <t>4127</t>
  </si>
  <si>
    <t>EXPERIMENTAL BILINGÜE DE AGUA BUENA</t>
  </si>
  <si>
    <t>COLEGIO ENRIQUE MALAVASSI VARGAS</t>
  </si>
  <si>
    <t>emvacolegio@ice.co.cr</t>
  </si>
  <si>
    <t>600 ESTE DEL PALI</t>
  </si>
  <si>
    <t>4142</t>
  </si>
  <si>
    <t>CIENTIFICO DE COSTA RICA DE SAN CARLOS -TEC-</t>
  </si>
  <si>
    <t>4150</t>
  </si>
  <si>
    <t>LICEO BIJAGUA</t>
  </si>
  <si>
    <t>ASENTAMIENTO CARLOS VARGAS</t>
  </si>
  <si>
    <t>COLEGIO ANGLOAMERICANO</t>
  </si>
  <si>
    <t>1 KM NORTE DE LA SUBESTACION DEL ICE</t>
  </si>
  <si>
    <t>4007</t>
  </si>
  <si>
    <t>4008</t>
  </si>
  <si>
    <t>150 OESTE DE RITEVE PALMARES DE PZ</t>
  </si>
  <si>
    <t>4107</t>
  </si>
  <si>
    <t>EXPERIMENTAL BILINGÜE DE SANTA CRUZ</t>
  </si>
  <si>
    <t>VILASECA</t>
  </si>
  <si>
    <t>900 NORTE DEL PALACIO DE LOS DEPORTES</t>
  </si>
  <si>
    <t>SAINT GEORGE HIGH SCHOOL</t>
  </si>
  <si>
    <t>saintgeorgesa@hotmail.com</t>
  </si>
  <si>
    <t>MIRAVALLE</t>
  </si>
  <si>
    <t>3993</t>
  </si>
  <si>
    <t>LICEO DE SABANILLAS</t>
  </si>
  <si>
    <t>4114</t>
  </si>
  <si>
    <t>EXPERIMENTAL BILINGÜE DE NUEVO ARENAL</t>
  </si>
  <si>
    <t>300 ESTE INSTALACIONES DEL PLANTEL DE RECOPE</t>
  </si>
  <si>
    <t>4072</t>
  </si>
  <si>
    <t>LICEO SANTA TERESITA</t>
  </si>
  <si>
    <t>MARIA ISABEL SANCHEZ MONTOYA</t>
  </si>
  <si>
    <t>800 NORTE DEL EBAIS</t>
  </si>
  <si>
    <t>4145</t>
  </si>
  <si>
    <t>LICEO LA RITA</t>
  </si>
  <si>
    <t>4138</t>
  </si>
  <si>
    <t>BARRIO LA UNION</t>
  </si>
  <si>
    <t>4099</t>
  </si>
  <si>
    <t>COLEGIO SANTA CECILIA</t>
  </si>
  <si>
    <t>LOS MILLONARIOS</t>
  </si>
  <si>
    <t>SUSANA RUIZ RUIZ</t>
  </si>
  <si>
    <t>600 ESTE DE ESCUELA SANTA CECILIA</t>
  </si>
  <si>
    <t>4042</t>
  </si>
  <si>
    <t>LICEO DE FLORENCIA</t>
  </si>
  <si>
    <t>4041</t>
  </si>
  <si>
    <t>LICEO SUCRE</t>
  </si>
  <si>
    <t>JORGE ANTONIO ALVARADO SAENZ</t>
  </si>
  <si>
    <t>EAST SIDE HIGH SCHOOL</t>
  </si>
  <si>
    <t>4012</t>
  </si>
  <si>
    <t>LICEO CARRILLOS DE POAS</t>
  </si>
  <si>
    <t>3998</t>
  </si>
  <si>
    <t>COLEGIO DE TABARCIA</t>
  </si>
  <si>
    <t>4104</t>
  </si>
  <si>
    <t>COLEGIO BOCAS DE NOSARA</t>
  </si>
  <si>
    <t>FRENTE A LA SODA PORCHOTES</t>
  </si>
  <si>
    <t>4148</t>
  </si>
  <si>
    <t>LICEO AGUAS CLARAS</t>
  </si>
  <si>
    <t>200 M NORTE DE LA ENTRADA DE RIO NEGRO</t>
  </si>
  <si>
    <t>4149</t>
  </si>
  <si>
    <t>LICEO KATIRA</t>
  </si>
  <si>
    <t>FRENTE AL CAMPO FERIAL DE KATIRA</t>
  </si>
  <si>
    <t>4147</t>
  </si>
  <si>
    <t>LICEO BRASILIA</t>
  </si>
  <si>
    <t>3979</t>
  </si>
  <si>
    <t>LICEO TEODORO PICADO</t>
  </si>
  <si>
    <t>3977</t>
  </si>
  <si>
    <t>150 SURESTE DE COOPECORONADO</t>
  </si>
  <si>
    <t>300 NORTE 125 ESTE DEL PARQUE LA AMISTAD</t>
  </si>
  <si>
    <t>00389</t>
  </si>
  <si>
    <t>ALTO DE GUADALUPE</t>
  </si>
  <si>
    <t>CAMPESTRE</t>
  </si>
  <si>
    <t>BILINGÜE JORGE VOLIO JIMENEZ</t>
  </si>
  <si>
    <t>info.jorgevolio@gmail.com</t>
  </si>
  <si>
    <t>4061</t>
  </si>
  <si>
    <t>LICEO DE CORRALILLO</t>
  </si>
  <si>
    <t>4064</t>
  </si>
  <si>
    <t>COLEGIO FRANCISCA CARRASCO JIMENEZ</t>
  </si>
  <si>
    <t>4004</t>
  </si>
  <si>
    <t>LICEO BORUCA</t>
  </si>
  <si>
    <t>SAINT PETERS HIGH SCHOOL</t>
  </si>
  <si>
    <t>LA ITABA</t>
  </si>
  <si>
    <t>COLEGIO VICTORIA SCHOOL</t>
  </si>
  <si>
    <t>info@colegivictoria.com</t>
  </si>
  <si>
    <t>4144</t>
  </si>
  <si>
    <t>4143</t>
  </si>
  <si>
    <t>BARRIO FRUTA PAN</t>
  </si>
  <si>
    <t>4059</t>
  </si>
  <si>
    <t>LICEO SAN DIEGO</t>
  </si>
  <si>
    <t>4047</t>
  </si>
  <si>
    <t>LICEO CHACHAGUA</t>
  </si>
  <si>
    <t>LIGIA SOLANO DELGADO</t>
  </si>
  <si>
    <t>4043</t>
  </si>
  <si>
    <t>LICEO PAVON</t>
  </si>
  <si>
    <t>4015</t>
  </si>
  <si>
    <t>COLEGIO AMBIENTALISTA EL ROBLE</t>
  </si>
  <si>
    <t>EL ROBLE DE ALAJUELA</t>
  </si>
  <si>
    <t>4013</t>
  </si>
  <si>
    <t>COLEGIO TUETAL NORTE</t>
  </si>
  <si>
    <t>4014</t>
  </si>
  <si>
    <t>LICEO SAN ROQUE</t>
  </si>
  <si>
    <t>100 M SUR DE LA PLAZA DE DEPORTES</t>
  </si>
  <si>
    <t>4112</t>
  </si>
  <si>
    <t>COLEGIO SAN RAFAEL</t>
  </si>
  <si>
    <t>DIAGONAL A LA PLAZA DE FUTBOL</t>
  </si>
  <si>
    <t>5079</t>
  </si>
  <si>
    <t>LICEO VILLARREAL</t>
  </si>
  <si>
    <t>4137</t>
  </si>
  <si>
    <t>4032</t>
  </si>
  <si>
    <t>LICEO NUESTRA SEÑORA DE LOS ANGELES</t>
  </si>
  <si>
    <t>DANNY PERALTA CRUZ</t>
  </si>
  <si>
    <t>4106</t>
  </si>
  <si>
    <t>LICEO SAN FRANCISCO DE COYOTE</t>
  </si>
  <si>
    <t>600 NOROESTE DEL RANCHO LOMA CLARA</t>
  </si>
  <si>
    <t>100 OESTE Y 100 NORTE DEL EBAIS</t>
  </si>
  <si>
    <t>3978</t>
  </si>
  <si>
    <t>ANGEL HIGH SCHOOL</t>
  </si>
  <si>
    <t>4044</t>
  </si>
  <si>
    <t>LICEO SANTA RITA</t>
  </si>
  <si>
    <t>GRUSHENSKA CASTILLO FERNANDEZ</t>
  </si>
  <si>
    <t>4011</t>
  </si>
  <si>
    <t>LICEO DE SANTA GERTRUDIS</t>
  </si>
  <si>
    <t>GEMMA NAVARRO FALLAS</t>
  </si>
  <si>
    <t>cbenjaminfraklin@gmail.com</t>
  </si>
  <si>
    <t>4098</t>
  </si>
  <si>
    <t>COLEGIO CAÑAS DULCES</t>
  </si>
  <si>
    <t>4126</t>
  </si>
  <si>
    <t>CAMBOYA</t>
  </si>
  <si>
    <t>4038</t>
  </si>
  <si>
    <t>EXPERIMENTAL BILINGÜE DE NARANJO</t>
  </si>
  <si>
    <t>4130</t>
  </si>
  <si>
    <t>FRENTE AL CEMENTERIO EL CAIRO, SIQUIRRES</t>
  </si>
  <si>
    <t>200 NORTE DE LA IGLESIA CATOLICA</t>
  </si>
  <si>
    <t>3999</t>
  </si>
  <si>
    <t>150 ESTE DE LA UNIVERSIDAD NACIONAL</t>
  </si>
  <si>
    <t>ACADEMIA DE LA TECNOLOGIA MODERNA</t>
  </si>
  <si>
    <t>4031</t>
  </si>
  <si>
    <t>LICEO DE TAMBOR</t>
  </si>
  <si>
    <t>225 SUR DE LA PLAZA DE DEPORTES</t>
  </si>
  <si>
    <t>COLEGIO SAN RAFAEL-ATENAS</t>
  </si>
  <si>
    <t>JOSE JOAQUIN RIVERA CHACON</t>
  </si>
  <si>
    <t>colegiosanrafaelatenas@gmail.com</t>
  </si>
  <si>
    <t>1 KM NORTE DEL PARQUE DE SAN RAFAEL</t>
  </si>
  <si>
    <t>4075</t>
  </si>
  <si>
    <t>COLEGIO AMBIENTALISTA DE PEJIBAYE</t>
  </si>
  <si>
    <t>50 NORTE DEL ANTIGUO BENEFICIO DE CAFE</t>
  </si>
  <si>
    <t>4073</t>
  </si>
  <si>
    <t>EXPERIMENTAL BILINGÜE DE TURRIALBA</t>
  </si>
  <si>
    <t>4074</t>
  </si>
  <si>
    <t>LICEO TRES EQUIS</t>
  </si>
  <si>
    <t>FERNANDO GRAY ROGERS</t>
  </si>
  <si>
    <t>5536</t>
  </si>
  <si>
    <t>COLEGIO BARRA DE COLORADO</t>
  </si>
  <si>
    <t>5176</t>
  </si>
  <si>
    <t>LICEO RURAL BARRA DE TORTUGUERO</t>
  </si>
  <si>
    <t>BARRA TORTUGUERO</t>
  </si>
  <si>
    <t>75 ESTE DE CABINAS MARISCAR</t>
  </si>
  <si>
    <t>5316</t>
  </si>
  <si>
    <t>5171</t>
  </si>
  <si>
    <t>5142</t>
  </si>
  <si>
    <t>LICEO RURAL SAN JORGE</t>
  </si>
  <si>
    <t>5144</t>
  </si>
  <si>
    <t>PONGOLA</t>
  </si>
  <si>
    <t>5146</t>
  </si>
  <si>
    <t>LICEO RURAL EL CONCHO</t>
  </si>
  <si>
    <t>5156</t>
  </si>
  <si>
    <t>LICEO RURAL GRANO DE ORO</t>
  </si>
  <si>
    <t>5133</t>
  </si>
  <si>
    <t>100 NORTE DE LA ESCUELA IGNACIO DURAN VEGA</t>
  </si>
  <si>
    <t>5300</t>
  </si>
  <si>
    <t>LICEO LAS ESPERANZAS</t>
  </si>
  <si>
    <t>5073</t>
  </si>
  <si>
    <t>LICEO LA UVITA</t>
  </si>
  <si>
    <t>UVITA</t>
  </si>
  <si>
    <t>5299</t>
  </si>
  <si>
    <t>5134</t>
  </si>
  <si>
    <t>6 KM AL NORTE DE LA BOMBA DEL BRUJO</t>
  </si>
  <si>
    <t>5136</t>
  </si>
  <si>
    <t>5163</t>
  </si>
  <si>
    <t>5162</t>
  </si>
  <si>
    <t>5145</t>
  </si>
  <si>
    <t>LICEO RURAL SAN JOAQUIN DE CUTRIS</t>
  </si>
  <si>
    <t>5167</t>
  </si>
  <si>
    <t>AGUJITAS DE DRAKE</t>
  </si>
  <si>
    <t>5159</t>
  </si>
  <si>
    <t>LICEO SAMARA</t>
  </si>
  <si>
    <t>COSTADO NORTE HOTEL VILLAS PLAYA SAMARA</t>
  </si>
  <si>
    <t>5152</t>
  </si>
  <si>
    <t>5303</t>
  </si>
  <si>
    <t>LICEO CAPITAN MANUEL QUIROS</t>
  </si>
  <si>
    <t>ELMER VILLALOBOS GONZALEZ</t>
  </si>
  <si>
    <t>4913</t>
  </si>
  <si>
    <t>LICEO DOS RIOS</t>
  </si>
  <si>
    <t>5166</t>
  </si>
  <si>
    <t>LICEO FINCA ALAJUELA</t>
  </si>
  <si>
    <t>cmdpcoloradito99@yahoo.es</t>
  </si>
  <si>
    <t>4139</t>
  </si>
  <si>
    <t>LICEO DE POCORA</t>
  </si>
  <si>
    <t>4140</t>
  </si>
  <si>
    <t>LICEO AMBIENTALISTA LLANO BONITO</t>
  </si>
  <si>
    <t>CARLOS RODRIGUEZ GUZMAN</t>
  </si>
  <si>
    <t>CARMEN IDA INFANTE MELENDEZ</t>
  </si>
  <si>
    <t>FRENTE A LAS BOLETERIAS DEL ESTADIO SAPRISSA</t>
  </si>
  <si>
    <t>COLEGIO SAN ENRIQUE DE OSSO</t>
  </si>
  <si>
    <t>5170</t>
  </si>
  <si>
    <t>LICEO RURAL BARRA PARISMINA</t>
  </si>
  <si>
    <t>5173</t>
  </si>
  <si>
    <t>5683</t>
  </si>
  <si>
    <t>CONTIGUO A LA PLAZA DE DEPORTES, CUBA CREEK</t>
  </si>
  <si>
    <t>5532</t>
  </si>
  <si>
    <t>LICEO BOCA DE ARENAL</t>
  </si>
  <si>
    <t>5151</t>
  </si>
  <si>
    <t>LICEO BUENOS AIRES DE POCOSOL</t>
  </si>
  <si>
    <t>100 ESTE Y 300 NORTE DE LA BOMBA BUENOS AIRES</t>
  </si>
  <si>
    <t>5318</t>
  </si>
  <si>
    <t>LICEO CORONEL MANUEL ARGÜELLO</t>
  </si>
  <si>
    <t>DETRAS AGENCIA DEL MAG</t>
  </si>
  <si>
    <t>4039</t>
  </si>
  <si>
    <t>COLEGIO DR. RICARDO MORENO CAÑAS</t>
  </si>
  <si>
    <t>colegio_rincon@hotmail.com</t>
  </si>
  <si>
    <t>ALAIN CAMACHO CUADRA</t>
  </si>
  <si>
    <t>4049</t>
  </si>
  <si>
    <t>LICEO MANUEL EMILIO RODRIGUEZ</t>
  </si>
  <si>
    <t>5132</t>
  </si>
  <si>
    <t>5531</t>
  </si>
  <si>
    <t>5125</t>
  </si>
  <si>
    <t>CHANGUENA CENTRO</t>
  </si>
  <si>
    <t>5530</t>
  </si>
  <si>
    <t>LICEO SAN FRANCISCO</t>
  </si>
  <si>
    <t>5301</t>
  </si>
  <si>
    <t>GUSTAVO MORA ARIAS</t>
  </si>
  <si>
    <t>lic.platanillo@drepz.ed.cr</t>
  </si>
  <si>
    <t>200 NORESTE DEL EBAIS DE PLATANILLO</t>
  </si>
  <si>
    <t>5161</t>
  </si>
  <si>
    <t>LICEO RURAL LA ESPERANZA</t>
  </si>
  <si>
    <t>4109</t>
  </si>
  <si>
    <t>5155</t>
  </si>
  <si>
    <t>LICEO RURAL PACAYITAS</t>
  </si>
  <si>
    <t>DIAGONAL DELEGACION POLICIAL DE PACAYITAS</t>
  </si>
  <si>
    <t>5165</t>
  </si>
  <si>
    <t>LICEO RURAL ISLA VENADO</t>
  </si>
  <si>
    <t>4915</t>
  </si>
  <si>
    <t>LICEO RURAL CABECERAS</t>
  </si>
  <si>
    <t>CABECERA</t>
  </si>
  <si>
    <t>5139</t>
  </si>
  <si>
    <t>300 SUR Y 50 ESTE DE LA PLAZA DE DEPORTES</t>
  </si>
  <si>
    <t>5178</t>
  </si>
  <si>
    <t>LICEO LAS DELICIAS</t>
  </si>
  <si>
    <t>5707</t>
  </si>
  <si>
    <t>COLEGIO ACADEMICO DE COSTA DE PAJAROS</t>
  </si>
  <si>
    <t>5121</t>
  </si>
  <si>
    <t>LICEO RURAL LAS CEIBAS</t>
  </si>
  <si>
    <t>EL LLANO DE LA MESA</t>
  </si>
  <si>
    <t>SAINT GABRIEL</t>
  </si>
  <si>
    <t>100 NORTE 50 ESTE 200 NORTE DEL ICE</t>
  </si>
  <si>
    <t>COLEGIO BILINGÜE NUEVA ESPERANZA</t>
  </si>
  <si>
    <t>direccionsecundaria@nuevaesperanza.co.cr</t>
  </si>
  <si>
    <t>COLEGIO DEL MUNDO UNIDO COSTA RICA</t>
  </si>
  <si>
    <t>info@uwccostarica.org</t>
  </si>
  <si>
    <t>NUEVO MUNDO</t>
  </si>
  <si>
    <t>thesummischool@tsscr.com</t>
  </si>
  <si>
    <t>3980</t>
  </si>
  <si>
    <t>LICEO HERNAN ZAMORA ELIZONDO</t>
  </si>
  <si>
    <t>200 NORTE DE LA TERMINAL DE DULCE NOMBRE</t>
  </si>
  <si>
    <t>5197</t>
  </si>
  <si>
    <t>5288</t>
  </si>
  <si>
    <t>LICEO RURAL MANZANILLO</t>
  </si>
  <si>
    <t>4097</t>
  </si>
  <si>
    <t>650 NOROESTE DEL SALON COMUNAL</t>
  </si>
  <si>
    <t>5154</t>
  </si>
  <si>
    <t>LICEO RURAL SAN JOAQUIN</t>
  </si>
  <si>
    <t>DETRAS TEMPLO CATOLICO</t>
  </si>
  <si>
    <t>4115</t>
  </si>
  <si>
    <t>LICEO EMILIANO ODIO MADRIGAL</t>
  </si>
  <si>
    <t>CONTIGUO AL CEMENTERIO 3 MARIAS</t>
  </si>
  <si>
    <t>5137</t>
  </si>
  <si>
    <t>LICEO LA GUACIMA</t>
  </si>
  <si>
    <t>5080</t>
  </si>
  <si>
    <t>5289</t>
  </si>
  <si>
    <t>LICEO RURAL DE CEDRAL</t>
  </si>
  <si>
    <t>5177</t>
  </si>
  <si>
    <t>LICEO RURAL EL PORVENIR</t>
  </si>
  <si>
    <t>5075</t>
  </si>
  <si>
    <t>LICEO FRANCISCO AMIGUETTE HERRERA</t>
  </si>
  <si>
    <t>50 ESTE 200 SUR DE LA IGLESIA CATOLICA</t>
  </si>
  <si>
    <t>5076</t>
  </si>
  <si>
    <t>LICEO GASTON PERALTA CARRANZA</t>
  </si>
  <si>
    <t>CONTIGUO A LA PLAZA DE LOS LLANOS</t>
  </si>
  <si>
    <t>5150</t>
  </si>
  <si>
    <t>5148</t>
  </si>
  <si>
    <t>LICEO RURAL SAN RAFAEL</t>
  </si>
  <si>
    <t>5149</t>
  </si>
  <si>
    <t>LICEO RURAL MEDIO QUESO</t>
  </si>
  <si>
    <t>4048</t>
  </si>
  <si>
    <t>LICEO ENRIQUE GUIER SAENZ</t>
  </si>
  <si>
    <t>3995</t>
  </si>
  <si>
    <t>LICEO JOAQUIN GUTIERREZ MANGEL</t>
  </si>
  <si>
    <t>200 OESTE GUARDA RURAL, SAN RAFAEL ARRIBA</t>
  </si>
  <si>
    <t>5347</t>
  </si>
  <si>
    <t>LICEO RURAL BUENA VISTA</t>
  </si>
  <si>
    <t>5297</t>
  </si>
  <si>
    <t>COLEGIO LA PALMA</t>
  </si>
  <si>
    <t>5350</t>
  </si>
  <si>
    <t>CONTIGUO A ENTRADA, AL VALLE DE LIMONCITO</t>
  </si>
  <si>
    <t>5317</t>
  </si>
  <si>
    <t>LICEO CANALETE</t>
  </si>
  <si>
    <t>4068</t>
  </si>
  <si>
    <t>LICEO LLANO BONITO</t>
  </si>
  <si>
    <t>saintedwardhighschool@gmail.com</t>
  </si>
  <si>
    <t>4006</t>
  </si>
  <si>
    <t>LICEO YOLANDA OREAMUNO UNGER</t>
  </si>
  <si>
    <t>URBANIZACION EL PROGRESO</t>
  </si>
  <si>
    <t>MARIELOS PORRAS ALTAMIRANO</t>
  </si>
  <si>
    <t>5294</t>
  </si>
  <si>
    <t>LICEO RURAL USEKLA</t>
  </si>
  <si>
    <t>5129</t>
  </si>
  <si>
    <t>5128</t>
  </si>
  <si>
    <t>5168</t>
  </si>
  <si>
    <t>LICEO RURAL BOCA DE SIERPE</t>
  </si>
  <si>
    <t>WENDY LATOUCHE SEGURA</t>
  </si>
  <si>
    <t>FRENTE A PLAZA DE DEPORTES DE SIERPE DE OSA</t>
  </si>
  <si>
    <t>5131</t>
  </si>
  <si>
    <t>5302</t>
  </si>
  <si>
    <t>LICEO LOS ANGELES</t>
  </si>
  <si>
    <t>5293</t>
  </si>
  <si>
    <t>LICEO RURAL BOCA TAPADA</t>
  </si>
  <si>
    <t>5304</t>
  </si>
  <si>
    <t>LICEO NICOLAS AGUILAR MURILLO</t>
  </si>
  <si>
    <t>SAINT NICHOLAS OF FLÜE SCHOOL</t>
  </si>
  <si>
    <t>direc.secund@saintnicholas.ed.cr</t>
  </si>
  <si>
    <t>KAMUK SCHOOL</t>
  </si>
  <si>
    <t>200 NORTE 200 OESTE DE LOS APTOS. LLORENTE</t>
  </si>
  <si>
    <t>5290</t>
  </si>
  <si>
    <t>LICEO DE CASCAJAL</t>
  </si>
  <si>
    <t>SAN MIGUEL PALMAR</t>
  </si>
  <si>
    <t>4091</t>
  </si>
  <si>
    <t>LICEO DE RIO FRIO</t>
  </si>
  <si>
    <t>FINCA 11</t>
  </si>
  <si>
    <t>300 M E DE LA ESCUELA FINCA II</t>
  </si>
  <si>
    <t>5295</t>
  </si>
  <si>
    <t>LICEO LA PERLA</t>
  </si>
  <si>
    <t>5291</t>
  </si>
  <si>
    <t>5575</t>
  </si>
  <si>
    <t>LICEO RURAL ABROJO MOCTEZUMA</t>
  </si>
  <si>
    <t>5576</t>
  </si>
  <si>
    <t>5590</t>
  </si>
  <si>
    <t>LICEO JUNTAS DE CAOBA</t>
  </si>
  <si>
    <t>FLOR COREA VIALES</t>
  </si>
  <si>
    <t>5535</t>
  </si>
  <si>
    <t>LICEO DE GUARDIA</t>
  </si>
  <si>
    <t>5583</t>
  </si>
  <si>
    <t>LICEO CUATRO BOCAS</t>
  </si>
  <si>
    <t>5584</t>
  </si>
  <si>
    <t>LICEO RURAL LA CONQUISTA</t>
  </si>
  <si>
    <t>VERONICA PERAZA ALVAREZ</t>
  </si>
  <si>
    <t>5568</t>
  </si>
  <si>
    <t>COLEGIO SEPECUE</t>
  </si>
  <si>
    <t>5567</t>
  </si>
  <si>
    <t>ALFREDO BRUNLEY ROBINSON</t>
  </si>
  <si>
    <t>5577</t>
  </si>
  <si>
    <t>LICEO EL SAINO</t>
  </si>
  <si>
    <t>5533</t>
  </si>
  <si>
    <t>5582</t>
  </si>
  <si>
    <t>VISTA ATENAS HIGH SCHOOL</t>
  </si>
  <si>
    <t>bramirezgv@hotmail.com</t>
  </si>
  <si>
    <t>URBANIZACION VISTA ATENAS, SABANA LARGA</t>
  </si>
  <si>
    <t>SAINT ANTHONY HIGH SCHOOL</t>
  </si>
  <si>
    <t>BARRIO ALONDRA</t>
  </si>
  <si>
    <t>DIAGONAL A LA ESCUELA RICARDO ANDRE</t>
  </si>
  <si>
    <t>CIENTIFICO DE COSTA RICA DEL ATLANTICO -UNED-</t>
  </si>
  <si>
    <t>5580</t>
  </si>
  <si>
    <t>LICEO RURAL SANTIAGO</t>
  </si>
  <si>
    <t>CONTIGUO A LA ESCUELA SANTIAGO</t>
  </si>
  <si>
    <t>5579</t>
  </si>
  <si>
    <t>200 ESTE DEL CEMENTERIO DE SAN ANTONIO</t>
  </si>
  <si>
    <t>5581</t>
  </si>
  <si>
    <t>LICEO RURAL SAN RAFAEL DE CABAGRA</t>
  </si>
  <si>
    <t>SAN RAFAEL CABAGRA</t>
  </si>
  <si>
    <t>5585</t>
  </si>
  <si>
    <t>LICEO RURAL LA ALDEA</t>
  </si>
  <si>
    <t>5356</t>
  </si>
  <si>
    <t>5296</t>
  </si>
  <si>
    <t>LICEO RURAL SALVADOR DURAN OCAMPO</t>
  </si>
  <si>
    <t>5587</t>
  </si>
  <si>
    <t>LICEO RURAL SAN JULIAN</t>
  </si>
  <si>
    <t>YURI VANESSA CASANOVA AZOFEIFA</t>
  </si>
  <si>
    <t>SALVADOR SALAS BENAVIDES</t>
  </si>
  <si>
    <t>5662</t>
  </si>
  <si>
    <t>LICEO RURAL DE PUERTO VIEJO</t>
  </si>
  <si>
    <t>5598</t>
  </si>
  <si>
    <t>5578</t>
  </si>
  <si>
    <t>LICEO RURAL LA GUARIA DE POCOSOL</t>
  </si>
  <si>
    <t>FRENTE A LA ESCUELA LA GUARIA</t>
  </si>
  <si>
    <t>5729</t>
  </si>
  <si>
    <t>COLEGIO PLAYAS DEL COCO</t>
  </si>
  <si>
    <t>5728</t>
  </si>
  <si>
    <t>LICEO SANTA MARTA</t>
  </si>
  <si>
    <t>5658</t>
  </si>
  <si>
    <t>LICEO RURAL YERI</t>
  </si>
  <si>
    <t>5657</t>
  </si>
  <si>
    <t>BAJO LOS INDIOS</t>
  </si>
  <si>
    <t>5679</t>
  </si>
  <si>
    <t>COLEGIO CANDELARIA</t>
  </si>
  <si>
    <t>SEHIRIS VILLALOBOS CARAZO</t>
  </si>
  <si>
    <t>ALTO MURILLO, CANDELARIA</t>
  </si>
  <si>
    <t>5656</t>
  </si>
  <si>
    <t>LICEO RURAL SANTA CRUZ</t>
  </si>
  <si>
    <t>5655</t>
  </si>
  <si>
    <t>LICEO DE SAN ANDRES</t>
  </si>
  <si>
    <t>5661</t>
  </si>
  <si>
    <t>LICEO RURAL LAS MARIAS</t>
  </si>
  <si>
    <t>5718</t>
  </si>
  <si>
    <t>5596</t>
  </si>
  <si>
    <t>LOS JAZMINES B.</t>
  </si>
  <si>
    <t>5670</t>
  </si>
  <si>
    <t>LICEO COLONIA PUNTARENAS</t>
  </si>
  <si>
    <t>CONTIGUO A LA CENTRAL TELEFONICA DEL ICE</t>
  </si>
  <si>
    <t>5671</t>
  </si>
  <si>
    <t>LICEO COLONIA VILLA NUEVA</t>
  </si>
  <si>
    <t>VILLANUEVA</t>
  </si>
  <si>
    <t>5672</t>
  </si>
  <si>
    <t>LICEO RURAL VALLE VERDE</t>
  </si>
  <si>
    <t>5674</t>
  </si>
  <si>
    <t>LICEO RURAL PIEDRAS AZULES</t>
  </si>
  <si>
    <t>SALON COMUNAL DE PIEDRAS AZULES</t>
  </si>
  <si>
    <t>5673</t>
  </si>
  <si>
    <t>LICEO RURAL SAN LUIS</t>
  </si>
  <si>
    <t>SAN LUIS DE DOS RIOS</t>
  </si>
  <si>
    <t>5591</t>
  </si>
  <si>
    <t>LICEO SAN JORGE</t>
  </si>
  <si>
    <t>5709</t>
  </si>
  <si>
    <t>LICEO RURAL DE TARCOLES</t>
  </si>
  <si>
    <t>5660</t>
  </si>
  <si>
    <t>5667</t>
  </si>
  <si>
    <t>LICEO RURAL JUANILAMA</t>
  </si>
  <si>
    <t>3 KM OESTE DE LA ENTRADA A TRES Y TRES</t>
  </si>
  <si>
    <t>5666</t>
  </si>
  <si>
    <t>5677</t>
  </si>
  <si>
    <t>COLEGIO SAN MARTIN</t>
  </si>
  <si>
    <t>500 SUR 200 ESTE DE LA IGLESIA CATOLICA</t>
  </si>
  <si>
    <t>5735</t>
  </si>
  <si>
    <t>5664</t>
  </si>
  <si>
    <t>LICEO RURAL SAN ANTONIO</t>
  </si>
  <si>
    <t>200 SURESTE DE PLAZA DEPORTES</t>
  </si>
  <si>
    <t>5663</t>
  </si>
  <si>
    <t>LICEO RURAL LA PALMA</t>
  </si>
  <si>
    <t>350 SUR DEL PUENTE REAL</t>
  </si>
  <si>
    <t>5645</t>
  </si>
  <si>
    <t>LICEO BEBEDERO</t>
  </si>
  <si>
    <t>DE LA IGLESIA 200 E 200 S</t>
  </si>
  <si>
    <t>5665</t>
  </si>
  <si>
    <t>5708</t>
  </si>
  <si>
    <t>LICEO RURAL LA GARITA</t>
  </si>
  <si>
    <t>350 SUR DEL COMANDO LA GARITA</t>
  </si>
  <si>
    <t>75 AL NORTE DE BANCO POPULAR</t>
  </si>
  <si>
    <t>5659</t>
  </si>
  <si>
    <t>LICEO RURAL CARTAGENA</t>
  </si>
  <si>
    <t>FRENTE A LA PLAZA DE DEPORTES CARTAGENA</t>
  </si>
  <si>
    <t>CIENTIFICO DE COSTA RICA DE PUNTARENAS -UCR-</t>
  </si>
  <si>
    <t>5852</t>
  </si>
  <si>
    <t>LICEO PICAGRES DE MORA</t>
  </si>
  <si>
    <t>5873</t>
  </si>
  <si>
    <t>LICEO DE BARBACOAS</t>
  </si>
  <si>
    <t>200 OESTE DEL TEMPLO CATOLICO</t>
  </si>
  <si>
    <t>5586</t>
  </si>
  <si>
    <t>LICEO EL PARAISO</t>
  </si>
  <si>
    <t>2 KM ESTE PIÑALES DE SANTA CLARA SAN GERARDO</t>
  </si>
  <si>
    <t>250 NORTE DE LA IGLESIA CATOLICA ALAJUELITA</t>
  </si>
  <si>
    <t>6156</t>
  </si>
  <si>
    <t>DONALD ARAYA VARGAS</t>
  </si>
  <si>
    <t>5870</t>
  </si>
  <si>
    <t>5814</t>
  </si>
  <si>
    <t>LICEO VUELTA DE JORCO</t>
  </si>
  <si>
    <t>5834</t>
  </si>
  <si>
    <t>UNIDAD PEDAGOGICA SAN DIEGO</t>
  </si>
  <si>
    <t>5840</t>
  </si>
  <si>
    <t>LICEO RURAL LA LUCHITA</t>
  </si>
  <si>
    <t>5841</t>
  </si>
  <si>
    <t>LICEO SAN CARLOS</t>
  </si>
  <si>
    <t>5845</t>
  </si>
  <si>
    <t>LICEO EL CONSUELO</t>
  </si>
  <si>
    <t>ASENTAMIENTO EL CONSUELO, QUEBRADA GRANDE</t>
  </si>
  <si>
    <t>5844</t>
  </si>
  <si>
    <t>LICEO CUAJINIQUIL</t>
  </si>
  <si>
    <t>5838</t>
  </si>
  <si>
    <t>LICEO RURAL COOPESILENCIO</t>
  </si>
  <si>
    <t>5836</t>
  </si>
  <si>
    <t>LICEO RURAL SANTO DOMINGO</t>
  </si>
  <si>
    <t>5837</t>
  </si>
  <si>
    <t>LICEO RURAL CERRITOS</t>
  </si>
  <si>
    <t>5871</t>
  </si>
  <si>
    <t>LONDRES CENTRO</t>
  </si>
  <si>
    <t>5853</t>
  </si>
  <si>
    <t>5869</t>
  </si>
  <si>
    <t>LICEO AEROPUERTO JERUSALEN</t>
  </si>
  <si>
    <t>5817</t>
  </si>
  <si>
    <t>LICEO LA PALMERA</t>
  </si>
  <si>
    <t>300 OESTE DEL SALON COMUNAL</t>
  </si>
  <si>
    <t>5854</t>
  </si>
  <si>
    <t>LICEO RURAL EL VENADO</t>
  </si>
  <si>
    <t>EL VENADO</t>
  </si>
  <si>
    <t>VANESSA TORRES ALVAREZ</t>
  </si>
  <si>
    <t>DEPORTIVO SANTO DOMINGO</t>
  </si>
  <si>
    <t>SANTO DOMINGO CENTRO</t>
  </si>
  <si>
    <t>5858</t>
  </si>
  <si>
    <t>LICEO RURAL LA GATA</t>
  </si>
  <si>
    <t>SALON COMUNAL LA GATA 200 M SUR DEL EBAIS</t>
  </si>
  <si>
    <t>5850</t>
  </si>
  <si>
    <t>LICEO BELEN</t>
  </si>
  <si>
    <t>150 NOROESTE DEL CEMENTERIO DE BELEN</t>
  </si>
  <si>
    <t>5886</t>
  </si>
  <si>
    <t>EXPERIMENTAL BILINGÜE DE SARCHI SUR</t>
  </si>
  <si>
    <t>5891</t>
  </si>
  <si>
    <t>LICEO RURAL EL CARMEN PARRITA</t>
  </si>
  <si>
    <t>5820</t>
  </si>
  <si>
    <t>LICEO DE TERRABA</t>
  </si>
  <si>
    <t>MARCOS ANT. RIVERA FERNANDEZ</t>
  </si>
  <si>
    <t>800 SUROESTE DEL LA IGLESIA CATOLICA</t>
  </si>
  <si>
    <t>CENTRO SANTA ANA</t>
  </si>
  <si>
    <t>5847</t>
  </si>
  <si>
    <t>LICEO RURAL LA CELINA</t>
  </si>
  <si>
    <t>LA CELINA</t>
  </si>
  <si>
    <t>5882</t>
  </si>
  <si>
    <t>EXPERIMENTAL BILINGÜE DE SIQUIRRES</t>
  </si>
  <si>
    <t>BARRIO EL MANGAL</t>
  </si>
  <si>
    <t>5848</t>
  </si>
  <si>
    <t>5842</t>
  </si>
  <si>
    <t>5849</t>
  </si>
  <si>
    <t>LICEO RURAL ROCA QUEMADA</t>
  </si>
  <si>
    <t>TSINIKLARI</t>
  </si>
  <si>
    <t>TSINIKLARI, CHIRRIPO</t>
  </si>
  <si>
    <t>5851</t>
  </si>
  <si>
    <t>COSTADO NE DE LA PLAZA DE SANTA TERESA</t>
  </si>
  <si>
    <t>5874</t>
  </si>
  <si>
    <t>LICEO AMBIENTALISTA DE HORQUETAS</t>
  </si>
  <si>
    <t>FRENTE A TROPICAL GREEN LA RAMBLA</t>
  </si>
  <si>
    <t>5734</t>
  </si>
  <si>
    <t>COLONIA CUBUJUQUI</t>
  </si>
  <si>
    <t>5846</t>
  </si>
  <si>
    <t>5860</t>
  </si>
  <si>
    <t>LICEO RURAL LAS NUBES CRISTO REY</t>
  </si>
  <si>
    <t>5843</t>
  </si>
  <si>
    <t>5855</t>
  </si>
  <si>
    <t>5895</t>
  </si>
  <si>
    <t>LICEO RURAL AGUAS ZARCAS</t>
  </si>
  <si>
    <t>3 KM SURESTE DEL CENTRO DE TURRIALBA</t>
  </si>
  <si>
    <t>5897</t>
  </si>
  <si>
    <t>RUTH ARCE CASTILLO</t>
  </si>
  <si>
    <t>350 OESTE DEL SUPER DE ACAPULCO</t>
  </si>
  <si>
    <t>MARIAMALIA HERRERA FLORES</t>
  </si>
  <si>
    <t>5999</t>
  </si>
  <si>
    <t>LICEO RURAL SAN ISIDRO</t>
  </si>
  <si>
    <t>SAN ISIDRO CENTRO</t>
  </si>
  <si>
    <t>5968</t>
  </si>
  <si>
    <t>LICEO RURAL CAÑON DE EL GUARCO</t>
  </si>
  <si>
    <t>CAÑON GUARCO</t>
  </si>
  <si>
    <t>KM 58 CARRETERA INTERAMERICANA SUR</t>
  </si>
  <si>
    <t>5979</t>
  </si>
  <si>
    <t>LICEO SAN NICOLAS DE TOLENTINO</t>
  </si>
  <si>
    <t>TARAS SAN NICOLAS</t>
  </si>
  <si>
    <t>5993</t>
  </si>
  <si>
    <t>UNIDAD PEDAGOGICA BARRIO NUEVO</t>
  </si>
  <si>
    <t>FRENTE A LA PLAZA DE DEPORTES BARRIO NUEVO</t>
  </si>
  <si>
    <t>5975</t>
  </si>
  <si>
    <t>LICEO RURAL BANDERAS</t>
  </si>
  <si>
    <t>BANDERAS DE POCOSOL</t>
  </si>
  <si>
    <t>5976</t>
  </si>
  <si>
    <t>5994</t>
  </si>
  <si>
    <t>LICEO LA AMISTAD</t>
  </si>
  <si>
    <t>5988</t>
  </si>
  <si>
    <t>LICEO QUEBRADA GANADO</t>
  </si>
  <si>
    <t>5967</t>
  </si>
  <si>
    <t>LICEO RURAL NUEVA GUATEMALA</t>
  </si>
  <si>
    <t>6017</t>
  </si>
  <si>
    <t>LICEO LA LUCHA</t>
  </si>
  <si>
    <t>LA LUCHA POTRERO GRANDE</t>
  </si>
  <si>
    <t>5970</t>
  </si>
  <si>
    <t>LICEO RURAL ISLAS DEL CHIRRIPO</t>
  </si>
  <si>
    <t>FINCA 10 RIO FRIO</t>
  </si>
  <si>
    <t>5973</t>
  </si>
  <si>
    <t>5992</t>
  </si>
  <si>
    <t>LICEO LAGUNA</t>
  </si>
  <si>
    <t>5995</t>
  </si>
  <si>
    <t>LICEO DE MAGALLANES</t>
  </si>
  <si>
    <t>5996</t>
  </si>
  <si>
    <t>EXPERIMENTAL BILINGÜE DE SAN RAMON</t>
  </si>
  <si>
    <t>5985</t>
  </si>
  <si>
    <t>LICEO RURAL ZAPATON</t>
  </si>
  <si>
    <t>6030</t>
  </si>
  <si>
    <t>LICEO VIRGEN MEDALLA MILAGROSA</t>
  </si>
  <si>
    <t>100 ESTE DE LA IGLESIA CATOLICA</t>
  </si>
  <si>
    <t>5998</t>
  </si>
  <si>
    <t>LICEO PACTO DEL JOCOTE</t>
  </si>
  <si>
    <t>6020</t>
  </si>
  <si>
    <t>LICEO DEPORTIVO DE GRECIA</t>
  </si>
  <si>
    <t>300 NORTE DEL MERCADO MUNICIPAL DE GRECIA</t>
  </si>
  <si>
    <t>5974</t>
  </si>
  <si>
    <t>6027</t>
  </si>
  <si>
    <t>LICEO HIGUITO</t>
  </si>
  <si>
    <t>DE LA GUARDIA DE PROXIMIDAD, 1 KM SUR</t>
  </si>
  <si>
    <t>5990</t>
  </si>
  <si>
    <t>LICEO LAS MERCEDES</t>
  </si>
  <si>
    <t>5971</t>
  </si>
  <si>
    <t>LICEO RURAL UNION DEL TORO</t>
  </si>
  <si>
    <t>MICHAEL MORALES BALDI</t>
  </si>
  <si>
    <t>6000</t>
  </si>
  <si>
    <t>LICEO CUATRO ESQUINAS</t>
  </si>
  <si>
    <t>5986</t>
  </si>
  <si>
    <t>6043</t>
  </si>
  <si>
    <t>6044</t>
  </si>
  <si>
    <t>5969</t>
  </si>
  <si>
    <t>LICEO RURAL SANTA ROSA</t>
  </si>
  <si>
    <t>5972</t>
  </si>
  <si>
    <t>5984</t>
  </si>
  <si>
    <t>6133</t>
  </si>
  <si>
    <t>LICEO PUENTE DE PIEDRA</t>
  </si>
  <si>
    <t>6045</t>
  </si>
  <si>
    <t>LICEO RURAL YORKIN</t>
  </si>
  <si>
    <t>6103</t>
  </si>
  <si>
    <t>6127</t>
  </si>
  <si>
    <t>6137</t>
  </si>
  <si>
    <t>LICEO OCCIDENTAL</t>
  </si>
  <si>
    <t>6128</t>
  </si>
  <si>
    <t>I.E.G.B. AMERICA CENTRAL</t>
  </si>
  <si>
    <t>BARRIO PILAR</t>
  </si>
  <si>
    <t>6135</t>
  </si>
  <si>
    <t>6096</t>
  </si>
  <si>
    <t>6108</t>
  </si>
  <si>
    <t>6146</t>
  </si>
  <si>
    <t>COCAL PUNTARENAS</t>
  </si>
  <si>
    <t>6149</t>
  </si>
  <si>
    <t>LICEO BUENOS AIRES</t>
  </si>
  <si>
    <t>75 ESTE DE LA ESCUELA HOLANDA</t>
  </si>
  <si>
    <t>6050</t>
  </si>
  <si>
    <t>6115</t>
  </si>
  <si>
    <t>6112</t>
  </si>
  <si>
    <t>COLEGIO FINCA NARANJO</t>
  </si>
  <si>
    <t>6046</t>
  </si>
  <si>
    <t>5981</t>
  </si>
  <si>
    <t>1 KM NORTE DE CONSTRUPLAZA</t>
  </si>
  <si>
    <t>6106</t>
  </si>
  <si>
    <t>I.E.G.B. PBRO. YANUARIO QUESADA</t>
  </si>
  <si>
    <t>SAN RAFAEL CENTRO</t>
  </si>
  <si>
    <t>6157</t>
  </si>
  <si>
    <t>I.E.G.B. LA VICTORIA</t>
  </si>
  <si>
    <t>SAINT JOSEPH`S</t>
  </si>
  <si>
    <t>dirsecundaria@saintjoseph.ed.cr</t>
  </si>
  <si>
    <t>COSTADO SURESTE DEL CLUB LA GUARIA</t>
  </si>
  <si>
    <t>6129</t>
  </si>
  <si>
    <t>LICEO RURAL KATSI</t>
  </si>
  <si>
    <t>6215</t>
  </si>
  <si>
    <t>UNIDAD PEDAGOGICA EL TORITO</t>
  </si>
  <si>
    <t>TORITO</t>
  </si>
  <si>
    <t>50 ESTE DE LA ESCUELA EL TORITO</t>
  </si>
  <si>
    <t>6216</t>
  </si>
  <si>
    <t>LLANO DE ANGELES</t>
  </si>
  <si>
    <t>6217</t>
  </si>
  <si>
    <t>FRENTE A LA IGLESIA CATOLICA DE GUACIMAL</t>
  </si>
  <si>
    <t>6219</t>
  </si>
  <si>
    <t>6220</t>
  </si>
  <si>
    <t>LICEO RURAL COLONIA DEL VALLE</t>
  </si>
  <si>
    <t>6236</t>
  </si>
  <si>
    <t>LICEO RURAL PALMERA</t>
  </si>
  <si>
    <t>6235</t>
  </si>
  <si>
    <t>LICEO RURAL NAMALDI</t>
  </si>
  <si>
    <t>6224</t>
  </si>
  <si>
    <t>LICEO RURAL COROMA</t>
  </si>
  <si>
    <t>HEINER YASIN MAYORGA GABB</t>
  </si>
  <si>
    <t>6244</t>
  </si>
  <si>
    <t>LICEO SONAFLUCA</t>
  </si>
  <si>
    <t>6273</t>
  </si>
  <si>
    <t>LICEO RURAL CERROS</t>
  </si>
  <si>
    <t>DETRAS DE LA ESCUELA CERROS, SAN RAFAEL</t>
  </si>
  <si>
    <t>6222</t>
  </si>
  <si>
    <t>COLEGIO QUEBRADA GRANDE</t>
  </si>
  <si>
    <t>liceoquebradagrande@gmail.com</t>
  </si>
  <si>
    <t>6269</t>
  </si>
  <si>
    <t>COLEGIO MATA DE PLATANO</t>
  </si>
  <si>
    <t>6267</t>
  </si>
  <si>
    <t>LICEO RURAL LOS ALMENDROS</t>
  </si>
  <si>
    <t>ALMENDROS</t>
  </si>
  <si>
    <t>CENTRO LOS ALMENDROS</t>
  </si>
  <si>
    <t>6375</t>
  </si>
  <si>
    <t>VALLEY FORGE FUTURE</t>
  </si>
  <si>
    <t>ROSA MARIA SOTO PALADINO</t>
  </si>
  <si>
    <t>150 OESTE DEL PARQUE DE TIBAS</t>
  </si>
  <si>
    <t>info@colegiodelfines.com</t>
  </si>
  <si>
    <t>CIENTIFICO DE COSTA RICA DE ALAJUELA -UNED-</t>
  </si>
  <si>
    <t>CALLE 18-20, AVE. CENTRAL FRENTE PLAZA FERIAS</t>
  </si>
  <si>
    <t>6385</t>
  </si>
  <si>
    <t>6350</t>
  </si>
  <si>
    <t>6372</t>
  </si>
  <si>
    <t>LICEO TIERRA BLANCA</t>
  </si>
  <si>
    <t>6384</t>
  </si>
  <si>
    <t>LICEO DE TOBOSI</t>
  </si>
  <si>
    <t>6376</t>
  </si>
  <si>
    <t>LICEO SAN JOSE DEL RIO</t>
  </si>
  <si>
    <t>SAN JOSE DE RIO</t>
  </si>
  <si>
    <t>BARRIO LA COLONIA</t>
  </si>
  <si>
    <t>6409</t>
  </si>
  <si>
    <t>LICEO RURAL SALITRE</t>
  </si>
  <si>
    <t>LIDIA SUAREZ CALDERON</t>
  </si>
  <si>
    <t>6406</t>
  </si>
  <si>
    <t>LICEO RURAL SHIKABALI</t>
  </si>
  <si>
    <t>6407</t>
  </si>
  <si>
    <t>LICEO RURAL KJAKUO SULO</t>
  </si>
  <si>
    <t>6408</t>
  </si>
  <si>
    <t>SANTA MARIA TECHNICAL SCHOOL</t>
  </si>
  <si>
    <t>500 AL SUR DE LA IGLESIA CATOLICA</t>
  </si>
  <si>
    <t>coceic@gmail.com</t>
  </si>
  <si>
    <t>400 NORTE DEL CRUCE CON RAFAEL</t>
  </si>
  <si>
    <t>6456</t>
  </si>
  <si>
    <t>COLEGIO OMAR SALAZAR OBANDO</t>
  </si>
  <si>
    <t>6429</t>
  </si>
  <si>
    <t>13 KM OESTE DE NICOYA</t>
  </si>
  <si>
    <t>6465</t>
  </si>
  <si>
    <t>ADRIANA MABEL TORRES ORTIZ</t>
  </si>
  <si>
    <t>6480</t>
  </si>
  <si>
    <t>LICEO RURAL ALTO COHEN</t>
  </si>
  <si>
    <t>CONTIGUO A LA PLAZA DE DEPORTES, ALTO COHEN</t>
  </si>
  <si>
    <t>6479</t>
  </si>
  <si>
    <t>COLEGIO DE GUACIMO</t>
  </si>
  <si>
    <t>800 SUROESTE DEL LUBRICENTRO SAN FRANCISCO</t>
  </si>
  <si>
    <t>EDUCATIONAL CENTER ABC</t>
  </si>
  <si>
    <t>JOHN F. KENNEDY HIGH SCHOOL-SAN VITO</t>
  </si>
  <si>
    <t>COLEGIO SAN CARLOS BORROMEO</t>
  </si>
  <si>
    <t>colegiocooperativo@urcozon.com</t>
  </si>
  <si>
    <t>CONTIGUO A LA CIUDAD DEPORTIVA BARRIO JARDIN</t>
  </si>
  <si>
    <t>colegio@lapazschool.org</t>
  </si>
  <si>
    <t>6501</t>
  </si>
  <si>
    <t>COLEGIO FLORIDA</t>
  </si>
  <si>
    <t>6500</t>
  </si>
  <si>
    <t>COLEGIO DE PACUARE</t>
  </si>
  <si>
    <t>6498</t>
  </si>
  <si>
    <t>CURRE</t>
  </si>
  <si>
    <t>ISAAC PHILLIPE PRIMARY &amp; HIGH SCHOOL</t>
  </si>
  <si>
    <t>250 ESTE DE LA PLAZA DE DEPORTES DE CASTILLA</t>
  </si>
  <si>
    <t>6512</t>
  </si>
  <si>
    <t>LICEO SANTISIMA TRINIDAD</t>
  </si>
  <si>
    <t>LAS NUBES SCHOOL</t>
  </si>
  <si>
    <t>mariapaz@lasnubes.ed.cr</t>
  </si>
  <si>
    <t>1 KM AL SUR DE LA GASOLINERA DE HERRADURA</t>
  </si>
  <si>
    <t>SUN VALLEY HIGH SCHOOL</t>
  </si>
  <si>
    <t>LAURA VARGAS VIQUEZ</t>
  </si>
  <si>
    <t>6564</t>
  </si>
  <si>
    <t>LICEO COPEY</t>
  </si>
  <si>
    <t>SECTOR CENTRAL</t>
  </si>
  <si>
    <t>6570</t>
  </si>
  <si>
    <t>LICEO RURAL CHINA KICHA</t>
  </si>
  <si>
    <t>6569</t>
  </si>
  <si>
    <t>LICEO RURAL ARANJUEZ</t>
  </si>
  <si>
    <t>6568</t>
  </si>
  <si>
    <t>6571</t>
  </si>
  <si>
    <t>LICEO RURAL EL PROGRESO</t>
  </si>
  <si>
    <t>JAFFETH SALAZAR ARROYO</t>
  </si>
  <si>
    <t>6567</t>
  </si>
  <si>
    <t>LICEO RURAL LA UNION</t>
  </si>
  <si>
    <t>6565</t>
  </si>
  <si>
    <t>CARLOS ROJAS MORALES</t>
  </si>
  <si>
    <t>100 SUR Y 75 OESTE DEL INS EN CARTAGO</t>
  </si>
  <si>
    <t>LIANA M. BARQUERO RESTREPO</t>
  </si>
  <si>
    <t>6636</t>
  </si>
  <si>
    <t>LICEO RURAL TSIRURURI</t>
  </si>
  <si>
    <t>6625</t>
  </si>
  <si>
    <t>LICEO RURAL JAK KSARI</t>
  </si>
  <si>
    <t>ÑARI ÑAKA</t>
  </si>
  <si>
    <t>DAVID GARCIA MONTERO</t>
  </si>
  <si>
    <t>NARI NAK</t>
  </si>
  <si>
    <t>6631</t>
  </si>
  <si>
    <t>DE LA ANTIGUA GAR 200 OESTE</t>
  </si>
  <si>
    <t>6632</t>
  </si>
  <si>
    <t>6624</t>
  </si>
  <si>
    <t>Académica Nocturna</t>
  </si>
  <si>
    <t>Biología</t>
  </si>
  <si>
    <t>Química</t>
  </si>
  <si>
    <t>Física</t>
  </si>
  <si>
    <t>Educación para la Vida Cotidiana</t>
  </si>
  <si>
    <t>Educación Cívica</t>
  </si>
  <si>
    <t>Filosofía</t>
  </si>
  <si>
    <t>CUADRO 13</t>
  </si>
  <si>
    <t>Docentes-Académica Diurna</t>
  </si>
  <si>
    <t>CUADRO 10</t>
  </si>
  <si>
    <t>10º</t>
  </si>
  <si>
    <t>BILINGÜE BOCA DEL MONTE</t>
  </si>
  <si>
    <t>LICEO RURAL KABEBATA</t>
  </si>
  <si>
    <t xml:space="preserve">Docentes </t>
  </si>
  <si>
    <t>III Ciclo</t>
  </si>
  <si>
    <t>Educación Diversificada</t>
  </si>
  <si>
    <t>00149</t>
  </si>
  <si>
    <t>4083</t>
  </si>
  <si>
    <t>BARREAL</t>
  </si>
  <si>
    <t>00345</t>
  </si>
  <si>
    <t>4096</t>
  </si>
  <si>
    <t>LA CARRETA</t>
  </si>
  <si>
    <t>Subdirector</t>
  </si>
  <si>
    <t>CUADRO 6</t>
  </si>
  <si>
    <t>Administrativos Reubicados</t>
  </si>
  <si>
    <t>Técnicos-Docentes Reubicados</t>
  </si>
  <si>
    <t>Docentes Reubicados</t>
  </si>
  <si>
    <t>Docentes Reubicados de Educación Especial</t>
  </si>
  <si>
    <t>7º</t>
  </si>
  <si>
    <t>8º</t>
  </si>
  <si>
    <t>9º</t>
  </si>
  <si>
    <t>11º</t>
  </si>
  <si>
    <t>12º</t>
  </si>
  <si>
    <t>(No incluir Bachillerato Internacional)</t>
  </si>
  <si>
    <t>Adelantan una o más asignaturas de:</t>
  </si>
  <si>
    <t>Discapacidad/Condición</t>
  </si>
  <si>
    <t>Cubículos</t>
  </si>
  <si>
    <t>SAINT CLARE</t>
  </si>
  <si>
    <t>COLEGIO DIOCESANO PADRE ELADIO SANCHO</t>
  </si>
  <si>
    <t>LICEO SANTA CRUZ, CLIMACO A. PEREZ</t>
  </si>
  <si>
    <t>EL ESPIRITU SANTO</t>
  </si>
  <si>
    <t>MARIA INMACULADA</t>
  </si>
  <si>
    <t>LICEO RIO BANANO</t>
  </si>
  <si>
    <t>COLEGIO DEPORTIVO DE LIMON</t>
  </si>
  <si>
    <t>MOIN</t>
  </si>
  <si>
    <t>ADVENTISTA DE LIMON</t>
  </si>
  <si>
    <t>PUEBLO NUEVO</t>
  </si>
  <si>
    <t>NUESTRA SEÑORA DE LOURDES</t>
  </si>
  <si>
    <t>C.E.I. SAN JORGE</t>
  </si>
  <si>
    <t>LICEO LA ALEGRIA</t>
  </si>
  <si>
    <t>CATOLICO SAN AMBROSIO</t>
  </si>
  <si>
    <t>EUPI</t>
  </si>
  <si>
    <t>LICEO RODRIGO SOLANO QUIROS</t>
  </si>
  <si>
    <t>NUEVA GENERACION "EL COPEY"</t>
  </si>
  <si>
    <t>TOMAS GUARDIA</t>
  </si>
  <si>
    <t>COLEGIO SANTA EDUVIGES</t>
  </si>
  <si>
    <t>LICEO RURAL JOSE LUIS JIMENEZ ALCALA</t>
  </si>
  <si>
    <t>LICEO VERACRUZ</t>
  </si>
  <si>
    <t>BARRA DE PARISMINA</t>
  </si>
  <si>
    <t>UNIDAD PEDAGOGICA RIO CUBA</t>
  </si>
  <si>
    <t>COLEGIO CEBITT INTERNACIONAL</t>
  </si>
  <si>
    <t>CAMINANTES</t>
  </si>
  <si>
    <t>BARRIO TIPO H</t>
  </si>
  <si>
    <t>LICEO SAN MARCOS</t>
  </si>
  <si>
    <t>UNIVERSITARIO PARA NIÑOS Y ADOLESCENTES</t>
  </si>
  <si>
    <t>ABROJO MONTEZUMA</t>
  </si>
  <si>
    <t>MONTECARLO</t>
  </si>
  <si>
    <t>LICEO COQUITAL</t>
  </si>
  <si>
    <t>LICEO RURAL ALTO COMTE</t>
  </si>
  <si>
    <t>00756</t>
  </si>
  <si>
    <t>TALLER PEDAGOGICO MONTEBELLO</t>
  </si>
  <si>
    <t>LICEO LLANO LOS ANGELES</t>
  </si>
  <si>
    <t>I.E.G.B. LIMON 2000</t>
  </si>
  <si>
    <t>LICEO RURAL VILLA HERMOSA</t>
  </si>
  <si>
    <t>EL CARMELO</t>
  </si>
  <si>
    <t>BILINGÜE VIRGEN DEL PILAR</t>
  </si>
  <si>
    <t>ADVENTISTA PASO CANOAS</t>
  </si>
  <si>
    <t>SEMILLAS</t>
  </si>
  <si>
    <t>UNIDAD PEDAGOGICA ISLA CABALLO</t>
  </si>
  <si>
    <t>01038</t>
  </si>
  <si>
    <t>SAN MIGUELITO</t>
  </si>
  <si>
    <t>AMERICANA SAN PATRICIO</t>
  </si>
  <si>
    <t>01062</t>
  </si>
  <si>
    <t>6666</t>
  </si>
  <si>
    <t>COLEGIO SAN FRANCISCO DE LA PALMERA</t>
  </si>
  <si>
    <t>01063</t>
  </si>
  <si>
    <t>6676</t>
  </si>
  <si>
    <t>COLEGIO DE LEPANTO</t>
  </si>
  <si>
    <t>01064</t>
  </si>
  <si>
    <t>6667</t>
  </si>
  <si>
    <t>PALACIOS</t>
  </si>
  <si>
    <t>LICEO RURAL PALACIOS</t>
  </si>
  <si>
    <t>01065</t>
  </si>
  <si>
    <t>LIGHTHOUSE INTERNATIONAL SCHOOL</t>
  </si>
  <si>
    <t>01070</t>
  </si>
  <si>
    <t>VIRGEN DE GUADALUPE</t>
  </si>
  <si>
    <t>01071</t>
  </si>
  <si>
    <t>VALUES IN ACTION</t>
  </si>
  <si>
    <t>01072</t>
  </si>
  <si>
    <t>PLAYAS DE COCO</t>
  </si>
  <si>
    <t>DOLPHINS ACADEMY SCHOOL</t>
  </si>
  <si>
    <t>SILVIO CALDERON MONTERO</t>
  </si>
  <si>
    <t>ROSIBEL AGÜERO QUIROS</t>
  </si>
  <si>
    <t>JEFRY ROJAS JIMENEZ</t>
  </si>
  <si>
    <t>SANTIAGO HERRERA BARRANTES</t>
  </si>
  <si>
    <t>CARLOS EMILIO ALVAREZ GARAY</t>
  </si>
  <si>
    <t>ILIANA RAMIREZ HERNANDEZ</t>
  </si>
  <si>
    <t>LETICIA ARRIETA CHACON</t>
  </si>
  <si>
    <t>JOSE WILMAR DIAZ ORIAS</t>
  </si>
  <si>
    <t>ADRIAN CARPIO GOMEZ</t>
  </si>
  <si>
    <t>ALBINO MIRANDA CORRALES</t>
  </si>
  <si>
    <t>YERLIN JARA AMORES</t>
  </si>
  <si>
    <t>GERARDO MURILLO GAMBOA</t>
  </si>
  <si>
    <t>HELEN VILLANUEVA VARGAS</t>
  </si>
  <si>
    <t>JESSICA SOTO CORRALES</t>
  </si>
  <si>
    <t>JOSE RAMON ESPINOZA LOPEZ</t>
  </si>
  <si>
    <t>ANA CECILIA AUED FLORES</t>
  </si>
  <si>
    <t>200 E 200 S CLINICA MORENO CAÑAS</t>
  </si>
  <si>
    <t>lic.detarrazu@mep.go.cr</t>
  </si>
  <si>
    <t>lic.gregoriojoseramirez@mep.go.cr</t>
  </si>
  <si>
    <t>lic.leoncortescastro@mep.go.cr</t>
  </si>
  <si>
    <t>lic.deatenas@mep.go.cr</t>
  </si>
  <si>
    <t>DEL CUERPO DE BOMBEROS 100 SUR</t>
  </si>
  <si>
    <t>lic.santacruz@mep.go.cr</t>
  </si>
  <si>
    <t>lic.maurilioalvaradovargas@mep.go.cr</t>
  </si>
  <si>
    <t>liceo.josemarti@mep.go.cr</t>
  </si>
  <si>
    <t>FRENTE AL CEMENTERIO DE LA COMUNIDAD</t>
  </si>
  <si>
    <t>lic.deciudadneilly@mep.go.cr</t>
  </si>
  <si>
    <t>A UN COSTADO DE LA ESCUELA ALBERTO ECHANDI</t>
  </si>
  <si>
    <t>col.delimondiurno@mep.go.cr</t>
  </si>
  <si>
    <t>DIAGONAL AL TALLER DEL INA</t>
  </si>
  <si>
    <t>lic.antonioobandochan@mep.go.cr</t>
  </si>
  <si>
    <t>lic.decariari@mep.go.cr</t>
  </si>
  <si>
    <t>lic.sanpedro@mep.go.cr</t>
  </si>
  <si>
    <t>upe.josebreiderhoff@mep.go.cr</t>
  </si>
  <si>
    <t>100 N Y 400 E DE PALI</t>
  </si>
  <si>
    <t>100 NORTE DE PLAZA DE DEPORTES, CUATRO REINAS</t>
  </si>
  <si>
    <t>CONTIGUO AL PUENTE DEL EL RIO AGUACALIENTE</t>
  </si>
  <si>
    <t>lic.pacificosur@mep.go.cr</t>
  </si>
  <si>
    <t>lic.expbilinguedepococi@mep.go.cr</t>
  </si>
  <si>
    <t>lic.expbilinguesantacruz@mep.go.cr</t>
  </si>
  <si>
    <t>lic.deticaban@mep.go.cr</t>
  </si>
  <si>
    <t>lic.desantacecilia@mep.go.cr</t>
  </si>
  <si>
    <t>lic.decarrillos@mep.go.cr</t>
  </si>
  <si>
    <t>col.detabarcia@mep.go.cr</t>
  </si>
  <si>
    <t>lic.debocasdenosara@mep.go.cr</t>
  </si>
  <si>
    <t>lic.debrasilia@mep.go.cr</t>
  </si>
  <si>
    <t>550 SUR DE LA PLAZA DE DEPORTES DE GUADALUPE</t>
  </si>
  <si>
    <t>lic.deduacari@mep.go.cr</t>
  </si>
  <si>
    <t>lic.depavon@mep.go.cr</t>
  </si>
  <si>
    <t>col.ambientalistaelroble@mep.go.cr</t>
  </si>
  <si>
    <t>lic.laalegria@mep.go.cr</t>
  </si>
  <si>
    <t>lic.santarita@mep.go.cr</t>
  </si>
  <si>
    <t>col.republicadeitalia@mep.go.cr</t>
  </si>
  <si>
    <t>lic.rodrigosolanoquiros@mep.go.cr</t>
  </si>
  <si>
    <t>lic.sinai@mep.go.cr</t>
  </si>
  <si>
    <t>VESTA VALLE LA ESTRELLA</t>
  </si>
  <si>
    <t>lic.ruralelconcho@mep.go.cr</t>
  </si>
  <si>
    <t>lic.ruralgranodeoro@mep.go.cr</t>
  </si>
  <si>
    <t>lic.rurallosangelesdeparamo@mep.go.cr</t>
  </si>
  <si>
    <t>lic.canaan@mep.go.cr</t>
  </si>
  <si>
    <t>lic.ruralsantaeduviges@mep.go.cr</t>
  </si>
  <si>
    <t>lic.ruralsanjoaquin@mep.go.cr</t>
  </si>
  <si>
    <t>lic.samara@mep.go.cr</t>
  </si>
  <si>
    <t>lic.dosrios@mep.go.cr</t>
  </si>
  <si>
    <t>lic.ambientalistallanobonito@mep.go.cr</t>
  </si>
  <si>
    <t>lic.ruralbarraparismina@mep.go.cr</t>
  </si>
  <si>
    <t>upe.riocuba@mep.go.cr</t>
  </si>
  <si>
    <t>lic.bocadearenal@mep.go.cr</t>
  </si>
  <si>
    <t>lic.buenosaires@mep.go.cr</t>
  </si>
  <si>
    <t>lic.coronelmanuelarguello@mep.go.cr</t>
  </si>
  <si>
    <t>lic.sanfranciscodecajon@mep.go.cr</t>
  </si>
  <si>
    <t>lic.debelen@mep.go.cr</t>
  </si>
  <si>
    <t>lic.ruralislavenado@mep.go.cr</t>
  </si>
  <si>
    <t>lic.ruralcabeceras@mep.go.cr</t>
  </si>
  <si>
    <t>lic.ruralmanzanillo@mep.go.cr</t>
  </si>
  <si>
    <t>lic.ruralsanjoaquindetuis@mep.go.cr</t>
  </si>
  <si>
    <t>lic.franciscoamighettiherrera@mep.go.cr</t>
  </si>
  <si>
    <t>lic.ruralbuenavista@mep.go.cr</t>
  </si>
  <si>
    <t>lic.ruraleljardin@mep.go.cr</t>
  </si>
  <si>
    <t>lic.ruralrionuevo@mep.go.cr</t>
  </si>
  <si>
    <t>lic.ruralabrojomontezuma@mep.go.cr</t>
  </si>
  <si>
    <t>lic.deguardia@mep.go.cr</t>
  </si>
  <si>
    <t>A UN COSTADO DEL EBAIS DE VENECIA</t>
  </si>
  <si>
    <t>lic.ruralsantiagodesanpedro@mep.go.cr</t>
  </si>
  <si>
    <t>lic.academicosanantonio@mep.go.cr</t>
  </si>
  <si>
    <t>col.playasdelcoco@mep.go.cr</t>
  </si>
  <si>
    <t>lic.villanueva@mep.go.cr</t>
  </si>
  <si>
    <t>lic.ruralpiedrasazules@mep.go.cr</t>
  </si>
  <si>
    <t>lic.ruralidasanluis@mep.go.cr</t>
  </si>
  <si>
    <t>lic.ruralsanantonio@mep.go.cr</t>
  </si>
  <si>
    <t>lic.debebedero@mep.go.cr</t>
  </si>
  <si>
    <t>tele.bocario@mep.go.cr</t>
  </si>
  <si>
    <t>lic.rurallagarita@mep.go.cr</t>
  </si>
  <si>
    <t>lic.elconsueloquebradagrande@mep.go.cr</t>
  </si>
  <si>
    <t>liceo.aeropuertojerusalen@mep.go.cr</t>
  </si>
  <si>
    <t>lic.lapalmera@mep.go.cr</t>
  </si>
  <si>
    <t>lic.ruralbelen@mep.go.cr</t>
  </si>
  <si>
    <t>lic.ruralcanondelguarco@mep.go.cr</t>
  </si>
  <si>
    <t>lic.banderasdepocosol@mep.go.cr</t>
  </si>
  <si>
    <t>lic.laluchadeprotrerogrande@mep.go.cr</t>
  </si>
  <si>
    <t>lic.lasmercedes@mep.go.cr</t>
  </si>
  <si>
    <t>lic.academicodebuenosaires@mep.go.cr</t>
  </si>
  <si>
    <t>col.academicofincanaranjo@mep.go.cr</t>
  </si>
  <si>
    <t>lic.ruralparaiso@mep.go.cr</t>
  </si>
  <si>
    <t>upe.eltorito@mep.go.cr</t>
  </si>
  <si>
    <t>lic.sonafluca@mep.go.cr</t>
  </si>
  <si>
    <t>lic.sanantoniodelhumo@mep.go.cr</t>
  </si>
  <si>
    <t>100 NORTE DE LA IGLESIA TIERRA BLANCA</t>
  </si>
  <si>
    <t>EN AULAS PARROQUIALES DEL TEMPLO CATOLICO</t>
  </si>
  <si>
    <t>lic.rural.kjakuosulo@mep.go.cr</t>
  </si>
  <si>
    <t>col.omarsalazarobando@mep.go.cr</t>
  </si>
  <si>
    <t>col.florida@mep.go.cr</t>
  </si>
  <si>
    <t>col.pacuare@mep.go.cr</t>
  </si>
  <si>
    <t>lic.santisimatrinidad@mep.go.cr</t>
  </si>
  <si>
    <t>lic.rural.launion@mep.go.cr</t>
  </si>
  <si>
    <t>lic.ruraltsirururi@mep.go.cr</t>
  </si>
  <si>
    <t>david.garcia.montero@mep.go.cr</t>
  </si>
  <si>
    <t>col.ruralislacaballo@mep.go.cr</t>
  </si>
  <si>
    <t>PLAYA CORONADO, ISLA CABALLO</t>
  </si>
  <si>
    <t>02782</t>
  </si>
  <si>
    <t>COSTA RICA INTERNATIONAL ACADEMY</t>
  </si>
  <si>
    <t>01067</t>
  </si>
  <si>
    <t>01068</t>
  </si>
  <si>
    <t>PLAYA BRASILITO</t>
  </si>
  <si>
    <t>MONTE ROCA</t>
  </si>
  <si>
    <t>EDGARDO PIEDRA GARITA</t>
  </si>
  <si>
    <t>DAVID JONATHON BERRIDGE</t>
  </si>
  <si>
    <t>MARALI RODRIGUEZ RAMIREZ</t>
  </si>
  <si>
    <t>sfc@stfrancis.ed.cr</t>
  </si>
  <si>
    <t>URBANIZACION TERRAZAS DEL MAR</t>
  </si>
  <si>
    <t>secundaria@colegiosaintjohn.com</t>
  </si>
  <si>
    <t>125 ESTE DE LA PLAZA DE DEPORTES</t>
  </si>
  <si>
    <t>JUAN BAUTISTA CASTRO ELIZONDO</t>
  </si>
  <si>
    <t>info@colebilinguedelvalle.com</t>
  </si>
  <si>
    <t>MARIA FELICIA CAMPOS MENDEZ</t>
  </si>
  <si>
    <t>NUMAN ALVARADO MOLINA</t>
  </si>
  <si>
    <t>ANA MARCELA RODRIGUEZ ALVAREZ</t>
  </si>
  <si>
    <t>EUGENIA MARIA OVARES RODRIGUEZ</t>
  </si>
  <si>
    <t>125 SUR DE LA SEDE DE LA UCR CARRETERA OROSI</t>
  </si>
  <si>
    <t>JOHNNY MORA CAMPOS</t>
  </si>
  <si>
    <t>caminantescr@yahoo.com/caminanteseduc@gmail.com</t>
  </si>
  <si>
    <t>MARCO VINICIO RODRIGUEZ</t>
  </si>
  <si>
    <t>mrodriguezb@racsa.co.cr</t>
  </si>
  <si>
    <t>cccpuntarenas@gmail.com</t>
  </si>
  <si>
    <t>INSTALACIONES UCR SEDE DEL PACIFICO</t>
  </si>
  <si>
    <t>JOHANNA SALAZAR ARAYA</t>
  </si>
  <si>
    <t>400 M NORTE ENTRADA A SAN MIGUELITO</t>
  </si>
  <si>
    <t>info@criacademy.com</t>
  </si>
  <si>
    <t>400 M SUR HOTEL WESTIN</t>
  </si>
  <si>
    <t>LAURA BARQUERO SANCHO</t>
  </si>
  <si>
    <t>LUIS CASCANTE FERNANDEZ</t>
  </si>
  <si>
    <t>educagustin@escuelabilinguesanagustin.com</t>
  </si>
  <si>
    <t>NAHIMA PIEDRA DELGADO</t>
  </si>
  <si>
    <t>loveatworkschool@gmail.com</t>
  </si>
  <si>
    <t>LICEO RURAL BOCA RIO SAN CARLOS</t>
  </si>
  <si>
    <t>LICEO LABRADOR</t>
  </si>
  <si>
    <t>LICEO RURAL QUIRIMAN</t>
  </si>
  <si>
    <t>01076</t>
  </si>
  <si>
    <t>6742</t>
  </si>
  <si>
    <t>LICEO DE SANTIAGO</t>
  </si>
  <si>
    <t>01077</t>
  </si>
  <si>
    <t>6714</t>
  </si>
  <si>
    <t>LICEO NUEVO DE PURISCAL</t>
  </si>
  <si>
    <t>01078</t>
  </si>
  <si>
    <t>6717</t>
  </si>
  <si>
    <t>COLEGIO DE SIQUIRRES</t>
  </si>
  <si>
    <t>01080</t>
  </si>
  <si>
    <t>6752</t>
  </si>
  <si>
    <t>LICEO RURAL VARA BLANCA</t>
  </si>
  <si>
    <t>01081</t>
  </si>
  <si>
    <t>6716</t>
  </si>
  <si>
    <t>LICEO DE GUARARI</t>
  </si>
  <si>
    <t>JUNQUILLO ARRIBA</t>
  </si>
  <si>
    <t>VARA BLANCA</t>
  </si>
  <si>
    <t>GUARARI</t>
  </si>
  <si>
    <t>lic.deboruca@mep.go.cr</t>
  </si>
  <si>
    <t>lic.ambientalistadehorquetas@mep.go.cr</t>
  </si>
  <si>
    <t>LOVE AT WORK INTERNATIONAL CHRISTIAN SCHOOL</t>
  </si>
  <si>
    <t>01069</t>
  </si>
  <si>
    <t>SISTEMA EDUCATIVO CENIT</t>
  </si>
  <si>
    <t>CAPULIN</t>
  </si>
  <si>
    <t>info@cenitcr.com</t>
  </si>
  <si>
    <t>SILVIA CAMBRONERO MORAGA</t>
  </si>
  <si>
    <t>350 ESTE DEL MEGASUPER</t>
  </si>
  <si>
    <t>MELISSA ELIZONDO AGUERO</t>
  </si>
  <si>
    <t>Si requiere más filas, insértelas.</t>
  </si>
  <si>
    <t>LICEO ING. SAMUEL SAENZ FLORES</t>
  </si>
  <si>
    <t>COLEGIO RODRIGO HERNANDEZ VARGAS</t>
  </si>
  <si>
    <t>COLEGIO SANTA MARIA DE GUADALUPE</t>
  </si>
  <si>
    <t>EXPERIMENTAL BILINGÜE DE BELEN</t>
  </si>
  <si>
    <t>SAN JOSE DE LA MONTAÑA</t>
  </si>
  <si>
    <t>LICEO RURAL BAHIA DRAKE</t>
  </si>
  <si>
    <t>LICEO RURAL GUACIMAL</t>
  </si>
  <si>
    <t>01087</t>
  </si>
  <si>
    <t>6357</t>
  </si>
  <si>
    <t>NIÑO JESUS DE BELEN</t>
  </si>
  <si>
    <t>BARRIO SAN JOSE</t>
  </si>
  <si>
    <t>SAN JOAQUIN FLORES</t>
  </si>
  <si>
    <t>MILENA MUÑOZ AGUIRRE</t>
  </si>
  <si>
    <t>liceo.escazu@mep.go.cr</t>
  </si>
  <si>
    <t>col.degravilias@mep.go.cr</t>
  </si>
  <si>
    <t>lic.sanmiguel@mep.go.cr</t>
  </si>
  <si>
    <t>lic.sanantonio@mep.go.cr</t>
  </si>
  <si>
    <t>lic.depuriscal@mep.go.cr</t>
  </si>
  <si>
    <t>lic.decoronado@mep.go.cr</t>
  </si>
  <si>
    <t>lic.maurofernandezacuna@mep.go.cr</t>
  </si>
  <si>
    <t>lic.laboratorioemmagamboa@mep.go.cr</t>
  </si>
  <si>
    <t>GEOVANNY ESQUIVEL ALFARO</t>
  </si>
  <si>
    <t>col.decedros@mep.go.cr</t>
  </si>
  <si>
    <t>col.elcarmendealajuela@mep.go.cr</t>
  </si>
  <si>
    <t>LUIS DIEGO QUESADA ROSALES</t>
  </si>
  <si>
    <t>lic.otilioulateblanco@mep.go.cr</t>
  </si>
  <si>
    <t>lic.sanrafael.alajuela@mep.go.cr</t>
  </si>
  <si>
    <t>JUAN CARLOS QUESADA FONSECA</t>
  </si>
  <si>
    <t>col.patriarcasanjosesecundaria@mep.go.cr</t>
  </si>
  <si>
    <t>col.superiorjulioacosta@mep.go.cr</t>
  </si>
  <si>
    <t>col.denaranjo@mep.go.cr</t>
  </si>
  <si>
    <t>lic.depoas@mep.go.cr</t>
  </si>
  <si>
    <t>col.diocesanoeladiosnacho@mep.go.cr</t>
  </si>
  <si>
    <t>lic.sancarlos@mep.go.cr</t>
  </si>
  <si>
    <t>lic.vicentelachnersandoval@mep.go.cr</t>
  </si>
  <si>
    <t>lic.deparaiso@mep.go.cr</t>
  </si>
  <si>
    <t>lic.brauliocarrillocolina@mep.go.cr</t>
  </si>
  <si>
    <t>lic.eliasleivaquiros@mep.go.cr</t>
  </si>
  <si>
    <t>lic.ingmanuelbenavides@mep.go.cr</t>
  </si>
  <si>
    <t>lic.desantabarbara@mep.go.cr</t>
  </si>
  <si>
    <t>TERESITA SANCHEZ ELIZONDO</t>
  </si>
  <si>
    <t>upe.elroble@mep.go.cr</t>
  </si>
  <si>
    <t>lic.regionaldeflores@mep.go.cr</t>
  </si>
  <si>
    <t>liceo.mario.vindas@mep.go.cr</t>
  </si>
  <si>
    <t>lic.deesparza@mep.go.cr</t>
  </si>
  <si>
    <t>lic.loslagos@mep.go.cr</t>
  </si>
  <si>
    <t>DETRAS DE LA PLAZA DE DEPORTES, VALLE AZUL</t>
  </si>
  <si>
    <t>GILBERTH MORA GRANADOS</t>
  </si>
  <si>
    <t>lic.expbilinguedegrecia@mep.go.cr</t>
  </si>
  <si>
    <t>lic.expbilinguejosefigueres@mep.go.cr</t>
  </si>
  <si>
    <t>lic.defrailes@mep.go.cr</t>
  </si>
  <si>
    <t>lic.academicocomte@mep.go.cr</t>
  </si>
  <si>
    <t>liceo.sanfrancisco@hotmail.com</t>
  </si>
  <si>
    <t>lic.isladechira@mep.go.cr</t>
  </si>
  <si>
    <t>lic.expbilinguelatrinidad@mep.go.cr</t>
  </si>
  <si>
    <t>lic.dematina@mep.go.cr</t>
  </si>
  <si>
    <t>lic.riobanano@mep.go.cr</t>
  </si>
  <si>
    <t>col.deportivodelimon@mep.go.cr</t>
  </si>
  <si>
    <t>col.artisticofelipeperez@mep.go.cr</t>
  </si>
  <si>
    <t>600 ESTE Y 50 NORTE DE PANADERIA SANCHEZ</t>
  </si>
  <si>
    <t>lic.santateresita.turrialba@mep.go.cr</t>
  </si>
  <si>
    <t>lic.desucre@mep.go.cr</t>
  </si>
  <si>
    <t>lic.dekatira@mep.go.cr</t>
  </si>
  <si>
    <t>lic.sanantoniodecoronado@mep.go.cr</t>
  </si>
  <si>
    <t>lic.corralillo@mep.go.cr</t>
  </si>
  <si>
    <t>lic.dechachagua@mep.go.cr</t>
  </si>
  <si>
    <t>lic.sanroque@mep.go.cr</t>
  </si>
  <si>
    <t>lic.nuestrasenoradelosangeles@mep.go.cr</t>
  </si>
  <si>
    <t>lic.sanfranciscodecoyote@mep.go.cr</t>
  </si>
  <si>
    <t>col.rincongrande@mep.go.cr</t>
  </si>
  <si>
    <t>lic.expbilinguedenaranjo@mep.go.cr</t>
  </si>
  <si>
    <t>col.ambientalistapejibaye@mep.go.cr</t>
  </si>
  <si>
    <t>CARLOS GABRIEL UMANA POVEDA</t>
  </si>
  <si>
    <t>lic.tresequis@mep.go.cr</t>
  </si>
  <si>
    <t>lic.capitanramonrivas@mep.go.cr</t>
  </si>
  <si>
    <t>lic.ruralsanjorge@mep.go.cr</t>
  </si>
  <si>
    <t>col.indigenaujarras@mep.go.cr</t>
  </si>
  <si>
    <t>DENNIS FERNANDEZ GOMEZ</t>
  </si>
  <si>
    <t>MARIA EDUVIGES MOYA HERRERA</t>
  </si>
  <si>
    <t>col.fincaalajuela@mep.go.cr</t>
  </si>
  <si>
    <t>lic.depocora@mep.go.cr</t>
  </si>
  <si>
    <t>WARNER ANTONIO VEGA SOLIS</t>
  </si>
  <si>
    <t>lic.deconcepcion@mep.go.cr</t>
  </si>
  <si>
    <t>lic.lasdelicias@mep.go.cr</t>
  </si>
  <si>
    <t>col.costadepajaros@mep.go.cr</t>
  </si>
  <si>
    <t>lic.hernanzamoraelizondo@mep.go.cr</t>
  </si>
  <si>
    <t>upe.casahogartiatere@mep.go.cr</t>
  </si>
  <si>
    <t>300 OESTE DEL SALON COMUNAL DE MANZANILLO</t>
  </si>
  <si>
    <t>lic.laguacima@mep.go.cr</t>
  </si>
  <si>
    <t>lic.ruraldecedral@mep.go.cr</t>
  </si>
  <si>
    <t>lic.ruralsanrafael@mep.go.cr</t>
  </si>
  <si>
    <t>lic.ruralmedioqueso@mep.go.cr</t>
  </si>
  <si>
    <t>lic.enriqueguiersaenz@mep.go.cr</t>
  </si>
  <si>
    <t>col.academicolapalma@mep.go.cr</t>
  </si>
  <si>
    <t>lic.sabanillas@mep.go.cr</t>
  </si>
  <si>
    <t>lic.canalete@mep.go.cr</t>
  </si>
  <si>
    <t>lic.yolandaoreamuno@mep.go.cr</t>
  </si>
  <si>
    <t>lic.ruralbocatapada@mep.go.cr</t>
  </si>
  <si>
    <t>lic.academicodecascajal@mep.go.cr</t>
  </si>
  <si>
    <t>col.diurnoderiofrio@mep.go.cr</t>
  </si>
  <si>
    <t>lic.ruralsantarosa@mep.go.cr</t>
  </si>
  <si>
    <t>lic.juntasdecaoba@mep.go.cr</t>
  </si>
  <si>
    <t>lic.rurallaconquista@mep.go.cr</t>
  </si>
  <si>
    <t>lic.devenecia@mep.go.cr</t>
  </si>
  <si>
    <t>lic.saino@mep.go.cr</t>
  </si>
  <si>
    <t>lic.bilinguelosangeles@mep.go.cr</t>
  </si>
  <si>
    <t>lic.ruraldecabagra@mep.go.cr</t>
  </si>
  <si>
    <t>lic.rurallaaldea@mep.go.cr</t>
  </si>
  <si>
    <t>lic.ruralsalvadorduran@mep.go.cr</t>
  </si>
  <si>
    <t>lic.rurallaguardiadepocosol@mep.go.cr</t>
  </si>
  <si>
    <t>lic.ruralsanrafaelnorte@mep.go.cr</t>
  </si>
  <si>
    <t>lic.coloniapuntarenas@mep.go.cr</t>
  </si>
  <si>
    <t>JUAN PABLO OJEDA ROSALES</t>
  </si>
  <si>
    <t>lic.sanjorge@mep.go.cr</t>
  </si>
  <si>
    <t>lic.ruraljuanilama@mep.go.cr</t>
  </si>
  <si>
    <t>upe.lavalencia@mep.go.cr</t>
  </si>
  <si>
    <t>col.barbacoas@mep.go.cr</t>
  </si>
  <si>
    <t>lic.bilingueitalocostarricense@mep.go.cr</t>
  </si>
  <si>
    <t>lic.cuajiniquil@mep.go.cr</t>
  </si>
  <si>
    <t>lic.ruralcoopesilencio@mep.go.cr</t>
  </si>
  <si>
    <t>lic.ruralelvenado@mep.go.cr</t>
  </si>
  <si>
    <t>lic.expbilinguedesarchi@mep.go.cr</t>
  </si>
  <si>
    <t>lic.ruralelcarmen@mep.go.cr</t>
  </si>
  <si>
    <t>lic.ruralrocaquemada@mep.go.cr</t>
  </si>
  <si>
    <t>lic.rurallasnubesdecristorey@mep.go.cr</t>
  </si>
  <si>
    <t>lic.ruralaltocomte@mep.go.cr</t>
  </si>
  <si>
    <t>upe.barrionuevo@mep.go.cr</t>
  </si>
  <si>
    <t>lic.ruralislasdelchirripo@mep.go.cr</t>
  </si>
  <si>
    <t>BRAULIO CHACON HERRERA</t>
  </si>
  <si>
    <t>lic.expbilinguesanramon@mep.go.cr</t>
  </si>
  <si>
    <t>LILLIAM CALLEJAS ESCOBAR</t>
  </si>
  <si>
    <t>lic.deportivodegrecia@mep.go.cr</t>
  </si>
  <si>
    <t>lic.ruraluniodeltoro@mep.go.cr</t>
  </si>
  <si>
    <t>ROY MONTENEGRO NUNEZ</t>
  </si>
  <si>
    <t>lic.ruralsantarosadeoreamuno@mep.go.cr</t>
  </si>
  <si>
    <t>iegb.republica.panama@mep.go.cr</t>
  </si>
  <si>
    <t>lic.sanrafael@mep.go.cr</t>
  </si>
  <si>
    <t>iegb.yanuarioquesada@mep.go.cr</t>
  </si>
  <si>
    <t>lic.katsi@mep.go.cr</t>
  </si>
  <si>
    <t>lic.academicollanolosangeles@mep.go.cr</t>
  </si>
  <si>
    <t>VERNY ULATE MOLINA</t>
  </si>
  <si>
    <t>lic.matadeplatano@mep.go.cr</t>
  </si>
  <si>
    <t>lic.rurallosalmendros@mep.go.cr</t>
  </si>
  <si>
    <t>lic.ruralsalitre@mep.go.cr</t>
  </si>
  <si>
    <t>lic.ruralshikabali@mep.go.cr</t>
  </si>
  <si>
    <t>lic.ruralriogrande@mep.go.cr</t>
  </si>
  <si>
    <t>lic.ruralelprogreso@mep.go.cr</t>
  </si>
  <si>
    <t>CONTIGUO A LA GUARDIA RURAL</t>
  </si>
  <si>
    <t>lic.ruralsikriyok@mep.go.cr</t>
  </si>
  <si>
    <t>col.sanfranciscodelapalmera@mep.go.cr</t>
  </si>
  <si>
    <t>col.delepanto@mep.go.cr</t>
  </si>
  <si>
    <t>COSTADO OESTE PLAZA DEPORTES LEPANTO</t>
  </si>
  <si>
    <t>liceo.ruralpalacioselceibo@mep.go.cr</t>
  </si>
  <si>
    <t>25 M SURESTE DE LA IGLESIA CATOLICA DE SANTIA</t>
  </si>
  <si>
    <t>lic.nuevodepuriscal@mep.go.cr</t>
  </si>
  <si>
    <t>300 ESTE DEL CORREO</t>
  </si>
  <si>
    <t>hcarmelitasdesj@hotmail.com</t>
  </si>
  <si>
    <t>02335</t>
  </si>
  <si>
    <t>02461</t>
  </si>
  <si>
    <t>01026</t>
  </si>
  <si>
    <t>01083</t>
  </si>
  <si>
    <t>01084</t>
  </si>
  <si>
    <t>01085</t>
  </si>
  <si>
    <t>01086</t>
  </si>
  <si>
    <t>01088</t>
  </si>
  <si>
    <t>COLEGIO MARIA AUXILIADORA</t>
  </si>
  <si>
    <t>AMERICAN INTERNACIONAL SCHOOL</t>
  </si>
  <si>
    <t>SANTA INES</t>
  </si>
  <si>
    <t>BERKELEY ACADEMY</t>
  </si>
  <si>
    <t>CENTRO EDUCATIVO BILINGÜE ILE</t>
  </si>
  <si>
    <t>PROFESOR SAUL CARDENAS CUBILLO</t>
  </si>
  <si>
    <t>CONNELL ACADEMY</t>
  </si>
  <si>
    <t>MONSEÑOR VITTORINO GIRARDI STELLIN</t>
  </si>
  <si>
    <t>CENTRO EDUCATIVO YORI</t>
  </si>
  <si>
    <t>DEL MAR ACADEMY</t>
  </si>
  <si>
    <t>URBANIZACION COOPEISEDREÑA</t>
  </si>
  <si>
    <t>URBANIZACION ZAYQUI</t>
  </si>
  <si>
    <t>COLORADITO</t>
  </si>
  <si>
    <t>CALLE LA RINCONADA</t>
  </si>
  <si>
    <t>CHOROTEGA</t>
  </si>
  <si>
    <t>GRANADILLA SUR</t>
  </si>
  <si>
    <t>cmheredia1@gmail.com</t>
  </si>
  <si>
    <t>colegio.monserrat.cr@gmail.com</t>
  </si>
  <si>
    <t>cesmarco25@gmail.com</t>
  </si>
  <si>
    <t>MARICRUZ SOLIS VARGAS</t>
  </si>
  <si>
    <t>ilppalcolegio@gmail.com</t>
  </si>
  <si>
    <t>JEHANINA FALLAS GONZALEZ</t>
  </si>
  <si>
    <t>LIONEL HERNANDEZ GAMBOA</t>
  </si>
  <si>
    <t>800 OESTE 200 NORTE URBAN. COLONIA ISIDREÑA</t>
  </si>
  <si>
    <t>info@institutosangerardo.ed.cr</t>
  </si>
  <si>
    <t>MARIA LUISA YEN PEÑA</t>
  </si>
  <si>
    <t>direccion@cidep.ed.cr</t>
  </si>
  <si>
    <t>santasofiadirectora@gmail.com</t>
  </si>
  <si>
    <t>DEL AUTOMERCADO LOS YOSES 75 OESTE</t>
  </si>
  <si>
    <t>preescolarlasirenita@hotmail.com</t>
  </si>
  <si>
    <t>ORFILIA LEON QUESADA</t>
  </si>
  <si>
    <t>info@saulcardenascubillo.ed.cr</t>
  </si>
  <si>
    <t>300 OESTE DEL ESTADIO CHOROTEGA</t>
  </si>
  <si>
    <t>centroeducativovirgendeguadalupe@hotmail.com</t>
  </si>
  <si>
    <t>DE LA ROTONDA DE SAN SEBASTIAN 50 N Y 50 O</t>
  </si>
  <si>
    <t>grupoeducativosh@gmail.com</t>
  </si>
  <si>
    <t>400 OESTE DEL ANCLA DE LA ENTRADA BOULEVARD</t>
  </si>
  <si>
    <t>connellacademycr@gmail.com</t>
  </si>
  <si>
    <t>ROBERTO JOSE MARTINEZ BONILLA</t>
  </si>
  <si>
    <t>info@iem.ed.cr</t>
  </si>
  <si>
    <t>600 OESTE, 25 SUR DE LA IGLESIA CATOLICA</t>
  </si>
  <si>
    <t>Cantidad de 
Secciones</t>
  </si>
  <si>
    <t>Lengua Indígena</t>
  </si>
  <si>
    <t>CUADRO 3</t>
  </si>
  <si>
    <t>CUADRO 8</t>
  </si>
  <si>
    <t>CUADRO 9</t>
  </si>
  <si>
    <t>INSTITUTO EDUCATIVO MODERNO</t>
  </si>
  <si>
    <t>Se comparte el edificio con otra institución?</t>
  </si>
  <si>
    <t>Sala de Robótica</t>
  </si>
  <si>
    <t>UNIDAD PEDAGOGICA JOSE FIDEL TRISTAN</t>
  </si>
  <si>
    <t>LICEO DE SAN JOSE</t>
  </si>
  <si>
    <t>LICEO JULIO FONSECA GUTIERREZ</t>
  </si>
  <si>
    <t>LICEO DE ESCAZU</t>
  </si>
  <si>
    <t>LICEO PATRIARCA SAN JOSE</t>
  </si>
  <si>
    <t>INSTITUTO JULIO ACOSTA GARCIA</t>
  </si>
  <si>
    <t>UNIDAD PEDAGOGICA DR. RAFAEL ANGEL CALDERON G.</t>
  </si>
  <si>
    <t>UNIDAD PEDAGOGICA JOSE BREINDERHOFF</t>
  </si>
  <si>
    <t>UNIDAD PEDAGOGICA CUATRO REINAS</t>
  </si>
  <si>
    <t>LICEO MARIA AUXILIADORA</t>
  </si>
  <si>
    <t>COLEGIO LA ASUNCION</t>
  </si>
  <si>
    <t>LICEO FERNANDO VOLIO JIMENEZ</t>
  </si>
  <si>
    <t>COLEGIO REPUBLICA DE ITALIA</t>
  </si>
  <si>
    <t>LICEO SINAI</t>
  </si>
  <si>
    <t>LICEO CAPITAN RAMON RIVAS</t>
  </si>
  <si>
    <t>LICEO RURAL LOS ANGELES DE PARAMO</t>
  </si>
  <si>
    <t>LICEO CANAAN</t>
  </si>
  <si>
    <t>LICEO RURAL OSTIONAL</t>
  </si>
  <si>
    <t>LICEO PLATANILLO DE BARU</t>
  </si>
  <si>
    <t>COLEGIO JORGE VOLIO JIMENEZ</t>
  </si>
  <si>
    <t>LICEO RURAL EL JARDIN</t>
  </si>
  <si>
    <t>LICEO RURAL RIO NUEVO</t>
  </si>
  <si>
    <t>LICEO CONCEPCION DANIEL FLORES</t>
  </si>
  <si>
    <t>LICEO RURAL MASTATAL</t>
  </si>
  <si>
    <t>LICEO ACADEMICO SAN ANTONIO</t>
  </si>
  <si>
    <t>LICEO RURAL LOS ARBOLITOS</t>
  </si>
  <si>
    <t>LICEO RURAL LOS JAZMINES</t>
  </si>
  <si>
    <t>LICEO RURAL COOPE SAN JUAN</t>
  </si>
  <si>
    <t>UNIDAD PEDAGOGICA LA VALENCIA</t>
  </si>
  <si>
    <t>LICEO BILINGÜE ITALO COSTARRICENSE</t>
  </si>
  <si>
    <t>LICEO RURAL EL CASTILLO FORTUNA</t>
  </si>
  <si>
    <t>LICEO RURAL ALTO GUAYMI</t>
  </si>
  <si>
    <t>LICEO RURAL LAS COLONIAS</t>
  </si>
  <si>
    <t>LICEO RURAL SAN ANTONIO DE ZAPOTAL</t>
  </si>
  <si>
    <t>LICEO RURAL BELLA VISTA</t>
  </si>
  <si>
    <t>LICEO RURAL SAN JUAN</t>
  </si>
  <si>
    <t>LICEO RURAL LA CUREÑA</t>
  </si>
  <si>
    <t>LICEO RURAL LANAS</t>
  </si>
  <si>
    <t>LICEO RURAL EL LLANO</t>
  </si>
  <si>
    <t>I.E.G.B. ANDRES BELLO LOPEZ</t>
  </si>
  <si>
    <t>UNIDAD PEDAGOGICA LA CRUZ</t>
  </si>
  <si>
    <t>I.E.G.B. REPUBLICA DE PANAMA</t>
  </si>
  <si>
    <t>LICEO RURAL JARIS</t>
  </si>
  <si>
    <t>LICEO RURAL RIO GRANDE DE PAQUERA</t>
  </si>
  <si>
    <t>UNIDAD PEDAGOGICA DANIEL ODUBER QUIROS</t>
  </si>
  <si>
    <t>01089</t>
  </si>
  <si>
    <t>6796</t>
  </si>
  <si>
    <t>BARRIO PITAHAYA</t>
  </si>
  <si>
    <t>KFC PASEO COLON, 300 NORTE Y 50 OESTE</t>
  </si>
  <si>
    <t>BARRIO MEXICO</t>
  </si>
  <si>
    <t>lic.desanjose@mep.go.cr</t>
  </si>
  <si>
    <t>lic.juliofonsecagutierrez@mep.go.cr</t>
  </si>
  <si>
    <t>lic.depavas@mep.go.cr</t>
  </si>
  <si>
    <t>100 OESTE DE LA ENTRADA DEL H. PSIQUIATRICO</t>
  </si>
  <si>
    <t>lic.robertobrenesmesen@mep.go.cr</t>
  </si>
  <si>
    <t>lic.ricardofernandezguardia@mep.go.cr</t>
  </si>
  <si>
    <t>FRENTE A ESTADIO MUNICIPAL NICOLAS MASIS</t>
  </si>
  <si>
    <t>lic.deasrri@mep.go.cr</t>
  </si>
  <si>
    <t>LIENER QUESADA MURILLO</t>
  </si>
  <si>
    <t>lic.sangabriel@mep.go.cr</t>
  </si>
  <si>
    <t>lic.napoleonquesadasalazar@mep.go.cr</t>
  </si>
  <si>
    <t>lic.salvadorumanacastro@mep.go.cr</t>
  </si>
  <si>
    <t>RIO ORO</t>
  </si>
  <si>
    <t>lic.demoravia@mep.go.cr</t>
  </si>
  <si>
    <t>lic.unesco@mep.go.cr</t>
  </si>
  <si>
    <t>lic.deturrucares@mep.go.cr</t>
  </si>
  <si>
    <t>upe.rafaelhernandezmadriz@mep.go.cr</t>
  </si>
  <si>
    <t>col.sanluisgonzaga@mep.go.cr</t>
  </si>
  <si>
    <t>col.seraficosanfrancisco@mep.go.cr</t>
  </si>
  <si>
    <t>lic.laboratoriodeliberia@mep.go.cr</t>
  </si>
  <si>
    <t>lic.expbilinguedelacruz@mep.go.cr</t>
  </si>
  <si>
    <t>upe.drrafaelcalderonguardia@mep.go.cr</t>
  </si>
  <si>
    <t>lic.depotrerogrande@mep.go.cr</t>
  </si>
  <si>
    <t>upe.cuatroreinas@mep.go.cr</t>
  </si>
  <si>
    <t>lic.sanjosedelamontana@mep.go.cr</t>
  </si>
  <si>
    <t>EMMANUEL HERNANDEZ MUÑOZ</t>
  </si>
  <si>
    <t>lic.dechomes@mep.go.cr</t>
  </si>
  <si>
    <t>col.alejandroquesadaramirez@mep.go.cr</t>
  </si>
  <si>
    <t>RIO BANANO</t>
  </si>
  <si>
    <t>JAVIER FRANCISCO SALAZAR JARA</t>
  </si>
  <si>
    <t>lic.bijagua@mep.go.cr</t>
  </si>
  <si>
    <t>lic.fernandovoliojimenez@mep.go.cr</t>
  </si>
  <si>
    <t>lic.expbilinguenuevoarenal@mep.go.cr</t>
  </si>
  <si>
    <t>CONTIGUO A LA FUERZA PUBLICA DE NUEVO ARENAL</t>
  </si>
  <si>
    <t>lic.larita@mep.go.cr</t>
  </si>
  <si>
    <t>lic.deaguasclaras@mep.go.cr</t>
  </si>
  <si>
    <t>col.franciscacarrascojimenez@mep.go.cr</t>
  </si>
  <si>
    <t>lic.desandiego@mep.go.cr</t>
  </si>
  <si>
    <t>lic.santagertrudis@mep.go.cr</t>
  </si>
  <si>
    <t>col.canasdulces@mep.go.cr</t>
  </si>
  <si>
    <t>FILA GUINEA</t>
  </si>
  <si>
    <t>CANAAN</t>
  </si>
  <si>
    <t>OLGER EDUARDO RIOS BEITA</t>
  </si>
  <si>
    <t>tele.ostional@mep.go.cr</t>
  </si>
  <si>
    <t>lic.veracruz@mep.go.cr</t>
  </si>
  <si>
    <t>lic.capitanmanuelquiros@mep.go.cr</t>
  </si>
  <si>
    <t>FRENTE A IGLESIA CATOLICA</t>
  </si>
  <si>
    <t>RINCON</t>
  </si>
  <si>
    <t>lic.poasito@mep.go.cr</t>
  </si>
  <si>
    <t>GREIVIN LOPEZ LOPEZ</t>
  </si>
  <si>
    <t>MARIA ELENA MORA MORA</t>
  </si>
  <si>
    <t>col.jorgevoliojimenez@mep.go.cr</t>
  </si>
  <si>
    <t>lic.ruralsanmarcos@mep.go.cr</t>
  </si>
  <si>
    <t>OMAR ROJAS SOLIS</t>
  </si>
  <si>
    <t>CHRISTIAN CORDOBA MONGE</t>
  </si>
  <si>
    <t>MARLER VILLALOBOS MENDEZ</t>
  </si>
  <si>
    <t>KARLEN SMITH HIDALGO</t>
  </si>
  <si>
    <t>lic.ruralusekla@mep.go.cr</t>
  </si>
  <si>
    <t>lic.ruralbocadesierpe@mep.go.cr</t>
  </si>
  <si>
    <t>lic.losangeles@mep.go.cr</t>
  </si>
  <si>
    <t>DETRAS DEL COMISARIATO ASOPORVENIR DE PERLA 1</t>
  </si>
  <si>
    <t>lic.cuatrobocas@mep.go.cr</t>
  </si>
  <si>
    <t>lic.rurallosarbolitos@mep.go.cr</t>
  </si>
  <si>
    <t>lic.ruralsanjulian@mep.go.cr</t>
  </si>
  <si>
    <t>lic.ruralcoquital@mep.go.cr</t>
  </si>
  <si>
    <t>col.santamarta@mep.go.cr</t>
  </si>
  <si>
    <t>lic.ruralyeri@mep.go.cr</t>
  </si>
  <si>
    <t>YEINY VILLEGAS SOLORZANO</t>
  </si>
  <si>
    <t>lic.sanandres@mep.go.cr</t>
  </si>
  <si>
    <t>tele.jazminesb@mep.go.cr</t>
  </si>
  <si>
    <t>lic.ruralvalleverde@mep.go.cr</t>
  </si>
  <si>
    <t>tele.lineavieja@mep.go.cr</t>
  </si>
  <si>
    <t>LINEA VIEJA COLORADO POCOCI LIMON</t>
  </si>
  <si>
    <t>tele.coopesanjuan@mep.go.cr</t>
  </si>
  <si>
    <t>5 KM NORTE DE LA ESCUELA LA GLORIA</t>
  </si>
  <si>
    <t>col.sanmartin@mep.go.cr</t>
  </si>
  <si>
    <t>lic.rurallapalma@mep.go.cr</t>
  </si>
  <si>
    <t>lic.ruralcartagena@mep.go.cr</t>
  </si>
  <si>
    <t>lic.elparaiso@mep.go.cr</t>
  </si>
  <si>
    <t>lic.rurallaluchita@mep.go.cr</t>
  </si>
  <si>
    <t>lic.sancarlostarrazu@mep.go.cr</t>
  </si>
  <si>
    <t>lic.ruraldesantodomingo@mep.go.cr</t>
  </si>
  <si>
    <t>tele.elcastillo@mep.go.cr</t>
  </si>
  <si>
    <t>COSTADO SUR DEL SALON COMUNAL</t>
  </si>
  <si>
    <t>lic.ruallagata@mep.go.cr</t>
  </si>
  <si>
    <t>lic.academicodeterraba@mep.go.cr</t>
  </si>
  <si>
    <t>col.indigenabocacohen@mep.go.cr</t>
  </si>
  <si>
    <t>ALTO GUAYMI</t>
  </si>
  <si>
    <t>ROMERO LOPEZ LOPEZ</t>
  </si>
  <si>
    <t>lic.ruralaltoguaymi@mep.go.cr</t>
  </si>
  <si>
    <t>lic.ruralsantateresa@mep.go.cr</t>
  </si>
  <si>
    <t>11 KM SURESTE DEL SUPERMERCADO SUMARY COMTE</t>
  </si>
  <si>
    <t>tele.bellavista@mep.go.cr</t>
  </si>
  <si>
    <t>HAZEL MORA FERNANDEZ</t>
  </si>
  <si>
    <t>lic.ruralsanisidro@mep.go.cr</t>
  </si>
  <si>
    <t>lic.sannicolasdetolentino@mep.go.cr</t>
  </si>
  <si>
    <t>SAN JUAN PEÑAS BLANCAS</t>
  </si>
  <si>
    <t>DE LA PLAZA DE SAN JUAN, 50 M NOROESTE</t>
  </si>
  <si>
    <t>lic.dequebradaganado@mep.go.cr</t>
  </si>
  <si>
    <t>lic.elcarmendenandayure@mep.go.cr</t>
  </si>
  <si>
    <t>Bº MARIA AUXILIADORA</t>
  </si>
  <si>
    <t>LUIS DIEGO MELENDEZ ARAYA</t>
  </si>
  <si>
    <t>lic.laguna@mep.go.cr</t>
  </si>
  <si>
    <t>lic.magallanes@mep.go.cr</t>
  </si>
  <si>
    <t>lic.virgendelamedallamilagrosa@mep.go.cr</t>
  </si>
  <si>
    <t>lic.pactodeljocote@mep.go.cr</t>
  </si>
  <si>
    <t>lic.rurallacurena@mep.go.cr</t>
  </si>
  <si>
    <t>COSTADO NORTE DE LA IGLESIA CATOLICA</t>
  </si>
  <si>
    <t>OSCAR MORALES QUESADA</t>
  </si>
  <si>
    <t>100 ESTE DE LA ESCUELA LANAS</t>
  </si>
  <si>
    <t>25 SUR ESCUELA MAURO FERNANDEZ</t>
  </si>
  <si>
    <t>lic.puentedepiedra@mep.go.cr</t>
  </si>
  <si>
    <t>100 OESTE DE LA IGLESIA CATOLICA</t>
  </si>
  <si>
    <t>lic.occidentaldecartago@mep.go.cr</t>
  </si>
  <si>
    <t>MARICELA CHACON FERNANDEZ</t>
  </si>
  <si>
    <t>CONTIGUO A LA CASA DE SALUD DE PARAISO</t>
  </si>
  <si>
    <t>MEILOTH GAMBOA BERMUDEZ</t>
  </si>
  <si>
    <t>lic.ruralnamaldi@mep.go.cr</t>
  </si>
  <si>
    <t>lic.losangelesdelporvenir@mep.go.cr</t>
  </si>
  <si>
    <t>lic.detobosi@mep.go.cr</t>
  </si>
  <si>
    <t>col.indigenashiroles@mep.go.cr</t>
  </si>
  <si>
    <t>lic.ruralquiriman@mep.go.cr</t>
  </si>
  <si>
    <t>col.academicodeguacimo@mep.go.cr</t>
  </si>
  <si>
    <t>lic.ruralyimbacajc@mep.go.cr</t>
  </si>
  <si>
    <t>YESENIA VASQUEZ ARAYA</t>
  </si>
  <si>
    <t>lic.copey@mep.go.cr</t>
  </si>
  <si>
    <t>EDEN FROILANO FERNANDEZ</t>
  </si>
  <si>
    <t>lic.ruralaranjuez@mep.go.cr</t>
  </si>
  <si>
    <t>RIO GRANDE</t>
  </si>
  <si>
    <t>EDGAR MORA BOLAÑOS</t>
  </si>
  <si>
    <t>upe.danieloduberquiros@mep.go.cr</t>
  </si>
  <si>
    <t>JIMMY VARGAS ARIAS</t>
  </si>
  <si>
    <t>lic.academicodesantiago@mep.go.cr</t>
  </si>
  <si>
    <t>ADRIANA ENRIQUEZ GUZMAN</t>
  </si>
  <si>
    <t>col.academicodesiquirres@mep.go.cr</t>
  </si>
  <si>
    <t>lic.diurnolacruz@mep.go.cr</t>
  </si>
  <si>
    <t>02484</t>
  </si>
  <si>
    <t>BRITANICO DE COSTA RICA</t>
  </si>
  <si>
    <t>COUNTRY DAY SCHOOL</t>
  </si>
  <si>
    <t>VALLE AZUL-HORARIO DIFERENCIADO</t>
  </si>
  <si>
    <t>CENTRO INTEGRAL DE EDUCACION PRIVADA</t>
  </si>
  <si>
    <t>ITSKATZU EDUCACION INTEGRAL</t>
  </si>
  <si>
    <t>HUMANISTICO COSTARRICENSE-CAMPUS HEREDIA</t>
  </si>
  <si>
    <t>HUMANISTICO COSTARRICENSE-SEDE COTO</t>
  </si>
  <si>
    <t>MARIA MONTSERRAT</t>
  </si>
  <si>
    <t>ARANDU SCHOOL</t>
  </si>
  <si>
    <t>01090</t>
  </si>
  <si>
    <t>CENTRO EDUCATIVO GEA</t>
  </si>
  <si>
    <t>01091</t>
  </si>
  <si>
    <t>HUMANISTICO COSTARRICENSE-CAMPUS NICOYA</t>
  </si>
  <si>
    <t>01092</t>
  </si>
  <si>
    <t>01093</t>
  </si>
  <si>
    <t>BILINGUAL MULTIDISCIPLINARY SCHOOL</t>
  </si>
  <si>
    <t>01094</t>
  </si>
  <si>
    <t>HUMANISTICO COSTARRICENSE-CAMPUS SARAPIQUI</t>
  </si>
  <si>
    <t>01095</t>
  </si>
  <si>
    <t>MONTEALTO</t>
  </si>
  <si>
    <t>01096</t>
  </si>
  <si>
    <t>SANTA CATALINA DE SENA</t>
  </si>
  <si>
    <t>01097</t>
  </si>
  <si>
    <t>CENTRO EDUCATIVO CARMEN LYRA</t>
  </si>
  <si>
    <t>lasalle@lasalle.ed.cr</t>
  </si>
  <si>
    <t>100 ESTE 250 SUR DEL COLEGIO DE MEDICOS</t>
  </si>
  <si>
    <t>ALEXIS PAEZ OVARES</t>
  </si>
  <si>
    <t>silviasolis@yorkin.org</t>
  </si>
  <si>
    <t>HACIENDA ESPINAL</t>
  </si>
  <si>
    <t>SILVIA ULATE OVIEDO</t>
  </si>
  <si>
    <t>GUACHIPELIN</t>
  </si>
  <si>
    <t>VILMA DEL CARMEN MENDOZA YANES</t>
  </si>
  <si>
    <t>500 OESTE DE LA ESCUELA ISABEL LA CATOLICA</t>
  </si>
  <si>
    <t>DEL ESTADIO MUNICIPAL PIPILO UMANA 200 ESTE</t>
  </si>
  <si>
    <t>RONALD RODRIGUEZ MENDOZA</t>
  </si>
  <si>
    <t>jfallas@ipicim.ed.cr</t>
  </si>
  <si>
    <t>oficina@liberty.cr</t>
  </si>
  <si>
    <t>ROSA MARIA ROJAS RAMIREZ</t>
  </si>
  <si>
    <t>info@centroeducativocampestre.com</t>
  </si>
  <si>
    <t>EL COCO</t>
  </si>
  <si>
    <t>direccion@greenforestcr.com</t>
  </si>
  <si>
    <t>integral.educacion@gmail.com</t>
  </si>
  <si>
    <t>BARRIO CORAZON DE JESUS</t>
  </si>
  <si>
    <t>400 NORTE DEL PUENTE DE GUACHIPELIN</t>
  </si>
  <si>
    <t>MARIA JANETTE ALVAREZ LOPEZ</t>
  </si>
  <si>
    <t>PABLO ANDRES QUIROS GONZALEZ</t>
  </si>
  <si>
    <t>ANA VIRGINIA LEON AZOFEIFA</t>
  </si>
  <si>
    <t>JOHNNY VASQUEZ LEMAITRE</t>
  </si>
  <si>
    <t>VILMA SOLIS JIMENEZ</t>
  </si>
  <si>
    <t>virgendelpilarsecundaria@hotmail.com</t>
  </si>
  <si>
    <t>JOSUE ROJAS CHINCHILLA</t>
  </si>
  <si>
    <t>CONTIGUO A CANCHAS SINTETICAS</t>
  </si>
  <si>
    <t>institutoyori1@gmail.com</t>
  </si>
  <si>
    <t>LUIS CARLOS ZUÑIGA JIMENEZ</t>
  </si>
  <si>
    <t>humanistico.nicoya@una.cr</t>
  </si>
  <si>
    <t>75 M SUR DEL MOPT</t>
  </si>
  <si>
    <t>DELIANA ESQUIVEL MENESES</t>
  </si>
  <si>
    <t>BARRIO LA VICTORIA</t>
  </si>
  <si>
    <t>humanisticosarapiqui@una.cr</t>
  </si>
  <si>
    <t>MARIA DE LOS A. BEJARANO I.</t>
  </si>
  <si>
    <t>esantacatalina29@yahoo.es</t>
  </si>
  <si>
    <t>RESIDENCIA DE LOS ESTUDIANTES MATRICULADOS DURANTE</t>
  </si>
  <si>
    <t>Refugiados</t>
  </si>
  <si>
    <t>Solicitante de Asilo</t>
  </si>
  <si>
    <t>CUADRO 14</t>
  </si>
  <si>
    <t>Repitentes</t>
  </si>
  <si>
    <t>¿Tiene Sección Académica Nocturna?</t>
  </si>
  <si>
    <t>Servicio y
Año que cursa</t>
  </si>
  <si>
    <t>SAN JOSE CENTRAL</t>
  </si>
  <si>
    <t>SAN JOSE OESTE</t>
  </si>
  <si>
    <t>SAN JOSE NORTE</t>
  </si>
  <si>
    <t>GRANDE DE TERRABA</t>
  </si>
  <si>
    <t>SULA</t>
  </si>
  <si>
    <t>UNIDAD PEDAGOGICA JUAN CALDERON VALVERDE</t>
  </si>
  <si>
    <t>UNIDAD PEDAGOGICA RIO CELESTE</t>
  </si>
  <si>
    <t>COLEGIO DIURNO LA CRUZ</t>
  </si>
  <si>
    <t>01100</t>
  </si>
  <si>
    <t>6842</t>
  </si>
  <si>
    <t>LICEO RURAL ULUK KICHA</t>
  </si>
  <si>
    <t>lic.drjosemariacastromadriz@mep.go.cr</t>
  </si>
  <si>
    <t>LA URUCA, ENTRADA DE LA BOMBA UNO FRENTE KIA</t>
  </si>
  <si>
    <t>CONTIGUO AL MUSEO DE ARTE COSTARRICENSE</t>
  </si>
  <si>
    <t>ANA ROSARIO RODRIGUEZ SABORIO</t>
  </si>
  <si>
    <t>lic.monsenorrubenodio@mep.go.cr</t>
  </si>
  <si>
    <t>200 NORTE DEL HOSPITAL VETERINARIO LOS ALAMOS</t>
  </si>
  <si>
    <t>col.redentoristasanalfonso@mep.go.cr</t>
  </si>
  <si>
    <t>lic.sanjosedealajuela@mep.go.cr</t>
  </si>
  <si>
    <t>col.expbilinguedepalmares@mep.go.cr</t>
  </si>
  <si>
    <t>lic.conservatoriodecastella@mep.go.cr</t>
  </si>
  <si>
    <t>lic.ingcarlospascua@mep.go.cr</t>
  </si>
  <si>
    <t>lic.desanisidro@mep.go.cr</t>
  </si>
  <si>
    <t>CHRISTIAN MONDRAGON SOTO</t>
  </si>
  <si>
    <t>LISBETH FERNANDEZ CHAVES</t>
  </si>
  <si>
    <t>lic.nuevodesanto.domingo@mep.go.cr</t>
  </si>
  <si>
    <t>lic.laaurora@mep.go.cr</t>
  </si>
  <si>
    <t>lic.demaryland@mep.go.cr</t>
  </si>
  <si>
    <t>LUIS GAMBOA RAMIREZ</t>
  </si>
  <si>
    <t>lic.lavirgen@mep.go.cr</t>
  </si>
  <si>
    <t>lic.desixaola@mep.go.cr</t>
  </si>
  <si>
    <t>lic.desabanillas@mep.go.cr</t>
  </si>
  <si>
    <t>LOMAS DEL RIO</t>
  </si>
  <si>
    <t>200 N DE LA PLAZA DE DEPORTES DE UVITA</t>
  </si>
  <si>
    <t>CYNTHIA SANCHEZ RODRIGUEZ</t>
  </si>
  <si>
    <t>lic.ruralbahiadrake@mep.go.cr</t>
  </si>
  <si>
    <t>SONIA CORTES LEAL</t>
  </si>
  <si>
    <t>lic.ruralcahuita@mep.go.cr</t>
  </si>
  <si>
    <t>YERLIN GAMBOA DIAZ</t>
  </si>
  <si>
    <t>200 SURESTE DE LA IGLESIA CATOLICA</t>
  </si>
  <si>
    <t>lic.gastonperaltacarranza@mep.go.cr</t>
  </si>
  <si>
    <t>lic.joaquingutierrez.mangel@mep.go.cr</t>
  </si>
  <si>
    <t>350 SURESTE DEL TEMPLO CATOLICO DE SAVEGRE</t>
  </si>
  <si>
    <t>CONTIGUO AL EBAIS MONTERREY DE SAN CARLOS</t>
  </si>
  <si>
    <t>LUIS ALBERTO ZUÑIGA DIAZ</t>
  </si>
  <si>
    <t>lic.laperla@mep.go.cr</t>
  </si>
  <si>
    <t>MONICA ALCAZAR HERNANDEZ</t>
  </si>
  <si>
    <t>col.candelariadenaranjo@mep.go.cr</t>
  </si>
  <si>
    <t>lic.ruraltarcoles@mep.go.cr</t>
  </si>
  <si>
    <t>JOSE EDUARDO JIMENEZ VARGAS</t>
  </si>
  <si>
    <t>lic.depicagres@mep.go.cr</t>
  </si>
  <si>
    <t>MIGUEL QUIROS MORA</t>
  </si>
  <si>
    <t>COSTADO ESTE, PLAZA DE DEPORTES, CELINA</t>
  </si>
  <si>
    <t>ERIC GONZALEZ ALVARADO</t>
  </si>
  <si>
    <t>lic.rurallascolonias@mep.go.cr</t>
  </si>
  <si>
    <t>lic.ruralgandoca@mep.go.cr</t>
  </si>
  <si>
    <t>JOSE ADRIAN GONZALEZ CORDERO</t>
  </si>
  <si>
    <t>lic.ruralyorkin@mep.go.cr</t>
  </si>
  <si>
    <t>upe.lacruz@mep.go.cr</t>
  </si>
  <si>
    <t>200 OESTE DE LA PLAZA DE DEPORTES LA CRUZ</t>
  </si>
  <si>
    <t>WENDY MADRIGAL SANCHEZ</t>
  </si>
  <si>
    <t>lic.ruralcerros@mep.go.cr</t>
  </si>
  <si>
    <t>MARIA SOLANO VALVERDE</t>
  </si>
  <si>
    <t>iegb.limon2000@mep.go.cr</t>
  </si>
  <si>
    <t>ERICK MARTIN CARVAJAL RIVERA</t>
  </si>
  <si>
    <t>lic.diurnodeguarari@mep.go.cr</t>
  </si>
  <si>
    <t>SHARABATA</t>
  </si>
  <si>
    <t>CIENTIFICO COSTARRICENSE DE SAN PEDRO</t>
  </si>
  <si>
    <t>CENTRO EDUCATIVO SAN MARCOS</t>
  </si>
  <si>
    <t>INSTITUTO CIENTIFICO SAN MARCOS</t>
  </si>
  <si>
    <t>CENTRO EDUCATIVO SAN FRANCISCO</t>
  </si>
  <si>
    <t>SAINT JOHN BAPTIST HIGH SCHOOL</t>
  </si>
  <si>
    <t>SISTEMA EDUCATIVO WHITMAN-PINARES-</t>
  </si>
  <si>
    <t>CENTRO EDUCATIVO SAN AGUSTIN</t>
  </si>
  <si>
    <t>01101</t>
  </si>
  <si>
    <t>COLEGIO HERMOSA HIGH SCHOOL</t>
  </si>
  <si>
    <t>01102</t>
  </si>
  <si>
    <t>GREDOS SAN DIEGO INTERNATIONAL SCHOOL</t>
  </si>
  <si>
    <t>01103</t>
  </si>
  <si>
    <t>TREE OF LIFE LEARNING CENTER</t>
  </si>
  <si>
    <t>RUTA 27, KM 17.5</t>
  </si>
  <si>
    <t>SCOTT GARREN</t>
  </si>
  <si>
    <t>BENITO HERNANDEZ BARCENAS</t>
  </si>
  <si>
    <t>secundaria@caribbeanlimon.com</t>
  </si>
  <si>
    <t>jsancho@lasamericas.ed.cr</t>
  </si>
  <si>
    <t>MARIANELLA BARRANTES BADILLA</t>
  </si>
  <si>
    <t>DANAY DE LA TORRE PRATS</t>
  </si>
  <si>
    <t>CRISTINA MENENDEZ MUNOZ</t>
  </si>
  <si>
    <t>RONALD ARROYO SOLANO</t>
  </si>
  <si>
    <t>mrodriguezn@atlanticcollegecr.com</t>
  </si>
  <si>
    <t>dbarrantes@sandiego.ed.cr</t>
  </si>
  <si>
    <t>BERNARDA MORA NARANJO</t>
  </si>
  <si>
    <t>cinfantecr@yahoo.com</t>
  </si>
  <si>
    <t>VICTOR VINICIO ROMAN PORRAS</t>
  </si>
  <si>
    <t>JABONCILLAL</t>
  </si>
  <si>
    <t>cristianoreformadocolegio@gmail.com</t>
  </si>
  <si>
    <t>info@saintmary.ed.cr</t>
  </si>
  <si>
    <t>directora.soniadiaz@gmail.com</t>
  </si>
  <si>
    <t>WAINER ESPINOZA VALVERDE</t>
  </si>
  <si>
    <t>IRWIN CESPEDES BARRANTES</t>
  </si>
  <si>
    <t>info@newwayschoolcr.com</t>
  </si>
  <si>
    <t>info@sanmariacr.com</t>
  </si>
  <si>
    <t>NELLY RODRIGUEZ FLORES</t>
  </si>
  <si>
    <t>JOSE ALONSO MORA FALLAS</t>
  </si>
  <si>
    <t>kennedyschoolsv@gmail.com</t>
  </si>
  <si>
    <t>info@futuro-verde.org</t>
  </si>
  <si>
    <t>UNIVERSIDAD EARTH, MERCEDES GUACIMO</t>
  </si>
  <si>
    <t>informacion@dolphinsacademycr.com</t>
  </si>
  <si>
    <t>BRUNILDA RODRIGUEZ ROJAS</t>
  </si>
  <si>
    <t>BARRIO SAN MARTIN</t>
  </si>
  <si>
    <t>WILLIAM ZUNIGA JIMENEZ</t>
  </si>
  <si>
    <t>info@hermosavalleyschool.org</t>
  </si>
  <si>
    <t>CONTIGUO ESCUELAS HERMOSA SCHOOL</t>
  </si>
  <si>
    <t>GUACIMA ABAJO</t>
  </si>
  <si>
    <t>600 M SUR AUTOMERCADO DE LA GUACIMA</t>
  </si>
  <si>
    <t>CALLE LA MARGARITA</t>
  </si>
  <si>
    <t>Aulas o lugar donde se imparten lecciones:</t>
  </si>
  <si>
    <t>Indique si la Institución cuenta con los siguientes servicios:</t>
  </si>
  <si>
    <t>Pupitres (Unipersonales, mesas de pupitre)</t>
  </si>
  <si>
    <t>CUADRO 15</t>
  </si>
  <si>
    <t>Camión Cisterna</t>
  </si>
  <si>
    <t>Hidrante</t>
  </si>
  <si>
    <t>Servicios Sanitarios</t>
  </si>
  <si>
    <t>Para hombres</t>
  </si>
  <si>
    <t>Para mujeres</t>
  </si>
  <si>
    <t>Para ambos sexos</t>
  </si>
  <si>
    <t>Pileta lavamanos (Bebedero)</t>
  </si>
  <si>
    <t>MATRÍCULA INICIAL EN ALGUNAS ASIGNATURAS, ACADÉMICA DIURNA</t>
  </si>
  <si>
    <t>REPITENTES EN ALGUNAS ASIGNATURAS, ACADÉMICA DIURNA</t>
  </si>
  <si>
    <t>Matriculados
en:</t>
  </si>
  <si>
    <t>Educación
Diversificada</t>
  </si>
  <si>
    <t>Síndrome de Down</t>
  </si>
  <si>
    <t>1/  No incluir Síndrome de Down.</t>
  </si>
  <si>
    <t>TODAS LAS ASIGNATURAS EN CONVOCATORIAS</t>
  </si>
  <si>
    <t>ESTUDIANTES DE ACADÉMICA DIURNA REPORTADOS COMO</t>
  </si>
  <si>
    <t>ESTUDIANTES QUE APROBARON ALGUNA ASIGNATURA EN CONVOCATORIAS, ACADÉMICA DIURNA</t>
  </si>
  <si>
    <t>Retraso Mental (Discapacidad Intelectual)</t>
  </si>
  <si>
    <t>Terapia Física (Rehabilitación Física)</t>
  </si>
  <si>
    <t>Terapia Ocupacional (Rehabilitación Ocupacional)</t>
  </si>
  <si>
    <t>Duchas</t>
  </si>
  <si>
    <t>Trastorno del Lenguaje</t>
  </si>
  <si>
    <t>Pérdida Auditiva</t>
  </si>
  <si>
    <t>Mingitorios (Urinarios)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</si>
  <si>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</si>
  <si>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Académica Diurna (incluye Asignaturas Especiales)</t>
  </si>
  <si>
    <t>COLEGIO REPUBLICA DE MEXICO</t>
  </si>
  <si>
    <t>LICEO MARIO BOURNE BOURNE</t>
  </si>
  <si>
    <t>upe.republicamexico@mep.go.cr</t>
  </si>
  <si>
    <t>lic.josefideltristan@mep.go.cr</t>
  </si>
  <si>
    <t>600 OESTE DEL COSTADO SUR DE IGLESIA CATOLICA</t>
  </si>
  <si>
    <t>lic.delsurcr@mep.go.cr</t>
  </si>
  <si>
    <t>lic.superiordesenoritas@mep.go.cr</t>
  </si>
  <si>
    <t>lic.decostarica@mep.go.cr</t>
  </si>
  <si>
    <t>secretaria@colegioelrosario.ed.cr</t>
  </si>
  <si>
    <t>JOSE CARLOS CALVO LARA</t>
  </si>
  <si>
    <t>KATTIA BLANCO HIDALGO</t>
  </si>
  <si>
    <t>lic.josejoaquinvargascalvo@mep.go.cr</t>
  </si>
  <si>
    <t>lic.francocostarricense@mep.go.cr</t>
  </si>
  <si>
    <t>lic.dealfaroruiz@mep.go.cr</t>
  </si>
  <si>
    <t>TOMAS GABRIEL MORENO MADRID</t>
  </si>
  <si>
    <t>JOHEL QUESADA CAMACHO</t>
  </si>
  <si>
    <t>lic.samuelsaenzflores@mep.go.cr</t>
  </si>
  <si>
    <t>lic.rodrigohernandezvargas@mep.go.cr</t>
  </si>
  <si>
    <t>lic.miguelarayavenegas@mep.go.cr</t>
  </si>
  <si>
    <t>lic.dechacarita@mep.go.cr</t>
  </si>
  <si>
    <t>upe.joserafaelarayarojas@mep.go.cr</t>
  </si>
  <si>
    <t>lic.coloradoabangares@mep.go.cr</t>
  </si>
  <si>
    <t>ERICK MOLINA VILLAREAL</t>
  </si>
  <si>
    <t>lic.expbilingueaguabuena@mep.go.cr</t>
  </si>
  <si>
    <t>CRISTINA LOBO BARRANTES</t>
  </si>
  <si>
    <t>ADRIAN ALFARO POVEDA</t>
  </si>
  <si>
    <t>col.academicodejimenez@mep.go.cr</t>
  </si>
  <si>
    <t>lic.devillarreal@mep.go.cr</t>
  </si>
  <si>
    <t>lic.alejandroaguilarmachado@mep.go.cr</t>
  </si>
  <si>
    <t>lic.colorado@mep.go.cr</t>
  </si>
  <si>
    <t>STANLEY POLONIO GAMBOA</t>
  </si>
  <si>
    <t>lic.concepciondanielflores@mep.go.cr</t>
  </si>
  <si>
    <t>DE LA FUERZA PUBLICA 600 M OESTE</t>
  </si>
  <si>
    <t>JOSE FRANCISCO MENDOZA MONGRIO</t>
  </si>
  <si>
    <t>MARIA LUISA PEREZ SAENZ</t>
  </si>
  <si>
    <t>MILEY SALAZAR MUÑOZ</t>
  </si>
  <si>
    <t>lic.ruralcerritos@mep.go.cr</t>
  </si>
  <si>
    <t>MARIO ANDRES MATAMOROS FERNAND</t>
  </si>
  <si>
    <t>MARLON A. LEDGISTER THARPE</t>
  </si>
  <si>
    <t>lic.ruralsanantoniodezapotal@mep.go.cr</t>
  </si>
  <si>
    <t>lic.ruralsanjuan@mep.go.cr</t>
  </si>
  <si>
    <t>WILLIAM FALLAS MORA</t>
  </si>
  <si>
    <t>liceo.ruralzapaton@mep.go.cr</t>
  </si>
  <si>
    <t>PATRICIA SALAS CARDENAS</t>
  </si>
  <si>
    <t>lic.rurallanas@mep.go.cr</t>
  </si>
  <si>
    <t>lic.ruralelllano@mep.go.cr</t>
  </si>
  <si>
    <t>esc.andresbellolopez@mep.go.cr</t>
  </si>
  <si>
    <t>GEINER ARAYA VARGAS</t>
  </si>
  <si>
    <t>col.indigenalacasona@mep.go.cr</t>
  </si>
  <si>
    <t>iegb.lavictoria@mep.go.cr</t>
  </si>
  <si>
    <t>lic.ruralpalmera@mep.go.cr</t>
  </si>
  <si>
    <t>lic.sanjosedelrio@mep.go.cr</t>
  </si>
  <si>
    <t>RICARDO CHAVARRIA CHAVES</t>
  </si>
  <si>
    <t>lic.ruraldevarablanca@mep.go.cr</t>
  </si>
  <si>
    <t>lic.ruralulukkicha@mep.go.cr</t>
  </si>
  <si>
    <t>COLEGIO MONTERREY CHRISTIAN SCHOOL</t>
  </si>
  <si>
    <t>INSTITUTO CENTROAMERICANO ADVENTISTA</t>
  </si>
  <si>
    <t>SANTA FE PACIFIC</t>
  </si>
  <si>
    <t>CRISTIANO BILINGÜE LA PALABRA DE VIDA</t>
  </si>
  <si>
    <t>BILINGÜE SANTA JOSEFINA</t>
  </si>
  <si>
    <t>COLEGIO CIENTIFICO INTERAMERICANO IHS (CATIE)</t>
  </si>
  <si>
    <t>SISTEMA EDUCATIVO LOS DELFINES</t>
  </si>
  <si>
    <t>CAI NIÑOS Y NIÑAS TRIUNFADORES</t>
  </si>
  <si>
    <t>HORIZONTES (CEDHORI)</t>
  </si>
  <si>
    <t>CRESTON SCHOOL</t>
  </si>
  <si>
    <t>COLEGIO CIENTIFICO INTERAMERICANO SEDE EARTH</t>
  </si>
  <si>
    <t>01108</t>
  </si>
  <si>
    <t>01109</t>
  </si>
  <si>
    <t>CENTRO DE APRENDIZAJE EDUCARTE</t>
  </si>
  <si>
    <t>TATIANA HERNANDEZ BARRANTES</t>
  </si>
  <si>
    <t>t.hernandez@iribo.org</t>
  </si>
  <si>
    <t>ELIZABETH CRUZ ROJAS</t>
  </si>
  <si>
    <t>ccc.sedesanpedro@mep.go.cr</t>
  </si>
  <si>
    <t>aismepinfo@ais.ed.cr</t>
  </si>
  <si>
    <t>CAROLINA GOMEZ MONTOYA</t>
  </si>
  <si>
    <t>ILIMA MALAVASSI ORTEGA</t>
  </si>
  <si>
    <t>LORENA VALDELOMAR FALLAS</t>
  </si>
  <si>
    <t>administrativa@livinghope.ed.cr</t>
  </si>
  <si>
    <t>CALLE DON PEDRO</t>
  </si>
  <si>
    <t>centroeducativosanfranciscocq@ucatolica.ac.cr</t>
  </si>
  <si>
    <t>KARLA AGUILAR VARGAS</t>
  </si>
  <si>
    <t>ccdelatlantico@gmail.com</t>
  </si>
  <si>
    <t>cafore@tonito.ed.cr</t>
  </si>
  <si>
    <t>PETER JOSEPH SWING</t>
  </si>
  <si>
    <t>NOILIN CAMPOS VARGAS</t>
  </si>
  <si>
    <t>direccion@saintpatrickcr.com</t>
  </si>
  <si>
    <t>RUTH AGUILAR MURILLO</t>
  </si>
  <si>
    <t>VERENA CASTRO ROJAS</t>
  </si>
  <si>
    <t>VILLAREAL</t>
  </si>
  <si>
    <t>CIUDAD COLON</t>
  </si>
  <si>
    <t>info@nh.cr</t>
  </si>
  <si>
    <t>300 OESTE DEL ANTIGUO MERCADO MUNICIPAL</t>
  </si>
  <si>
    <t>3 KM DEL CRUCE DE HUACAS, CARRETERA TAMARINDO</t>
  </si>
  <si>
    <t>00726</t>
  </si>
  <si>
    <t>5857</t>
  </si>
  <si>
    <t>01110</t>
  </si>
  <si>
    <t>6959</t>
  </si>
  <si>
    <t>6987</t>
  </si>
  <si>
    <t>UNIDAD PEDAGOGICA RURAL BAJOS DE TORO AMARILLO</t>
  </si>
  <si>
    <t>LICEO PARAISO</t>
  </si>
  <si>
    <t>COLEGIO EL AMPARO</t>
  </si>
  <si>
    <t>LICEO TAMBOR DE COBANO</t>
  </si>
  <si>
    <t>LICEO RURAL NAIRI AWARI</t>
  </si>
  <si>
    <t>BAJOS TORO AMARILLO</t>
  </si>
  <si>
    <t>NAIRI AWARI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</si>
  <si>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</si>
  <si>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</si>
  <si>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</si>
  <si>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</si>
  <si>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El Centro Educativo se abastece de agua por:</t>
  </si>
  <si>
    <t>El Agua que consumen proviene de:</t>
  </si>
  <si>
    <t>En el Centro Educativo hay luz eléctrica del:</t>
  </si>
  <si>
    <t>lic.rodrigofaciobrenes@mep.go.cr</t>
  </si>
  <si>
    <t>LENIN ALVARADO PORRAS</t>
  </si>
  <si>
    <t>lic.callefallas@mep.go.cr</t>
  </si>
  <si>
    <t>lic.dealajuelita@mep.go.cr</t>
  </si>
  <si>
    <t>HNA.MARIZ VALERIO GONZALEZ</t>
  </si>
  <si>
    <t>lic.decurridabat@mep.go.cr</t>
  </si>
  <si>
    <t>LUIS FELIPE ROJAS ARRIETA</t>
  </si>
  <si>
    <t>SONIA LUCRECIA OVALLE CRUZ</t>
  </si>
  <si>
    <t>00593</t>
  </si>
  <si>
    <t>lic.hernanvargasramirez@mep.go.cr</t>
  </si>
  <si>
    <t>inst.clodomiropicadotwigth@mep.go.cr</t>
  </si>
  <si>
    <t>lic.deheredia@mep.go.cr</t>
  </si>
  <si>
    <t>ANA LORENA JUAREZ ZUNIGA</t>
  </si>
  <si>
    <t>FLABIAN CORTES VARGAS</t>
  </si>
  <si>
    <t>COSTADO ESTE IGLESIA CATOLICA</t>
  </si>
  <si>
    <t>col.indigenasulayom@mep.go.cr</t>
  </si>
  <si>
    <t>LIMON CENTRO</t>
  </si>
  <si>
    <t>SHEILA WALLACE ZUÑIGA</t>
  </si>
  <si>
    <t>INSTALACIONES DEL POLIDEPORTIVO DE JAPDEVA</t>
  </si>
  <si>
    <t>WILBORRG MAYIN VARGAS MORALES</t>
  </si>
  <si>
    <t>FRENTE AL GIMNASIO DE LA COMUNIDAD</t>
  </si>
  <si>
    <t>HENRY MORALES RAMOS</t>
  </si>
  <si>
    <t>RODOLFO ANGULO ESPINOZA</t>
  </si>
  <si>
    <t>SANDRA MARCELA VARGAS PEREIRA</t>
  </si>
  <si>
    <t>lic.expbilingueturrialba@mep.go.cr</t>
  </si>
  <si>
    <t>lic.lauvita@mep.go.cr</t>
  </si>
  <si>
    <t>lic.ruralmarbella@mep.go.cr</t>
  </si>
  <si>
    <t>KATHIA ARTAVIA RODRIGUEZ</t>
  </si>
  <si>
    <t>col.maizdelosuva@mep.go.cr</t>
  </si>
  <si>
    <t>MARIA DELGADO MENA</t>
  </si>
  <si>
    <t>ONELIA GUEVARA VIALES</t>
  </si>
  <si>
    <t>lic.rurallasceibas@mep.go.cr</t>
  </si>
  <si>
    <t>CONTIGUO AL PARQUE ECOLOGICO NUESTRO AMO</t>
  </si>
  <si>
    <t>CARMEN GONZALEZ CHACON</t>
  </si>
  <si>
    <t>DONALD FERNANDO SALAS BOLAÑOS</t>
  </si>
  <si>
    <t>lic.llanobonito@mep.go.cr</t>
  </si>
  <si>
    <t>ELDA MONTEZUMA BEJARANO</t>
  </si>
  <si>
    <t>lic.matastal@mep.go.cr</t>
  </si>
  <si>
    <t>JORGE ALBERTO SOLIS HERNANDEZ</t>
  </si>
  <si>
    <t>SONIA SOLORZANO ESPINOZA</t>
  </si>
  <si>
    <t>150 M NORESTE DE ESCUELA LUIS MONGE MADRIGAL</t>
  </si>
  <si>
    <t>lic.vueltadejorco@mep.go.cr</t>
  </si>
  <si>
    <t>lic.rurallacelina@mep.go.cr</t>
  </si>
  <si>
    <t>col.expbilinguesiquirres@mep.go.cr</t>
  </si>
  <si>
    <t>LICEO SANTA TERESA</t>
  </si>
  <si>
    <t>lic.ruralnuevaguatemala@mep.go.cr</t>
  </si>
  <si>
    <t>JULIAN WATSON CARRANZA</t>
  </si>
  <si>
    <t>CUPERTINO ANGULO VIALES</t>
  </si>
  <si>
    <t>RICARDO SAENZ BOLAÑOS</t>
  </si>
  <si>
    <t>lic.ruralkabebata@mep.go.cr</t>
  </si>
  <si>
    <t>lic.rurallabrador@mep.go.cr</t>
  </si>
  <si>
    <t>col.academicoparaiso@mep.go.cr</t>
  </si>
  <si>
    <t>iegb.americacentral@mep.go.cr</t>
  </si>
  <si>
    <t>GRETHEL GARRO BRENES</t>
  </si>
  <si>
    <t>lic.ruralcoroma@mep.go.cr</t>
  </si>
  <si>
    <t>IVANNIA MORALES MORA</t>
  </si>
  <si>
    <t>NELSON GARDEL PEREZ JUNEZ</t>
  </si>
  <si>
    <t>lic.academicotambordecobano@mep.go.cr</t>
  </si>
  <si>
    <t>recepcion@weizmancr.net</t>
  </si>
  <si>
    <t>ICS INTERNATIONAL CHRISTIAN SCHOOL</t>
  </si>
  <si>
    <t>info@ica.ed.cr</t>
  </si>
  <si>
    <t>cepba@coopecep.com</t>
  </si>
  <si>
    <t>academiateocali@teocali.org</t>
  </si>
  <si>
    <t>GLORIA DUARTE ESPAÑA</t>
  </si>
  <si>
    <t>DIAGONAL AL HOGAR PARA ANCIANOS EN GUAPILES</t>
  </si>
  <si>
    <t>VIRGINIA RODRIGUEZ HERRERA</t>
  </si>
  <si>
    <t>PAN AMERICAN SCHOOL</t>
  </si>
  <si>
    <t>info@lapalabradevida.ed.cr</t>
  </si>
  <si>
    <t>direccion@colegiovilaseca.com</t>
  </si>
  <si>
    <t>info@lourdescr.com</t>
  </si>
  <si>
    <t>centroeducativograymar@gmail.com</t>
  </si>
  <si>
    <t>SAINT MARY HIGH SCHOOL</t>
  </si>
  <si>
    <t>colenuevomundo20@gmail.com</t>
  </si>
  <si>
    <t>cepdirectora@gmail.com</t>
  </si>
  <si>
    <t>CYNTHIA BERMUDEZ ALFARO</t>
  </si>
  <si>
    <t>DELFINA LEIVA QUESADA</t>
  </si>
  <si>
    <t>secundaria@tpmontebello.com</t>
  </si>
  <si>
    <t>direccion@arandu.co.cr</t>
  </si>
  <si>
    <t>lighthouse@lis.ed.cr</t>
  </si>
  <si>
    <t>MARTIN TORRES RODRIGUEZ</t>
  </si>
  <si>
    <t>direccion@treeoflifelearning.com</t>
  </si>
  <si>
    <t>CALLE MARGARITA, POZOS DE SANA ANA</t>
  </si>
  <si>
    <t>info@educartecostarica.com</t>
  </si>
  <si>
    <t>01112</t>
  </si>
  <si>
    <t>JOHNNY AGUILAR GUTIERREZ</t>
  </si>
  <si>
    <t>cccrsanvito@uned.ac.cr</t>
  </si>
  <si>
    <t>CIMA DE HORIZONTES</t>
  </si>
  <si>
    <t>info@corporacioneducativalima.com</t>
  </si>
  <si>
    <t>¿Es Horario Diferenciado?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</si>
  <si>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</si>
  <si>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</si>
  <si>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</si>
  <si>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</si>
  <si>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</si>
  <si>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</si>
  <si>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</si>
  <si>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</si>
  <si>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</si>
  <si>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</si>
  <si>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</si>
  <si>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</si>
  <si>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</si>
  <si>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</si>
  <si>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</si>
  <si>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</si>
  <si>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</si>
  <si>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</si>
  <si>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</si>
  <si>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</si>
  <si>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</si>
  <si>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</si>
  <si>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</si>
  <si>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</si>
  <si>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</si>
  <si>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</si>
  <si>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</si>
  <si>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</si>
  <si>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</si>
  <si>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</si>
  <si>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</si>
  <si>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</si>
  <si>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</si>
  <si>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</si>
  <si>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</si>
  <si>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</si>
  <si>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</si>
  <si>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</si>
  <si>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</si>
  <si>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</si>
  <si>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</si>
  <si>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</si>
  <si>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</si>
  <si>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</si>
  <si>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</si>
  <si>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</si>
  <si>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</si>
  <si>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</si>
  <si>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</si>
  <si>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</si>
  <si>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</si>
  <si>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</si>
  <si>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</si>
  <si>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</si>
  <si>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</si>
  <si>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</si>
  <si>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</si>
  <si>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</si>
  <si>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</si>
  <si>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</si>
  <si>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</si>
  <si>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</si>
  <si>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</si>
  <si>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</si>
  <si>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</si>
  <si>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</si>
  <si>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</si>
  <si>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</si>
  <si>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</si>
  <si>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</si>
  <si>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</si>
  <si>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</si>
  <si>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</si>
  <si>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</si>
  <si>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</si>
  <si>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</si>
  <si>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</si>
  <si>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</si>
  <si>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</si>
  <si>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</si>
  <si>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</si>
  <si>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</si>
  <si>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</si>
  <si>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</si>
  <si>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</si>
  <si>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</si>
  <si>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</si>
  <si>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</si>
  <si>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</si>
  <si>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</si>
  <si>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</si>
  <si>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</si>
  <si>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</si>
  <si>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</si>
  <si>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</si>
  <si>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</si>
  <si>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</si>
  <si>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</si>
  <si>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</si>
  <si>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</si>
  <si>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</si>
  <si>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</si>
  <si>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</si>
  <si>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</si>
  <si>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</si>
  <si>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</si>
  <si>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</si>
  <si>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</si>
  <si>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</si>
  <si>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</si>
  <si>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</si>
  <si>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</si>
  <si>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</si>
  <si>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</si>
  <si>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</si>
  <si>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</si>
  <si>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</si>
  <si>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</si>
  <si>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</si>
  <si>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</si>
  <si>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</si>
  <si>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</si>
  <si>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</si>
  <si>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</si>
  <si>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</si>
  <si>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</si>
  <si>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</si>
  <si>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</si>
  <si>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</si>
  <si>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</si>
  <si>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</si>
  <si>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</si>
  <si>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</si>
  <si>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</si>
  <si>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</si>
  <si>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</si>
  <si>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</si>
  <si>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</si>
  <si>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</si>
  <si>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</si>
  <si>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</si>
  <si>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</si>
  <si>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</si>
  <si>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</si>
  <si>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</si>
  <si>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</si>
  <si>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</si>
  <si>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</si>
  <si>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</si>
  <si>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</si>
  <si>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</si>
  <si>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</si>
  <si>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</si>
  <si>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</si>
  <si>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</si>
  <si>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</si>
  <si>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</si>
  <si>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</si>
  <si>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</si>
  <si>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</si>
  <si>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</si>
  <si>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</si>
  <si>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</si>
  <si>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</si>
  <si>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</si>
  <si>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</si>
  <si>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</si>
  <si>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</si>
  <si>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</si>
  <si>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</si>
  <si>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</si>
  <si>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</si>
  <si>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</si>
  <si>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</si>
  <si>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</si>
  <si>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</si>
  <si>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</si>
  <si>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</si>
  <si>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</si>
  <si>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</si>
  <si>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</si>
  <si>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</si>
  <si>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</si>
  <si>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</si>
  <si>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</si>
  <si>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</si>
  <si>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</si>
  <si>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</si>
  <si>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</si>
  <si>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</si>
  <si>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</si>
  <si>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</si>
  <si>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</si>
  <si>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</si>
  <si>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</si>
  <si>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</si>
  <si>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</si>
  <si>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</si>
  <si>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</si>
  <si>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</si>
  <si>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</si>
  <si>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</si>
  <si>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</si>
  <si>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</si>
  <si>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</si>
  <si>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</si>
  <si>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</si>
  <si>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</si>
  <si>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</si>
  <si>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</si>
  <si>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</si>
  <si>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</si>
  <si>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</si>
  <si>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</si>
  <si>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</si>
  <si>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</si>
  <si>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</si>
  <si>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</si>
  <si>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</si>
  <si>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</si>
  <si>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</si>
  <si>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</si>
  <si>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</si>
  <si>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</si>
  <si>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</si>
  <si>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</si>
  <si>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</si>
  <si>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</si>
  <si>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</si>
  <si>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</si>
  <si>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</si>
  <si>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</si>
  <si>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</si>
  <si>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</si>
  <si>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</si>
  <si>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</si>
  <si>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</si>
  <si>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</si>
  <si>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</si>
  <si>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</si>
  <si>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</si>
  <si>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</si>
  <si>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</si>
  <si>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</si>
  <si>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</si>
  <si>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</si>
  <si>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</si>
  <si>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</si>
  <si>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</si>
  <si>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</si>
  <si>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</si>
  <si>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</si>
  <si>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</si>
  <si>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</si>
  <si>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</si>
  <si>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</si>
  <si>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</si>
  <si>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</si>
  <si>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</si>
  <si>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</si>
  <si>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</si>
  <si>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</si>
  <si>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</si>
  <si>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</si>
  <si>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</si>
  <si>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</si>
  <si>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</si>
  <si>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</si>
  <si>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</si>
  <si>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</si>
  <si>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</si>
  <si>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</si>
  <si>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</si>
  <si>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</si>
  <si>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</si>
  <si>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</si>
  <si>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</si>
  <si>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</si>
  <si>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</si>
  <si>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</si>
  <si>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</si>
  <si>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</si>
  <si>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</si>
  <si>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</si>
  <si>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</si>
  <si>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</si>
  <si>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</si>
  <si>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</si>
  <si>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</si>
  <si>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</si>
  <si>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</si>
  <si>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</si>
  <si>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</si>
  <si>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</si>
  <si>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</si>
  <si>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</si>
  <si>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</si>
  <si>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</si>
  <si>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</si>
  <si>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</si>
  <si>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</si>
  <si>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</si>
  <si>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</si>
  <si>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</si>
  <si>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</si>
  <si>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</si>
  <si>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</si>
  <si>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</si>
  <si>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</si>
  <si>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</si>
  <si>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</si>
  <si>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</si>
  <si>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</si>
  <si>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</si>
  <si>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</si>
  <si>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</si>
  <si>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</si>
  <si>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</si>
  <si>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</si>
  <si>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</si>
  <si>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</si>
  <si>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</si>
  <si>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</si>
  <si>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</si>
  <si>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</si>
  <si>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</si>
  <si>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</si>
  <si>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</si>
  <si>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</si>
  <si>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</si>
  <si>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</si>
  <si>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</si>
  <si>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</si>
  <si>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</si>
  <si>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</si>
  <si>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</si>
  <si>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</si>
  <si>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</si>
  <si>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</si>
  <si>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</si>
  <si>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</si>
  <si>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</si>
  <si>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</si>
  <si>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</si>
  <si>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</si>
  <si>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</si>
  <si>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</si>
  <si>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</si>
  <si>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</si>
  <si>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</si>
  <si>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</si>
  <si>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</si>
  <si>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</si>
  <si>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</si>
  <si>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</si>
  <si>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</si>
  <si>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</si>
  <si>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</si>
  <si>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</si>
  <si>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</si>
  <si>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</si>
  <si>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</si>
  <si>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</si>
  <si>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</si>
  <si>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</si>
  <si>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</si>
  <si>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</si>
  <si>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</si>
  <si>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</si>
  <si>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</si>
  <si>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</si>
  <si>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</si>
  <si>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</si>
  <si>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</si>
  <si>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</si>
  <si>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</si>
  <si>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</si>
  <si>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</si>
  <si>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</si>
  <si>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</si>
  <si>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</si>
  <si>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</si>
  <si>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</si>
  <si>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</si>
  <si>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</si>
  <si>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</si>
  <si>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</si>
  <si>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</si>
  <si>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</si>
  <si>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</si>
  <si>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</si>
  <si>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</si>
  <si>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</si>
  <si>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</si>
  <si>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</si>
  <si>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</si>
  <si>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</si>
  <si>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</si>
  <si>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</si>
  <si>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</si>
  <si>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</si>
  <si>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</si>
  <si>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</si>
  <si>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</si>
  <si>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</si>
  <si>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</si>
  <si>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</si>
  <si>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</si>
  <si>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</si>
  <si>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</si>
  <si>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</si>
  <si>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</si>
  <si>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</si>
  <si>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</si>
  <si>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</si>
  <si>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</si>
  <si>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</si>
  <si>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</si>
  <si>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</si>
  <si>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</si>
  <si>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</si>
  <si>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</si>
  <si>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</si>
  <si>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</si>
  <si>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</si>
  <si>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</si>
  <si>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</si>
  <si>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</si>
  <si>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</si>
  <si>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</si>
  <si>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</si>
  <si>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</si>
  <si>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</si>
  <si>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</si>
  <si>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</si>
  <si>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SAINT JUDE SCHOOL</t>
  </si>
  <si>
    <t>INSTITUTO DR. JAIM WEIZMAN</t>
  </si>
  <si>
    <t>COLEGIO LA SALLE</t>
  </si>
  <si>
    <t>COLEGIO HUMBOLDT</t>
  </si>
  <si>
    <t>cagomez@itcr.ac.cr</t>
  </si>
  <si>
    <t>MARIA YANERY MONTOYA VARGAS</t>
  </si>
  <si>
    <t>COLEGIO BILINGÜE SAN FRANCISCO DE ASIS</t>
  </si>
  <si>
    <t>COLEGIO BILINGÜE DEL VALLE</t>
  </si>
  <si>
    <t>kattyaa@panam.ed.cr</t>
  </si>
  <si>
    <t>academico@cedjorgederbavo.com</t>
  </si>
  <si>
    <t>COLEGIO BILINGÜE LA SABANA</t>
  </si>
  <si>
    <t>SANTA SOFIA COLEGIO BILINGÜE</t>
  </si>
  <si>
    <t>asistentedireccionacademica@yurusti.ed.cr</t>
  </si>
  <si>
    <t>INTERNATIONAL ROYAL SCHOOL</t>
  </si>
  <si>
    <t>COLEGIO BENJAMIN FRANKLIN</t>
  </si>
  <si>
    <t>educacion@cebitt.ed.cr</t>
  </si>
  <si>
    <t>NELSON MONGE CESPEDES</t>
  </si>
  <si>
    <t>CHRISTIAN N. QUESADA CORRALES</t>
  </si>
  <si>
    <t>SAINT EDWARD SCHOOL</t>
  </si>
  <si>
    <t>SAINT JOSSELIN DAY SCHOOL AND COLLEGE</t>
  </si>
  <si>
    <t>COLEGIO BILINGÜE CIUDAD BLANCA</t>
  </si>
  <si>
    <t>INSTITUTO PEDAGOGICO SAGRADA FAMILIA</t>
  </si>
  <si>
    <t>RONALD MADRIGAL MONGE</t>
  </si>
  <si>
    <t>cientifico.alajuela@mep.go.cr</t>
  </si>
  <si>
    <t>GABRIELA MARIA AGÜERO LEE</t>
  </si>
  <si>
    <t>info@sms.ed.cr</t>
  </si>
  <si>
    <t>25 OE Y 150 S DEL AUTOMERCADO SN FRANCISCO</t>
  </si>
  <si>
    <t>FRANZ LISZT SCHOOL</t>
  </si>
  <si>
    <t>colegiocientificoearth@catie.er.cr</t>
  </si>
  <si>
    <t>CALLE CAÑAS</t>
  </si>
  <si>
    <t>iscr@gsdeducacion.com</t>
  </si>
  <si>
    <t>YIRIA SAENZ CARAZO</t>
  </si>
  <si>
    <t>BUENA VISTA DE BARVA</t>
  </si>
  <si>
    <t>01115</t>
  </si>
  <si>
    <t>CENTRO DE INCLUSION EDUCATIVA CIENAK</t>
  </si>
  <si>
    <t>LA ASUNCION</t>
  </si>
  <si>
    <t>ALEJANDRA MENDEZ MADRIGAL</t>
  </si>
  <si>
    <t>cienakcr@gmail.com</t>
  </si>
  <si>
    <t>75 O Y 150 N ENTRADA PEDREGAL</t>
  </si>
  <si>
    <t>01116</t>
  </si>
  <si>
    <t>CENTRO EDUCATIVO NARANJO BILINGÜE</t>
  </si>
  <si>
    <t>ce.edu.naranjo@gmail.com</t>
  </si>
  <si>
    <t>CONTIGUO A LAS OFICINAS DEL A Y A</t>
  </si>
  <si>
    <t>01117</t>
  </si>
  <si>
    <t>info@sanangelschool.ed.cr</t>
  </si>
  <si>
    <t>01120</t>
  </si>
  <si>
    <t>COSTA BALLENA</t>
  </si>
  <si>
    <t>BALLENA</t>
  </si>
  <si>
    <t>ELBERTH RODRIGUEZ BARRANTES</t>
  </si>
  <si>
    <t>300 SUR DEL HOTEL LA CUSINGA</t>
  </si>
  <si>
    <t>JASON CAMPOS VARGAS</t>
  </si>
  <si>
    <t>lic.luisdoblessegreda@mep.go.cr</t>
  </si>
  <si>
    <t>LICEO DE PAVAS</t>
  </si>
  <si>
    <t>MARTA MORA VARGAS</t>
  </si>
  <si>
    <t>DAVID JOHNSON WARD</t>
  </si>
  <si>
    <t>DOUGLAS CAMPOS LEON</t>
  </si>
  <si>
    <t>roxana.sandoval@mariainmaculada.ed.cr</t>
  </si>
  <si>
    <t>GRETTEL ZUÑIGA VILLALOBOS</t>
  </si>
  <si>
    <t>JULIO CESAR HURTADO ACUÑA</t>
  </si>
  <si>
    <t>GUSTAVO A. RAMOS BERMUDEZ</t>
  </si>
  <si>
    <t>direccion@cmigrecia.com</t>
  </si>
  <si>
    <t>LICEO DE SANTA BARBARA</t>
  </si>
  <si>
    <t>UNIDAD PEDAGOGICA EL ROBLE</t>
  </si>
  <si>
    <t>lic.expbilinguedebelen@mep.go.cr</t>
  </si>
  <si>
    <t>KARINA MONGE BADILLA</t>
  </si>
  <si>
    <t>200 SUR DEL PARQUE RECADERO BRICEÑO</t>
  </si>
  <si>
    <t>MARIBEL CARR CARR</t>
  </si>
  <si>
    <t>ERICK CHEVEZ RODRIGUEZ</t>
  </si>
  <si>
    <t>EXPERIMENTAL BILINGÜE DE GRECIA</t>
  </si>
  <si>
    <t>PABLO SEGURA VIQUEZ</t>
  </si>
  <si>
    <t>COLEGIO SULAYÖM</t>
  </si>
  <si>
    <t>9996</t>
  </si>
  <si>
    <t>LICEO DE COMTE</t>
  </si>
  <si>
    <t>JAQUELINE GUTIERREZ CHAVES</t>
  </si>
  <si>
    <t>RAUL QUIROS CRUZ</t>
  </si>
  <si>
    <t>LICEO MATINA</t>
  </si>
  <si>
    <t>lic.mariaauxiliadora@mep.go.cr</t>
  </si>
  <si>
    <t>LICEO DE SIXAOLA</t>
  </si>
  <si>
    <t>EXPERIMENTAL BILINGÜE DE POCOCI</t>
  </si>
  <si>
    <t>9994</t>
  </si>
  <si>
    <t>cientifico.sancarlos@mep.go.cr</t>
  </si>
  <si>
    <t>LICEO DE TICABAN</t>
  </si>
  <si>
    <t>EDGAR SOLIS BARQUERO</t>
  </si>
  <si>
    <t>COLEGIO DE JIMENEZ</t>
  </si>
  <si>
    <t>LICEO DUACARI</t>
  </si>
  <si>
    <t>lic.sanrafaeldeabangares@mep.go.cr</t>
  </si>
  <si>
    <t>COLEGIO DE RINCON GRANDE</t>
  </si>
  <si>
    <t>LICEO RURAL GAVILAN</t>
  </si>
  <si>
    <t>LICEO RURAL PANGOLA</t>
  </si>
  <si>
    <t>Lic.ruralsanjuanpangola@mep.go.cr</t>
  </si>
  <si>
    <t>COLEGIO DE UJARRAS</t>
  </si>
  <si>
    <t>LICEO RURAL DE CAHUITA</t>
  </si>
  <si>
    <t>JORGE MARIO PEÑA CORDERO</t>
  </si>
  <si>
    <t>lic.decervantes@mep.go.cr</t>
  </si>
  <si>
    <t>100 NORESTE DE LA MUNICIPALIDAD DE CERVANTES</t>
  </si>
  <si>
    <t>COLEGIO MAIZ DE LOS UVA</t>
  </si>
  <si>
    <t>LICEO CONCEPCION</t>
  </si>
  <si>
    <t>LICEO RURAL CHANGUENA</t>
  </si>
  <si>
    <t>UNIDAD PEDAGOGICA CASA HOGAR</t>
  </si>
  <si>
    <t>COLEGIO JOSE MARIA GUTIERREZ</t>
  </si>
  <si>
    <t>MARIA BEATRIZ CHAVARRIA CHACON</t>
  </si>
  <si>
    <t>JESUS ENRIQUE NUÑEZ GOMEZ</t>
  </si>
  <si>
    <t>LICEO RURAL BIJAGÜAL</t>
  </si>
  <si>
    <t>LICEO DE VENECIA</t>
  </si>
  <si>
    <t>EXPERIMENTAL BILINGÜE DE RIO JIMENEZ</t>
  </si>
  <si>
    <t>LICEO RURAL LINEA VIEJA</t>
  </si>
  <si>
    <t>ROSA CALVO MORALES</t>
  </si>
  <si>
    <t>DIEGO ARMANDO SOLANO BUSTOS</t>
  </si>
  <si>
    <t>LICEO INDIGENA BOCA COHEN</t>
  </si>
  <si>
    <t>LICEO RURAL DE GANDOCA</t>
  </si>
  <si>
    <t>lic.laamistad@mep.go.cr</t>
  </si>
  <si>
    <t>GUSTAVO MORA ALPIZAR</t>
  </si>
  <si>
    <t>LICEO SAN CARLOS DE PACUARITO</t>
  </si>
  <si>
    <t>lic.sancarlosdepacuarito@mep.go.cr</t>
  </si>
  <si>
    <t>ALEXANDER VARGAS MATA</t>
  </si>
  <si>
    <t>upe.juancalderonvalverde@mep.go.cr</t>
  </si>
  <si>
    <t>esc.nuestrasenora@mep.go.cr</t>
  </si>
  <si>
    <t>lic.ruraljaris@mep.go.cr</t>
  </si>
  <si>
    <t>LICEO RURAL PARAISO DE CHANGUENA</t>
  </si>
  <si>
    <t>COSTADO SUR DEL EBAIS DE LA VICTORIA</t>
  </si>
  <si>
    <t>100 N. Y 100 OESTE DE LA PLAZA DE DEPORTES</t>
  </si>
  <si>
    <t>iegb.rioceleste@mep.go.cr</t>
  </si>
  <si>
    <t>lic.ruralcoloniadelvalle@mep.go.cr</t>
  </si>
  <si>
    <t>300 M SUR IGLESIA CATOLICA QUEBRADA GRANDE</t>
  </si>
  <si>
    <t>COLEGIO INDIGENA SHIROLES</t>
  </si>
  <si>
    <t>KAREN ILIANA ALVARADO JIMENEZ</t>
  </si>
  <si>
    <t>lic.ruralvillahermosa@mep.go.cr</t>
  </si>
  <si>
    <t>lic.ruralaltocohen@mep.go.cr</t>
  </si>
  <si>
    <t>COLEGIO INDIGENA YIMBA CAJC</t>
  </si>
  <si>
    <t>COLEGIO FELIPE PEREZ PEREZ</t>
  </si>
  <si>
    <t>PERSONAL TOTAL QUE LABORA EN ACADÉMICA DIURNA</t>
  </si>
  <si>
    <t>Ubicacion1</t>
  </si>
  <si>
    <t>CUBUJUQUI</t>
  </si>
  <si>
    <t>EL CAPULIN</t>
  </si>
  <si>
    <t>UJARRAS</t>
  </si>
  <si>
    <t>CONCEPCION</t>
  </si>
  <si>
    <t>RIO JIMENEZ</t>
  </si>
  <si>
    <t>LINEA VIEJA</t>
  </si>
  <si>
    <t>9992</t>
  </si>
  <si>
    <t>TERRABA</t>
  </si>
  <si>
    <t>BARRIO ROOSBELTH</t>
  </si>
  <si>
    <t>BOCA COHEN</t>
  </si>
  <si>
    <t>RIO VERDE GUAPILES</t>
  </si>
  <si>
    <t>Bº LOS ANGELES</t>
  </si>
  <si>
    <t>BRASILITO</t>
  </si>
  <si>
    <t>01121</t>
  </si>
  <si>
    <t>01122</t>
  </si>
  <si>
    <t>BARRIO KAMAKIRI</t>
  </si>
  <si>
    <t>SEP INTERNATIONAL SCHOOL</t>
  </si>
  <si>
    <t>LICEO POASITO</t>
  </si>
  <si>
    <t>ECOTURISTICO DEL PACIFICO</t>
  </si>
  <si>
    <t>COLEGIO ACADEMICO DE LONDRES</t>
  </si>
  <si>
    <t>COLEGIO BILINGÜE SONNY S.A. CBC</t>
  </si>
  <si>
    <t>COLEGIO INDIGENA LA CASONA</t>
  </si>
  <si>
    <t>GOLDEN VALLEY SCHOOL-HEREDIA-</t>
  </si>
  <si>
    <t>SIBÖ FORMACION INTEGRAL</t>
  </si>
  <si>
    <t>COMPLEJO EDUCATIVO SANTA LUCIA</t>
  </si>
  <si>
    <t>LIMON</t>
  </si>
  <si>
    <t>ZONA NORTE-NORTE</t>
  </si>
  <si>
    <t>LICEO EXPERIMENTAL BILINGÜE JOSE FIGUERES FERRER</t>
  </si>
  <si>
    <t>LILLIANA PEREZ SOLANO</t>
  </si>
  <si>
    <t>RITA MARCELLY UMANA VALVERDE</t>
  </si>
  <si>
    <t>BEATRIZ CAMACHO MARTINEZ</t>
  </si>
  <si>
    <t>800 NORTE DE LA ESCUELA ALEJANDRO RODRIGUEZ</t>
  </si>
  <si>
    <t>LEONARDO SEGURA NUÑEZ</t>
  </si>
  <si>
    <t>lic.sanjosedeupala@mep.go.cr</t>
  </si>
  <si>
    <t>CESAR ARAD AVILA VARGAS</t>
  </si>
  <si>
    <t>JHONNY FERNANDEZ SANDOVAL</t>
  </si>
  <si>
    <t>KATHERINE MARCHENA CASCANTE</t>
  </si>
  <si>
    <t>IVAN AGÜERO MORA</t>
  </si>
  <si>
    <t>MAGALY CAMACHO AGUERO</t>
  </si>
  <si>
    <t>ANDRES PEREZ PEREZ</t>
  </si>
  <si>
    <t>lic.rurallasmarias@mep.go.cr</t>
  </si>
  <si>
    <t>JESUS CRUZ HERNANDEZ</t>
  </si>
  <si>
    <t>ALEXANDER SANCHEZ RODRIGUEZ</t>
  </si>
  <si>
    <t>lic.ruralguacimal@mep.go.cr</t>
  </si>
  <si>
    <t>lic.ruralgavilana@mep.go.cr</t>
  </si>
  <si>
    <t>RAFAEL AGÜERO BARQUERO</t>
  </si>
  <si>
    <t>OLGER FALLAS CESPEDES</t>
  </si>
  <si>
    <t>lic.ruralpuertoviejo@mep.go.cr</t>
  </si>
  <si>
    <t>KATHERIN MARTINEZ HAYLING</t>
  </si>
  <si>
    <t>DEMER YANI CRUZ CRUZ</t>
  </si>
  <si>
    <t>lic.ruralbijagual@mep.go.cr</t>
  </si>
  <si>
    <t>VICENTA LAURENCE LOPEZ</t>
  </si>
  <si>
    <t>RONALD MAITLAND VAZ</t>
  </si>
  <si>
    <t>ELLUANY OVIEDO BRICEÑO</t>
  </si>
  <si>
    <t>CARLOS EMEL MENDEZ ANGULO</t>
  </si>
  <si>
    <t>SALON COMUNAL COMUNIDAD JUNTAS DE CAOBA</t>
  </si>
  <si>
    <t>YORLENY GUTIERREZ BLANCO</t>
  </si>
  <si>
    <t>JACQUELINE BRENES MONTERO</t>
  </si>
  <si>
    <t>COSTADO SUR DEL COVAO, CARRETERA AL IRAZU</t>
  </si>
  <si>
    <t>lic.emilianoodiomadrigal@mep.go.cr</t>
  </si>
  <si>
    <t>lic.edgarcervantesvillalta@mep.go.cr</t>
  </si>
  <si>
    <t>JOSE DAVID LOPEZ MORALES</t>
  </si>
  <si>
    <t>MARIA TERESA OBANDO ESPINOZA</t>
  </si>
  <si>
    <t>MAURICIO MOREIRA ARCE</t>
  </si>
  <si>
    <t>CARLOS JIMENEZ BERMUDEZ</t>
  </si>
  <si>
    <t>HANNIA GARRO RODRIGUEZ</t>
  </si>
  <si>
    <t>lic.denicoya@mep.go.cr</t>
  </si>
  <si>
    <t>800 ESTE Y 275 SUR DEL CENCINAI</t>
  </si>
  <si>
    <t>300 OE DEL SALON COMUNAL LOS SAUCES</t>
  </si>
  <si>
    <t>lic.decotfranciscojorlich@mep.go.cr</t>
  </si>
  <si>
    <t>ROXANA VILLALOBOS VARGAS</t>
  </si>
  <si>
    <t>MARIO ANDRES MORA VALVERDE</t>
  </si>
  <si>
    <t>MELISSA ORTIZ NAVARRO</t>
  </si>
  <si>
    <t>ROGER MENDEZ GUERRERO</t>
  </si>
  <si>
    <t>DEIDY ZUÑIGA ORTEGA</t>
  </si>
  <si>
    <t>GERARDO HUMBERTO MORA MAROTO</t>
  </si>
  <si>
    <t>GIOVANNI BRILLAS SOLIS</t>
  </si>
  <si>
    <t>CALLE PRINCIPAL 300 OESTE DEL CEMENTERIO</t>
  </si>
  <si>
    <t>DULEY JOSE MEJIA SEQUEIRA</t>
  </si>
  <si>
    <t>LAURA MONTES MORALES</t>
  </si>
  <si>
    <t>GREIVIN O. CHACON RODRIGUEZ</t>
  </si>
  <si>
    <t>lic.tuetalnorte@mep.go.cr</t>
  </si>
  <si>
    <t>DETRAS DE LA PLAZA DE DEPORTES TUETAL NORTE</t>
  </si>
  <si>
    <t>OSCAR ALBERTO VARGAS UREÑA</t>
  </si>
  <si>
    <t>LIZETH CORRALES MEJIAS</t>
  </si>
  <si>
    <t>HUMBERTO SANABRIA PICADO</t>
  </si>
  <si>
    <t>PARQUE CENTRAL LA CRUZ 300 NORTE Y 100 ESTE</t>
  </si>
  <si>
    <t>DANILO CRUZ CASTRO</t>
  </si>
  <si>
    <t>col.debagaces@mep.go.cr</t>
  </si>
  <si>
    <t>PAULA OCAMPO MONTERROSA</t>
  </si>
  <si>
    <t>MARY STEPHANIE SOLIS HERRERA</t>
  </si>
  <si>
    <t>YOJEVET SOLANO CASTRO</t>
  </si>
  <si>
    <t>HEYNER PEREIRA CHAVES</t>
  </si>
  <si>
    <t>800 SUR 300 ESTE DE LA CASA DE DOÑA LELA</t>
  </si>
  <si>
    <t>MARTA RAMIREZ UMAÑA</t>
  </si>
  <si>
    <t>KARLA SALAS MEJIA</t>
  </si>
  <si>
    <t>URBANIZACION EL VALLE</t>
  </si>
  <si>
    <t>MARIA FERNANDA SEGURA VALERIN</t>
  </si>
  <si>
    <t>KAREN CHAVES AREAS</t>
  </si>
  <si>
    <t>d.academica@santaana.ed.cr</t>
  </si>
  <si>
    <t>125 OESTE DE LA CLINICA SOLON NUÑEZ</t>
  </si>
  <si>
    <t>l.vega@saintmichael.ed.cr</t>
  </si>
  <si>
    <t>DEL MAXI PALI 200 SUR Y 75 ESTE FINAL CALLE</t>
  </si>
  <si>
    <t>lujusa2424@hotmail.com</t>
  </si>
  <si>
    <t>LAURENS TORRES ARTAVIA</t>
  </si>
  <si>
    <t>highschool@sps.ed.cr</t>
  </si>
  <si>
    <t>ADRIANA CALVO BARRANTES</t>
  </si>
  <si>
    <t>AVENIDAS 2 Y 8 CALLE 27</t>
  </si>
  <si>
    <t>MARIA LUCIA ZAMORA CHAVES</t>
  </si>
  <si>
    <t>ANDREA GARITA ARAYA</t>
  </si>
  <si>
    <t>RAFAEL MORA GOÑI</t>
  </si>
  <si>
    <t>school@montealto.cr</t>
  </si>
  <si>
    <t>vittorinogirardisstellin@prodieca.org</t>
  </si>
  <si>
    <t>DETRAS DEL ICE, FRENTE RESTAURANTE FLOR LOTO</t>
  </si>
  <si>
    <t>KENIA CALDERON QUIROS</t>
  </si>
  <si>
    <t>humanistico.heredia@mep.go.cr</t>
  </si>
  <si>
    <t>OLMAN VARGAS ROJAS</t>
  </si>
  <si>
    <t>JUAN BARRILERO CONTRERAS</t>
  </si>
  <si>
    <t>nuevomilenio@cfnm.ed.cr</t>
  </si>
  <si>
    <t>verenacastro@delmaracademy.com</t>
  </si>
  <si>
    <t>LOIS MARE</t>
  </si>
  <si>
    <t>info@crcs.cr</t>
  </si>
  <si>
    <t>info.cecostabalena@gmail.com</t>
  </si>
  <si>
    <t>ROSA IVETH JIMENEZ MADRIGAL</t>
  </si>
  <si>
    <t>santaluciaeduca@outlook.com</t>
  </si>
  <si>
    <t>50 O DE FIDERPAC</t>
  </si>
  <si>
    <t>125 OESTE 100 NORTE DEL MAS X MENOS</t>
  </si>
  <si>
    <t>FRAY MARCO UMAÑA JUAREZ</t>
  </si>
  <si>
    <t>JULIO CESAR ALVAREZ GUTIERREZ</t>
  </si>
  <si>
    <t>ANA PATRICIA ARROYO UMAÑA</t>
  </si>
  <si>
    <t>PAULA MORAN RIESTRA</t>
  </si>
  <si>
    <t>jjuarez@cbcb.ed.cr</t>
  </si>
  <si>
    <t>ILONKA SCHOSINSKY VALLS</t>
  </si>
  <si>
    <t>mep@thelaunchpadtlp.education</t>
  </si>
  <si>
    <t>DORCAS ENRIQUEZ MORA</t>
  </si>
  <si>
    <t>ILEANA LOAIZA VILLALOBOS</t>
  </si>
  <si>
    <t>FRENTE A CONDOMINIO PALMA REAL, BARRIO SAN VI</t>
  </si>
  <si>
    <t>oficinaacademica@collagebbm.com</t>
  </si>
  <si>
    <t>admin@ahs-cr.com</t>
  </si>
  <si>
    <t>LIZA MAUREEN EWEN</t>
  </si>
  <si>
    <t>lewen@mfschool.org</t>
  </si>
  <si>
    <t>MARITZA BUZANO ROMERO</t>
  </si>
  <si>
    <t>NOEMY LOPEZ MENDOZA</t>
  </si>
  <si>
    <t>CESAR RODRIGUEZ BARRANTES</t>
  </si>
  <si>
    <t>gchanto@hotmail.com/gchanto@atm.ed.cr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</si>
  <si>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</si>
  <si>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</si>
  <si>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</si>
  <si>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</si>
  <si>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</si>
  <si>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</si>
  <si>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</si>
  <si>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</si>
  <si>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</si>
  <si>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</si>
  <si>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</si>
  <si>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</si>
  <si>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</si>
  <si>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</si>
  <si>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</si>
  <si>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</si>
  <si>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</si>
  <si>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</si>
  <si>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</si>
  <si>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</si>
  <si>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</si>
  <si>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</si>
  <si>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</si>
  <si>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</si>
  <si>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</si>
  <si>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</si>
  <si>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</si>
  <si>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</si>
  <si>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</si>
  <si>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</si>
  <si>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</si>
  <si>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</si>
  <si>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</si>
  <si>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</si>
  <si>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</si>
  <si>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</si>
  <si>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</si>
  <si>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</si>
  <si>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</si>
  <si>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</si>
  <si>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</si>
  <si>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</si>
  <si>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</si>
  <si>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</si>
  <si>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</si>
  <si>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</si>
  <si>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</si>
  <si>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</si>
  <si>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</si>
  <si>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LICEO SALVADOR UMAÑA CASTRO</t>
  </si>
  <si>
    <t>LICEO DE SANTA ANA</t>
  </si>
  <si>
    <t>01124</t>
  </si>
  <si>
    <t>7005</t>
  </si>
  <si>
    <t>I.E.G.B. MARIA VARGAS RODRIGUEZ</t>
  </si>
  <si>
    <t>BARRIO CAPULIN</t>
  </si>
  <si>
    <t>BARRIO SINAI</t>
  </si>
  <si>
    <t>VALLE VERDE</t>
  </si>
  <si>
    <t>CIRUELAS</t>
  </si>
  <si>
    <t>PUBLICA</t>
  </si>
  <si>
    <t>JEFRY MURILLO BRENES</t>
  </si>
  <si>
    <t>FRENTE AL CENTRO COMERCIAL DE DESAMPARADOS</t>
  </si>
  <si>
    <t>FRENTE AL DEPOSITO LAS GRAVILIAS</t>
  </si>
  <si>
    <t>GRETHEL JIMENEZ MURILLO</t>
  </si>
  <si>
    <t>200 ESTE TEMPLO CATOLICO SAN ANTONIO</t>
  </si>
  <si>
    <t>100 NORTE DE COOPESANTOS R.L</t>
  </si>
  <si>
    <t>100 OESTE DEL PALACIO MUNICIPAL</t>
  </si>
  <si>
    <t>lic.diurnodeciudadcolon@mep.go.cr</t>
  </si>
  <si>
    <t>secundaria@cmdpguadalupecr.com</t>
  </si>
  <si>
    <t>ILVIN PINEDA HERNANDEZ</t>
  </si>
  <si>
    <t>JOHNNY SILES CUBERO</t>
  </si>
  <si>
    <t>OLGER STANLEY CARMONA AVILA</t>
  </si>
  <si>
    <t>SIGRID GONZALEZ GRAJALES</t>
  </si>
  <si>
    <t>GRETHEL AVILA VARGAS</t>
  </si>
  <si>
    <t>300 M NORTE DEL HOGAR ANCIANOS JOSE DEL OLMO</t>
  </si>
  <si>
    <t>25 M SUR DEL BANCO POPULAR</t>
  </si>
  <si>
    <t>200 M SUR DE LA BASILICA DE LOS ANGELES</t>
  </si>
  <si>
    <t>200 M SUR DE LA CATEDRAL DE CARTAGO</t>
  </si>
  <si>
    <t>GUILLERMO ZUÑIGA CERDAS</t>
  </si>
  <si>
    <t>CONTIGUO AL EBAIS DE TEJAR</t>
  </si>
  <si>
    <t>200 OESTE DEL HOSPITAL NUEVO</t>
  </si>
  <si>
    <t>MINOR RODRIGUEZ SMITH</t>
  </si>
  <si>
    <t>WAGNER ALFARO ROMAN</t>
  </si>
  <si>
    <t>1 KM OESTE OFICINAS CENTRALES DEL ICE</t>
  </si>
  <si>
    <t>CINDY MADRIZ MORAGA</t>
  </si>
  <si>
    <t>lic.nuevodelimon@mep.go.cr</t>
  </si>
  <si>
    <t>CONTIGUO A LA UNIVERSIDAD DE COSTA RICA</t>
  </si>
  <si>
    <t>JORGE GAMBOA ZUÑIGA</t>
  </si>
  <si>
    <t>ROBERTO LEVY PORRAS</t>
  </si>
  <si>
    <t>1 KM AL NORTE DE LA FUERZA PUBLICA DE CARIARI</t>
  </si>
  <si>
    <t>lic.valleazul@mep.go.cr</t>
  </si>
  <si>
    <t>lic.elcarmendebiolley@mep.go.cr</t>
  </si>
  <si>
    <t>AL FRENTE RADIO VOZ DE TALAMANCA, AMUBRI TAL</t>
  </si>
  <si>
    <t>ADAN CARRANZA VILLALOBOS</t>
  </si>
  <si>
    <t>400 M OESTE CARRETERA A PUNTA MORALES</t>
  </si>
  <si>
    <t>EDUARDO CASTILLO ROJAS</t>
  </si>
  <si>
    <t>DIAGONAL A LAS INSTALACIONES DEL ICE</t>
  </si>
  <si>
    <t>100 M NORTE DE LA MUNICIPALIDAD DE OSA</t>
  </si>
  <si>
    <t>MARIA DEL CARMEN DURAN CALVO</t>
  </si>
  <si>
    <t>LAURA VANESSA CASTILLO MEJIAS</t>
  </si>
  <si>
    <t>DEL COMANDO FRONTERIZO 300 M SUR Y 150 OESTE</t>
  </si>
  <si>
    <t>DEL CRUCE DE RIO BANANO, 300 M NORTE</t>
  </si>
  <si>
    <t>350 M NORTE DE LIBRERIA EL COLE, COOPE BUENA</t>
  </si>
  <si>
    <t>JUNIOR RAMON CASTILLO REYES</t>
  </si>
  <si>
    <t>YADIRA QUESADA PEREIRA</t>
  </si>
  <si>
    <t>cole.asuncionpz@gmail.com</t>
  </si>
  <si>
    <t>400 NORTE DEL CEMENTERIO DE SABANILLAS</t>
  </si>
  <si>
    <t>LAURA RAMOS FALLAS</t>
  </si>
  <si>
    <t>MARLON MIRANDA BLANCO</t>
  </si>
  <si>
    <t>1 KM SUROESTE DEL SERVICENTRO TICABAN</t>
  </si>
  <si>
    <t>LLEANA GUZMAN ABARCA</t>
  </si>
  <si>
    <t>EDUARDO ROSALES MEJIA</t>
  </si>
  <si>
    <t>CHRISTIAN APARICIO APONTE/ ACT</t>
  </si>
  <si>
    <t>IVAN MORA SIEZAR</t>
  </si>
  <si>
    <t>URBANIZACION VILLA FLORENCIO 250 ESTE</t>
  </si>
  <si>
    <t>200 M NOROESTE DEL EBAIS DE CHACHAGUA</t>
  </si>
  <si>
    <t>COSTADO ESTE DE LA PLAZA CENTRAL DE SIQUIRRES</t>
  </si>
  <si>
    <t>500 M NORTE Y 300 OESTE DEL POLIDEPORTIVO</t>
  </si>
  <si>
    <t>JOSE ALBERTO VARGAS ARIAS</t>
  </si>
  <si>
    <t>LUIS FRANCISCO SOLANO SALAZAR</t>
  </si>
  <si>
    <t>lic.ruralbarradeltortuguero@mep.go.cr</t>
  </si>
  <si>
    <t>FABIOLA MELENDEZ MARIN</t>
  </si>
  <si>
    <t>300 M OESTE DE LA IGLESIA CATOLICA</t>
  </si>
  <si>
    <t>YOLANDA CASTILLO CASTRO</t>
  </si>
  <si>
    <t>JOSE LUIS SOJO ROMERO</t>
  </si>
  <si>
    <t>FERNANDO GONZALEZ CHACON</t>
  </si>
  <si>
    <t>11 KM NORTE DE LA IGLESIA CATOLICA DE B.A</t>
  </si>
  <si>
    <t>200 M NORTE DEL PUESTO DE SALUD DE MARBELLA</t>
  </si>
  <si>
    <t>SOCHIL NATALIA FERREY SANCHEZ</t>
  </si>
  <si>
    <t>MOISES SEGURA PIEDRA</t>
  </si>
  <si>
    <t>ERIC AURELIO BERMUDEZ VALERIO</t>
  </si>
  <si>
    <t>IVAN SOLANO LOPEZ</t>
  </si>
  <si>
    <t>300 M SUR DEL RESTAURANTE LAS TEJAS, RINCON</t>
  </si>
  <si>
    <t>LISETH SALAS GONZALEZ</t>
  </si>
  <si>
    <t>2 KM OESTE DEL CENTRO DE COLINAS</t>
  </si>
  <si>
    <t>YURI CHAN RODRIGUEZ</t>
  </si>
  <si>
    <t>800 M DE LA IGLESIA CATOLICA DE LA ESPERANZA</t>
  </si>
  <si>
    <t>MARCELA SOJO ZAMORA</t>
  </si>
  <si>
    <t>JUAN DIEGO HIDALGO ARIAS</t>
  </si>
  <si>
    <t>DANIEL ALBERTO ULLOA SILES</t>
  </si>
  <si>
    <t>150 NORESTE DE LA IGLESIA</t>
  </si>
  <si>
    <t>col.josemariagutierrez@mep.go.cr</t>
  </si>
  <si>
    <t>RODOLFO CENTENO UMANZOR</t>
  </si>
  <si>
    <t>100 M O DEL GIMNASIO DE LA LUCHA</t>
  </si>
  <si>
    <t>ALEXIS GERARDO ALVAREZ ROJAS</t>
  </si>
  <si>
    <t>LUIS ANDREY LUNA BERMUDEZ</t>
  </si>
  <si>
    <t>MIGUEL MENDEZ CESPEDES</t>
  </si>
  <si>
    <t>CACHI CENTRO 50 ESTE DEL EBAIS</t>
  </si>
  <si>
    <t>DE LA ENTRADA A PLAYA BLANCA 300 M AL SUR</t>
  </si>
  <si>
    <t>GEOVANNY ROJAS MIRANDA</t>
  </si>
  <si>
    <t>600 NORTE DEL EBAIS DEL LLANO BONITO</t>
  </si>
  <si>
    <t>16 KM NORTE DE LAS VEGAS DE RIO ABROJO</t>
  </si>
  <si>
    <t>MINOR CARRILLO JIRON</t>
  </si>
  <si>
    <t>8 KM AL SUR DE RIO INCENDIO</t>
  </si>
  <si>
    <t>ANDREY ALMENGOR ALMENGOR</t>
  </si>
  <si>
    <t>col.sepecue@mep.go.cr</t>
  </si>
  <si>
    <t>GEILYN CHAN RODRIGUEZ</t>
  </si>
  <si>
    <t>TERRITORIO KEKOLDI A LA PAR DE LA ASOCIACION</t>
  </si>
  <si>
    <t>200 OESTE, 500 N. Y 130 O DE LA IGLESIA. CAT</t>
  </si>
  <si>
    <t>YANSEL ACUÑA TORRES</t>
  </si>
  <si>
    <t>ADRIAN ARGUEDAS GAMBOA</t>
  </si>
  <si>
    <t>100 SUR DEL VIVERO DE APACOOP R.L</t>
  </si>
  <si>
    <t>250 ESTE DE LA ESCUELA SAN ANDRES</t>
  </si>
  <si>
    <t>ROGER MIGUEL VALLE GUERRA</t>
  </si>
  <si>
    <t>ROSIBELL ABARCA SANCHEZ</t>
  </si>
  <si>
    <t>COSTADO ESTE PLAZA DE DEPORTES VALENCIA</t>
  </si>
  <si>
    <t>EDDY CALDERON JIMENEZ</t>
  </si>
  <si>
    <t>VERNY BERMUDEZ MONTERO</t>
  </si>
  <si>
    <t>ELIZABETH VICTOR VICTOR</t>
  </si>
  <si>
    <t>CAROLINA SANCHEZ CASTILLO</t>
  </si>
  <si>
    <t>50 M ESTE DEL TEMPLO CATOLICO DE SAN DIEGO</t>
  </si>
  <si>
    <t>1 KM NORESTE DE LA ENTRADA HOTEL CERRO ALTO</t>
  </si>
  <si>
    <t>COSTADO NORTE DEL EBAIS</t>
  </si>
  <si>
    <t>CESAR PIMENTEL BATISTA</t>
  </si>
  <si>
    <t>JORGE CALDERON SALGUERO</t>
  </si>
  <si>
    <t>MIRIAM PIEDRA ZUÑIGA</t>
  </si>
  <si>
    <t>RAFAEL ANGEL GALAGARZA RAMOS</t>
  </si>
  <si>
    <t>DE LA RUTA 32, 150 M NORTE Y 25 OESTE</t>
  </si>
  <si>
    <t>ANDRES BARRANTES MURILLO</t>
  </si>
  <si>
    <t>FRENTE A LA PLAZA DE DEPORTES DE BOCA COHEN</t>
  </si>
  <si>
    <t>SHERLING NATION MADRIGAL</t>
  </si>
  <si>
    <t>lic.ruraldeaguaszarcas@mep.go.cr</t>
  </si>
  <si>
    <t>LIMON, DISTRITO DE MATAMA CACERIA AGUAS ZARCA</t>
  </si>
  <si>
    <t>LEMOS FELIPE TRAÑA NARVAEZ</t>
  </si>
  <si>
    <t>400 SUR DEL CEMENTERIO DE SAN ISIDRO</t>
  </si>
  <si>
    <t>KENNETH ROSALES CHAVES</t>
  </si>
  <si>
    <t>25 M AL ESTE DEL TEMPLO DE TARAS</t>
  </si>
  <si>
    <t>1 KM AL OESTE DE ESCUELA LA MARAVILLA</t>
  </si>
  <si>
    <t>450 M OESTE DEL EDIFICIO ELIAS VALENCIANO</t>
  </si>
  <si>
    <t>500 M OESTE DE LA ENTRADA A MAGALLANES</t>
  </si>
  <si>
    <t>ANA CATALINA SALAZAR MOLINA</t>
  </si>
  <si>
    <t>LUIS EDUARD NARANJO GONZALEZ</t>
  </si>
  <si>
    <t>lic.cuatroesquinas@mep.go.cr</t>
  </si>
  <si>
    <t>DE LA ESCUELA DE YORKIN 200 M SUR</t>
  </si>
  <si>
    <t>ANA BARQUERO SANABRIA</t>
  </si>
  <si>
    <t>HELBERTH F. GARRO HIDALGO</t>
  </si>
  <si>
    <t>JONATHAN CASTRO PORRAS</t>
  </si>
  <si>
    <t>JACQUELINE BRENES WEST</t>
  </si>
  <si>
    <t>ELIZABETH PAEZ LUPARIO</t>
  </si>
  <si>
    <t>30 M OESTE DE LA ESCUELA KATSI</t>
  </si>
  <si>
    <t>REYNA URBINA HURTADO</t>
  </si>
  <si>
    <t>LIDIETTE BECKFORD WHITE</t>
  </si>
  <si>
    <t>DE LA ESTACION DE RITEVE 250 M OESTE</t>
  </si>
  <si>
    <t>EDWIN MARCIA GAMBOA</t>
  </si>
  <si>
    <t>COSTADO NORTE DEL CUERPO DE BOMBEROS</t>
  </si>
  <si>
    <t>JAVIER ELIAS ROJAS CORTES</t>
  </si>
  <si>
    <t>20 KM SUESTE DEL CENTRO DE BUENOS AIRES</t>
  </si>
  <si>
    <t>lic.chinakicha@mep.go.cr</t>
  </si>
  <si>
    <t>6 KM OESTE DE LAS INSTALACIONES DE ADITICA</t>
  </si>
  <si>
    <t>MARIBEL CAMBRONERO AGUILAR</t>
  </si>
  <si>
    <t>LUIS EMILIO JIMENEZ RETANA</t>
  </si>
  <si>
    <t>OLGA A.BALTODANO BERMUDEZ</t>
  </si>
  <si>
    <t>lic.ruralnairiawari@mep.go.cr</t>
  </si>
  <si>
    <t>esc.mariavargasrodriguez@mep.go.cr</t>
  </si>
  <si>
    <t>00603</t>
  </si>
  <si>
    <t>CONSERVATORIO DE CASTELLA</t>
  </si>
  <si>
    <t>MARY JO GILL</t>
  </si>
  <si>
    <t>1 KM OESTE DEL BANCO DAVIVIENDA</t>
  </si>
  <si>
    <t>MARCO ANTONIO NARANJO SANCHEZ</t>
  </si>
  <si>
    <t>secretaria@colegioseminario.com</t>
  </si>
  <si>
    <t>recepcion@bscr.ed.cr</t>
  </si>
  <si>
    <t>HARRY MORALES AVILES</t>
  </si>
  <si>
    <t>200 NORTE DEL MAS X MENOS DE SAN PEDRO</t>
  </si>
  <si>
    <t>institucional@monterrey.ed.cr</t>
  </si>
  <si>
    <t>MONICA ULLOA BERMUDEZ</t>
  </si>
  <si>
    <t>MARIA DEL MAR ACOSTA VINDAS</t>
  </si>
  <si>
    <t>KELLY ANNE RAMIREZ SNEERINGER</t>
  </si>
  <si>
    <t>direccionsp@saintpaul.ed.cr</t>
  </si>
  <si>
    <t>DE BURGER KING 300 M ESTE Y 50 SUR</t>
  </si>
  <si>
    <t>COLEGIO SAN BENEDICTO</t>
  </si>
  <si>
    <t>ccc@una.cr</t>
  </si>
  <si>
    <t>2 KM NORTE Y 100 OESTE DE CONSTRUPLAZA</t>
  </si>
  <si>
    <t>ESTEBAN PORRAS MURILLO</t>
  </si>
  <si>
    <t>CONTIGUO AL O.I.J, LIMON CENTRO</t>
  </si>
  <si>
    <t>BARRIO LA COLINA</t>
  </si>
  <si>
    <t>DE LA MCDONALD'S DE SABANA SUR, 50 SUR</t>
  </si>
  <si>
    <t>GRETTEL SOLANO AGÜERO</t>
  </si>
  <si>
    <t>info@ccbcr.com</t>
  </si>
  <si>
    <t>400 SUR DE LA PANASONIC</t>
  </si>
  <si>
    <t>EMILIA MENDEZ CALVO</t>
  </si>
  <si>
    <t>200 NORTE DE LA FABRICA PANASONIC</t>
  </si>
  <si>
    <t>AUDULIO PEREZ MORALES</t>
  </si>
  <si>
    <t>500 M OESTE Y 100 NORTE DE LA MUNICIPALIDAD</t>
  </si>
  <si>
    <t>ISAAC FELIPE CALVO JIMENEZ</t>
  </si>
  <si>
    <t>COSTADO ESTE HOGAR ANCIANOS SANTIAGO CRESPO</t>
  </si>
  <si>
    <t>LIVING HOPE</t>
  </si>
  <si>
    <t>200 M OESTE ESCUELA HERIBERTO ZELEDON</t>
  </si>
  <si>
    <t>CARLOS PRENDAS CARBALLO</t>
  </si>
  <si>
    <t>sanambrosio@prodieca.org</t>
  </si>
  <si>
    <t>MELISSA ARRIETA CHAVES</t>
  </si>
  <si>
    <t>KATTIA SANCHEZ SANCHEZ</t>
  </si>
  <si>
    <t>KM 342 CARRETERA INTERAMERICANA SUR</t>
  </si>
  <si>
    <t>YANIXA MIRANDA BENAVIDES</t>
  </si>
  <si>
    <t>400 NORTE ESQUINA SURESTE IGLESIA CATOLICA</t>
  </si>
  <si>
    <t>GABRIEL ESPINOZA BARRANTES</t>
  </si>
  <si>
    <t>125 ESTE DE LA ESCUELA SAN RAFAEL</t>
  </si>
  <si>
    <t>YAMILETH PEÑARANDA BONILLA</t>
  </si>
  <si>
    <t>300 M OESTE DE LA IGLESIA CATOLICA DE SN LORE</t>
  </si>
  <si>
    <t>CEDIC HIGH SCHOOL</t>
  </si>
  <si>
    <t>SEIDY HERRERA ALVARADO</t>
  </si>
  <si>
    <t>cedichigh@outlook.com</t>
  </si>
  <si>
    <t>DE LA IGLESIA DE SAN ANTONIO 350 SUR Y 50 E</t>
  </si>
  <si>
    <t>EUGENIA ALVARADO PEÑA</t>
  </si>
  <si>
    <t>2 KM NORTE DEL CRUCE DE GUACHIPELIN</t>
  </si>
  <si>
    <t>300 M SUR DE LA FABRICA DE QUESOS</t>
  </si>
  <si>
    <t>administration@mbs.ed.cr</t>
  </si>
  <si>
    <t>EVELYN VANESSA BARQUERO ALFARO</t>
  </si>
  <si>
    <t>DE LA MUNICIPALIDAD 300 NORTE Y 175 OESTE</t>
  </si>
  <si>
    <t>genesischritianschool@gmail.com</t>
  </si>
  <si>
    <t>direccionvalleyforge@outlook.com</t>
  </si>
  <si>
    <t>150 OESTE Y 300 SUR DE LA CRUZ ROJA</t>
  </si>
  <si>
    <t>FRANCINE VIQUEZ ARCE</t>
  </si>
  <si>
    <t>150 M NORESTE DEL ABASTECEDOR J Y J SAN VITO</t>
  </si>
  <si>
    <t>DE LA ENTRADA AL PROY.MAR VISTA 400 M ESTE</t>
  </si>
  <si>
    <t>DE LA ENTRADA PRINCIPAL, 150 SUR</t>
  </si>
  <si>
    <t>MARIO OSWALDO CATACHO MENA</t>
  </si>
  <si>
    <t>GABRIEL MALDONADO RIVERA</t>
  </si>
  <si>
    <t>CAROL SUÑER SOLANO</t>
  </si>
  <si>
    <t>directoracademico@westlandschool.ed.cr</t>
  </si>
  <si>
    <t>800 SUR DE LA GASOLINERA HERMANOS MONTES</t>
  </si>
  <si>
    <t>DE SPOON PLAZA LOS LAURELES, 50 OESTE</t>
  </si>
  <si>
    <t>CARLOS ZELAYA HARRIS</t>
  </si>
  <si>
    <t>300 SUR Y 100 ESTE DE PLAZA ROSE</t>
  </si>
  <si>
    <t>CALLE CAÑAS, 200 SUR DE ABOPAC, PIEDADES</t>
  </si>
  <si>
    <t>ANA ISABEL GONZALEZ ALVAREZ</t>
  </si>
  <si>
    <t>LORETTA SOLIS BADILLA</t>
  </si>
  <si>
    <t>EN LA UNED, FRENTE CUERPO DE BOMBEROS</t>
  </si>
  <si>
    <t>01114</t>
  </si>
  <si>
    <t>MARYCRUZ RODRIGUEZ MONTERO</t>
  </si>
  <si>
    <t>COMPLEJO EDUCATIVO SANANGEL</t>
  </si>
  <si>
    <t>SAN JOAQUIN DE FLORES</t>
  </si>
  <si>
    <t>direcciones.gvs@goldenvalley.ed.cr</t>
  </si>
  <si>
    <t>01125</t>
  </si>
  <si>
    <t>RAYO DE LUZ DEL SUR S.A.</t>
  </si>
  <si>
    <t>VICTORIA PANINSKI ROVIRA</t>
  </si>
  <si>
    <t>info@sunshinesouthschool.com</t>
  </si>
  <si>
    <t>DE LA IGLESIA CATOLICA, 200 SUR, 300 O, 75 S</t>
  </si>
  <si>
    <t>01126</t>
  </si>
  <si>
    <t>GREEN HOUSE SCHOOL</t>
  </si>
  <si>
    <t>info@ghs.ed.cr</t>
  </si>
  <si>
    <t>DE COLYPRO 200 M OESTE Y 150 SUR</t>
  </si>
  <si>
    <t>01128</t>
  </si>
  <si>
    <t>CENTRO EDUCATIVO JOURNEY SCHOOL OF COSTA RICA</t>
  </si>
  <si>
    <t>LAS LOMAS</t>
  </si>
  <si>
    <t>JONATHAN ZUÑIGA ARRIETA</t>
  </si>
  <si>
    <t>jonathan@journeyschool.com</t>
  </si>
  <si>
    <t>01129</t>
  </si>
  <si>
    <t>MUNDO DA CRIANÇA</t>
  </si>
  <si>
    <t>ANA GABRIELA BREALEY GOMEZ</t>
  </si>
  <si>
    <t>info@mundodacriancacr.com</t>
  </si>
  <si>
    <t>COSTADO OESTE DEL EMAI DE SANTA ANA</t>
  </si>
  <si>
    <t>01130</t>
  </si>
  <si>
    <t>ADVENTISTA DE MONTEVERDE</t>
  </si>
  <si>
    <t>01131</t>
  </si>
  <si>
    <t>MOVIMIENTO EDUCATIVO TAMARINDO</t>
  </si>
  <si>
    <t>FRENTE A VETERINARIA CARLA CARVAJAL</t>
  </si>
  <si>
    <t>PERSONAL DOCENTE DE ACADÉMICA DIURNA, POR GRUPO PROFESIONAL</t>
  </si>
  <si>
    <t>PERSONAL TOTAL QUE LABORA EN ACADÉMICA DIURNA, SEGÚN TIPO DE CARGO</t>
  </si>
  <si>
    <t>Adaptaciones</t>
  </si>
  <si>
    <t>No aplica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</si>
  <si>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</si>
  <si>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</si>
  <si>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</si>
  <si>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</si>
  <si>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</si>
  <si>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</si>
  <si>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</si>
  <si>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Cuenta la institución con Sala(s) para lactancia?</t>
  </si>
  <si>
    <t>Tiene Sala de Lactancia</t>
  </si>
  <si>
    <t>3.1</t>
  </si>
  <si>
    <t>¿La sala de lactancia cuenta con las condiciones establecidas en el artículo 4*?</t>
  </si>
  <si>
    <t>No tiene Sala de Lactancia</t>
  </si>
  <si>
    <t>3.2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</si>
  <si>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</si>
  <si>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</si>
  <si>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</si>
  <si>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</si>
  <si>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</si>
  <si>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</si>
  <si>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</si>
  <si>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</si>
  <si>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</si>
  <si>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</si>
  <si>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</si>
  <si>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</si>
  <si>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</si>
  <si>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</si>
  <si>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</si>
  <si>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</si>
  <si>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</si>
  <si>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</si>
  <si>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</si>
  <si>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</si>
  <si>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</si>
  <si>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</si>
  <si>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</si>
  <si>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</si>
  <si>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</si>
  <si>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</si>
  <si>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</si>
  <si>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</si>
  <si>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</si>
  <si>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</si>
  <si>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</si>
  <si>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</si>
  <si>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</si>
  <si>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</si>
  <si>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Sala para Lactancia</t>
  </si>
  <si>
    <t>Computadora Portátil</t>
  </si>
  <si>
    <t>Conectadas a Internet</t>
  </si>
  <si>
    <t>CUADRO 16</t>
  </si>
  <si>
    <t>Ubicación (Provincia/Cantón/Distrito):</t>
  </si>
  <si>
    <t>Sellos</t>
  </si>
  <si>
    <t>Nombre Director (a):</t>
  </si>
  <si>
    <t>Nombre Supervisor (a):</t>
  </si>
  <si>
    <t>Teléfono Supervisión:</t>
  </si>
  <si>
    <t>¿Tiene Bachillerato Internacional?</t>
  </si>
  <si>
    <t>¿Es Bilingüe?</t>
  </si>
  <si>
    <t>CUADRO 2</t>
  </si>
  <si>
    <t>Plan Nacional</t>
  </si>
  <si>
    <t>PCD</t>
  </si>
  <si>
    <t>( + )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</si>
  <si>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</si>
  <si>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</si>
  <si>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</si>
  <si>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</si>
  <si>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</si>
  <si>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</si>
  <si>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</si>
  <si>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Administrativos</t>
  </si>
  <si>
    <t>Técnicos-Docentes</t>
  </si>
  <si>
    <t>I y II Ciclos de la E.G.B.A.</t>
  </si>
  <si>
    <t>III Ciclo de la E.G.B.A.</t>
  </si>
  <si>
    <t>Bachillerato por Madurez Suficiente</t>
  </si>
  <si>
    <t>25</t>
  </si>
  <si>
    <t>23</t>
  </si>
  <si>
    <t>24</t>
  </si>
  <si>
    <t>LICEO MAURO FERNANDEZ ACUÑA</t>
  </si>
  <si>
    <t>COLEGIO DE CEDROS</t>
  </si>
  <si>
    <t>LA CORTE</t>
  </si>
  <si>
    <t>22</t>
  </si>
  <si>
    <t>LICEO ING. MANUEL BENAVIDES RODRIGUEZ</t>
  </si>
  <si>
    <t>9995</t>
  </si>
  <si>
    <t>9993</t>
  </si>
  <si>
    <t>9998</t>
  </si>
  <si>
    <t>27</t>
  </si>
  <si>
    <t>COLEGIO CIENTIFICO BILINGÜE REINA DE LOS ANGELES</t>
  </si>
  <si>
    <t>21</t>
  </si>
  <si>
    <t>26</t>
  </si>
  <si>
    <t>9990</t>
  </si>
  <si>
    <t>EXPERIMENTAL BILINGÜE CLAUDIO BONILLA ALARCON</t>
  </si>
  <si>
    <t>9997</t>
  </si>
  <si>
    <t>9991</t>
  </si>
  <si>
    <t>9989</t>
  </si>
  <si>
    <t>NUESTRA SEÑORA DE SION</t>
  </si>
  <si>
    <t>9999</t>
  </si>
  <si>
    <t>9987</t>
  </si>
  <si>
    <t>9988</t>
  </si>
  <si>
    <t>NEW HORIZON CHRISTIAN SCHOOL</t>
  </si>
  <si>
    <t>9986</t>
  </si>
  <si>
    <t>01140</t>
  </si>
  <si>
    <t>LA TRINIDAD</t>
  </si>
  <si>
    <t>NUEVOS HORIZONTES ESCOLARES</t>
  </si>
  <si>
    <t>01142</t>
  </si>
  <si>
    <t>9985</t>
  </si>
  <si>
    <t>CIENTIFICO DE COSTA RICA DE PARRITA -UNED-</t>
  </si>
  <si>
    <t>01143</t>
  </si>
  <si>
    <t>SUN VIEW SCHOOL</t>
  </si>
  <si>
    <t>TELEFONO3</t>
  </si>
  <si>
    <t>SUPERVISOR</t>
  </si>
  <si>
    <t>TELEFONO4</t>
  </si>
  <si>
    <t>POZOS</t>
  </si>
  <si>
    <t>JESUS ALONSO JIMENEZ DIAZ</t>
  </si>
  <si>
    <t>CATEDRAL</t>
  </si>
  <si>
    <t>DANIEL ESPINOZA VALVERDE</t>
  </si>
  <si>
    <t>-</t>
  </si>
  <si>
    <t>KATIA GABRIELA ALFARO ZUÑIGA</t>
  </si>
  <si>
    <t>ERICK VILLALOBOS SALAZAR</t>
  </si>
  <si>
    <t>SANCHEZ</t>
  </si>
  <si>
    <t>ELIZABETH ELIZONDO RODRIGUEZ</t>
  </si>
  <si>
    <t>SUSAN RAQUEL VINDAS MADRIGAL</t>
  </si>
  <si>
    <t>HATILLO</t>
  </si>
  <si>
    <t>XENIA GAMBOA MORA</t>
  </si>
  <si>
    <t>academico@colegioadventista.ed.cr</t>
  </si>
  <si>
    <t>LAYMAN RODRIGUEZ UMAÑA</t>
  </si>
  <si>
    <t>JENNY VALVERDE OVIEDO</t>
  </si>
  <si>
    <t>WILFREDO CASTRO CAMPOS</t>
  </si>
  <si>
    <t>MORAVIA</t>
  </si>
  <si>
    <t>TRES RIOS</t>
  </si>
  <si>
    <t>MONTES DE OCA</t>
  </si>
  <si>
    <t>GERARDO ARIAS SANCHEZ</t>
  </si>
  <si>
    <t>MARVIN JIMENEZ BARBOZA</t>
  </si>
  <si>
    <t>ROBERTO MUÑOZ BEITA</t>
  </si>
  <si>
    <t>SOR MAGDALENA CASTRO MURILLO</t>
  </si>
  <si>
    <t>WALTER CERDAS MONTANO</t>
  </si>
  <si>
    <t>GUANACASTE</t>
  </si>
  <si>
    <t>VICTORIA EMERITA VENEGAS CALDERON</t>
  </si>
  <si>
    <t>GERMAN CHAVARRIA MENDEZ</t>
  </si>
  <si>
    <t>MARIA CRISTINA MARTINEZ CALERO</t>
  </si>
  <si>
    <t>TIRRASES</t>
  </si>
  <si>
    <t>info@sekcostarica.com</t>
  </si>
  <si>
    <t>ROXANA MUÑOS RIVERA</t>
  </si>
  <si>
    <t>ROLANDO PIZARRO PIZARRO</t>
  </si>
  <si>
    <t>ROCIO MASIS PEREIRA</t>
  </si>
  <si>
    <t>LEICELL ARCE CAMPOS</t>
  </si>
  <si>
    <t>ASUNCION</t>
  </si>
  <si>
    <t>MARCO VINICIO GUEVARA SOLANO</t>
  </si>
  <si>
    <t>ALEJANDRO ROJAS SABORIO</t>
  </si>
  <si>
    <t>SAN RAMON</t>
  </si>
  <si>
    <t>ALFARO</t>
  </si>
  <si>
    <t>ALFONSO ERNESTO FORBES SHAW</t>
  </si>
  <si>
    <t>URUCA</t>
  </si>
  <si>
    <t>POCOCI</t>
  </si>
  <si>
    <t>LAURA ASTORGA AGUILAR</t>
  </si>
  <si>
    <t>MARCO JIMENEZ FERNANDEZ</t>
  </si>
  <si>
    <t>marco.jimenez@sanlorenzocr.com</t>
  </si>
  <si>
    <t>OROTINA</t>
  </si>
  <si>
    <t>MINOR OLDEMAR VARGAS GUTIERREZ</t>
  </si>
  <si>
    <t>SAN SEBASTIAN</t>
  </si>
  <si>
    <t>DANIEL VARGAS RODRIGUEZ</t>
  </si>
  <si>
    <t>ANDREW WIESE</t>
  </si>
  <si>
    <t>SAN ISIDRO DE EL GENERAL</t>
  </si>
  <si>
    <t>VASQUEZ DE CORONADO</t>
  </si>
  <si>
    <t>ILEANA ARCE CAMPOS</t>
  </si>
  <si>
    <t>MARCO ANTONIO MARCOS ARCE</t>
  </si>
  <si>
    <t>MERCEDES</t>
  </si>
  <si>
    <t>direccion@santaines.ed.cr</t>
  </si>
  <si>
    <t>22383245/22604227/22615368</t>
  </si>
  <si>
    <t>GRETTEL MARIA MORALES ROJAS</t>
  </si>
  <si>
    <t>22375389/22378013</t>
  </si>
  <si>
    <t>WILFREDO CALDERON VARGAS</t>
  </si>
  <si>
    <t>ORIENTAL</t>
  </si>
  <si>
    <t>ALONSO MORA VALVERDE</t>
  </si>
  <si>
    <t>NATALIE MATA TENCIO</t>
  </si>
  <si>
    <t>MARIA DEL MILAGRO SANCHEZ MORALES</t>
  </si>
  <si>
    <t>JOHHNY SANCHEZ SOLANO</t>
  </si>
  <si>
    <t>ALLAN SOLANO SALAZAR</t>
  </si>
  <si>
    <t>GOICOECHEA</t>
  </si>
  <si>
    <t>GUADALUPE</t>
  </si>
  <si>
    <t>ROINY DUARTE GAMBOA</t>
  </si>
  <si>
    <t>RIBERA</t>
  </si>
  <si>
    <t>MACACONA</t>
  </si>
  <si>
    <t>ELENA LORENA ARAYA QUIROS</t>
  </si>
  <si>
    <t>ARIEL EDUARDO MENDEZ MURILLO</t>
  </si>
  <si>
    <t>SUBVENCIONADA</t>
  </si>
  <si>
    <t>HANNIA AVILA QUIROS</t>
  </si>
  <si>
    <t>CARMEN</t>
  </si>
  <si>
    <t>JOSE MICHAEL QUESADA UMAÑA</t>
  </si>
  <si>
    <t>GARABITO</t>
  </si>
  <si>
    <t>JACO</t>
  </si>
  <si>
    <t>OBED ENRIQUE JIMENEZ BORBON</t>
  </si>
  <si>
    <t>YANIXIA MARIA CHAVES MURILLO</t>
  </si>
  <si>
    <t>JESUS</t>
  </si>
  <si>
    <t>ORLANDO DE LA O CASTAÑEDA</t>
  </si>
  <si>
    <t>YESSENIA RUIZ MATARRITA</t>
  </si>
  <si>
    <t>ANGELES</t>
  </si>
  <si>
    <t>LIGIA AGUILAR GRANADOS</t>
  </si>
  <si>
    <t>TALAMANCA</t>
  </si>
  <si>
    <t>PIUS GRAF STUDER</t>
  </si>
  <si>
    <t>JANNIK RICARDO BARRANTES RIVAS</t>
  </si>
  <si>
    <t>CORREDORES</t>
  </si>
  <si>
    <t>CANOAS</t>
  </si>
  <si>
    <t>ANALIVE GUIDO OLIVARES</t>
  </si>
  <si>
    <t>FANNY CANO SALAZAR</t>
  </si>
  <si>
    <t>ANA MARIA BLANCO PIEDRA</t>
  </si>
  <si>
    <t>info@ctseo.ed.cr</t>
  </si>
  <si>
    <t>LUIS FRANCISCO QUESADA MENDEZ</t>
  </si>
  <si>
    <t>ELVIN JIMENEZ PEREZ</t>
  </si>
  <si>
    <t>MATA DE PLATANO</t>
  </si>
  <si>
    <t>OLGA LUCIA MORA BADILLA</t>
  </si>
  <si>
    <t>ULTIMA PARADA DE BUSES DEL CARMEN 75 AL SUR</t>
  </si>
  <si>
    <t>KENNETH RODOLFO JIMENEZ GONZALEZ</t>
  </si>
  <si>
    <t>SAN FRANCISCO DE DOS RIOS</t>
  </si>
  <si>
    <t>QUEPOS</t>
  </si>
  <si>
    <t>ROSEMARY SALAZAR MURILLO</t>
  </si>
  <si>
    <t>FLORES</t>
  </si>
  <si>
    <t>BARRANTES</t>
  </si>
  <si>
    <t>INGRID MIRANDA BARRANTES</t>
  </si>
  <si>
    <t>ceuna01@ceuna01.onmicrosoft.com</t>
  </si>
  <si>
    <t>JUAN MARTIN ROJAS GOMEZ</t>
  </si>
  <si>
    <t>OLGER SANCHO CHACON</t>
  </si>
  <si>
    <t>RITA UGALDE RIVERA</t>
  </si>
  <si>
    <t>PATALILLO</t>
  </si>
  <si>
    <t>DE LA ESCUELA ESTADO DE ISRAEL, 150 OESTE, FRENTE A MCDONALD´S SOBRE CALLE PRINCIPAL.</t>
  </si>
  <si>
    <t>JAIRO JUAREZ RAMIREZ</t>
  </si>
  <si>
    <t>NERY CORDOBA OBANDO</t>
  </si>
  <si>
    <t>RODJAN MIGUEL CARRILLO FONSECA</t>
  </si>
  <si>
    <t>supervision@centroeducativosantarita.com</t>
  </si>
  <si>
    <t>grecode@ymail.com</t>
  </si>
  <si>
    <t>MARIA DE LOS ANGELES CARMONA MAXWELL</t>
  </si>
  <si>
    <t>CONTIGUO AL GIMNASIO EDDY BERMUDEZ</t>
  </si>
  <si>
    <t>colegiocientifico@catie.ed.cr</t>
  </si>
  <si>
    <t>ROSSE BERLY CHEVEZ GOMEZ</t>
  </si>
  <si>
    <t>LUIS ALEJANDRO CAMACHO RODRIGUEZ</t>
  </si>
  <si>
    <t>herrera@valledelsol.ed.cr</t>
  </si>
  <si>
    <t>JESSICA CONTRERAS OVARES</t>
  </si>
  <si>
    <t>ASERRI</t>
  </si>
  <si>
    <t>HOSPITAL</t>
  </si>
  <si>
    <t>ALBERTO ROJAS BERNINI</t>
  </si>
  <si>
    <t>COTO BRUS</t>
  </si>
  <si>
    <t>MARCO TULIO CASTILLO AGÜERO</t>
  </si>
  <si>
    <t>CABO VELAS</t>
  </si>
  <si>
    <t>DEYLIN ORTEGA GOMEZ</t>
  </si>
  <si>
    <t>VANESSA ARIAS RETANA</t>
  </si>
  <si>
    <t>varias@isaacphillipe.com</t>
  </si>
  <si>
    <t>CARRILLO</t>
  </si>
  <si>
    <t>SARDINAL</t>
  </si>
  <si>
    <t>GUSTAVO CHAVARRIA SERRANO</t>
  </si>
  <si>
    <t>LARISA QUIROS AGUILAR</t>
  </si>
  <si>
    <t>MORA</t>
  </si>
  <si>
    <t>direccion_colegio@sunvalley.ed.cr</t>
  </si>
  <si>
    <t>NANCY ZUÑIGA MONTERO</t>
  </si>
  <si>
    <t>KATTIA SALAZAR ARROYO</t>
  </si>
  <si>
    <t>CRISTHIAN JOSE SOLIS RAMIREZ</t>
  </si>
  <si>
    <t>BARRANCA</t>
  </si>
  <si>
    <t>SALITRAL</t>
  </si>
  <si>
    <t>mep@fls.ed.cr</t>
  </si>
  <si>
    <t>GUACIMO</t>
  </si>
  <si>
    <t>ROXANA MUÑOZ RIVERA</t>
  </si>
  <si>
    <t>PIEDADES</t>
  </si>
  <si>
    <t>TEMPATE</t>
  </si>
  <si>
    <t>GRANADILLA</t>
  </si>
  <si>
    <t>ZAIDA ALFARO ESQUIVEL</t>
  </si>
  <si>
    <t>JOSE CARLOS SANDOVAL GOMEZ</t>
  </si>
  <si>
    <t>TAMARINDO</t>
  </si>
  <si>
    <t>JOAQUIN ANTONIO MUÑOZ ORTIZ</t>
  </si>
  <si>
    <t>26750475</t>
  </si>
  <si>
    <t>DANILO BRENES NAVARRO</t>
  </si>
  <si>
    <t>DEL AUTOMERCADO DE HEREDIA 700 NORTE Y 1 KM AL ESTE</t>
  </si>
  <si>
    <t>informacion@carmenlyra.ed.cr</t>
  </si>
  <si>
    <t>ZEIDY ZAMORA ALFARO</t>
  </si>
  <si>
    <t>GUACIMA</t>
  </si>
  <si>
    <t>colegio.tesorodelsabercr@gmail.com</t>
  </si>
  <si>
    <t>NARANJO</t>
  </si>
  <si>
    <t>GEOVANNY ROJAS MORALES</t>
  </si>
  <si>
    <t>OSA</t>
  </si>
  <si>
    <t>BAHIA BALLENA</t>
  </si>
  <si>
    <t>CINTHYA MORA SOLIS</t>
  </si>
  <si>
    <t>ORLANDO CHACON ARTAVIA</t>
  </si>
  <si>
    <t>HELEN BOLAÑOS MORERA</t>
  </si>
  <si>
    <t>MARIA AUXILIADORA LOPEZ PORRAS</t>
  </si>
  <si>
    <t>centroeducativomet@gmail.com</t>
  </si>
  <si>
    <t>MARIA DEL PILAR ROJAS BLANCO</t>
  </si>
  <si>
    <t>administrativo@nuevoshorizontes.ed.cr / nhorizontes2016@gmail.com</t>
  </si>
  <si>
    <t>EDGAR GARCIA OCON</t>
  </si>
  <si>
    <t>MELISSA HERNANDEZ DELGADO</t>
  </si>
  <si>
    <t>info@sunviewschoolcr.com</t>
  </si>
  <si>
    <t>JENNIFER AYMERICH BOLAÑOS</t>
  </si>
  <si>
    <t>CIENTIFICO DE COSTA RICA DE PURISCAL-UNED-</t>
  </si>
  <si>
    <t>CIENTIFICO DE COSTA RICA DE LOS SANTOS -UNED-</t>
  </si>
  <si>
    <t>TARRAZU</t>
  </si>
  <si>
    <t>RODEO</t>
  </si>
  <si>
    <t>CIENTIFICO DE COSTA RICA DE ZONA NORTE NORTE-UNED-</t>
  </si>
  <si>
    <t>UPALA</t>
  </si>
  <si>
    <t>01144</t>
  </si>
  <si>
    <t>01145</t>
  </si>
  <si>
    <t>01146</t>
  </si>
  <si>
    <t>MERCED</t>
  </si>
  <si>
    <t>ROCIO GABRIELA LOPEZ FALLAS</t>
  </si>
  <si>
    <t>KATHERINE CHANTO CERDAS</t>
  </si>
  <si>
    <t>ESTEBAN MARIN ZAMORA</t>
  </si>
  <si>
    <t>MANUEL CALDERON ESQUIVEL</t>
  </si>
  <si>
    <t>FRANCISCO JAVIER FALLAS SOTO</t>
  </si>
  <si>
    <t>ELENA PICADO NARANJO</t>
  </si>
  <si>
    <t>EDITH ALVARADO CASTRO</t>
  </si>
  <si>
    <t>IPIS</t>
  </si>
  <si>
    <t>lic.desantaana@mep.go.cr</t>
  </si>
  <si>
    <t>MARIE-LAURE PETTON</t>
  </si>
  <si>
    <t>HENRY ARAYA OROZCO</t>
  </si>
  <si>
    <t>JOHNNY SANCHEZ SOLANO</t>
  </si>
  <si>
    <t>FREDDY RODRIGUEZ ALVAREZ</t>
  </si>
  <si>
    <t>LIZ KELLEM ACOSTA ARAYA</t>
  </si>
  <si>
    <t>MARJORIE RODRIGUEZ CARRANZA</t>
  </si>
  <si>
    <t>ZARCERO</t>
  </si>
  <si>
    <t>GONZALO BARAHONA SOLANO</t>
  </si>
  <si>
    <t>MAURICIO GIUTTA SANCHEZ</t>
  </si>
  <si>
    <t>ZIANE SOTO UREÑA</t>
  </si>
  <si>
    <t>SAN NICOLAS</t>
  </si>
  <si>
    <t>LUIS FRANCISCO MENDEZ QUESADA</t>
  </si>
  <si>
    <t>OREAMUNO</t>
  </si>
  <si>
    <t>KATTIA ARAYA ARAYA</t>
  </si>
  <si>
    <t>EL GUARCO</t>
  </si>
  <si>
    <t>TEJAR</t>
  </si>
  <si>
    <t>ALEJANDRA ARAYA CALVO</t>
  </si>
  <si>
    <t>MARJORIE BARQUERO GONZALEZ</t>
  </si>
  <si>
    <t>ULLOA</t>
  </si>
  <si>
    <t>ALEJANDRO SABORIO ROJAS</t>
  </si>
  <si>
    <t>JONATHAN CAMBRONERO SALAS</t>
  </si>
  <si>
    <t>MILKA YATACO AÑAZGO</t>
  </si>
  <si>
    <t>RANDAL CHAVES ZUÑIGA</t>
  </si>
  <si>
    <t>OSCAR LUIS VILLALOBOS VARGAS</t>
  </si>
  <si>
    <t>ROSSE BERLY GOMEZ CHEVES</t>
  </si>
  <si>
    <t>CHACARITA</t>
  </si>
  <si>
    <t>ESPIRITU SANTO</t>
  </si>
  <si>
    <t>MONTES DE ORO</t>
  </si>
  <si>
    <t>CORREDOR</t>
  </si>
  <si>
    <t>JUAN LUIS MATARRITA THOMPSON</t>
  </si>
  <si>
    <t>JOEL QUESADA CAMACHO</t>
  </si>
  <si>
    <t>ARTURO DE JESUS VARGAS HERRERA</t>
  </si>
  <si>
    <t>CARIARI</t>
  </si>
  <si>
    <t>RICHARTH AVILA HERNANDEZ</t>
  </si>
  <si>
    <t>LUIS ENRIQUE ROJAS OVARES</t>
  </si>
  <si>
    <t>LILIAM VARGAS PEREZ</t>
  </si>
  <si>
    <t>BIOLLEY</t>
  </si>
  <si>
    <t>JEFFRY CAMBRONERO GUIDO</t>
  </si>
  <si>
    <t>JEANETH ROJAS MENDEZ</t>
  </si>
  <si>
    <t>WILMAR LIZANO ARAYA</t>
  </si>
  <si>
    <t>REVENTAZON</t>
  </si>
  <si>
    <t>TELIRE</t>
  </si>
  <si>
    <t>BETTY HERNANDEZ TORRES</t>
  </si>
  <si>
    <t>GERARDO MONTERO BRENES</t>
  </si>
  <si>
    <t>JOHNNY LUNA ORDAÑEZ</t>
  </si>
  <si>
    <t>COLIMA</t>
  </si>
  <si>
    <t>KETHERINE CHANTO CERDAS</t>
  </si>
  <si>
    <t>LUCRECIA AMADOR MEZA</t>
  </si>
  <si>
    <t>LILLIANA MARCELA MATA CORONADO</t>
  </si>
  <si>
    <t>ABANGARES</t>
  </si>
  <si>
    <t>SIONY GISSELA ESPINOZA ACEVEDO</t>
  </si>
  <si>
    <t>RANDALL LOPEZ CERDAS</t>
  </si>
  <si>
    <t>TUCURRIQUE</t>
  </si>
  <si>
    <t>AGUACALIENTE (SAN FRANCISCO)</t>
  </si>
  <si>
    <t>XIOMARA TORRES JIMENEZ</t>
  </si>
  <si>
    <t>CHOMES</t>
  </si>
  <si>
    <t>ELENA RIVERA OVARES</t>
  </si>
  <si>
    <t>JAIRO FRANKLIN TAYLOR MATARRITA</t>
  </si>
  <si>
    <t>REBECA MOLINA LOBO</t>
  </si>
  <si>
    <t>CHIRA</t>
  </si>
  <si>
    <t>TRINIDAD</t>
  </si>
  <si>
    <t>MATINA</t>
  </si>
  <si>
    <t>GUILLERMO WALESS CAMBEL</t>
  </si>
  <si>
    <t>PUERTO CORTES</t>
  </si>
  <si>
    <t>MATAMA</t>
  </si>
  <si>
    <t>AGUABUENA</t>
  </si>
  <si>
    <t>MACDONALD PEREZ BARQUERO</t>
  </si>
  <si>
    <t>MARCELA CHAVES ALVAREZ</t>
  </si>
  <si>
    <t>DENTRO DE LAS INSTALACIONES DEL TECNOLOGICO, CAMPUS LOCAL SAN CARLOS.</t>
  </si>
  <si>
    <t>JUAN CARLOS CRUZ SALAS</t>
  </si>
  <si>
    <t>BIJAGUA</t>
  </si>
  <si>
    <t>WENDY LU MORA PIEDRA</t>
  </si>
  <si>
    <t>ACOSTA</t>
  </si>
  <si>
    <t>ARENAL</t>
  </si>
  <si>
    <t>ROCIO CASTRO SANCHEZ</t>
  </si>
  <si>
    <t>RITA</t>
  </si>
  <si>
    <t>ROLANDO CRUZ CASTRO</t>
  </si>
  <si>
    <t>FLOR MARIA RAMIREZ NUÑEZ</t>
  </si>
  <si>
    <t>ALI MARCHENA VILLEGAS</t>
  </si>
  <si>
    <t>CARRILLOS</t>
  </si>
  <si>
    <t>FERNANDO CRUZ OBREGON</t>
  </si>
  <si>
    <t>GUATUSO</t>
  </si>
  <si>
    <t>EVELIO PARRA ALVARADO</t>
  </si>
  <si>
    <t>lic.teoropicado@mep.go.cr</t>
  </si>
  <si>
    <t>300 NORTE DE LA IGLESIA CATOLICA-CORRALILLO</t>
  </si>
  <si>
    <t>25519478/25916395</t>
  </si>
  <si>
    <t>GUADALUPE (ARENILLA)</t>
  </si>
  <si>
    <t>YEHUDI LEIVA GONZALEZ</t>
  </si>
  <si>
    <t>RODRIGO FERNANDEZ GONZALEZ</t>
  </si>
  <si>
    <t>DUACARI</t>
  </si>
  <si>
    <t>EL AMPARO</t>
  </si>
  <si>
    <t>SIERRA</t>
  </si>
  <si>
    <t>ALEGRIA</t>
  </si>
  <si>
    <t>SANDRA CAMPBELL ROJAS</t>
  </si>
  <si>
    <t>AIDA MENDEZ JIMENEZ</t>
  </si>
  <si>
    <t>NANDAYURE</t>
  </si>
  <si>
    <t>BEJUCO</t>
  </si>
  <si>
    <t>GUILLERMO JUAREZ GARCIA</t>
  </si>
  <si>
    <t>SUSAN VINDAS MADRIGAL</t>
  </si>
  <si>
    <t>MILDRED ALFARO ESQUIVEL</t>
  </si>
  <si>
    <t>LIZ KELLEN ACOSTA ARAYA</t>
  </si>
  <si>
    <t>GUTIERREZ BROWN</t>
  </si>
  <si>
    <t>ADEMAR UGALDE ESPINOZA</t>
  </si>
  <si>
    <t>CAIRO</t>
  </si>
  <si>
    <t>PEJIBAYE</t>
  </si>
  <si>
    <t>AXEL MONTERO AVALOS</t>
  </si>
  <si>
    <t>EVELIN QUIROS ARCE</t>
  </si>
  <si>
    <t>MARIA DEL MILAGRO CAMPOS VIQUEZ</t>
  </si>
  <si>
    <t>VALLE LA ESTRELLA</t>
  </si>
  <si>
    <t>EULALIO JAIRO MAROTO JIMENEZ</t>
  </si>
  <si>
    <t>POCOSOL</t>
  </si>
  <si>
    <t>ERICK MONTERO VILLALOBOS</t>
  </si>
  <si>
    <t>EL CHIRRIPO</t>
  </si>
  <si>
    <t>ADRIAN SALAZAR CASTILLO</t>
  </si>
  <si>
    <t>PARAMO</t>
  </si>
  <si>
    <t>ENRIQUE GIOVANNI FALLAS GAMBOA</t>
  </si>
  <si>
    <t>ALEXANDER QUIROS ROJAS</t>
  </si>
  <si>
    <t>FERNANDO MONGE ILAMA</t>
  </si>
  <si>
    <t>RIVAS</t>
  </si>
  <si>
    <t>OTTO MAURICIO BARRANTES ELIZONDO</t>
  </si>
  <si>
    <t>FREDDY SANDI BOLAÑOS</t>
  </si>
  <si>
    <t>ALBA IRIS ABARCA LOPEZ</t>
  </si>
  <si>
    <t>CUTRIS</t>
  </si>
  <si>
    <t>MINOR GERARDO VARELA ROJAS</t>
  </si>
  <si>
    <t>BAHIA DRAKE</t>
  </si>
  <si>
    <t>RONULFO SALAZAR ARROYO</t>
  </si>
  <si>
    <t>YARIELA RIVERA VILLALOBOS</t>
  </si>
  <si>
    <t>CAÑO NEGRO</t>
  </si>
  <si>
    <t>PATRICIA UGALDE MORALES</t>
  </si>
  <si>
    <t>PIEDRAS BLANCAS</t>
  </si>
  <si>
    <t>RIGOBERTO ROMAN GONZALEZ</t>
  </si>
  <si>
    <t>ROXANA</t>
  </si>
  <si>
    <t>CARRANDI</t>
  </si>
  <si>
    <t>GREIVIN ARCE CAMPOS</t>
  </si>
  <si>
    <t>EMILIANO PRADO MARTINEZ</t>
  </si>
  <si>
    <t>EMILIANO PRODO MARTINEZ</t>
  </si>
  <si>
    <t>TURRUBARES</t>
  </si>
  <si>
    <t>CARARA</t>
  </si>
  <si>
    <t>DINER ROBERTO PORRAS ALPIZAR</t>
  </si>
  <si>
    <t>ZARAGOZA</t>
  </si>
  <si>
    <t>ALVARADO</t>
  </si>
  <si>
    <t>CERVANTES</t>
  </si>
  <si>
    <t>CRISTIAN VARELA BARQUERO</t>
  </si>
  <si>
    <t>GABRIEL EMILIO MORA MONGE</t>
  </si>
  <si>
    <t>PILAS</t>
  </si>
  <si>
    <t>CHANGUENA</t>
  </si>
  <si>
    <t>CAJON</t>
  </si>
  <si>
    <t>JULIO CESAR VARGAS GUERRERO</t>
  </si>
  <si>
    <t>BARU</t>
  </si>
  <si>
    <t>LUIS RODOLFO OROZCO JUAREZ</t>
  </si>
  <si>
    <t>LA SUIZA</t>
  </si>
  <si>
    <t>EVELYN QUIROS ARCE</t>
  </si>
  <si>
    <t>VICTOR MANUEL CHAN QUINTERO</t>
  </si>
  <si>
    <t>JUAN CARLOS PICADO DELGADO</t>
  </si>
  <si>
    <t>CANGREJAL</t>
  </si>
  <si>
    <t>MOGOTE</t>
  </si>
  <si>
    <t>TUIS</t>
  </si>
  <si>
    <t>SABALITO</t>
  </si>
  <si>
    <t>JOSE RICARDO ELIZONDO FALLAS</t>
  </si>
  <si>
    <t>SINDY ARAYA RAMIREZ</t>
  </si>
  <si>
    <t>lic.ruralelporvenir@mep.go.cr</t>
  </si>
  <si>
    <t>JHONNY LUNA ORDOÑEZ</t>
  </si>
  <si>
    <t>ANA RITA ALPIZAR CHAVES</t>
  </si>
  <si>
    <t>JOSUE LINARES SABORIO</t>
  </si>
  <si>
    <t>EMILY MASIS MARIN</t>
  </si>
  <si>
    <t>RONALD AZOFEIFA MORA</t>
  </si>
  <si>
    <t>PUERTO JIMENEZ</t>
  </si>
  <si>
    <t>JOSE EDUARDO GOMEZ MORA</t>
  </si>
  <si>
    <t>LIMONCITO</t>
  </si>
  <si>
    <t>JESUS SOLANO HERRERA</t>
  </si>
  <si>
    <t>EDWIN ALONSO ALFARO GARCIA</t>
  </si>
  <si>
    <t>ROY CASTRO JIMENEZ</t>
  </si>
  <si>
    <t>VOLCAN</t>
  </si>
  <si>
    <t>ROBERTO DE JESUS GRANADOS CHAVARRIA</t>
  </si>
  <si>
    <t>BRATSI</t>
  </si>
  <si>
    <t>ANA REBECA CABRACA CABRACA</t>
  </si>
  <si>
    <t>RIO NUEVO</t>
  </si>
  <si>
    <t>HENRY MORA ESPINOZA</t>
  </si>
  <si>
    <t>PITAL</t>
  </si>
  <si>
    <t>MARIA DE LOS ANGELES SOLIS ALVARADO</t>
  </si>
  <si>
    <t>MONTERREY</t>
  </si>
  <si>
    <t>lic.nicolasaguilarmurillo@mep.go.cr</t>
  </si>
  <si>
    <t>RONALD PORRAS ARRIETA</t>
  </si>
  <si>
    <t>ANA MARITZA COCCOZA CALDERON</t>
  </si>
  <si>
    <t>HORQUETAS</t>
  </si>
  <si>
    <t>FRANKLIN SOLANO CASTRO</t>
  </si>
  <si>
    <t>PACUARITO</t>
  </si>
  <si>
    <t>MARIA PATRICIA HERNANDEZ MOLINA</t>
  </si>
  <si>
    <t>LEGUA</t>
  </si>
  <si>
    <t>FERNANDO MENDOZA PALACIOS</t>
  </si>
  <si>
    <t>LAUREL</t>
  </si>
  <si>
    <t>ALEX CASAL BERMUDEZ</t>
  </si>
  <si>
    <t>NACASCOLO</t>
  </si>
  <si>
    <t>MAIKEL VARGAS ULATE</t>
  </si>
  <si>
    <t>ANA MARIA PALACIOS GALLARDO</t>
  </si>
  <si>
    <t>ARCELIO GARCIA MORALES</t>
  </si>
  <si>
    <t>GIOGINELLA LINARES SABORIO</t>
  </si>
  <si>
    <t>CHIRES</t>
  </si>
  <si>
    <t>ALEXANDER JIMENEZ DIAZ</t>
  </si>
  <si>
    <t>LA AMISTAD</t>
  </si>
  <si>
    <t>JUAN DURAN CUBILLO</t>
  </si>
  <si>
    <t>KAROL ROJAS PORTILLA</t>
  </si>
  <si>
    <t>LLANURAS DEL GASPAR</t>
  </si>
  <si>
    <t>JOSE MANUEL ESPINOZA CORRALES</t>
  </si>
  <si>
    <t>JOSE MANUEL CAMPOS TORRES</t>
  </si>
  <si>
    <t>MARIETH ELENA VILLALOBOS JIMENEZ</t>
  </si>
  <si>
    <t>RONALD ARGUEDAS SEQUEIRA</t>
  </si>
  <si>
    <t>BRUNKA</t>
  </si>
  <si>
    <t>lic.expbilinguederiojimenez@mep.go.cr</t>
  </si>
  <si>
    <t>WILSON ESPINOZA CERDAS</t>
  </si>
  <si>
    <t>EVELIO ALVARADO PARRA</t>
  </si>
  <si>
    <t>YOLILLAL</t>
  </si>
  <si>
    <t>LUIS ANGEL CHAVES VARELA</t>
  </si>
  <si>
    <t>PATRICIA MORALES UGALDE</t>
  </si>
  <si>
    <t>EDGAR ELI QUIROS FERNANDEZ</t>
  </si>
  <si>
    <t>IRENE RAM´REZ SANCHEZ</t>
  </si>
  <si>
    <t>IRENE CECILIA RAMIREZ SANCHEZ</t>
  </si>
  <si>
    <t>CRISTIAN ALONSO VARGAS RODRIGUEZ</t>
  </si>
  <si>
    <t>LUIS CARLOS CANO CALDERON</t>
  </si>
  <si>
    <t>SAN RAFAEL ABAJO</t>
  </si>
  <si>
    <t>JONATHAN BARRANTES AGUIRRE</t>
  </si>
  <si>
    <t>GIOVANNY FERNANDEZ ARTAVIA</t>
  </si>
  <si>
    <t>BEBEDERO</t>
  </si>
  <si>
    <t>87038880/26614936</t>
  </si>
  <si>
    <t>JUAN CARLOS BADILLA LEIVA</t>
  </si>
  <si>
    <t>JUANCARLOS BADILLA LEIVA</t>
  </si>
  <si>
    <t>MARLON JUAREZ GUTIERREZ</t>
  </si>
  <si>
    <t>KENNETH MORERA JIMENEZ</t>
  </si>
  <si>
    <t>upe.sandiego@mep.go.cr</t>
  </si>
  <si>
    <t>MAYORGA</t>
  </si>
  <si>
    <t>CINTHYA MARIA VILLALOBOS RODRIGUEZ</t>
  </si>
  <si>
    <t>PABLO ROMAN GAMBOA</t>
  </si>
  <si>
    <t>NARANJITO</t>
  </si>
  <si>
    <t>LUIS CARLOS SANCHEZ GUZMAN</t>
  </si>
  <si>
    <t>VENADO</t>
  </si>
  <si>
    <t>JUAN CARLOS FERNANDEZ NUÑEZ</t>
  </si>
  <si>
    <t>BELEN DE NOSARITA</t>
  </si>
  <si>
    <t>SARCHI</t>
  </si>
  <si>
    <t>RODRIGUEZ</t>
  </si>
  <si>
    <t>ALVARO QUESADA ALFARO</t>
  </si>
  <si>
    <t>PARRITA</t>
  </si>
  <si>
    <t>JOAQUIN ARIAS QUIROS</t>
  </si>
  <si>
    <t>JOSE ANDRES NAJERA ARIAS</t>
  </si>
  <si>
    <t>JUAN PABLO GODINEZ PRADO</t>
  </si>
  <si>
    <t>PIO MONTEZUMA BEJARANO</t>
  </si>
  <si>
    <t>A UN COSTADO DEL SALON COMUNAL DE GANDOCA</t>
  </si>
  <si>
    <t>ZAPOTAL</t>
  </si>
  <si>
    <t>300 SUR CRUCE RUTRA EL QUETZAL SAN ANTONIO M</t>
  </si>
  <si>
    <t>LUIS ALBERTO AGUERO UMAÑA</t>
  </si>
  <si>
    <t>PALMIRA</t>
  </si>
  <si>
    <t>MARIA MILENA ELIZONDO ELIZONDO</t>
  </si>
  <si>
    <t>GLORIANA ARNAEZ CARRILLO</t>
  </si>
  <si>
    <t>LAGUNA</t>
  </si>
  <si>
    <t>ARNOLDO RODRIGUEZ HERNANDEZ</t>
  </si>
  <si>
    <t>RANCHO REDONDO</t>
  </si>
  <si>
    <t>CUREÑA</t>
  </si>
  <si>
    <t>CONTIGUO AL TEMPLO CATOLICO</t>
  </si>
  <si>
    <t>lic.dehiguito@mep.go.cr</t>
  </si>
  <si>
    <t>JOSE PABLO VILLALOBOS BLANCO</t>
  </si>
  <si>
    <t>VERONICA SALAS MORA</t>
  </si>
  <si>
    <t>AMELIA FIGUEROA ZUÑIGA</t>
  </si>
  <si>
    <t>GEOVANNY FERNANDEZ ARTAVIA</t>
  </si>
  <si>
    <t>SAN JUAN DE MATA</t>
  </si>
  <si>
    <t>RICARDO CHACON CHAVARRIA</t>
  </si>
  <si>
    <t>SAN MATEO</t>
  </si>
  <si>
    <t>PUENTE DE PIEDRA</t>
  </si>
  <si>
    <t>CONTIGUO A LA PLAZA DE DEPORTES DE RINCON DE SALAS</t>
  </si>
  <si>
    <t>GUAITIL</t>
  </si>
  <si>
    <t>NELSON OLIVIER QUESADA FALLAS</t>
  </si>
  <si>
    <t>PALMICHAL</t>
  </si>
  <si>
    <t>ROCIO SALAZAR CHACON</t>
  </si>
  <si>
    <t>LA COLONIA</t>
  </si>
  <si>
    <t>JOHNNY LUNA ORDOÑEZ</t>
  </si>
  <si>
    <t>BRAYAN CAMPOS SEGURA</t>
  </si>
  <si>
    <t>MARIBELL ROJAS CONEJO</t>
  </si>
  <si>
    <t>MARIO ENRIQUE MAYORGA HERNANDEZ</t>
  </si>
  <si>
    <t>JUAN GABRIEL MONGE FLORES</t>
  </si>
  <si>
    <t>JUAN CARLOS ARIAS CASTILLO</t>
  </si>
  <si>
    <t>XINIA ISABEL PIEDRA VALVERDE</t>
  </si>
  <si>
    <t>PORVENIR</t>
  </si>
  <si>
    <t>OCTAVIO ALVARADO SALAS</t>
  </si>
  <si>
    <t>lic.detierrablanca@mep.go.cr</t>
  </si>
  <si>
    <t>CARLOS JESUS CECILIANO VARGAS</t>
  </si>
  <si>
    <t>COMUNIDAD SHIKIARI, ZONA INDIGENA ALTO CHIRRIPO</t>
  </si>
  <si>
    <t>ESTEBAN RIVERA FERNANDEZ</t>
  </si>
  <si>
    <t>CAROLINA DE LOS ANGELES LAYAN HERNANDEZ</t>
  </si>
  <si>
    <t>CARLOS MAYORGA GUTIERREZ</t>
  </si>
  <si>
    <t>DOTA</t>
  </si>
  <si>
    <t>COPEY</t>
  </si>
  <si>
    <t>LUIS ALBERTO AGÜERO UMAÑA</t>
  </si>
  <si>
    <t>PITAHAYA</t>
  </si>
  <si>
    <t>RICARDO RAMIREZ GATTGENS</t>
  </si>
  <si>
    <t>PAQUERA</t>
  </si>
  <si>
    <t>YOBNAN GAMBOA ZUÑIGA</t>
  </si>
  <si>
    <t>SAUL BRENES ABDALLAH</t>
  </si>
  <si>
    <t>JOSE PABLO JIMEMEZ BRENES</t>
  </si>
  <si>
    <t>VINICIO GUEVARA MURILLO</t>
  </si>
  <si>
    <t>VARABLANCA</t>
  </si>
  <si>
    <t>MARIA ISABEL MORA MORA</t>
  </si>
  <si>
    <t>JEYNER MATA GRANADOS</t>
  </si>
  <si>
    <t>ROXANA QUESDA VARGAS</t>
  </si>
  <si>
    <t>KAROL ARIAS MENDEZ</t>
  </si>
  <si>
    <t>(3)
De los estudiantes anotados en la columna (1), 
indique los que 
 SON ALFABETIZADOS</t>
  </si>
  <si>
    <t>Italiano</t>
  </si>
  <si>
    <t>Alemán</t>
  </si>
  <si>
    <t>Portugués</t>
  </si>
  <si>
    <t>Mandarín</t>
  </si>
  <si>
    <t>SAN JOSE / PURISCAL / CANDELARITA</t>
  </si>
  <si>
    <t>ALAJUELA / PALMARES / LA GRANJA</t>
  </si>
  <si>
    <t>ALAJUELA / OROTINA / EL MASTATE</t>
  </si>
  <si>
    <t>HEREDIA / BARVA / PUENTE SALAS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</si>
  <si>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</si>
  <si>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</si>
  <si>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</si>
  <si>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</si>
  <si>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</si>
  <si>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del Centro Educativo -1:</t>
  </si>
  <si>
    <t>Teléfono del Centro Educativo -2:</t>
  </si>
  <si>
    <t>Firma Director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</si>
  <si>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</si>
  <si>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</si>
  <si>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Indique si se ofrece lo siguiente:</t>
  </si>
  <si>
    <t>¿Programas de Educación Abierta?</t>
  </si>
  <si>
    <t>Los estudiantes con Discapacidad o Condición, ¿reciben algún Servicio de Apoyo Educativo?</t>
  </si>
  <si>
    <t>Teléfono contacto Director (a):</t>
  </si>
  <si>
    <t>NCODINS</t>
  </si>
  <si>
    <t>COD_SABER</t>
  </si>
  <si>
    <t>CIRCUITO</t>
  </si>
  <si>
    <t>ORDEN</t>
  </si>
  <si>
    <t>NIVEL-2</t>
  </si>
  <si>
    <t>RAMA2</t>
  </si>
  <si>
    <t>RAMA_4</t>
  </si>
  <si>
    <t>DEPENDENCIA</t>
  </si>
  <si>
    <t>ZONA1</t>
  </si>
  <si>
    <t>PRCADI</t>
  </si>
  <si>
    <t>UBICACION</t>
  </si>
  <si>
    <t>NOM_MIDE</t>
  </si>
  <si>
    <t>EMAIL</t>
  </si>
  <si>
    <t>TELEFONO1</t>
  </si>
  <si>
    <t>TELEFONO2</t>
  </si>
  <si>
    <t>UP/IEGB</t>
  </si>
  <si>
    <t>PLAN_N</t>
  </si>
  <si>
    <t>SECC</t>
  </si>
  <si>
    <t>CODSECC</t>
  </si>
  <si>
    <t>NOM_SECC</t>
  </si>
  <si>
    <t>BI</t>
  </si>
  <si>
    <t>104027-00</t>
  </si>
  <si>
    <t>ACADEMICA DIURNA</t>
  </si>
  <si>
    <t>Académico</t>
  </si>
  <si>
    <t>URBANA</t>
  </si>
  <si>
    <t>22227080</t>
  </si>
  <si>
    <t>NO</t>
  </si>
  <si>
    <t>104033-00</t>
  </si>
  <si>
    <t>Valor Agregado</t>
  </si>
  <si>
    <t>22220017</t>
  </si>
  <si>
    <t>22901136</t>
  </si>
  <si>
    <t>UP</t>
  </si>
  <si>
    <t>104012-00</t>
  </si>
  <si>
    <t>88116528</t>
  </si>
  <si>
    <t>SI</t>
  </si>
  <si>
    <t>200128-00</t>
  </si>
  <si>
    <t>22036474</t>
  </si>
  <si>
    <t>25821525</t>
  </si>
  <si>
    <t>104013-00</t>
  </si>
  <si>
    <t>Académico, Valor Agregado</t>
  </si>
  <si>
    <t>88747419</t>
  </si>
  <si>
    <t>22551257</t>
  </si>
  <si>
    <t>FREDDY CALDERON CERDAS</t>
  </si>
  <si>
    <t>22754085</t>
  </si>
  <si>
    <t>200012-00</t>
  </si>
  <si>
    <t>22250029</t>
  </si>
  <si>
    <t>SOR YENI RAMIREZ MOLINA</t>
  </si>
  <si>
    <t>24591100 Ext.45722</t>
  </si>
  <si>
    <t>200013-00</t>
  </si>
  <si>
    <t>40021406</t>
  </si>
  <si>
    <t>104009-00</t>
  </si>
  <si>
    <t>22214246</t>
  </si>
  <si>
    <t>104011-00</t>
  </si>
  <si>
    <t>Académico, Modelo Curricular Enriquecido</t>
  </si>
  <si>
    <t>22571887</t>
  </si>
  <si>
    <t>200016-00</t>
  </si>
  <si>
    <t>25285600</t>
  </si>
  <si>
    <t>22271729</t>
  </si>
  <si>
    <t>204036-00</t>
  </si>
  <si>
    <t>22252590</t>
  </si>
  <si>
    <t>104018-00</t>
  </si>
  <si>
    <t>Académico, Secc.Español-Francés</t>
  </si>
  <si>
    <t>89143157</t>
  </si>
  <si>
    <t>104021-00</t>
  </si>
  <si>
    <t>ADRIAN ROLANDO BOLAÑOS BENAVIDES</t>
  </si>
  <si>
    <t>89950689</t>
  </si>
  <si>
    <t>104034-00</t>
  </si>
  <si>
    <t>22917910</t>
  </si>
  <si>
    <t>22310578</t>
  </si>
  <si>
    <t>200028-00</t>
  </si>
  <si>
    <t>22201050</t>
  </si>
  <si>
    <t>200029-00</t>
  </si>
  <si>
    <t>22911633</t>
  </si>
  <si>
    <t>200030-00</t>
  </si>
  <si>
    <t>LOS ANGELES SCHOOL, FRAILES DOMINICOS</t>
  </si>
  <si>
    <t>40700122</t>
  </si>
  <si>
    <t>22901167</t>
  </si>
  <si>
    <t>200205-00</t>
  </si>
  <si>
    <t>40008900</t>
  </si>
  <si>
    <t>83097774</t>
  </si>
  <si>
    <t>104014-00</t>
  </si>
  <si>
    <t>Orientación Tecn.</t>
  </si>
  <si>
    <t>MARLON VARGAS ALVAREZ</t>
  </si>
  <si>
    <t>22212627</t>
  </si>
  <si>
    <t>200033-00</t>
  </si>
  <si>
    <t>22200131</t>
  </si>
  <si>
    <t>22914901</t>
  </si>
  <si>
    <t>200035-00</t>
  </si>
  <si>
    <t>60529515</t>
  </si>
  <si>
    <t>22914842</t>
  </si>
  <si>
    <t>104035-00</t>
  </si>
  <si>
    <t>22313700</t>
  </si>
  <si>
    <t>200042-00</t>
  </si>
  <si>
    <t>22543555</t>
  </si>
  <si>
    <t>85788608</t>
  </si>
  <si>
    <t>104026-00</t>
  </si>
  <si>
    <t>100 O, 100 N, Y 100 O DE LA IGLESIA CATOLICA</t>
  </si>
  <si>
    <t>22141451</t>
  </si>
  <si>
    <t>22521545</t>
  </si>
  <si>
    <t>104019-00</t>
  </si>
  <si>
    <t>500 M NORTE DE LA BIBLIOTECA PUBLICA</t>
  </si>
  <si>
    <t>88023492</t>
  </si>
  <si>
    <t>104048-00</t>
  </si>
  <si>
    <t>400 M OESTE Y 200 M SUR DEL TEMPLO SAN SEBASTIAN</t>
  </si>
  <si>
    <t>KEYLIN SANDI ZUMBADO</t>
  </si>
  <si>
    <t>22262375</t>
  </si>
  <si>
    <t>200240-00</t>
  </si>
  <si>
    <t>jose.fernandez@cds.ed.cr</t>
  </si>
  <si>
    <t>22890919</t>
  </si>
  <si>
    <t>JOHN WILLIAM YOUNG</t>
  </si>
  <si>
    <t>24302406</t>
  </si>
  <si>
    <t>200054-00</t>
  </si>
  <si>
    <t>ESCAZU DE LA IGLESIA CATOLICA, 400 M SUR</t>
  </si>
  <si>
    <t>22898889</t>
  </si>
  <si>
    <t>22284630</t>
  </si>
  <si>
    <t>104023-00</t>
  </si>
  <si>
    <t>40814800</t>
  </si>
  <si>
    <t>104415-00</t>
  </si>
  <si>
    <t>200 M AL SUR DE LA CLINICA MARCIAL FALLAS</t>
  </si>
  <si>
    <t>22597519</t>
  </si>
  <si>
    <t>BENLLY SALAZAR GODINEZ</t>
  </si>
  <si>
    <t>22591833</t>
  </si>
  <si>
    <t>104046-00</t>
  </si>
  <si>
    <t>1 KM SUR DE LA ENTRADA PRINCIPAL DEL MULTICENTRO</t>
  </si>
  <si>
    <t>22509947</t>
  </si>
  <si>
    <t>22596011</t>
  </si>
  <si>
    <t>200071-00</t>
  </si>
  <si>
    <t>100 M NORTE DEL TEMPLO CATOLICO</t>
  </si>
  <si>
    <t>40002022</t>
  </si>
  <si>
    <t>HNA. MARGINE PINEDA BETANCO</t>
  </si>
  <si>
    <t>21010915</t>
  </si>
  <si>
    <t>104045-00</t>
  </si>
  <si>
    <t>22502858</t>
  </si>
  <si>
    <t>104047-00</t>
  </si>
  <si>
    <t>JUAN CARLOS MORA BARAHONA</t>
  </si>
  <si>
    <t>85123456</t>
  </si>
  <si>
    <t>NELSON SANCHEZ CASTRO</t>
  </si>
  <si>
    <t>60588502</t>
  </si>
  <si>
    <t>104049-00</t>
  </si>
  <si>
    <t>22767828</t>
  </si>
  <si>
    <t>RURAL</t>
  </si>
  <si>
    <t>FREDDY GERARDO GAMBOA VILLANEA</t>
  </si>
  <si>
    <t>25480522</t>
  </si>
  <si>
    <t>104056-00</t>
  </si>
  <si>
    <t>24166163</t>
  </si>
  <si>
    <t>24166355</t>
  </si>
  <si>
    <t>27781047</t>
  </si>
  <si>
    <t>104108-00</t>
  </si>
  <si>
    <t>88452525</t>
  </si>
  <si>
    <t>21004869</t>
  </si>
  <si>
    <t>104050-00</t>
  </si>
  <si>
    <t>22300016</t>
  </si>
  <si>
    <t>22300629</t>
  </si>
  <si>
    <t>104052-00</t>
  </si>
  <si>
    <t>150 M NOROESTE ABASTECEDOR PADILLA</t>
  </si>
  <si>
    <t>25401212</t>
  </si>
  <si>
    <t>22301358</t>
  </si>
  <si>
    <t>104055-00</t>
  </si>
  <si>
    <t>Valor Agregado, Secc.Español-Inglés</t>
  </si>
  <si>
    <t>21061700</t>
  </si>
  <si>
    <t>24165218</t>
  </si>
  <si>
    <t>200105-00</t>
  </si>
  <si>
    <t>22850928</t>
  </si>
  <si>
    <t>GEORGINA JARA LE MAIRE</t>
  </si>
  <si>
    <t>22254561</t>
  </si>
  <si>
    <t>104016-00</t>
  </si>
  <si>
    <t>88288903</t>
  </si>
  <si>
    <t>200201-00</t>
  </si>
  <si>
    <t>800 SUR SEGUNDA ENTRADA LOMAS DE AYARCO</t>
  </si>
  <si>
    <t>40008989</t>
  </si>
  <si>
    <t>104025-00</t>
  </si>
  <si>
    <t>22942256</t>
  </si>
  <si>
    <t>22450450</t>
  </si>
  <si>
    <t>104029-00</t>
  </si>
  <si>
    <t>22822636</t>
  </si>
  <si>
    <t>22821457</t>
  </si>
  <si>
    <t>21005273</t>
  </si>
  <si>
    <t>104031-00</t>
  </si>
  <si>
    <t>22546459</t>
  </si>
  <si>
    <t>104024-00</t>
  </si>
  <si>
    <t>Valor Agregado, Modelo</t>
  </si>
  <si>
    <t>22290285</t>
  </si>
  <si>
    <t>22942049</t>
  </si>
  <si>
    <t>200145-00</t>
  </si>
  <si>
    <t>25290494</t>
  </si>
  <si>
    <t>24107397</t>
  </si>
  <si>
    <t>104017-00</t>
  </si>
  <si>
    <t>SAN JOSE / TIBAS / SAN JUAN</t>
  </si>
  <si>
    <t>22366417</t>
  </si>
  <si>
    <t>22407361</t>
  </si>
  <si>
    <t>200385-00</t>
  </si>
  <si>
    <t>22476612</t>
  </si>
  <si>
    <t>22352880</t>
  </si>
  <si>
    <t>200171-00</t>
  </si>
  <si>
    <t>COLEGIO NUESTRA SEÑORA DE SION</t>
  </si>
  <si>
    <t>direccionacademica@sion.ed.cr</t>
  </si>
  <si>
    <t>22414151</t>
  </si>
  <si>
    <t>CAROLINA ROJAS MATA</t>
  </si>
  <si>
    <t>200327-00</t>
  </si>
  <si>
    <t>mnajera@saintclare.ed.cr</t>
  </si>
  <si>
    <t>22789300 Ext.137</t>
  </si>
  <si>
    <t>200175-00</t>
  </si>
  <si>
    <t>22971704</t>
  </si>
  <si>
    <t>104028-00</t>
  </si>
  <si>
    <t>Liceo Laboratorio</t>
  </si>
  <si>
    <t>22356785</t>
  </si>
  <si>
    <t>200166-00</t>
  </si>
  <si>
    <t>22359414</t>
  </si>
  <si>
    <t>104020-00</t>
  </si>
  <si>
    <t>22351336</t>
  </si>
  <si>
    <t>200180-00</t>
  </si>
  <si>
    <t>25285340</t>
  </si>
  <si>
    <t>22340456</t>
  </si>
  <si>
    <t>200384-00</t>
  </si>
  <si>
    <t>2 KM NE DEL PUENTE SAPRISSA</t>
  </si>
  <si>
    <t>academico@ics.ed.cr</t>
  </si>
  <si>
    <t>22411445</t>
  </si>
  <si>
    <t>GUADALUPE AVILA ARGUETA</t>
  </si>
  <si>
    <t>22660341</t>
  </si>
  <si>
    <t>200189-00</t>
  </si>
  <si>
    <t>40363100</t>
  </si>
  <si>
    <t>EDUARDO GOÑI VARGAS</t>
  </si>
  <si>
    <t>200186-00</t>
  </si>
  <si>
    <t>100 SUR 400 NORTE INSTALACIONES DEPORTIVAS DE LA UCR</t>
  </si>
  <si>
    <t>22240833</t>
  </si>
  <si>
    <t>104015-00</t>
  </si>
  <si>
    <t>85367006</t>
  </si>
  <si>
    <t>104032-00</t>
  </si>
  <si>
    <t>COLEGIO CEDROS</t>
  </si>
  <si>
    <t>22242015</t>
  </si>
  <si>
    <t>CRISTIAN CHAVES SEGURA</t>
  </si>
  <si>
    <t>104010-00</t>
  </si>
  <si>
    <t>lic.anastasioalfaro@mep.go.cr</t>
  </si>
  <si>
    <t>22251272</t>
  </si>
  <si>
    <t>24190180</t>
  </si>
  <si>
    <t>25412000</t>
  </si>
  <si>
    <t>104030-00</t>
  </si>
  <si>
    <t>150 SUR DEL EBAIS DE HACIENDA VIEJA CURRIDABAT</t>
  </si>
  <si>
    <t>83949689</t>
  </si>
  <si>
    <t>21002108</t>
  </si>
  <si>
    <t>104022-00</t>
  </si>
  <si>
    <t>22736373</t>
  </si>
  <si>
    <t>104066-00</t>
  </si>
  <si>
    <t>Modelo</t>
  </si>
  <si>
    <t>SAN JOSE / PEREZ ZELEDON / SAN ISIDRO DE EL GENERAL</t>
  </si>
  <si>
    <t>BRUNCA</t>
  </si>
  <si>
    <t>27722526</t>
  </si>
  <si>
    <t>27718453</t>
  </si>
  <si>
    <t>27725128</t>
  </si>
  <si>
    <t>27725189</t>
  </si>
  <si>
    <t>27725140</t>
  </si>
  <si>
    <t>24429252</t>
  </si>
  <si>
    <t>200038-00</t>
  </si>
  <si>
    <t>DEL PALI PAVAS CENTRO, 300 M AL SUR</t>
  </si>
  <si>
    <t>88584888</t>
  </si>
  <si>
    <t>200221-00</t>
  </si>
  <si>
    <t>600 M SUR DE LA IGLESIA LA AGONIA</t>
  </si>
  <si>
    <t>24402424</t>
  </si>
  <si>
    <t>24302389</t>
  </si>
  <si>
    <t>104078-00</t>
  </si>
  <si>
    <t>89677269</t>
  </si>
  <si>
    <t>104082-00</t>
  </si>
  <si>
    <t>700 M ESTE DE LA IGLESIA LA AGONIA</t>
  </si>
  <si>
    <t>24400844</t>
  </si>
  <si>
    <t>24302489</t>
  </si>
  <si>
    <t>104077-00</t>
  </si>
  <si>
    <t>24411701</t>
  </si>
  <si>
    <t>104073-00</t>
  </si>
  <si>
    <t>COSTADO NORTE DE PLAZA ACOSTA, ALAJUELA CENTRO</t>
  </si>
  <si>
    <t>inst.dealajuela@mep.go.cr</t>
  </si>
  <si>
    <t>24304479</t>
  </si>
  <si>
    <t>104079-00</t>
  </si>
  <si>
    <t>24332871</t>
  </si>
  <si>
    <t>24434942</t>
  </si>
  <si>
    <t>200239-00</t>
  </si>
  <si>
    <t>1,5 KM AL NORTE DE LOS TRIBUNALES DE LA CORTE</t>
  </si>
  <si>
    <t>24403930</t>
  </si>
  <si>
    <t>24303339</t>
  </si>
  <si>
    <t>104080-00</t>
  </si>
  <si>
    <t>86694947</t>
  </si>
  <si>
    <t>200242-00</t>
  </si>
  <si>
    <t>24380824</t>
  </si>
  <si>
    <t>104081-00</t>
  </si>
  <si>
    <t>Académico, Secc.Español-Inglés</t>
  </si>
  <si>
    <t>24380495</t>
  </si>
  <si>
    <t>104083-00</t>
  </si>
  <si>
    <t>MIGUEL ALONSO ALPIZAR VARGAS</t>
  </si>
  <si>
    <t>84148282</t>
  </si>
  <si>
    <t>200250-00</t>
  </si>
  <si>
    <t>88316182</t>
  </si>
  <si>
    <t>24456978</t>
  </si>
  <si>
    <t>104087-00</t>
  </si>
  <si>
    <t>24455023</t>
  </si>
  <si>
    <t>24456975</t>
  </si>
  <si>
    <t>24560275</t>
  </si>
  <si>
    <t>200261-00</t>
  </si>
  <si>
    <t>225 M NORTE BANCO NACIONAL DE COSTA RICA</t>
  </si>
  <si>
    <t>24942422</t>
  </si>
  <si>
    <t>CATALINA PORRAS QUESADA</t>
  </si>
  <si>
    <t>24948687</t>
  </si>
  <si>
    <t>104075-00</t>
  </si>
  <si>
    <t>JEFFREY OSVALDO MEJIAS MESEN</t>
  </si>
  <si>
    <t>24948490</t>
  </si>
  <si>
    <t>FRANCISCO CORELLA ROJAS</t>
  </si>
  <si>
    <t>24941124</t>
  </si>
  <si>
    <t>PACIFICO CENTRAL</t>
  </si>
  <si>
    <t>24289926</t>
  </si>
  <si>
    <t>104074-00</t>
  </si>
  <si>
    <t>Valor Agregado, Secc.Español-Francés</t>
  </si>
  <si>
    <t>300 M AL ESTE DE LA ESCUELA CENTRAL ATENAS</t>
  </si>
  <si>
    <t>24469001</t>
  </si>
  <si>
    <t>24465922</t>
  </si>
  <si>
    <t>104089-00</t>
  </si>
  <si>
    <t>24500056</t>
  </si>
  <si>
    <t>24500036</t>
  </si>
  <si>
    <t>104088-00</t>
  </si>
  <si>
    <t>LICEO EXPERIMENTAL BILINGÜE DE PALMARES</t>
  </si>
  <si>
    <t>Experimental Bilingüe</t>
  </si>
  <si>
    <t>24520835</t>
  </si>
  <si>
    <t>KATERINE RAMIREZ GONZALEZ</t>
  </si>
  <si>
    <t>24531403</t>
  </si>
  <si>
    <t>104076-00</t>
  </si>
  <si>
    <t>Académico, Secc.Español-Alemán</t>
  </si>
  <si>
    <t>600 M NORTE DEL TEMPLO CATOLICO</t>
  </si>
  <si>
    <t>24485027</t>
  </si>
  <si>
    <t>RODOLFO SIBAJA SOLIS</t>
  </si>
  <si>
    <t>YANSY ALPIZAR JIMENEZ</t>
  </si>
  <si>
    <t>24485212</t>
  </si>
  <si>
    <t>204099-00</t>
  </si>
  <si>
    <t>HUETAR NORTE</t>
  </si>
  <si>
    <t>24600256</t>
  </si>
  <si>
    <t>24601646</t>
  </si>
  <si>
    <t>24601238</t>
  </si>
  <si>
    <t>104098-00</t>
  </si>
  <si>
    <t>24610332</t>
  </si>
  <si>
    <t>HENRY RAMIREZ VASQUEZ</t>
  </si>
  <si>
    <t>COLEGIO AGROPECUARIO DE SAN CARLOS</t>
  </si>
  <si>
    <t>YADIRA QUESADA MURILLO</t>
  </si>
  <si>
    <t>24755008</t>
  </si>
  <si>
    <t>ALAJUELA / SAN CARLOS / AGUAS ZARCAS</t>
  </si>
  <si>
    <t>24744058</t>
  </si>
  <si>
    <t>ROBERTO CESPEDES MORA</t>
  </si>
  <si>
    <t>24722182</t>
  </si>
  <si>
    <t>FORTUNA</t>
  </si>
  <si>
    <t>24799162</t>
  </si>
  <si>
    <t>104093-00</t>
  </si>
  <si>
    <t>24633163</t>
  </si>
  <si>
    <t>OSCAR ARMANDO LOPEZ ROJAS</t>
  </si>
  <si>
    <t>24633545</t>
  </si>
  <si>
    <t>24541063</t>
  </si>
  <si>
    <t>24700533</t>
  </si>
  <si>
    <t>KAREN CALDERON SOLANO</t>
  </si>
  <si>
    <t>24711101</t>
  </si>
  <si>
    <t>200303-00</t>
  </si>
  <si>
    <t>500 M SUR DEL CENTRO SALESIANO SANTO DOMINGO SAVIO</t>
  </si>
  <si>
    <t>colegiodelsagradocartago@sagradocj.com</t>
  </si>
  <si>
    <t>88558676</t>
  </si>
  <si>
    <t>25520752</t>
  </si>
  <si>
    <t>104107-00</t>
  </si>
  <si>
    <t>100 O DE LA BIBLIOTECA PUBLICA-CARTAGO</t>
  </si>
  <si>
    <t>25510565</t>
  </si>
  <si>
    <t>ISELA MARIA SOLANO CAMPOS</t>
  </si>
  <si>
    <t>104103-00</t>
  </si>
  <si>
    <t>25521701</t>
  </si>
  <si>
    <t>104104-00</t>
  </si>
  <si>
    <t>40700895</t>
  </si>
  <si>
    <t>LUIS FELIPE HERNANDEZ CERDAS</t>
  </si>
  <si>
    <t>25371825</t>
  </si>
  <si>
    <t>200317-00</t>
  </si>
  <si>
    <t>1 KM NORTE DEL TALLER 3 M CARTAGO</t>
  </si>
  <si>
    <t>83918977</t>
  </si>
  <si>
    <t>200482-00</t>
  </si>
  <si>
    <t>300 M SUR Y 100 ESTE DE LA IGLESIA CATOLICA</t>
  </si>
  <si>
    <t>27300097</t>
  </si>
  <si>
    <t>BOLIVAR VILLANUEVA VILLALOBOS</t>
  </si>
  <si>
    <t>27300622</t>
  </si>
  <si>
    <t>104105-00</t>
  </si>
  <si>
    <t>25744600</t>
  </si>
  <si>
    <t>25750123</t>
  </si>
  <si>
    <t>SECCION NOCTURNA ACADEMICA DE PARAISO</t>
  </si>
  <si>
    <t>22792767</t>
  </si>
  <si>
    <t>104119-00</t>
  </si>
  <si>
    <t>83184183</t>
  </si>
  <si>
    <t>EVELYN ZAMORA HERRERA</t>
  </si>
  <si>
    <t>24591100 Ext.47502/47501</t>
  </si>
  <si>
    <t>104118-00</t>
  </si>
  <si>
    <t>86679492</t>
  </si>
  <si>
    <t>YORLENY SANCHEZ VEGA</t>
  </si>
  <si>
    <t>72002818</t>
  </si>
  <si>
    <t>25567876</t>
  </si>
  <si>
    <t>25515483</t>
  </si>
  <si>
    <t>104116-00</t>
  </si>
  <si>
    <t>400 M NORTE DEL EBAIS DE SAN RAFA DE OREAMUNO</t>
  </si>
  <si>
    <t>25513934</t>
  </si>
  <si>
    <t>104106-00</t>
  </si>
  <si>
    <t>25521818</t>
  </si>
  <si>
    <t>PRISCILLA BOGARIN VILLALOBOS</t>
  </si>
  <si>
    <t>25521557</t>
  </si>
  <si>
    <t>200356-00</t>
  </si>
  <si>
    <t>22370296</t>
  </si>
  <si>
    <t>22604275</t>
  </si>
  <si>
    <t>104133-00</t>
  </si>
  <si>
    <t>85205281</t>
  </si>
  <si>
    <t>22606793</t>
  </si>
  <si>
    <t>104127-00</t>
  </si>
  <si>
    <t>89483265</t>
  </si>
  <si>
    <t>204137-00</t>
  </si>
  <si>
    <t>100 M NORTE DE LA PARROQUIA</t>
  </si>
  <si>
    <t>22603732</t>
  </si>
  <si>
    <t>22375389</t>
  </si>
  <si>
    <t>104126-00</t>
  </si>
  <si>
    <t>500 M OE DE LA ESQUINA SO DEL ESTADIO ROSABAL CORDERO</t>
  </si>
  <si>
    <t>JUAN CARLOS CAMPOS ALPIZAR</t>
  </si>
  <si>
    <t>21004890</t>
  </si>
  <si>
    <t>22654304</t>
  </si>
  <si>
    <t>104131-00</t>
  </si>
  <si>
    <t>ARTISTICO</t>
  </si>
  <si>
    <t>31</t>
  </si>
  <si>
    <t>Artístico</t>
  </si>
  <si>
    <t>DE LA GASOLINERA UNO, 300 SUR BARREAL DE HEREDIA</t>
  </si>
  <si>
    <t>22938335</t>
  </si>
  <si>
    <t>22654303</t>
  </si>
  <si>
    <t>FALSO</t>
  </si>
  <si>
    <t>104419-00</t>
  </si>
  <si>
    <t>COSTADO NORTE DE LA ESCUELA PEDRO MURILLO PEREZ</t>
  </si>
  <si>
    <t>22373980</t>
  </si>
  <si>
    <t>22623025</t>
  </si>
  <si>
    <t>200380-00</t>
  </si>
  <si>
    <t>22440739</t>
  </si>
  <si>
    <t>104132-00</t>
  </si>
  <si>
    <t>700 M N DE LA IGLESIA CATOLICA</t>
  </si>
  <si>
    <t>22696969</t>
  </si>
  <si>
    <t>22694051</t>
  </si>
  <si>
    <t>104136-00</t>
  </si>
  <si>
    <t>SANTO DOMINGO EL ROBLE, SANTA BARBARA</t>
  </si>
  <si>
    <t>24830095</t>
  </si>
  <si>
    <t>104129-00</t>
  </si>
  <si>
    <t>300 M SUR DEL TEMPLO CATOLICO</t>
  </si>
  <si>
    <t>22372710</t>
  </si>
  <si>
    <t>104134-00</t>
  </si>
  <si>
    <t>200 ESTE Y 200 NORTE DE LA IGLESIA CATOLICA, FRENTE DEPOSITO LAGAR</t>
  </si>
  <si>
    <t>22688037</t>
  </si>
  <si>
    <t>22618569</t>
  </si>
  <si>
    <t>104135-00</t>
  </si>
  <si>
    <t>LICEO EXPERIMENTAL BILINGÜE DE BELEN</t>
  </si>
  <si>
    <t>125 M SUR, 125 ESTE DE LA CRUZ ROJA DE SAN ANTONIO</t>
  </si>
  <si>
    <t>22390901</t>
  </si>
  <si>
    <t>104128-00</t>
  </si>
  <si>
    <t>22650751</t>
  </si>
  <si>
    <t>104130-00</t>
  </si>
  <si>
    <t>300 M NORTE DEL TEMPLO CATOLICO</t>
  </si>
  <si>
    <t>22603231</t>
  </si>
  <si>
    <t>27666283</t>
  </si>
  <si>
    <t>200433-00</t>
  </si>
  <si>
    <t>CARRETERA INTERAMERICANA, FRENTE A CENTRO PLAZA LIBERIA</t>
  </si>
  <si>
    <t>26660301</t>
  </si>
  <si>
    <t>OLGA LIDIA BARRERA GALIANO</t>
  </si>
  <si>
    <t>26657732</t>
  </si>
  <si>
    <t>85976933</t>
  </si>
  <si>
    <t>104149-00</t>
  </si>
  <si>
    <t>Académico, Valor Agregado, Secc.Español-Francés</t>
  </si>
  <si>
    <t>FRENTE OFICINAS M.A.G.</t>
  </si>
  <si>
    <t>inst.deguanacaste@mep.go.cr</t>
  </si>
  <si>
    <t>26660229</t>
  </si>
  <si>
    <t>104150-00</t>
  </si>
  <si>
    <t>26660765</t>
  </si>
  <si>
    <t>24591100 Ext.42761</t>
  </si>
  <si>
    <t>26867009</t>
  </si>
  <si>
    <t>104152-00</t>
  </si>
  <si>
    <t>26855115</t>
  </si>
  <si>
    <t>88160059</t>
  </si>
  <si>
    <t>104155-00</t>
  </si>
  <si>
    <t>DE LA TERMINAL DE TRALAPA 200 M AL SUR</t>
  </si>
  <si>
    <t>26800219</t>
  </si>
  <si>
    <t>71068358</t>
  </si>
  <si>
    <t>104148-00</t>
  </si>
  <si>
    <t>50 OESTE Y 175 NORTE GIMNASIO MUNICIPAL</t>
  </si>
  <si>
    <t>HAROLL MAURICIO CALVO QUESADA</t>
  </si>
  <si>
    <t>71275651</t>
  </si>
  <si>
    <t>26711140</t>
  </si>
  <si>
    <t>PAOLA CRISTINA RAMIREZ BRICEÑO</t>
  </si>
  <si>
    <t>26886206</t>
  </si>
  <si>
    <t>83909628</t>
  </si>
  <si>
    <t>104158-00</t>
  </si>
  <si>
    <t>26686002</t>
  </si>
  <si>
    <t>26692611</t>
  </si>
  <si>
    <t>104157-00</t>
  </si>
  <si>
    <t>75 M ESTE DE LA AGENCIA DEL ICE</t>
  </si>
  <si>
    <t>26956091</t>
  </si>
  <si>
    <t>MANRIQUE ESPINOZA SOLANO</t>
  </si>
  <si>
    <t>26955509</t>
  </si>
  <si>
    <t>88495890</t>
  </si>
  <si>
    <t>104147-00</t>
  </si>
  <si>
    <t>LICEO EXPERIMENTAL BILINGÜE DE LA CRUZ</t>
  </si>
  <si>
    <t>26799038</t>
  </si>
  <si>
    <t>JOHANNA MARIA AMPIE GUZMAN</t>
  </si>
  <si>
    <t>26799174</t>
  </si>
  <si>
    <t>205230-00</t>
  </si>
  <si>
    <t>PUNTARENAS CENTRO, DEL INS 25 M AL NORTE</t>
  </si>
  <si>
    <t>26611819</t>
  </si>
  <si>
    <t>26611133</t>
  </si>
  <si>
    <t>104163-00</t>
  </si>
  <si>
    <t>21052021</t>
  </si>
  <si>
    <t>104166-00</t>
  </si>
  <si>
    <t>250 M AL ESTE DEL PLANTEL DEL MOPT, CHACARITA, PUNTARENAS</t>
  </si>
  <si>
    <t>24591100 Ext.68231/68232/68233</t>
  </si>
  <si>
    <t>MARCO VINICIO GOMEZ LEON</t>
  </si>
  <si>
    <t>60585556</t>
  </si>
  <si>
    <t>26639730</t>
  </si>
  <si>
    <t>21007583</t>
  </si>
  <si>
    <t>26455244</t>
  </si>
  <si>
    <t>IVETH ALVAREZ VILLALOBOS</t>
  </si>
  <si>
    <t>26420211</t>
  </si>
  <si>
    <t>104164-00</t>
  </si>
  <si>
    <t>100 M OESTE DE CORREOS DE COSTA RICA</t>
  </si>
  <si>
    <t>26350307</t>
  </si>
  <si>
    <t>EVELIA BARQUERO NUÑEZ</t>
  </si>
  <si>
    <t>26355272</t>
  </si>
  <si>
    <t>27300722</t>
  </si>
  <si>
    <t>104165-00</t>
  </si>
  <si>
    <t>lic.demiramar@mep.go.cr</t>
  </si>
  <si>
    <t>26399069</t>
  </si>
  <si>
    <t>RODNY ROJAS CAMPOS</t>
  </si>
  <si>
    <t>26399237</t>
  </si>
  <si>
    <t>200206-00</t>
  </si>
  <si>
    <t>22767639</t>
  </si>
  <si>
    <t>CAROLINA FLORES MENDEZ</t>
  </si>
  <si>
    <t>PUNTARENAS / QUEPOS / QUEPOS</t>
  </si>
  <si>
    <t>27740318</t>
  </si>
  <si>
    <t>PUNTARENAS / QUEPOS / SAVEGRE</t>
  </si>
  <si>
    <t>87903430</t>
  </si>
  <si>
    <t>27355041</t>
  </si>
  <si>
    <t>27733387</t>
  </si>
  <si>
    <t>104172-00</t>
  </si>
  <si>
    <t>83456055</t>
  </si>
  <si>
    <t>KATHIA SALAZAR ARROYO</t>
  </si>
  <si>
    <t>21010746</t>
  </si>
  <si>
    <t>DEIVIN JOSE RODRIGUEZ RAMIREZ</t>
  </si>
  <si>
    <t>27322287</t>
  </si>
  <si>
    <t>100210-00</t>
  </si>
  <si>
    <t>Científico</t>
  </si>
  <si>
    <t>2 KM AL NORTE DE LA ESCUELA SINAI, INSTALACIONES DE LA UNA</t>
  </si>
  <si>
    <t>88711013</t>
  </si>
  <si>
    <t>88223620</t>
  </si>
  <si>
    <t>HUETAR CARIBE</t>
  </si>
  <si>
    <t>22017169</t>
  </si>
  <si>
    <t>104181-00</t>
  </si>
  <si>
    <t>27580980</t>
  </si>
  <si>
    <t>HUGO ARRIETA BARAHONA</t>
  </si>
  <si>
    <t>27582530</t>
  </si>
  <si>
    <t>104180-00</t>
  </si>
  <si>
    <t>87829960</t>
  </si>
  <si>
    <t>60484003</t>
  </si>
  <si>
    <t>27111497</t>
  </si>
  <si>
    <t>27685436</t>
  </si>
  <si>
    <t>27186207</t>
  </si>
  <si>
    <t>27165048</t>
  </si>
  <si>
    <t>200466-00</t>
  </si>
  <si>
    <t>EDIFICIO UNIVERSIDAD CASTRO CARAZO, CHACARITA, PUNTARENAS</t>
  </si>
  <si>
    <t>RIGOBERTO MARTIN CASTRO DE LA O</t>
  </si>
  <si>
    <t>85040404</t>
  </si>
  <si>
    <t>104140-00</t>
  </si>
  <si>
    <t>22606296</t>
  </si>
  <si>
    <t>104138-00</t>
  </si>
  <si>
    <t>DE LA CLINICA DR. HUGO FONSECA. 50 N, 200 O, Y 100 N</t>
  </si>
  <si>
    <t>JULIO CESAR HERNANDEZ ROMERO</t>
  </si>
  <si>
    <t>71920702</t>
  </si>
  <si>
    <t>25660341</t>
  </si>
  <si>
    <t>200195-00</t>
  </si>
  <si>
    <t>1,5 KM NORTE DEL SERVICENTRO LA GALERA</t>
  </si>
  <si>
    <t>EDUARDO AHUMADA JAÑA</t>
  </si>
  <si>
    <t>40363580</t>
  </si>
  <si>
    <t>200069-00</t>
  </si>
  <si>
    <t>direccion@westcollege.ed.cr</t>
  </si>
  <si>
    <t>22151016</t>
  </si>
  <si>
    <t>200428-00</t>
  </si>
  <si>
    <t>2,5 KM AL NORTE DE LOS SEMAFOROS DE LIBERIA</t>
  </si>
  <si>
    <t>26660273</t>
  </si>
  <si>
    <t>25591100</t>
  </si>
  <si>
    <t>104059-00</t>
  </si>
  <si>
    <t>ANGELINE SALAZAR GODINEZ</t>
  </si>
  <si>
    <t>86277270</t>
  </si>
  <si>
    <t>200445-00</t>
  </si>
  <si>
    <t>600 M NORTE DEL BANCO NACIONAL</t>
  </si>
  <si>
    <t>26801704</t>
  </si>
  <si>
    <t>21004099</t>
  </si>
  <si>
    <t>200496-00</t>
  </si>
  <si>
    <t>27950800 Ext.4</t>
  </si>
  <si>
    <t>100182-00</t>
  </si>
  <si>
    <t>DE LA ESCUELA DE CIENCIAS AGROALIMENTARIAS DE LA UCR, 50 M ESTE Y 15 M NORTE, EDIFICIO 39</t>
  </si>
  <si>
    <t>22254017</t>
  </si>
  <si>
    <t>104167-00</t>
  </si>
  <si>
    <t>26600640</t>
  </si>
  <si>
    <t>200413-00</t>
  </si>
  <si>
    <t>800 M SUR DE AMANCO, BOSQUES DE DOÑA ROSA</t>
  </si>
  <si>
    <t>88460351</t>
  </si>
  <si>
    <t>200501-00</t>
  </si>
  <si>
    <t>27980530</t>
  </si>
  <si>
    <t>MAYRA ARCE BLANCO</t>
  </si>
  <si>
    <t>27580179</t>
  </si>
  <si>
    <t>100302-00</t>
  </si>
  <si>
    <t>25509358</t>
  </si>
  <si>
    <t>200043-00</t>
  </si>
  <si>
    <t>350 M DEL LICEO ROBERTO BRENES MESEN</t>
  </si>
  <si>
    <t>22543671</t>
  </si>
  <si>
    <t>200246-00</t>
  </si>
  <si>
    <t>KATTIA VILLALOBOS VALDEZ</t>
  </si>
  <si>
    <t>104040-00</t>
  </si>
  <si>
    <t>22365773</t>
  </si>
  <si>
    <t>SINDY ARAYA SANDOVAL</t>
  </si>
  <si>
    <t>104187-00</t>
  </si>
  <si>
    <t>83144144</t>
  </si>
  <si>
    <t>89865713</t>
  </si>
  <si>
    <t>200259-00</t>
  </si>
  <si>
    <t>2,5 KM OESTE DE LA SEDE DE OCCIDENTE DE LA UCR</t>
  </si>
  <si>
    <t>24455464</t>
  </si>
  <si>
    <t>104090-00</t>
  </si>
  <si>
    <t>47005145</t>
  </si>
  <si>
    <t>24680376</t>
  </si>
  <si>
    <t>100258-00</t>
  </si>
  <si>
    <t>1 KM OESTE DEL BANCO NACIONAL SEDE OCCIDENTE UCR</t>
  </si>
  <si>
    <t>89815397</t>
  </si>
  <si>
    <t>200130-00</t>
  </si>
  <si>
    <t>83894869</t>
  </si>
  <si>
    <t>205275-00</t>
  </si>
  <si>
    <t>22407511</t>
  </si>
  <si>
    <t>200172-00</t>
  </si>
  <si>
    <t>INGRID BOZA BLANCO</t>
  </si>
  <si>
    <t>83029221</t>
  </si>
  <si>
    <t>200184-00</t>
  </si>
  <si>
    <t>22341424</t>
  </si>
  <si>
    <t>104067-00</t>
  </si>
  <si>
    <t>100 M SUR DE LA ESCUELA SAN PEDRO</t>
  </si>
  <si>
    <t>27311153</t>
  </si>
  <si>
    <t>ALTAMIRANO ABARCA MILRE</t>
  </si>
  <si>
    <t>LILLIAM VARGAS PEREZ</t>
  </si>
  <si>
    <t>27725147</t>
  </si>
  <si>
    <t>104141-00</t>
  </si>
  <si>
    <t>CONTIGUO GIMNASIO MUNICIPAL</t>
  </si>
  <si>
    <t>MARCO ANTONIO MARTINEZ ARIAS</t>
  </si>
  <si>
    <t>22396239</t>
  </si>
  <si>
    <t>104060-00</t>
  </si>
  <si>
    <t>86150563</t>
  </si>
  <si>
    <t>89793572</t>
  </si>
  <si>
    <t>104062-00</t>
  </si>
  <si>
    <t>2,5 KM NORESTE DE LA ESCUELA JUAN RAFAEL MORA PORRAS</t>
  </si>
  <si>
    <t>87090486</t>
  </si>
  <si>
    <t>87200658</t>
  </si>
  <si>
    <t>104061-00</t>
  </si>
  <si>
    <t>300 SUROESTE DE LA IGLESIA CATOLICA</t>
  </si>
  <si>
    <t>87151331</t>
  </si>
  <si>
    <t>27300744</t>
  </si>
  <si>
    <t>104084-00</t>
  </si>
  <si>
    <t>LICEO EXPERIMENTAL BILINGÜE DE GRECIA</t>
  </si>
  <si>
    <t>88302530</t>
  </si>
  <si>
    <t>200500-00</t>
  </si>
  <si>
    <t>CARRETERA A SAOPIN, FRENTE A INSTALACIONES DE LA UNED</t>
  </si>
  <si>
    <t>27984544</t>
  </si>
  <si>
    <t>HNA. DAMARIS ARAYA CHAVARRIA</t>
  </si>
  <si>
    <t>104179-00</t>
  </si>
  <si>
    <t>22002903</t>
  </si>
  <si>
    <t>27687141</t>
  </si>
  <si>
    <t>JEIMY CATLON SOLANO</t>
  </si>
  <si>
    <t>104182-00</t>
  </si>
  <si>
    <t>Indígena</t>
  </si>
  <si>
    <t>22002647</t>
  </si>
  <si>
    <t>JENNIFER VILLANUEVA GONZALEZ</t>
  </si>
  <si>
    <t>83768761</t>
  </si>
  <si>
    <t>200503-00</t>
  </si>
  <si>
    <t>27100475</t>
  </si>
  <si>
    <t>205336-00</t>
  </si>
  <si>
    <t>25372425</t>
  </si>
  <si>
    <t>104109-00</t>
  </si>
  <si>
    <t>25366509</t>
  </si>
  <si>
    <t>200277-00</t>
  </si>
  <si>
    <t>sep@soepa.co.cr</t>
  </si>
  <si>
    <t>40015939</t>
  </si>
  <si>
    <t>104196-00</t>
  </si>
  <si>
    <t>SAN JOSE (PIZOTE)</t>
  </si>
  <si>
    <t>24701615</t>
  </si>
  <si>
    <t>24701583</t>
  </si>
  <si>
    <t>200027-00</t>
  </si>
  <si>
    <t>22201043</t>
  </si>
  <si>
    <t>104037-00</t>
  </si>
  <si>
    <t>22975986</t>
  </si>
  <si>
    <t>BRICEIDA ALVARADO CASTILLERO</t>
  </si>
  <si>
    <t>104051-00</t>
  </si>
  <si>
    <t>400 M OESTE DEL TEMPLO CATOLICO DE FRAILES</t>
  </si>
  <si>
    <t>25440166</t>
  </si>
  <si>
    <t>200187-00</t>
  </si>
  <si>
    <t>22342123</t>
  </si>
  <si>
    <t>200328-00</t>
  </si>
  <si>
    <t>1,5 KM ESTE DEL WALTMART CURRIDABAT</t>
  </si>
  <si>
    <t>22794444</t>
  </si>
  <si>
    <t>PRISCILLA ALVARADO LIZANO</t>
  </si>
  <si>
    <t>100430-00</t>
  </si>
  <si>
    <t>DE LA BOMBA PRINCIPAL DE LIBERIA 1 KM AL SUR</t>
  </si>
  <si>
    <t>cientifico.guanacaste@mep.go.cr</t>
  </si>
  <si>
    <t>88335706</t>
  </si>
  <si>
    <t>104160-00</t>
  </si>
  <si>
    <t>Modelo, Secc.Español-Inglés</t>
  </si>
  <si>
    <t>88293515</t>
  </si>
  <si>
    <t>26687010</t>
  </si>
  <si>
    <t>200283-00</t>
  </si>
  <si>
    <t>direcciongeneral@sfpacific.ed.cr</t>
  </si>
  <si>
    <t>24289910</t>
  </si>
  <si>
    <t>BENJAMIN RODRIGUEZ VEGA</t>
  </si>
  <si>
    <t>200051-00</t>
  </si>
  <si>
    <t>22272141</t>
  </si>
  <si>
    <t>200067-00</t>
  </si>
  <si>
    <t>1,2 KM NOROESTE DEL TUNEL ACCESO A MULTIPLAZA</t>
  </si>
  <si>
    <t>comunicacionmep@bluevalley.ed.cr</t>
  </si>
  <si>
    <t>22152204</t>
  </si>
  <si>
    <t>DAVI SACHEZ NETTO</t>
  </si>
  <si>
    <t>200164-00</t>
  </si>
  <si>
    <t>63113333</t>
  </si>
  <si>
    <t>104142-00</t>
  </si>
  <si>
    <t>800 M SUR 350 OESTE CLINICA SEGURO SOCIAL</t>
  </si>
  <si>
    <t>24591100</t>
  </si>
  <si>
    <t>27611126</t>
  </si>
  <si>
    <t>104125-00</t>
  </si>
  <si>
    <t>400 M NORTE DE LA ENTRADA A ROBLE ALTO</t>
  </si>
  <si>
    <t>22661059</t>
  </si>
  <si>
    <t>104170-00</t>
  </si>
  <si>
    <t>800 M DEL SUPERMERCADO COMTE CARRETERA A GOLFITO</t>
  </si>
  <si>
    <t>JORGE ALBERTO MC FARLANE WILSON</t>
  </si>
  <si>
    <t>27766129</t>
  </si>
  <si>
    <t>104120-00</t>
  </si>
  <si>
    <t>lic.tucurrique@mep.go.cr</t>
  </si>
  <si>
    <t>89759853</t>
  </si>
  <si>
    <t>25564673</t>
  </si>
  <si>
    <t>104111-00</t>
  </si>
  <si>
    <t>25528242</t>
  </si>
  <si>
    <t>25519478</t>
  </si>
  <si>
    <t>104168-00</t>
  </si>
  <si>
    <t>26388136</t>
  </si>
  <si>
    <t>24591100 Ext.33206/44841</t>
  </si>
  <si>
    <t>200234-00</t>
  </si>
  <si>
    <t>24428703</t>
  </si>
  <si>
    <t>104114-00</t>
  </si>
  <si>
    <t>COLEGIO ING. ALEJANDRO QUESADA RAMIREZ</t>
  </si>
  <si>
    <t>Orientación Tecn., Secc.Español-Francés</t>
  </si>
  <si>
    <t>1 KM NOROESTE DE LA AGENCIA POLICIAL</t>
  </si>
  <si>
    <t>22785780</t>
  </si>
  <si>
    <t>02790</t>
  </si>
  <si>
    <t>200078-00</t>
  </si>
  <si>
    <t>89823149</t>
  </si>
  <si>
    <t>22700885</t>
  </si>
  <si>
    <t>104169-00</t>
  </si>
  <si>
    <t>LICEO ISLA DE CHIRA</t>
  </si>
  <si>
    <t>26613347</t>
  </si>
  <si>
    <t>02792</t>
  </si>
  <si>
    <t>205231-00</t>
  </si>
  <si>
    <t>22985755</t>
  </si>
  <si>
    <t>104039-00</t>
  </si>
  <si>
    <t>LICEO EXPERIMENTAL BILINGÜE LA TRINIDAD</t>
  </si>
  <si>
    <t>22927809</t>
  </si>
  <si>
    <t>200200-00</t>
  </si>
  <si>
    <t>1200 M SUR DL RESTAURANTE DOÑA LELA</t>
  </si>
  <si>
    <t>22727097</t>
  </si>
  <si>
    <t>200167-00</t>
  </si>
  <si>
    <t>DE PLAZA LINCOLN 100 ESTE 600 NORTE Y 75 OESTE</t>
  </si>
  <si>
    <t>22363886</t>
  </si>
  <si>
    <t>KATHERINE CALDERON JIMENEZ</t>
  </si>
  <si>
    <t>22544090</t>
  </si>
  <si>
    <t>24433490</t>
  </si>
  <si>
    <t>24448039</t>
  </si>
  <si>
    <t>JORLENY SANCHEZ VEGA</t>
  </si>
  <si>
    <t>22567876</t>
  </si>
  <si>
    <t>27644116</t>
  </si>
  <si>
    <t>27644108</t>
  </si>
  <si>
    <t>26857009</t>
  </si>
  <si>
    <t>NOCTURNO CALASANZ</t>
  </si>
  <si>
    <t>104178-00</t>
  </si>
  <si>
    <t>1 KM AL ESTE DE LA MUNICIPALIDAD DE MATINA</t>
  </si>
  <si>
    <t>27181178</t>
  </si>
  <si>
    <t>DIEGO ARMANDO RETANA ABARCA</t>
  </si>
  <si>
    <t>104171-00</t>
  </si>
  <si>
    <t>27864373</t>
  </si>
  <si>
    <t>27869013</t>
  </si>
  <si>
    <t>NOCTURNO PACIFICO SUR</t>
  </si>
  <si>
    <t>200597-00</t>
  </si>
  <si>
    <t>DE LA TOYOTA PASEO COLON, 150 M SUR</t>
  </si>
  <si>
    <t>104176-00</t>
  </si>
  <si>
    <t>88917704</t>
  </si>
  <si>
    <t>27550289</t>
  </si>
  <si>
    <t>104175-00</t>
  </si>
  <si>
    <t>27561451</t>
  </si>
  <si>
    <t>104264-00</t>
  </si>
  <si>
    <t>Deportivo</t>
  </si>
  <si>
    <t>27989221</t>
  </si>
  <si>
    <t>200212-00</t>
  </si>
  <si>
    <t>50 M SUR DE LA CRUZ ROJA</t>
  </si>
  <si>
    <t>83692721</t>
  </si>
  <si>
    <t>MSC. JORGE GAMBOA ZUÑIGA</t>
  </si>
  <si>
    <t>104174-00</t>
  </si>
  <si>
    <t>LICEO EXPERIMENTAL BILINGÜE DE AGUA BUENA</t>
  </si>
  <si>
    <t>88195481</t>
  </si>
  <si>
    <t>27340120</t>
  </si>
  <si>
    <t>104143-00</t>
  </si>
  <si>
    <t>MARIA ELENA VARGAS MURILLO</t>
  </si>
  <si>
    <t>60594668</t>
  </si>
  <si>
    <t>200142-00</t>
  </si>
  <si>
    <t>22299257</t>
  </si>
  <si>
    <t>104188-00</t>
  </si>
  <si>
    <t>LICEO EXPERIMENTAL BILINGÜE DE POCOCI</t>
  </si>
  <si>
    <t>1 KM NORTE, 175 E. DEL CEMENTERIO DE GUAPILES</t>
  </si>
  <si>
    <t>85578822</t>
  </si>
  <si>
    <t>27101497</t>
  </si>
  <si>
    <t>100291-00</t>
  </si>
  <si>
    <t>88313260</t>
  </si>
  <si>
    <t>104195-00</t>
  </si>
  <si>
    <t>DEL LA VETERINARIA BIJAGUA 200 M SUR</t>
  </si>
  <si>
    <t>88437410</t>
  </si>
  <si>
    <t>21006045</t>
  </si>
  <si>
    <t>200332-00</t>
  </si>
  <si>
    <t>secretaria.academica@anglo.ed.cr</t>
  </si>
  <si>
    <t>22792626</t>
  </si>
  <si>
    <t>200211-00</t>
  </si>
  <si>
    <t>1 KM SUR DEL TEMPLO CATOLICO EL CALVARIO</t>
  </si>
  <si>
    <t>27718311</t>
  </si>
  <si>
    <t>104065-00</t>
  </si>
  <si>
    <t>BRIGITTE GUZMAN ARGUELLO</t>
  </si>
  <si>
    <t>88942827</t>
  </si>
  <si>
    <t>87793572</t>
  </si>
  <si>
    <t>104154-00</t>
  </si>
  <si>
    <t>LICEO EXPERIMENTAL BILINGÜE DE SANTA CRUZ</t>
  </si>
  <si>
    <t>350 M SUR DE LA ESCUELA MARIA LEAL</t>
  </si>
  <si>
    <t>200241-00</t>
  </si>
  <si>
    <t>22390282</t>
  </si>
  <si>
    <t>24433095</t>
  </si>
  <si>
    <t>200404-00</t>
  </si>
  <si>
    <t>22682683</t>
  </si>
  <si>
    <t>200423-00</t>
  </si>
  <si>
    <t>22610717</t>
  </si>
  <si>
    <t>205348-00</t>
  </si>
  <si>
    <t>200031-00</t>
  </si>
  <si>
    <t>500 SUR DE LA TORRE UNIVERSAL, 100 OESTE, 40 NORTE</t>
  </si>
  <si>
    <t>83910713</t>
  </si>
  <si>
    <t>22551257 Ext.3</t>
  </si>
  <si>
    <t>200304-00</t>
  </si>
  <si>
    <t>800 M SUR DE LA ESQUINA SURESTE DE LA CORTE</t>
  </si>
  <si>
    <t>25527378</t>
  </si>
  <si>
    <t>200495-00</t>
  </si>
  <si>
    <t>400 M OESTE DEL SERVICENTRO MOIN, CARRETERA SAOPIN</t>
  </si>
  <si>
    <t>27583786</t>
  </si>
  <si>
    <t>104053-00</t>
  </si>
  <si>
    <t>87100050</t>
  </si>
  <si>
    <t>ANDREY FUENTES AZOFEIFA</t>
  </si>
  <si>
    <t>24104951</t>
  </si>
  <si>
    <t>104161-00</t>
  </si>
  <si>
    <t>LICEO EXPERIMENTAL BILINGÜE DE NUEVO ARENAL</t>
  </si>
  <si>
    <t>OSCAR ORIAS SILVA</t>
  </si>
  <si>
    <t>88619951</t>
  </si>
  <si>
    <t>02791</t>
  </si>
  <si>
    <t>200345-00</t>
  </si>
  <si>
    <t>25569962</t>
  </si>
  <si>
    <t>104121-00</t>
  </si>
  <si>
    <t>25591222</t>
  </si>
  <si>
    <t>200505-00</t>
  </si>
  <si>
    <t>800 M SUR DE TRIBUNALES DE JUSTICIA, GUAPILES</t>
  </si>
  <si>
    <t>89281049</t>
  </si>
  <si>
    <t>104191-00</t>
  </si>
  <si>
    <t>200 M NORTE Y 600 O DE LA PARROQUIA SANTA RITA</t>
  </si>
  <si>
    <t>27634252</t>
  </si>
  <si>
    <t>WILBER MARIN JIMENEZ</t>
  </si>
  <si>
    <t>27632900</t>
  </si>
  <si>
    <t>104184-00</t>
  </si>
  <si>
    <t>88700545</t>
  </si>
  <si>
    <t>83947325</t>
  </si>
  <si>
    <t>104146-00</t>
  </si>
  <si>
    <t>26777067</t>
  </si>
  <si>
    <t>DAVID MOISES ALFARO MUÑOZ</t>
  </si>
  <si>
    <t>26777025</t>
  </si>
  <si>
    <t>104095-00</t>
  </si>
  <si>
    <t>200 M ESTE Y 200 M NORTE DE LA ESCUELA CARLOS M</t>
  </si>
  <si>
    <t>lic.deflorencia@mep.go.cr</t>
  </si>
  <si>
    <t>24757006</t>
  </si>
  <si>
    <t>ANA DORIS GONZALEZ GONZALEZ</t>
  </si>
  <si>
    <t>104094-00</t>
  </si>
  <si>
    <t>150 M SUR DEL SALON COMUNAL</t>
  </si>
  <si>
    <t>84307336</t>
  </si>
  <si>
    <t>200230-00</t>
  </si>
  <si>
    <t>DE LOS TRIBUNALES DE JUSTICIA 500 N Y 800 O</t>
  </si>
  <si>
    <t>24416880</t>
  </si>
  <si>
    <t>205323-00</t>
  </si>
  <si>
    <t>24417541</t>
  </si>
  <si>
    <t>104069-00</t>
  </si>
  <si>
    <t>1 KM OESTE DEL TEMPLO CATOLICO</t>
  </si>
  <si>
    <t>104057-00</t>
  </si>
  <si>
    <t>24186271</t>
  </si>
  <si>
    <t>ABRAHAM MONTOYA FERNANDEZ</t>
  </si>
  <si>
    <t>104151-00</t>
  </si>
  <si>
    <t>83397394</t>
  </si>
  <si>
    <t>26855230</t>
  </si>
  <si>
    <t>200390-00</t>
  </si>
  <si>
    <t>75 M SUR DEL SUPER COMPRO</t>
  </si>
  <si>
    <t>89206333</t>
  </si>
  <si>
    <t>104193-00</t>
  </si>
  <si>
    <t>85186070</t>
  </si>
  <si>
    <t>87657026</t>
  </si>
  <si>
    <t>104194-00</t>
  </si>
  <si>
    <t>24021111</t>
  </si>
  <si>
    <t>JEANNETTE SIBAJA MIRANDA</t>
  </si>
  <si>
    <t>24021628</t>
  </si>
  <si>
    <t>104192-00</t>
  </si>
  <si>
    <t>800 M OESTE DE LA ESCUELA DE BRASILIA</t>
  </si>
  <si>
    <t>88304316</t>
  </si>
  <si>
    <t>86332081</t>
  </si>
  <si>
    <t>104043-00</t>
  </si>
  <si>
    <t>DEL PLANTEL DEKRA, 500 M OESTE</t>
  </si>
  <si>
    <t>22144375</t>
  </si>
  <si>
    <t>104041-00</t>
  </si>
  <si>
    <t>22927723</t>
  </si>
  <si>
    <t>200032-00</t>
  </si>
  <si>
    <t>22901174</t>
  </si>
  <si>
    <t>205221-00</t>
  </si>
  <si>
    <t>PURRAL, 100 OESTE DE LA ESCUELA JUAN FLORES</t>
  </si>
  <si>
    <t>ceisanjorge2024@gmail.com</t>
  </si>
  <si>
    <t>88395245</t>
  </si>
  <si>
    <t>200188-00</t>
  </si>
  <si>
    <t>75 OESTE DE URBANIZACION MALAGA</t>
  </si>
  <si>
    <t>71665390</t>
  </si>
  <si>
    <t>200306-00</t>
  </si>
  <si>
    <t>200 M ESTE DEL PALI</t>
  </si>
  <si>
    <t>22523131</t>
  </si>
  <si>
    <t>22520752</t>
  </si>
  <si>
    <t>104112-00</t>
  </si>
  <si>
    <t>25481444</t>
  </si>
  <si>
    <t>LAURA CRUZ JIMENEZ</t>
  </si>
  <si>
    <t>104113-00</t>
  </si>
  <si>
    <t>86185757</t>
  </si>
  <si>
    <t>200263-00</t>
  </si>
  <si>
    <t>200 M ESTE OFICINAS DEL PODER JUDICIAL</t>
  </si>
  <si>
    <t>24941533</t>
  </si>
  <si>
    <t>104063-00</t>
  </si>
  <si>
    <t>200 M ESTE DE LA PLAZA DE DEPORTES</t>
  </si>
  <si>
    <t>84073821</t>
  </si>
  <si>
    <t>22001511</t>
  </si>
  <si>
    <t>200203-00</t>
  </si>
  <si>
    <t>2 KM SUR DEL RESTAURANTE DOÑA LELA</t>
  </si>
  <si>
    <t>22726564</t>
  </si>
  <si>
    <t>BARBARA SCHEM CARVAJAL</t>
  </si>
  <si>
    <t>200045-00</t>
  </si>
  <si>
    <t>40019261</t>
  </si>
  <si>
    <t>BALVANERA CAMPOS MONGE</t>
  </si>
  <si>
    <t>200412-00</t>
  </si>
  <si>
    <t>1 KM AL OESTE DEL HOTEL MARRIOTT DEL SUPER BELEN 200 SUR Y 25 ESTE.</t>
  </si>
  <si>
    <t>22396293</t>
  </si>
  <si>
    <t>200334-00</t>
  </si>
  <si>
    <t>22782537</t>
  </si>
  <si>
    <t>104190-00</t>
  </si>
  <si>
    <t>27638315</t>
  </si>
  <si>
    <t>104189-00</t>
  </si>
  <si>
    <t>2 KM O DE LA ESCUELA DR. LUIS SHAPIRO, VILLAFRANCA</t>
  </si>
  <si>
    <t>84188097</t>
  </si>
  <si>
    <t>ANDREA PERAZA ROGADE</t>
  </si>
  <si>
    <t>88204722</t>
  </si>
  <si>
    <t>200508-00</t>
  </si>
  <si>
    <t>200 M SUR DE RESIDENCIAL ESTANDAR CARRETERA A TURRIALBA</t>
  </si>
  <si>
    <t>87024729</t>
  </si>
  <si>
    <t>104110-00</t>
  </si>
  <si>
    <t>22792929</t>
  </si>
  <si>
    <t>NELSON SALAS MATA</t>
  </si>
  <si>
    <t>22292767</t>
  </si>
  <si>
    <t>104100-00</t>
  </si>
  <si>
    <t>ALAJUELA / SAN RAMON / PEÑAS BLANCAS</t>
  </si>
  <si>
    <t>PEÑAS BLANCAS</t>
  </si>
  <si>
    <t>88910255</t>
  </si>
  <si>
    <t>104096-00</t>
  </si>
  <si>
    <t>400 M OESTE DE LA GASOLINERA EL PAVON</t>
  </si>
  <si>
    <t>88911807</t>
  </si>
  <si>
    <t>LUISA BUSTOS QUIROS</t>
  </si>
  <si>
    <t>89649288</t>
  </si>
  <si>
    <t>200479-00</t>
  </si>
  <si>
    <t>26352379</t>
  </si>
  <si>
    <t>MARIO LUNA CARVAJAL</t>
  </si>
  <si>
    <t>26350583</t>
  </si>
  <si>
    <t>104072-00</t>
  </si>
  <si>
    <t>URBANIZACION LAS VEGAS, 700 M NORTE DEL PALI</t>
  </si>
  <si>
    <t>24381386</t>
  </si>
  <si>
    <t>104070-00</t>
  </si>
  <si>
    <t>24302885</t>
  </si>
  <si>
    <t>LUIS ANGEL SALAZAR ARRIETA</t>
  </si>
  <si>
    <t>104071-00</t>
  </si>
  <si>
    <t>24947522</t>
  </si>
  <si>
    <t>104159-00</t>
  </si>
  <si>
    <t>26456211</t>
  </si>
  <si>
    <t>YOLANDA VILLEGAS GUZMAN</t>
  </si>
  <si>
    <t>ADRIANA ALVAREZ MURILLO</t>
  </si>
  <si>
    <t>21005138</t>
  </si>
  <si>
    <t>104420-00</t>
  </si>
  <si>
    <t>800 M OESTE DEL EBAIS</t>
  </si>
  <si>
    <t>26530716</t>
  </si>
  <si>
    <t>EDUARDO MIGUEL VARGAS GOMEZ</t>
  </si>
  <si>
    <t>200381-00</t>
  </si>
  <si>
    <t>COLEGIO BILINGÜE YURUSTI</t>
  </si>
  <si>
    <t>DEL AUTOMERCADO SANTO DOMINGO 800 M NORTE</t>
  </si>
  <si>
    <t>22442900</t>
  </si>
  <si>
    <t>EHIMMY RODRIGUEZ CHAVES</t>
  </si>
  <si>
    <t>104183-00</t>
  </si>
  <si>
    <t>27651313</t>
  </si>
  <si>
    <t>TATIANA MATA SOLANO</t>
  </si>
  <si>
    <t>27654219</t>
  </si>
  <si>
    <t>104086-00</t>
  </si>
  <si>
    <t>24454051</t>
  </si>
  <si>
    <t>24456861</t>
  </si>
  <si>
    <t>104153-00</t>
  </si>
  <si>
    <t>83571226</t>
  </si>
  <si>
    <t>83588453</t>
  </si>
  <si>
    <t>200439-00</t>
  </si>
  <si>
    <t>26855221</t>
  </si>
  <si>
    <t>104042-00</t>
  </si>
  <si>
    <t>1 KM OESTE DE LA JHONSON</t>
  </si>
  <si>
    <t>22130322</t>
  </si>
  <si>
    <t>89612839</t>
  </si>
  <si>
    <t>200001-00</t>
  </si>
  <si>
    <t>84820713</t>
  </si>
  <si>
    <t>205510-00</t>
  </si>
  <si>
    <t>104097-00</t>
  </si>
  <si>
    <t>88314711</t>
  </si>
  <si>
    <t>104068-00</t>
  </si>
  <si>
    <t>200 M SURESTE DE LA IGLESIA CATOLICA</t>
  </si>
  <si>
    <t>88670127</t>
  </si>
  <si>
    <t>200354-00</t>
  </si>
  <si>
    <t>COSTADO NORTE DE LA IGLESIA CATOLICA 400 M E</t>
  </si>
  <si>
    <t>22624245</t>
  </si>
  <si>
    <t>200245-00</t>
  </si>
  <si>
    <t>100 M NORESTE PUENTE SOBRE RIO CIRUELAS</t>
  </si>
  <si>
    <t>88450100</t>
  </si>
  <si>
    <t>104145-00</t>
  </si>
  <si>
    <t>BARRIO LA PLAZA, ESQUINA NE DE PLAZA DEPORTES 600 NORTE</t>
  </si>
  <si>
    <t>85417668</t>
  </si>
  <si>
    <t>200437-00</t>
  </si>
  <si>
    <t>400 M ESTE DEL BANCO NACIONAL</t>
  </si>
  <si>
    <t>26866561</t>
  </si>
  <si>
    <t>104173-00</t>
  </si>
  <si>
    <t>300 M SUR DEL EBAIS, FILA GUINEA</t>
  </si>
  <si>
    <t>Ext.102</t>
  </si>
  <si>
    <t>88466976</t>
  </si>
  <si>
    <t>27848079</t>
  </si>
  <si>
    <t>200492-00</t>
  </si>
  <si>
    <t>BILINGÜE INMACULADA DE JACO</t>
  </si>
  <si>
    <t>DEL CTP DE JACO 200 M SUR Y 100 M ESTE</t>
  </si>
  <si>
    <t>88795571</t>
  </si>
  <si>
    <t>26377451</t>
  </si>
  <si>
    <t>104091-00</t>
  </si>
  <si>
    <t>LICEO EXPERIMENTAL BILINGÜE DE NARANJO</t>
  </si>
  <si>
    <t>CONTIGUO A CHILERA SANTA CRUZ, SAN JERONIMO</t>
  </si>
  <si>
    <t>24513450</t>
  </si>
  <si>
    <t>24511520</t>
  </si>
  <si>
    <t>104177-00</t>
  </si>
  <si>
    <t>88337759</t>
  </si>
  <si>
    <t>61968120</t>
  </si>
  <si>
    <t>200287-00</t>
  </si>
  <si>
    <t>25 M NORTE DEL BANCO DAVIVIENDA, BARRIO SAN ANTONIO</t>
  </si>
  <si>
    <t>41117272 Ext.502/506</t>
  </si>
  <si>
    <t>83470130</t>
  </si>
  <si>
    <t>200194-00</t>
  </si>
  <si>
    <t>87110265</t>
  </si>
  <si>
    <t>200247-00</t>
  </si>
  <si>
    <t>300 M OESTE Y 200 M SUR DEL COLYPRO</t>
  </si>
  <si>
    <t>89241478</t>
  </si>
  <si>
    <t>104058-00</t>
  </si>
  <si>
    <t>88002838</t>
  </si>
  <si>
    <t>200226-00</t>
  </si>
  <si>
    <t>200 M OESTE Y 75 M NORTE DEL CEMENTERIO</t>
  </si>
  <si>
    <t>24333210</t>
  </si>
  <si>
    <t>104085-00</t>
  </si>
  <si>
    <t>24334681</t>
  </si>
  <si>
    <t>LENA BOGANTES GUTIERREZ</t>
  </si>
  <si>
    <t>200260-00</t>
  </si>
  <si>
    <t>24945665</t>
  </si>
  <si>
    <t>200267-00</t>
  </si>
  <si>
    <t>200 M OESTE Y 100 M SUR DE MAXI PALI</t>
  </si>
  <si>
    <t>24468558</t>
  </si>
  <si>
    <t>200456-00</t>
  </si>
  <si>
    <t>2 KM OESTE DEL CEMENTERIO CAÑAS</t>
  </si>
  <si>
    <t>cecelo@prodieca.org</t>
  </si>
  <si>
    <t>26690904</t>
  </si>
  <si>
    <t>200400-00</t>
  </si>
  <si>
    <t>22378927</t>
  </si>
  <si>
    <t>104124-00</t>
  </si>
  <si>
    <t>Ambientalista</t>
  </si>
  <si>
    <t>25313404</t>
  </si>
  <si>
    <t>104122-00</t>
  </si>
  <si>
    <t>LICEO EXPERIMENTAL BILINGÜE DE TURRIALBA</t>
  </si>
  <si>
    <t>DE LA IGLESIA TESTIGOS DE JEHOVA 200 M ESTE</t>
  </si>
  <si>
    <t>83695129</t>
  </si>
  <si>
    <t>104123-00</t>
  </si>
  <si>
    <t>600 M NOROESTE MEGASUPER TRES EQUIS</t>
  </si>
  <si>
    <t>25541638</t>
  </si>
  <si>
    <t>25311024</t>
  </si>
  <si>
    <t>200005-00</t>
  </si>
  <si>
    <t>BARRIO ESCALANTE DEL BCR 200 NORTE</t>
  </si>
  <si>
    <t>22332789</t>
  </si>
  <si>
    <t>104543-00</t>
  </si>
  <si>
    <t>50 M SUR DE LA PLAZA DE FUTBOL</t>
  </si>
  <si>
    <t>85266998</t>
  </si>
  <si>
    <t>85756410</t>
  </si>
  <si>
    <t>104457-00</t>
  </si>
  <si>
    <t>Liceo Rural</t>
  </si>
  <si>
    <t>MARIANO JOSE OREAMUNO VARGAS</t>
  </si>
  <si>
    <t>88543707</t>
  </si>
  <si>
    <t>88756410</t>
  </si>
  <si>
    <t>104488-00</t>
  </si>
  <si>
    <t>104455-00</t>
  </si>
  <si>
    <t>OLDEMAR AGÜERO DIAZ</t>
  </si>
  <si>
    <t>84984190</t>
  </si>
  <si>
    <t>83478507</t>
  </si>
  <si>
    <t>104434-00</t>
  </si>
  <si>
    <t>700 M SUR DE LA PLAZA DE DEPORTES</t>
  </si>
  <si>
    <t>63050379</t>
  </si>
  <si>
    <t>104435-00</t>
  </si>
  <si>
    <t>100 NORTE, 50 E Y 100 N PLAZA DE DEPORTES</t>
  </si>
  <si>
    <t>83187627</t>
  </si>
  <si>
    <t>104437-00</t>
  </si>
  <si>
    <t>200 M SUR DEL SALON COMUNAL</t>
  </si>
  <si>
    <t>87704817</t>
  </si>
  <si>
    <t>84553755</t>
  </si>
  <si>
    <t>104445-00</t>
  </si>
  <si>
    <t>83663317</t>
  </si>
  <si>
    <t>24591100 Ext.47521</t>
  </si>
  <si>
    <t>104429-00</t>
  </si>
  <si>
    <t>27423098</t>
  </si>
  <si>
    <t>27719646</t>
  </si>
  <si>
    <t>200510-00</t>
  </si>
  <si>
    <t>PLAYA NEGRA, CAHUITA DETRAS DE PULPERIA LA AMISTAD</t>
  </si>
  <si>
    <t>27550129</t>
  </si>
  <si>
    <t>104472-00</t>
  </si>
  <si>
    <t>100 M NORTE DE LA PLAZA DE DEPORTES</t>
  </si>
  <si>
    <t>lic.lasesperanzas@mep.go.cr</t>
  </si>
  <si>
    <t>22009561</t>
  </si>
  <si>
    <t>27725172</t>
  </si>
  <si>
    <t>104416-00</t>
  </si>
  <si>
    <t>24738069</t>
  </si>
  <si>
    <t>22005213</t>
  </si>
  <si>
    <t>104471-00</t>
  </si>
  <si>
    <t>200 M NORTE DE LA IGLESIA CATOLICA</t>
  </si>
  <si>
    <t>27425113</t>
  </si>
  <si>
    <t>88807358</t>
  </si>
  <si>
    <t>104430-00</t>
  </si>
  <si>
    <t>JEAN PAUL SALAS JIMENEZ</t>
  </si>
  <si>
    <t>83085088</t>
  </si>
  <si>
    <t>104431-00</t>
  </si>
  <si>
    <t>87057408</t>
  </si>
  <si>
    <t>RANDALL RIOS BEITA</t>
  </si>
  <si>
    <t>63327475</t>
  </si>
  <si>
    <t>104449-00</t>
  </si>
  <si>
    <t>87069472</t>
  </si>
  <si>
    <t>26809036</t>
  </si>
  <si>
    <t>104448-00</t>
  </si>
  <si>
    <t>YEKSYS VALDERRAMOS MARCHENA</t>
  </si>
  <si>
    <t>83110997</t>
  </si>
  <si>
    <t>88152173</t>
  </si>
  <si>
    <t>104436-00</t>
  </si>
  <si>
    <t>24695598</t>
  </si>
  <si>
    <t>24673035</t>
  </si>
  <si>
    <t>104452-00</t>
  </si>
  <si>
    <t>22001977</t>
  </si>
  <si>
    <t>27881127</t>
  </si>
  <si>
    <t>104446-00</t>
  </si>
  <si>
    <t>26561374</t>
  </si>
  <si>
    <t>104442-00</t>
  </si>
  <si>
    <t>150 M ESTE DEL PUESTO DE CONTROL DE LA FUERZA PUBLICA DE VERACRUZ</t>
  </si>
  <si>
    <t>83233292</t>
  </si>
  <si>
    <t>87067098</t>
  </si>
  <si>
    <t>104475-00</t>
  </si>
  <si>
    <t>100 M NOROESTE DE LA ESCUELA</t>
  </si>
  <si>
    <t>24673033</t>
  </si>
  <si>
    <t>104339-00</t>
  </si>
  <si>
    <t>85458096</t>
  </si>
  <si>
    <t>104451-00</t>
  </si>
  <si>
    <t>1,5 KM DE LA BOMBA DE CHACARITA, CAMINO A PUERTO JIMENEZ</t>
  </si>
  <si>
    <t>83206612</t>
  </si>
  <si>
    <t>89839411</t>
  </si>
  <si>
    <t>200491-00</t>
  </si>
  <si>
    <t>89459126</t>
  </si>
  <si>
    <t>104185-00</t>
  </si>
  <si>
    <t>COSTADO ESTE PLAZA DE DEPORTES, POCORA CENTRO</t>
  </si>
  <si>
    <t>27600861</t>
  </si>
  <si>
    <t>104186-00</t>
  </si>
  <si>
    <t>FRENTE AL ALMACEN EL CAMPESINO DE LLANO BONITO</t>
  </si>
  <si>
    <t>87135693</t>
  </si>
  <si>
    <t>KATTIA LEITON BADILLA</t>
  </si>
  <si>
    <t>MARIA ESTRELLA CEDEÑO CHAVARRIA</t>
  </si>
  <si>
    <t>84699645</t>
  </si>
  <si>
    <t>200153-00</t>
  </si>
  <si>
    <t>22367120</t>
  </si>
  <si>
    <t>200143-00</t>
  </si>
  <si>
    <t>22294490</t>
  </si>
  <si>
    <t>CARMEN PATRICIA CASTILLA HUETE</t>
  </si>
  <si>
    <t>21012292</t>
  </si>
  <si>
    <t>104454-00</t>
  </si>
  <si>
    <t>--</t>
  </si>
  <si>
    <t>GRENCY CAMPOS ARIAS</t>
  </si>
  <si>
    <t>85134558</t>
  </si>
  <si>
    <t>104456-00</t>
  </si>
  <si>
    <t>DEL SALON COMUNAL 200 M NOROESTE</t>
  </si>
  <si>
    <t>60423000</t>
  </si>
  <si>
    <t>104623-00</t>
  </si>
  <si>
    <t>87767237</t>
  </si>
  <si>
    <t>24951100 Ext.32007</t>
  </si>
  <si>
    <t>200288-00</t>
  </si>
  <si>
    <t>1,5 KM NORTE DEL HOSPITAL DE SAN CARLOS</t>
  </si>
  <si>
    <t>24615656</t>
  </si>
  <si>
    <t>104539-00</t>
  </si>
  <si>
    <t>300 M NORTE Y 75 M ESTE DEL TEMPLO CATOLICO BOCA DE ARENAL</t>
  </si>
  <si>
    <t>86173326</t>
  </si>
  <si>
    <t>24699197</t>
  </si>
  <si>
    <t>104441-00</t>
  </si>
  <si>
    <t>87755786</t>
  </si>
  <si>
    <t>104490-00</t>
  </si>
  <si>
    <t>89240373</t>
  </si>
  <si>
    <t>22794406</t>
  </si>
  <si>
    <t>104092-00</t>
  </si>
  <si>
    <t>83644091</t>
  </si>
  <si>
    <t>200322-00</t>
  </si>
  <si>
    <t>89929740</t>
  </si>
  <si>
    <t>104102-00</t>
  </si>
  <si>
    <t>25348017</t>
  </si>
  <si>
    <t>200061-00</t>
  </si>
  <si>
    <t>22281439</t>
  </si>
  <si>
    <t>104428-00</t>
  </si>
  <si>
    <t>27300748</t>
  </si>
  <si>
    <t>ERICK ALBERTO ZUÑIGA RUIZ</t>
  </si>
  <si>
    <t>86155674</t>
  </si>
  <si>
    <t>NORBETO AGUILAR CHAVARRIA</t>
  </si>
  <si>
    <t>27305038</t>
  </si>
  <si>
    <t>104538-00</t>
  </si>
  <si>
    <t>FRENTE A LA PLAZA DE DEPORTES, CONCEPCION</t>
  </si>
  <si>
    <t>83208355</t>
  </si>
  <si>
    <t>NORBERTO AGUILAR CHAVARRIA</t>
  </si>
  <si>
    <t>104424-00</t>
  </si>
  <si>
    <t>FRENTE AL SALON COMUNAL DE CHANGUENA, CENTRO</t>
  </si>
  <si>
    <t>lic.ruralchanguena@mep.go.cr</t>
  </si>
  <si>
    <t>87124969</t>
  </si>
  <si>
    <t>FREDDY SANDY BOLAÑOS</t>
  </si>
  <si>
    <t>104537-00</t>
  </si>
  <si>
    <t>22005300</t>
  </si>
  <si>
    <t>27711405</t>
  </si>
  <si>
    <t>104473-00</t>
  </si>
  <si>
    <t>27850510</t>
  </si>
  <si>
    <t>104447-00</t>
  </si>
  <si>
    <t>lic.rurallaesperanza@mep.go.cr</t>
  </si>
  <si>
    <t>ALEX ANTONIO VILLARREAL ANGULO</t>
  </si>
  <si>
    <t>89739061</t>
  </si>
  <si>
    <t>26801666</t>
  </si>
  <si>
    <t>104156-00</t>
  </si>
  <si>
    <t>DE LA SODA MATAPALO 500 N. Y 50 M SUR</t>
  </si>
  <si>
    <t>83172049</t>
  </si>
  <si>
    <t>104444-00</t>
  </si>
  <si>
    <t>lic.ruralpacayitas@mep.go.cr</t>
  </si>
  <si>
    <t>25312358</t>
  </si>
  <si>
    <t>104450-00</t>
  </si>
  <si>
    <t>200 M AL NORTE DE PLAYA BLAYA ESPAÑOLA.</t>
  </si>
  <si>
    <t>22006109</t>
  </si>
  <si>
    <t>WILLY JESUS FERNANDEZ MONTOYA</t>
  </si>
  <si>
    <t>83125145</t>
  </si>
  <si>
    <t>104340-00</t>
  </si>
  <si>
    <t>GUANACASTE / TILARAN / QUEBRADA GRANDE</t>
  </si>
  <si>
    <t>800 M NOROESTE DEL SALON COMUNAL</t>
  </si>
  <si>
    <t>26938407</t>
  </si>
  <si>
    <t>104433-00</t>
  </si>
  <si>
    <t>88942506</t>
  </si>
  <si>
    <t>104459-00</t>
  </si>
  <si>
    <t>500 M NORTE DE LA IGLESIA CATOLICA</t>
  </si>
  <si>
    <t>24702950</t>
  </si>
  <si>
    <t>104642-00</t>
  </si>
  <si>
    <t>100 NORTE DE LA ESCUELA BRISAS DEL GOLFO</t>
  </si>
  <si>
    <t>KATHERINE MADRIZ DAVILA</t>
  </si>
  <si>
    <t>88880230</t>
  </si>
  <si>
    <t>104423-00</t>
  </si>
  <si>
    <t>24102693</t>
  </si>
  <si>
    <t>100355-00</t>
  </si>
  <si>
    <t>Humanístico</t>
  </si>
  <si>
    <t>150 M N DEL OVSICORI, UNA</t>
  </si>
  <si>
    <t>22773113</t>
  </si>
  <si>
    <t>200152-00</t>
  </si>
  <si>
    <t>22408890</t>
  </si>
  <si>
    <t>200393-00</t>
  </si>
  <si>
    <t>500 M NORTE Y 600 OESTE DEL MAXI PALI</t>
  </si>
  <si>
    <t>22774535</t>
  </si>
  <si>
    <t>205297-00</t>
  </si>
  <si>
    <t>22298517</t>
  </si>
  <si>
    <t>200118-00</t>
  </si>
  <si>
    <t>22825609</t>
  </si>
  <si>
    <t>200066-00</t>
  </si>
  <si>
    <t>GWENDOLYN HESTON</t>
  </si>
  <si>
    <t>40366018 Ext.308</t>
  </si>
  <si>
    <t>200021-00</t>
  </si>
  <si>
    <t>75 M SUR DE LA ESCUELA SANTA MARTA</t>
  </si>
  <si>
    <t>22261746</t>
  </si>
  <si>
    <t>22261729</t>
  </si>
  <si>
    <t>200481-00</t>
  </si>
  <si>
    <t>DE LA ESCUELA PUBLICA 125 M ESTE</t>
  </si>
  <si>
    <t>71102948</t>
  </si>
  <si>
    <t>200232-00</t>
  </si>
  <si>
    <t>100 M ESTE SUPER LAS VEGAS</t>
  </si>
  <si>
    <t>24387353</t>
  </si>
  <si>
    <t>200204-00</t>
  </si>
  <si>
    <t>125 M NORTE FRENTE LABORATORIOS ZEPOL</t>
  </si>
  <si>
    <t>22710526</t>
  </si>
  <si>
    <t>200146-00</t>
  </si>
  <si>
    <t>22940429</t>
  </si>
  <si>
    <t>22948987</t>
  </si>
  <si>
    <t>104044-00</t>
  </si>
  <si>
    <t>22920005</t>
  </si>
  <si>
    <t>WILSIN SULEIKA ARTAVIA LOPEZ</t>
  </si>
  <si>
    <t>104460-00</t>
  </si>
  <si>
    <t>300 M N DE LA PANADERIA IVARODY</t>
  </si>
  <si>
    <t>27634438</t>
  </si>
  <si>
    <t>27633911</t>
  </si>
  <si>
    <t>104462-00</t>
  </si>
  <si>
    <t>88429636</t>
  </si>
  <si>
    <t>104144-00</t>
  </si>
  <si>
    <t>26730550</t>
  </si>
  <si>
    <t>104443-00</t>
  </si>
  <si>
    <t>CRISTIAN HIDALGO AVILA</t>
  </si>
  <si>
    <t>84109861</t>
  </si>
  <si>
    <t>104162-00</t>
  </si>
  <si>
    <t>104432-00</t>
  </si>
  <si>
    <t>CINDY MENDOZA MORALES</t>
  </si>
  <si>
    <t>40016426</t>
  </si>
  <si>
    <t>104421-00</t>
  </si>
  <si>
    <t>27845107</t>
  </si>
  <si>
    <t>GUIDO FALLAS CAMBRONERO</t>
  </si>
  <si>
    <t>27840230</t>
  </si>
  <si>
    <t>104463-00</t>
  </si>
  <si>
    <t>PUNTARENAS / MONTES DE ORO / LA UNION</t>
  </si>
  <si>
    <t>72862389</t>
  </si>
  <si>
    <t>88207202</t>
  </si>
  <si>
    <t>104458-00</t>
  </si>
  <si>
    <t>100 M SUR ESCUELA EL PORVERNIR</t>
  </si>
  <si>
    <t>86435121</t>
  </si>
  <si>
    <t>83237385</t>
  </si>
  <si>
    <t>200484-00</t>
  </si>
  <si>
    <t>150 M OESTE DE LA ACADEMIA DE GUARDACOSTAS</t>
  </si>
  <si>
    <t>87078653</t>
  </si>
  <si>
    <t>104417-00</t>
  </si>
  <si>
    <t>24610887</t>
  </si>
  <si>
    <t>JUAN CARLOS CARVAJAL GONZALEZ</t>
  </si>
  <si>
    <t>104418-00</t>
  </si>
  <si>
    <t>86699789</t>
  </si>
  <si>
    <t>83353952</t>
  </si>
  <si>
    <t>104440-00</t>
  </si>
  <si>
    <t>100 M ESTE DEL MINISUPER LA FAVORITA</t>
  </si>
  <si>
    <t>88708370</t>
  </si>
  <si>
    <t>87014469</t>
  </si>
  <si>
    <t>104438-00</t>
  </si>
  <si>
    <t>85304205</t>
  </si>
  <si>
    <t>104439-00</t>
  </si>
  <si>
    <t>150 M OESTE Y 100 SUR DEL EBAIS</t>
  </si>
  <si>
    <t>41051140</t>
  </si>
  <si>
    <t>104101-00</t>
  </si>
  <si>
    <t>SEIDY NAJERA NUÑEZ</t>
  </si>
  <si>
    <t>84054901</t>
  </si>
  <si>
    <t>83413000</t>
  </si>
  <si>
    <t>104054-00</t>
  </si>
  <si>
    <t>22197519</t>
  </si>
  <si>
    <t>104512-00</t>
  </si>
  <si>
    <t>150 M SUR DEL TEMPLO CATOLICO</t>
  </si>
  <si>
    <t>85607759</t>
  </si>
  <si>
    <t>22725171</t>
  </si>
  <si>
    <t>104470-00</t>
  </si>
  <si>
    <t>22001252</t>
  </si>
  <si>
    <t>104515-00</t>
  </si>
  <si>
    <t>27847047</t>
  </si>
  <si>
    <t>27735242</t>
  </si>
  <si>
    <t>104489-00</t>
  </si>
  <si>
    <t>DE SORMARIA ROMERO 2 KM SUROESTE HACIA GUACALILLO</t>
  </si>
  <si>
    <t>83290288</t>
  </si>
  <si>
    <t>21006015</t>
  </si>
  <si>
    <t>104117-00</t>
  </si>
  <si>
    <t>88347338</t>
  </si>
  <si>
    <t>25467360</t>
  </si>
  <si>
    <t>200314-00</t>
  </si>
  <si>
    <t>CARTAGO EL CARMEN, URBANIZACION VILLA FONTANA</t>
  </si>
  <si>
    <t>25922762</t>
  </si>
  <si>
    <t>104064-00</t>
  </si>
  <si>
    <t>DEL CEMENTERIO, 100 NORTE Y 100 OESTE</t>
  </si>
  <si>
    <t>27421085</t>
  </si>
  <si>
    <t>27300654</t>
  </si>
  <si>
    <t>104467-00</t>
  </si>
  <si>
    <t>A 8 KM AL NOROESTE DE LA ESCUELA DE SHIROLES</t>
  </si>
  <si>
    <t>84033703</t>
  </si>
  <si>
    <t>87119410</t>
  </si>
  <si>
    <t>104426-00</t>
  </si>
  <si>
    <t>EL JARDIN</t>
  </si>
  <si>
    <t>1,8 KM NOROESTE DE LA ENTRADA PRINCIPAL DE DIVISION</t>
  </si>
  <si>
    <t>86033834</t>
  </si>
  <si>
    <t>104425-00</t>
  </si>
  <si>
    <t>22005352</t>
  </si>
  <si>
    <t>104453-00</t>
  </si>
  <si>
    <t>87205217</t>
  </si>
  <si>
    <t>104427-00</t>
  </si>
  <si>
    <t>600 M SURESTE DE LA PLAZA DE DEPORTES</t>
  </si>
  <si>
    <t>85064780</t>
  </si>
  <si>
    <t>104474-00</t>
  </si>
  <si>
    <t>AARON ALFARO MATA</t>
  </si>
  <si>
    <t>83164423</t>
  </si>
  <si>
    <t>83187649</t>
  </si>
  <si>
    <t>104466-00</t>
  </si>
  <si>
    <t>COSTADO NORTE DE LA PLAZA DE DEPORTES DE BOCA TAPADA</t>
  </si>
  <si>
    <t>87799779</t>
  </si>
  <si>
    <t>104476-00</t>
  </si>
  <si>
    <t>24780042</t>
  </si>
  <si>
    <t>24780158</t>
  </si>
  <si>
    <t>200416-00</t>
  </si>
  <si>
    <t>22656527</t>
  </si>
  <si>
    <t>200160-00</t>
  </si>
  <si>
    <t>ROMMEL PORRAS GONZALEZ</t>
  </si>
  <si>
    <t>22400440 Ext.2043</t>
  </si>
  <si>
    <t>104464-00</t>
  </si>
  <si>
    <t>DEL INSTITUTO OTTO SILESKY 500 M AL ESTE</t>
  </si>
  <si>
    <t>87087406</t>
  </si>
  <si>
    <t>200124-00</t>
  </si>
  <si>
    <t>PLAZA CORALCO 100 NORTE Y 25 ESTE</t>
  </si>
  <si>
    <t>83856808</t>
  </si>
  <si>
    <t>22822636 Ext.2112/2113</t>
  </si>
  <si>
    <t>200401-00</t>
  </si>
  <si>
    <t>DE LA ESCUELA MIGUEL AGUILAR B. 600 M NORESTE</t>
  </si>
  <si>
    <t>83692124</t>
  </si>
  <si>
    <t>200109-00</t>
  </si>
  <si>
    <t>88416318</t>
  </si>
  <si>
    <t>104139-00</t>
  </si>
  <si>
    <t>MARIA ISABEL ANCHIA LEON</t>
  </si>
  <si>
    <t>104468-00</t>
  </si>
  <si>
    <t>SHEANA BRUMLEY BARR</t>
  </si>
  <si>
    <t>27698004</t>
  </si>
  <si>
    <t>104465-00</t>
  </si>
  <si>
    <t>BIJAGUAL, LA LEGUA, ASERRI, 200 M SUR DE ASPROFRIJOL</t>
  </si>
  <si>
    <t>LEANDRO MIRANDA ALVAREZ</t>
  </si>
  <si>
    <t>62272360</t>
  </si>
  <si>
    <t>104569-00</t>
  </si>
  <si>
    <t>87421024</t>
  </si>
  <si>
    <t>87794171</t>
  </si>
  <si>
    <t>104570-00</t>
  </si>
  <si>
    <t>86328166</t>
  </si>
  <si>
    <t>88533618</t>
  </si>
  <si>
    <t>104583-00</t>
  </si>
  <si>
    <t>85298708</t>
  </si>
  <si>
    <t>60061970</t>
  </si>
  <si>
    <t>104542-00</t>
  </si>
  <si>
    <t>26670148</t>
  </si>
  <si>
    <t>104577-00</t>
  </si>
  <si>
    <t>88706171</t>
  </si>
  <si>
    <t>104578-00</t>
  </si>
  <si>
    <t>3 KM SURESTE DE GASOLINERA ECH, LA CONQUISTA</t>
  </si>
  <si>
    <t>44057987</t>
  </si>
  <si>
    <t>85530615</t>
  </si>
  <si>
    <t>104564-00</t>
  </si>
  <si>
    <t>200 M SUR DE LA DELEGACION POLICIAL</t>
  </si>
  <si>
    <t>88930762</t>
  </si>
  <si>
    <t>88320938</t>
  </si>
  <si>
    <t>104563-00</t>
  </si>
  <si>
    <t>27977297</t>
  </si>
  <si>
    <t>104571-00</t>
  </si>
  <si>
    <t>24038273</t>
  </si>
  <si>
    <t>JASON HERNAN DUARTE DUARTE</t>
  </si>
  <si>
    <t>104540-00</t>
  </si>
  <si>
    <t>LICEO EXPERIMENTAL BILINGÜE CLAUDIO BONILLA ALARCON</t>
  </si>
  <si>
    <t>300 SUR Y 200 OESTE DE LA CARNICERIA EL BUEN TRATO</t>
  </si>
  <si>
    <t>24691644</t>
  </si>
  <si>
    <t>104576-00</t>
  </si>
  <si>
    <t>200269-00</t>
  </si>
  <si>
    <t>24468281</t>
  </si>
  <si>
    <t>200174-00</t>
  </si>
  <si>
    <t>1 KM OESTE DE ROMANAS BALLAR</t>
  </si>
  <si>
    <t>info@saintanthony.ed.cr</t>
  </si>
  <si>
    <t>22974500</t>
  </si>
  <si>
    <t>200333-00</t>
  </si>
  <si>
    <t>22795489</t>
  </si>
  <si>
    <t>100497-00</t>
  </si>
  <si>
    <t>SOBRE LA RUTA 32, DENTRO DE LAS INSTALACIONES DE LA UNED</t>
  </si>
  <si>
    <t>60694597</t>
  </si>
  <si>
    <t>ROSIBEL REYES CASTRO</t>
  </si>
  <si>
    <t>200064-00</t>
  </si>
  <si>
    <t>22151154</t>
  </si>
  <si>
    <t>104574-00</t>
  </si>
  <si>
    <t>YENDRY BORBON NAVARRO</t>
  </si>
  <si>
    <t>83612808</t>
  </si>
  <si>
    <t>104573-00</t>
  </si>
  <si>
    <t>27715964</t>
  </si>
  <si>
    <t>104575-00</t>
  </si>
  <si>
    <t>SN RAFAEL, CABAGRA 100 M SURESTE DEL EBAIS</t>
  </si>
  <si>
    <t>FREDDY VINICIO ORTIZ MORALES</t>
  </si>
  <si>
    <t>85284083</t>
  </si>
  <si>
    <t>27305078</t>
  </si>
  <si>
    <t>104579-00</t>
  </si>
  <si>
    <t>83239297</t>
  </si>
  <si>
    <t>88766625</t>
  </si>
  <si>
    <t>104518-00</t>
  </si>
  <si>
    <t>400 M NORTE DE LA DELEGACION POLICIAL, ARBOLITO</t>
  </si>
  <si>
    <t>85820016</t>
  </si>
  <si>
    <t>104469-00</t>
  </si>
  <si>
    <t>20 KM AL SURESTE DE PUERTO VIEJO</t>
  </si>
  <si>
    <t>83169168</t>
  </si>
  <si>
    <t>104581-00</t>
  </si>
  <si>
    <t>75 M ESTE DE LA ESCUELA SAN JULIAN</t>
  </si>
  <si>
    <t>88329516</t>
  </si>
  <si>
    <t>200293-00</t>
  </si>
  <si>
    <t>24744070</t>
  </si>
  <si>
    <t>200471-00</t>
  </si>
  <si>
    <t>89272929</t>
  </si>
  <si>
    <t>104606-00</t>
  </si>
  <si>
    <t>83105165</t>
  </si>
  <si>
    <t>100299-00</t>
  </si>
  <si>
    <t>DE LA PULPERIA LA VICTORIA 100 M NORTE</t>
  </si>
  <si>
    <t>88880633</t>
  </si>
  <si>
    <t>104572-00</t>
  </si>
  <si>
    <t>73006493</t>
  </si>
  <si>
    <t>104655-00</t>
  </si>
  <si>
    <t>100 M OESTE Y 50 SUR DEL CORREO</t>
  </si>
  <si>
    <t>26700014</t>
  </si>
  <si>
    <t>26678291</t>
  </si>
  <si>
    <t>104654-00</t>
  </si>
  <si>
    <t>88319355</t>
  </si>
  <si>
    <t>104602-00</t>
  </si>
  <si>
    <t>10 KM NORTE DEL CT.P. DE BUENOS AIRES</t>
  </si>
  <si>
    <t>22006095</t>
  </si>
  <si>
    <t>85988401</t>
  </si>
  <si>
    <t>104601-00</t>
  </si>
  <si>
    <t>88892926</t>
  </si>
  <si>
    <t>MARCOS RODRIGUEZ ARIAS</t>
  </si>
  <si>
    <t>104620-00</t>
  </si>
  <si>
    <t>22016190</t>
  </si>
  <si>
    <t>200148-00</t>
  </si>
  <si>
    <t>22296800</t>
  </si>
  <si>
    <t>104600-00</t>
  </si>
  <si>
    <t>lic.ruralsantacruz@mep.go.cr</t>
  </si>
  <si>
    <t>87232998</t>
  </si>
  <si>
    <t>104599-00</t>
  </si>
  <si>
    <t>88278807</t>
  </si>
  <si>
    <t>104605-00</t>
  </si>
  <si>
    <t>25 KM NORESTE DE PUERTO VIEJO</t>
  </si>
  <si>
    <t>JOSE HERNANDO ZAMORA JIMENEZ</t>
  </si>
  <si>
    <t>89194769</t>
  </si>
  <si>
    <t>104646-00</t>
  </si>
  <si>
    <t>LICEO EXPERIMENTAL BILINGÜE DE RIO JIMENEZ</t>
  </si>
  <si>
    <t>100 M N DE LA IGLESIA CATOLICA</t>
  </si>
  <si>
    <t>SIRLENY RAMIREZ MENDEZ</t>
  </si>
  <si>
    <t>87857620</t>
  </si>
  <si>
    <t>89357825</t>
  </si>
  <si>
    <t>104586-00</t>
  </si>
  <si>
    <t>FRENTE A LA ESCUELA PORFIRIO CAMPOS MUÑOZ</t>
  </si>
  <si>
    <t>86993991</t>
  </si>
  <si>
    <t>104614-00</t>
  </si>
  <si>
    <t>24708386</t>
  </si>
  <si>
    <t>ADONAIS JIMENEZ VASQUEZ</t>
  </si>
  <si>
    <t>104615-00</t>
  </si>
  <si>
    <t>1,5 KM NORTE DE EBAIS VILLA NUEVA, SAN JOSE UPALA</t>
  </si>
  <si>
    <t>89851471</t>
  </si>
  <si>
    <t>104616-00</t>
  </si>
  <si>
    <t>200 M SUR DE LA PLAZA DE DEPORTES VALLE VERDE</t>
  </si>
  <si>
    <t>88203133</t>
  </si>
  <si>
    <t>104618-00</t>
  </si>
  <si>
    <t>88412049</t>
  </si>
  <si>
    <t>104617-00</t>
  </si>
  <si>
    <t>200 M E Y 50 M SUR DE LA ESCUELA IDA SAN LUIS</t>
  </si>
  <si>
    <t>84590939</t>
  </si>
  <si>
    <t>86332018</t>
  </si>
  <si>
    <t>104584-00</t>
  </si>
  <si>
    <t>300 M E DE LA ENTRADA A BARRIO EL CHARCO</t>
  </si>
  <si>
    <t>83620637</t>
  </si>
  <si>
    <t>104644-00</t>
  </si>
  <si>
    <t>FRENTE AL TEMPLO CATOLICO DE TARCOLES</t>
  </si>
  <si>
    <t>47096077</t>
  </si>
  <si>
    <t>MARGEL VALVERDE SOLIS</t>
  </si>
  <si>
    <t>104604-00</t>
  </si>
  <si>
    <t>72272066</t>
  </si>
  <si>
    <t>104611-00</t>
  </si>
  <si>
    <t>88491339</t>
  </si>
  <si>
    <t>104610-00</t>
  </si>
  <si>
    <t>83483241</t>
  </si>
  <si>
    <t>104619-00</t>
  </si>
  <si>
    <t>24612906</t>
  </si>
  <si>
    <t>104658-00</t>
  </si>
  <si>
    <t>22759945</t>
  </si>
  <si>
    <t>104608-00</t>
  </si>
  <si>
    <t>62131268</t>
  </si>
  <si>
    <t>83640388</t>
  </si>
  <si>
    <t>104607-00</t>
  </si>
  <si>
    <t>100 M ESTE DEL CRUCE A BOCANA</t>
  </si>
  <si>
    <t>88533141</t>
  </si>
  <si>
    <t>88913850</t>
  </si>
  <si>
    <t>200431-00</t>
  </si>
  <si>
    <t>89901391</t>
  </si>
  <si>
    <t>104591-00</t>
  </si>
  <si>
    <t>125 NORTE DE LA ENTRADA PRINCIPAL DE INGENIO TABOGA</t>
  </si>
  <si>
    <t>88275127</t>
  </si>
  <si>
    <t>200338-00</t>
  </si>
  <si>
    <t>22730024</t>
  </si>
  <si>
    <t>104609-00</t>
  </si>
  <si>
    <t>300 M SUR DEL PUESTO DE POLICIA DE BOCA</t>
  </si>
  <si>
    <t>ANA MERCEDES VARGAS SANTAMARIA</t>
  </si>
  <si>
    <t>72053602</t>
  </si>
  <si>
    <t>104643-00</t>
  </si>
  <si>
    <t>22007941</t>
  </si>
  <si>
    <t>200476-00</t>
  </si>
  <si>
    <t>26634885</t>
  </si>
  <si>
    <t>104603-00</t>
  </si>
  <si>
    <t>88442002</t>
  </si>
  <si>
    <t>100462-00</t>
  </si>
  <si>
    <t>104706-00</t>
  </si>
  <si>
    <t>21013715</t>
  </si>
  <si>
    <t>ANDRES RETANA MARIN</t>
  </si>
  <si>
    <t>24161444</t>
  </si>
  <si>
    <t>104724-00</t>
  </si>
  <si>
    <t>24171741</t>
  </si>
  <si>
    <t>104580-00</t>
  </si>
  <si>
    <t>72932433</t>
  </si>
  <si>
    <t>200046-00</t>
  </si>
  <si>
    <t>DE LA REPUBLICA DE HAITI 250 SUR Y 150 NORTE</t>
  </si>
  <si>
    <t>83484004</t>
  </si>
  <si>
    <t>84695075</t>
  </si>
  <si>
    <t>200136-00</t>
  </si>
  <si>
    <t>22545206</t>
  </si>
  <si>
    <t>104833-00</t>
  </si>
  <si>
    <t>Bilingüe Italiano-Español</t>
  </si>
  <si>
    <t>400 M NORESTE DEL AERODROMO DE SAN VITO</t>
  </si>
  <si>
    <t>88766948</t>
  </si>
  <si>
    <t>105534-00</t>
  </si>
  <si>
    <t>LICEO SOTERO GONZALEZ BARQUERO</t>
  </si>
  <si>
    <t>700 M AL SUR DE LA IGLESIA CATOLICA DE SAN JUAN DE DIOS</t>
  </si>
  <si>
    <t>lic.soterogonzalezbarquero@mep.go.cr</t>
  </si>
  <si>
    <t>22595019</t>
  </si>
  <si>
    <t>JORGE MAURICIO MASIS AGUILAR</t>
  </si>
  <si>
    <t>104677-00</t>
  </si>
  <si>
    <t>WILLIAM ANDRES BAUTISTA CRUZ</t>
  </si>
  <si>
    <t>24104979</t>
  </si>
  <si>
    <t>104689-00</t>
  </si>
  <si>
    <t>22795011</t>
  </si>
  <si>
    <t>CINTHY MONGE GOMEZ</t>
  </si>
  <si>
    <t>104694-00</t>
  </si>
  <si>
    <t>62663686</t>
  </si>
  <si>
    <t>104695-00</t>
  </si>
  <si>
    <t>88497968</t>
  </si>
  <si>
    <t>83630576</t>
  </si>
  <si>
    <t>104699-00</t>
  </si>
  <si>
    <t>86048171</t>
  </si>
  <si>
    <t>26662614</t>
  </si>
  <si>
    <t>104698-00</t>
  </si>
  <si>
    <t>DE LA ENTRADA DEL BOULEVARD 800 M O AL MUELLE</t>
  </si>
  <si>
    <t>22005452</t>
  </si>
  <si>
    <t>104692-00</t>
  </si>
  <si>
    <t>400 M OESTE DE LA PLAZA DE DEPORTES</t>
  </si>
  <si>
    <t>SUSANA ACOSTA VALVERDE</t>
  </si>
  <si>
    <t>86291772</t>
  </si>
  <si>
    <t>104690-00</t>
  </si>
  <si>
    <t>50 M NOROESTE DE LA ESCUELA DE SANTO DOMINGO</t>
  </si>
  <si>
    <t>ADRIANA ELIZONDO JJMENEZ</t>
  </si>
  <si>
    <t>83466006</t>
  </si>
  <si>
    <t>104691-00</t>
  </si>
  <si>
    <t>CONTIGUO A IGLESIA TIERRA FERTIL</t>
  </si>
  <si>
    <t>88641871</t>
  </si>
  <si>
    <t>27770062</t>
  </si>
  <si>
    <t>104723-00</t>
  </si>
  <si>
    <t>PUNTARENAS / QUEPOS / NARANJITO</t>
  </si>
  <si>
    <t>DEL PUENTE 300 M OESTE</t>
  </si>
  <si>
    <t>col.academicolondres@mep.go.cr</t>
  </si>
  <si>
    <t>86615969</t>
  </si>
  <si>
    <t>104707-00</t>
  </si>
  <si>
    <t>22019434</t>
  </si>
  <si>
    <t>104721-00</t>
  </si>
  <si>
    <t>300 M SURESTE DE LA PLAZA DE DEPORTES</t>
  </si>
  <si>
    <t>27703561</t>
  </si>
  <si>
    <t>MARLENE ARAYA MORA</t>
  </si>
  <si>
    <t>104680-00</t>
  </si>
  <si>
    <t>24740717</t>
  </si>
  <si>
    <t>24724058</t>
  </si>
  <si>
    <t>104708-00</t>
  </si>
  <si>
    <t>270 M DE LA IGLESIA CATOLICA, EL VENADO</t>
  </si>
  <si>
    <t>44057931</t>
  </si>
  <si>
    <t>200379-00</t>
  </si>
  <si>
    <t>300 M SUR DEL PALI</t>
  </si>
  <si>
    <t>22443684</t>
  </si>
  <si>
    <t>104712-00</t>
  </si>
  <si>
    <t>83743222</t>
  </si>
  <si>
    <t>104704-00</t>
  </si>
  <si>
    <t>26849171</t>
  </si>
  <si>
    <t>26869107</t>
  </si>
  <si>
    <t>104733-00</t>
  </si>
  <si>
    <t>LICEO EXPERIMENTAL BILINGÜE DE SARCHI SUR</t>
  </si>
  <si>
    <t>1 KM OESTE DE CCSS</t>
  </si>
  <si>
    <t>24543148</t>
  </si>
  <si>
    <t>FREDDY ROJAS CAMPOS</t>
  </si>
  <si>
    <t>104711-00</t>
  </si>
  <si>
    <t>upe.bajosdeltoroamarillo@mep.go.cr</t>
  </si>
  <si>
    <t>24760950</t>
  </si>
  <si>
    <t>104736-00</t>
  </si>
  <si>
    <t>200 M OESTE DEL SALON COMUNAL EL CARMEN</t>
  </si>
  <si>
    <t>22005446</t>
  </si>
  <si>
    <t>JORGE ANDRES VENEGAS UREÑA</t>
  </si>
  <si>
    <t>27798158</t>
  </si>
  <si>
    <t>104682-00</t>
  </si>
  <si>
    <t>87148116</t>
  </si>
  <si>
    <t>89435252</t>
  </si>
  <si>
    <t>200123-00</t>
  </si>
  <si>
    <t>22038498</t>
  </si>
  <si>
    <t>200499-00</t>
  </si>
  <si>
    <t>27980003</t>
  </si>
  <si>
    <t>104701-00</t>
  </si>
  <si>
    <t>88211649</t>
  </si>
  <si>
    <t>104729-00</t>
  </si>
  <si>
    <t>LICEO EXPERIMENTAL BILINGÜE DE SIQUIRRES</t>
  </si>
  <si>
    <t>27681191</t>
  </si>
  <si>
    <t>104702-00</t>
  </si>
  <si>
    <t>FABIAN JEREMY NAVAS HERRERA</t>
  </si>
  <si>
    <t>86066846</t>
  </si>
  <si>
    <t>104696-00</t>
  </si>
  <si>
    <t>30 M SUR ESTE DE LA ESCUELA ALTO GUAYMI</t>
  </si>
  <si>
    <t>60233265</t>
  </si>
  <si>
    <t>84062648</t>
  </si>
  <si>
    <t>104703-00</t>
  </si>
  <si>
    <t>89721251</t>
  </si>
  <si>
    <t>104705-00</t>
  </si>
  <si>
    <t>26400989</t>
  </si>
  <si>
    <t>DAMIAN PICADO QUIROS</t>
  </si>
  <si>
    <t>104725-00</t>
  </si>
  <si>
    <t>88603466</t>
  </si>
  <si>
    <t>VERONICA MENDEZ GUILLEN</t>
  </si>
  <si>
    <t>104657-00</t>
  </si>
  <si>
    <t>DE LA ESCUELA CUBUJUQUI 600 M ESTE</t>
  </si>
  <si>
    <t>44051982</t>
  </si>
  <si>
    <t>27640352</t>
  </si>
  <si>
    <t>104700-00</t>
  </si>
  <si>
    <t>84791249</t>
  </si>
  <si>
    <t>104713-00</t>
  </si>
  <si>
    <t>41051139</t>
  </si>
  <si>
    <t>104697-00</t>
  </si>
  <si>
    <t>MANUEL FERNANDEZ LIZANO</t>
  </si>
  <si>
    <t>86689765</t>
  </si>
  <si>
    <t>104709-00</t>
  </si>
  <si>
    <t>85546904</t>
  </si>
  <si>
    <t>104737-00</t>
  </si>
  <si>
    <t>200344-00</t>
  </si>
  <si>
    <t>89193911</t>
  </si>
  <si>
    <t>100490-00</t>
  </si>
  <si>
    <t>INSTALACIONES DE LA UNIVERSIDAD NACIONAL, CAMPUS COTO</t>
  </si>
  <si>
    <t>humanistico.coto@mep.go.cr</t>
  </si>
  <si>
    <t>25626306</t>
  </si>
  <si>
    <t>104738-00</t>
  </si>
  <si>
    <t>3,5 KM NORTE DE ESCUELA DE LOS PALMARES</t>
  </si>
  <si>
    <t>22006700</t>
  </si>
  <si>
    <t>200362-00</t>
  </si>
  <si>
    <t>100 M NORTE DE LA PANADERIA MUSMANNI</t>
  </si>
  <si>
    <t>85452580</t>
  </si>
  <si>
    <t>200134-00</t>
  </si>
  <si>
    <t>86602234</t>
  </si>
  <si>
    <t>22750485</t>
  </si>
  <si>
    <t>200506-00</t>
  </si>
  <si>
    <t>50 NORTE DE LA BOMBA EUSSE</t>
  </si>
  <si>
    <t>88229844</t>
  </si>
  <si>
    <t>104769-00</t>
  </si>
  <si>
    <t>25465521</t>
  </si>
  <si>
    <t>JONATHAN ORTEGA MADRIZ</t>
  </si>
  <si>
    <t>104743-00</t>
  </si>
  <si>
    <t>25711460</t>
  </si>
  <si>
    <t>LUIS AGUILERA RAMIREZ</t>
  </si>
  <si>
    <t>104752-00</t>
  </si>
  <si>
    <t>25371758</t>
  </si>
  <si>
    <t>104764-00</t>
  </si>
  <si>
    <t>25736615</t>
  </si>
  <si>
    <t>104750-00</t>
  </si>
  <si>
    <t>ALEXANDER J. VALDEZ HURTADO</t>
  </si>
  <si>
    <t>72419134</t>
  </si>
  <si>
    <t>104751-00</t>
  </si>
  <si>
    <t>87251552</t>
  </si>
  <si>
    <t>104765-00</t>
  </si>
  <si>
    <t>600 M NORTE DE LA IGLESIA CATOLICA</t>
  </si>
  <si>
    <t>24655444</t>
  </si>
  <si>
    <t>MARIA ISABEL HERRERA QUIROS</t>
  </si>
  <si>
    <t>104760-00</t>
  </si>
  <si>
    <t>DEL RESTAURANTE BARTOLAS 300 M OE Y 150 M SUR</t>
  </si>
  <si>
    <t>104742-00</t>
  </si>
  <si>
    <t>200 M ESTE DE LA ENTRADA PRINCIPAL A NUEVA GUATEMALA</t>
  </si>
  <si>
    <t>FERNANDO DOWNING VILLALOBOS</t>
  </si>
  <si>
    <t>84092524</t>
  </si>
  <si>
    <t>YESSENIA RUIZ MATERRITA</t>
  </si>
  <si>
    <t>26691126</t>
  </si>
  <si>
    <t>104776-00</t>
  </si>
  <si>
    <t>85762964</t>
  </si>
  <si>
    <t>104745-00</t>
  </si>
  <si>
    <t>200 M SUR DEL SALON UNIVERSAL DE FINCA 10</t>
  </si>
  <si>
    <t>61010110</t>
  </si>
  <si>
    <t>83795666</t>
  </si>
  <si>
    <t>104748-00</t>
  </si>
  <si>
    <t>200 M ESTE Y 50 NORTE DE LA IGLESIA DEL CARMEN</t>
  </si>
  <si>
    <t>88334255</t>
  </si>
  <si>
    <t>104763-00</t>
  </si>
  <si>
    <t>88727858</t>
  </si>
  <si>
    <t>104766-00</t>
  </si>
  <si>
    <t>83201661</t>
  </si>
  <si>
    <t>104767-00</t>
  </si>
  <si>
    <t>LICEO EXPERIMENTAL BILINGÜE DE SAN RAMON</t>
  </si>
  <si>
    <t>450 M NORESTE DE ESCUELA LABORATORIO, CALLE VARELA</t>
  </si>
  <si>
    <t>24453417</t>
  </si>
  <si>
    <t>104757-00</t>
  </si>
  <si>
    <t>150 M AL SUR DEL TEMPLO CATOLICO DE ZAPATON</t>
  </si>
  <si>
    <t>85316776</t>
  </si>
  <si>
    <t>87621613</t>
  </si>
  <si>
    <t>104785-00</t>
  </si>
  <si>
    <t>71924134</t>
  </si>
  <si>
    <t>104768-00</t>
  </si>
  <si>
    <t>URBANIZACION SOLCASA, DEL COLEGIO SANTA TERESA, 800 M AL SUR</t>
  </si>
  <si>
    <t>89919727</t>
  </si>
  <si>
    <t>104778-00</t>
  </si>
  <si>
    <t>24941772</t>
  </si>
  <si>
    <t>104749-00</t>
  </si>
  <si>
    <t>44047044</t>
  </si>
  <si>
    <t>ALONZO EMILIO ALVAREZ-VEGA</t>
  </si>
  <si>
    <t>84213786</t>
  </si>
  <si>
    <t>104784-00</t>
  </si>
  <si>
    <t>22700974</t>
  </si>
  <si>
    <t>CESAR JIMENEZ OLIVARES</t>
  </si>
  <si>
    <t>104762-00</t>
  </si>
  <si>
    <t>150 NOROESTE DE LA ESCUELA REPUBLICA DE MEXICO</t>
  </si>
  <si>
    <t>27312080</t>
  </si>
  <si>
    <t>27311075</t>
  </si>
  <si>
    <t>104746-00</t>
  </si>
  <si>
    <t>87213152</t>
  </si>
  <si>
    <t>104770-00</t>
  </si>
  <si>
    <t>300 M DE LA DELEGACION DE POLICIA</t>
  </si>
  <si>
    <t>88249088</t>
  </si>
  <si>
    <t>104758-00</t>
  </si>
  <si>
    <t>8 KM AL ESTE DEL CENTRO DE ACOPIO DE GRANO DE</t>
  </si>
  <si>
    <t>22064757</t>
  </si>
  <si>
    <t>ANGIE MORA SEGURA</t>
  </si>
  <si>
    <t>25570765</t>
  </si>
  <si>
    <t>104790-00</t>
  </si>
  <si>
    <t>24167075</t>
  </si>
  <si>
    <t>ARIEL CHAVES ZAMORA</t>
  </si>
  <si>
    <t>88567687</t>
  </si>
  <si>
    <t>104791-00</t>
  </si>
  <si>
    <t>24283281</t>
  </si>
  <si>
    <t>104744-00</t>
  </si>
  <si>
    <t>CONTIGUO A CRUZ ROJA DE SANTA ROSA</t>
  </si>
  <si>
    <t>25367402</t>
  </si>
  <si>
    <t>104747-00</t>
  </si>
  <si>
    <t>SALON COMUNAL. CONTIGUO A ESCUELA FAUSTO HERRERA</t>
  </si>
  <si>
    <t>22006471</t>
  </si>
  <si>
    <t>MERLYN MARIA GONZALEZ REID</t>
  </si>
  <si>
    <t>104756-00</t>
  </si>
  <si>
    <t>85846248</t>
  </si>
  <si>
    <t>104817-00</t>
  </si>
  <si>
    <t>24441506</t>
  </si>
  <si>
    <t>104792-00</t>
  </si>
  <si>
    <t>86616293</t>
  </si>
  <si>
    <t>FLOR BLANCO PEREIRA</t>
  </si>
  <si>
    <t>104802-00</t>
  </si>
  <si>
    <t>21003482</t>
  </si>
  <si>
    <t>104812-00</t>
  </si>
  <si>
    <t>I.E.G.B.</t>
  </si>
  <si>
    <t>22826018</t>
  </si>
  <si>
    <t>22821453</t>
  </si>
  <si>
    <t>IEGB</t>
  </si>
  <si>
    <t>104819-00</t>
  </si>
  <si>
    <t>200 M NORTE DE LA ESQUINA NORESTE IGLESIA MARIA AUXILIADORA</t>
  </si>
  <si>
    <t>21011380</t>
  </si>
  <si>
    <t>200301-00</t>
  </si>
  <si>
    <t>300 M OESTE ENTRADA PRINCIPAL I.T.C.R</t>
  </si>
  <si>
    <t>erivera@sonny.cr</t>
  </si>
  <si>
    <t>25511140</t>
  </si>
  <si>
    <t>ERIKA RIVERA CASTILLO</t>
  </si>
  <si>
    <t>25510752</t>
  </si>
  <si>
    <t>104813-00</t>
  </si>
  <si>
    <t>22254661</t>
  </si>
  <si>
    <t>104818-00</t>
  </si>
  <si>
    <t>24102494</t>
  </si>
  <si>
    <t>104796-00</t>
  </si>
  <si>
    <t>300 NORTE DEL TEMPLO DE CHIRRARA</t>
  </si>
  <si>
    <t>24100409</t>
  </si>
  <si>
    <t>SHIRLENE QUIROS PAVON</t>
  </si>
  <si>
    <t>104806-00</t>
  </si>
  <si>
    <t>22766347</t>
  </si>
  <si>
    <t>22531983</t>
  </si>
  <si>
    <t>200465-00</t>
  </si>
  <si>
    <t>25 M NORTE DE LA PULPERIA FLOR DE CAÑA</t>
  </si>
  <si>
    <t>84220603</t>
  </si>
  <si>
    <t>104829-00</t>
  </si>
  <si>
    <t>27300571</t>
  </si>
  <si>
    <t>C.T.P. AGUSTINIANO CIUDAD DE LOS NIÑOS</t>
  </si>
  <si>
    <t>104794-00</t>
  </si>
  <si>
    <t>300 M ESTE DE LA ESCUELA SANTIAGO ALPIZAR</t>
  </si>
  <si>
    <t>88204574</t>
  </si>
  <si>
    <t>104811-00</t>
  </si>
  <si>
    <t>50 M ESTE DEL EBAIS DE LA COLONIA</t>
  </si>
  <si>
    <t>27113482</t>
  </si>
  <si>
    <t>RAFAEL ANGEL QUIROS SEGURA</t>
  </si>
  <si>
    <t>104808-00</t>
  </si>
  <si>
    <t>300 M NOROESTE DE GUARDIA RURAL, FINCA NARANJO</t>
  </si>
  <si>
    <t>87424223</t>
  </si>
  <si>
    <t>104793-00</t>
  </si>
  <si>
    <t>800 M ESTE DEL EBAIS LA CASONA</t>
  </si>
  <si>
    <t>22005308</t>
  </si>
  <si>
    <t>104753-00</t>
  </si>
  <si>
    <t>88224206</t>
  </si>
  <si>
    <t>200068-00</t>
  </si>
  <si>
    <t>1 KM AL NORTE DE CONSTRU PLAZA</t>
  </si>
  <si>
    <t>admision@waschool.org</t>
  </si>
  <si>
    <t>22152103</t>
  </si>
  <si>
    <t>104805-00</t>
  </si>
  <si>
    <t>22282013</t>
  </si>
  <si>
    <t>104834-00</t>
  </si>
  <si>
    <t>62970610</t>
  </si>
  <si>
    <t>205276-00</t>
  </si>
  <si>
    <t>22410874</t>
  </si>
  <si>
    <t>ABIGAIL ROJAS ROJAS</t>
  </si>
  <si>
    <t>200361-00</t>
  </si>
  <si>
    <t>D.WALMARK 1 KM OESTE Y 50 NORTE, CONTIGUO A LA LA PISTA CUADRACICLOS</t>
  </si>
  <si>
    <t>22611717</t>
  </si>
  <si>
    <t>104814-00</t>
  </si>
  <si>
    <t>83913989</t>
  </si>
  <si>
    <t>104835-00</t>
  </si>
  <si>
    <t>88774159</t>
  </si>
  <si>
    <t>104836-00</t>
  </si>
  <si>
    <t>25482532</t>
  </si>
  <si>
    <t>THAIS CHAVERRI MONGE</t>
  </si>
  <si>
    <t>104837-00</t>
  </si>
  <si>
    <t>ERIC GERARDO BOLAÑOS BARBOZA</t>
  </si>
  <si>
    <t>84103128</t>
  </si>
  <si>
    <t>104839-00</t>
  </si>
  <si>
    <t>89373749</t>
  </si>
  <si>
    <t>104840-00</t>
  </si>
  <si>
    <t>FRENTE A LA IGLESIA CATOLICA COLONIA DEL VALLE</t>
  </si>
  <si>
    <t>83277013</t>
  </si>
  <si>
    <t>104845-00</t>
  </si>
  <si>
    <t>DE LA ENTRADA DE ZENT, 8 KM  AL SUROESTE</t>
  </si>
  <si>
    <t>86549425</t>
  </si>
  <si>
    <t>MINOR BEITA ROJAS</t>
  </si>
  <si>
    <t>83602028</t>
  </si>
  <si>
    <t>104844-00</t>
  </si>
  <si>
    <t>BAJO CHIRRIPO 12 KM AL SUR DE ENTRADA BRISTOL</t>
  </si>
  <si>
    <t>88838433</t>
  </si>
  <si>
    <t>104843-00</t>
  </si>
  <si>
    <t>25 M OESTE Y 200 M SUR DE LA ESCUELA COROMA</t>
  </si>
  <si>
    <t>84904590</t>
  </si>
  <si>
    <t>104853-00</t>
  </si>
  <si>
    <t>24692660</t>
  </si>
  <si>
    <t>104925-00</t>
  </si>
  <si>
    <t>83374754</t>
  </si>
  <si>
    <t>104841-00</t>
  </si>
  <si>
    <t>86496195</t>
  </si>
  <si>
    <t>MARIA TERESA MARTINEZ GUTIERREZ</t>
  </si>
  <si>
    <t>104923-00</t>
  </si>
  <si>
    <t>22453134</t>
  </si>
  <si>
    <t>104922-00</t>
  </si>
  <si>
    <t>73007613</t>
  </si>
  <si>
    <t>LIDIETH ALFARO MONDRAGON</t>
  </si>
  <si>
    <t>104945-00</t>
  </si>
  <si>
    <t>1 KM ESTE DE IGLESIA CATOLICA DE LOS ANGELES</t>
  </si>
  <si>
    <t>85205672</t>
  </si>
  <si>
    <t>26577302</t>
  </si>
  <si>
    <t>200156-00</t>
  </si>
  <si>
    <t>72612230</t>
  </si>
  <si>
    <t>200486-00</t>
  </si>
  <si>
    <t>400 M ESTE DEL HOGAR DE ANCIANOS PAQUITA</t>
  </si>
  <si>
    <t>27772681</t>
  </si>
  <si>
    <t>100219-00</t>
  </si>
  <si>
    <t>24309782</t>
  </si>
  <si>
    <t>200117-00</t>
  </si>
  <si>
    <t>22034621</t>
  </si>
  <si>
    <t>104948-00</t>
  </si>
  <si>
    <t>100 M OESTE DEL EBAIS DE SAN ANTONIO DEL HUMO, MANO IZQUIERDA</t>
  </si>
  <si>
    <t>CRISTHIAN MIRANDA ENRIQUEZ</t>
  </si>
  <si>
    <t>84013452</t>
  </si>
  <si>
    <t>87276966</t>
  </si>
  <si>
    <t>104934-00</t>
  </si>
  <si>
    <t>27972815</t>
  </si>
  <si>
    <t>104942-00</t>
  </si>
  <si>
    <t>25302024</t>
  </si>
  <si>
    <t>25512483</t>
  </si>
  <si>
    <t>104947-00</t>
  </si>
  <si>
    <t>25720868</t>
  </si>
  <si>
    <t>104946-00</t>
  </si>
  <si>
    <t>88312117</t>
  </si>
  <si>
    <t>104972-00</t>
  </si>
  <si>
    <t>DE LAS OFICINAS DE SUPERVISION 4, 8 KM NORESTE</t>
  </si>
  <si>
    <t>22001224</t>
  </si>
  <si>
    <t>104969-00</t>
  </si>
  <si>
    <t>SHIKIARI</t>
  </si>
  <si>
    <t>63086738</t>
  </si>
  <si>
    <t>DIEGO DELGADO SOLIS</t>
  </si>
  <si>
    <t>104970-00</t>
  </si>
  <si>
    <t>4 KM ESTE DEL PUENTE DE VAREH</t>
  </si>
  <si>
    <t>87765958</t>
  </si>
  <si>
    <t>104971-00</t>
  </si>
  <si>
    <t>FRENTE A LAS INSTALACIONES ACOMUITA, SHIROLES</t>
  </si>
  <si>
    <t>83870028</t>
  </si>
  <si>
    <t>87286188</t>
  </si>
  <si>
    <t>200405-00</t>
  </si>
  <si>
    <t>700 M ESTE Y 400 SUR CRUCE SANTA ELENA</t>
  </si>
  <si>
    <t>200233-00</t>
  </si>
  <si>
    <t>270 M NORTE DEL SUPER NARANJO</t>
  </si>
  <si>
    <t>24382450</t>
  </si>
  <si>
    <t>200097-00</t>
  </si>
  <si>
    <t>22300821</t>
  </si>
  <si>
    <t>WILFREDO VARGAS CALDERON</t>
  </si>
  <si>
    <t>22303775</t>
  </si>
  <si>
    <t>200144-00</t>
  </si>
  <si>
    <t>88280500</t>
  </si>
  <si>
    <t>104977-00</t>
  </si>
  <si>
    <t>REINALDO CARPIO ARGUEDAS</t>
  </si>
  <si>
    <t>25570771</t>
  </si>
  <si>
    <t>25563009</t>
  </si>
  <si>
    <t>104976-00</t>
  </si>
  <si>
    <t>88368537</t>
  </si>
  <si>
    <t>104978-00</t>
  </si>
  <si>
    <t>200009-00</t>
  </si>
  <si>
    <t>22335489</t>
  </si>
  <si>
    <t>104981-00</t>
  </si>
  <si>
    <t>86962360</t>
  </si>
  <si>
    <t>104980-00</t>
  </si>
  <si>
    <t>200 M NORTE DE LA ALCALDIA MIXTA GUACIMO</t>
  </si>
  <si>
    <t>88379282</t>
  </si>
  <si>
    <t>200406-00</t>
  </si>
  <si>
    <t>40520560</t>
  </si>
  <si>
    <t>200265-00</t>
  </si>
  <si>
    <t>800 M N DE ESCUELA EULOGIA RUIZ</t>
  </si>
  <si>
    <t>24948382</t>
  </si>
  <si>
    <t>200487-00</t>
  </si>
  <si>
    <t>83118928</t>
  </si>
  <si>
    <t>200330-00</t>
  </si>
  <si>
    <t>TRES RIOS, DE LA CAPILLA DE VELA 150 N</t>
  </si>
  <si>
    <t>40821332</t>
  </si>
  <si>
    <t>200290-00</t>
  </si>
  <si>
    <t>24603374</t>
  </si>
  <si>
    <t>200450-00</t>
  </si>
  <si>
    <t>104985-00</t>
  </si>
  <si>
    <t>400 M NOROESTE DEL CEMENTERIO DE FLORIDA</t>
  </si>
  <si>
    <t>89484253</t>
  </si>
  <si>
    <t>KAREN ARAYA QUIROS</t>
  </si>
  <si>
    <t>104984-00</t>
  </si>
  <si>
    <t>25 M AL ESTE DE LA ESCUELA PROYECTO PACUARE</t>
  </si>
  <si>
    <t>27953483</t>
  </si>
  <si>
    <t>ANDREW LEWIS REID</t>
  </si>
  <si>
    <t>104983-00</t>
  </si>
  <si>
    <t>300 M SUR DE LA ESCUELA CURRE</t>
  </si>
  <si>
    <t>87741990</t>
  </si>
  <si>
    <t>200382-00</t>
  </si>
  <si>
    <t>22353355</t>
  </si>
  <si>
    <t>104993-00</t>
  </si>
  <si>
    <t>DEL CEMENTERIO CENTRAL DE GUAPILES 1 KM OESTE</t>
  </si>
  <si>
    <t>83730752</t>
  </si>
  <si>
    <t>200454-00</t>
  </si>
  <si>
    <t>DE LA BOMBA TOTAL 2,8 KM OESTE CARRETERA COCO</t>
  </si>
  <si>
    <t>83214832</t>
  </si>
  <si>
    <t>200494-00</t>
  </si>
  <si>
    <t>26431130</t>
  </si>
  <si>
    <t>200121-00</t>
  </si>
  <si>
    <t>85592927</t>
  </si>
  <si>
    <t>200100-00</t>
  </si>
  <si>
    <t>HOGAR ANCIANOS DE MORA 200 NORTE Y 200 OESTE</t>
  </si>
  <si>
    <t>22491516</t>
  </si>
  <si>
    <t>200489-00</t>
  </si>
  <si>
    <t>ceapc80@gmail.com</t>
  </si>
  <si>
    <t>27322886</t>
  </si>
  <si>
    <t>200374-00</t>
  </si>
  <si>
    <t>500 M OESTE DEL TEMPLO CATOLICO</t>
  </si>
  <si>
    <t>21017459</t>
  </si>
  <si>
    <t>22627025</t>
  </si>
  <si>
    <t>200371-00</t>
  </si>
  <si>
    <t>150 M NORTE DE LA CASA CURAL</t>
  </si>
  <si>
    <t>info@pasosdejuventud.ed.cr</t>
  </si>
  <si>
    <t>22374454</t>
  </si>
  <si>
    <t>105026-00</t>
  </si>
  <si>
    <t>200 M OESTE DE LA PLAZA DE DEPORTES, COPEY, DOTA</t>
  </si>
  <si>
    <t>25411633</t>
  </si>
  <si>
    <t>83710234</t>
  </si>
  <si>
    <t>105032-00</t>
  </si>
  <si>
    <t>105031-00</t>
  </si>
  <si>
    <t>22006524</t>
  </si>
  <si>
    <t>26393028</t>
  </si>
  <si>
    <t>105030-00</t>
  </si>
  <si>
    <t>500 ESTE DE LA IGLESIA CATOLICA</t>
  </si>
  <si>
    <t>26500482</t>
  </si>
  <si>
    <t>105033-00</t>
  </si>
  <si>
    <t>1 KM ESTE ANTES DE LLEGAR A ESCUELA DEL PROGRESO</t>
  </si>
  <si>
    <t>105029-00</t>
  </si>
  <si>
    <t>84713420</t>
  </si>
  <si>
    <t>105027-00</t>
  </si>
  <si>
    <t>250 M SUR DE LA ESCUELA SAN JOSE</t>
  </si>
  <si>
    <t>col.elamparo@mep.go.cr</t>
  </si>
  <si>
    <t>83474797</t>
  </si>
  <si>
    <t>200474-00</t>
  </si>
  <si>
    <t>1,3 KM SURESTE DEL BANCO NACIONAL</t>
  </si>
  <si>
    <t>89788285</t>
  </si>
  <si>
    <t>200019-00</t>
  </si>
  <si>
    <t>100 SUR Y 25 ESTE DE LAVANDERIA LA MARGARITA</t>
  </si>
  <si>
    <t>40364554</t>
  </si>
  <si>
    <t>200309-00</t>
  </si>
  <si>
    <t>25520931</t>
  </si>
  <si>
    <t>200440-00</t>
  </si>
  <si>
    <t>IRIS VIRGINIA DEL CARMEN ARAYA UGALDE</t>
  </si>
  <si>
    <t>89208100</t>
  </si>
  <si>
    <t>200410-00</t>
  </si>
  <si>
    <t>DEL BNCR EN BELEN CENTRO, 300 NORTE Y 150 OESTE</t>
  </si>
  <si>
    <t>22934863</t>
  </si>
  <si>
    <t>200367-00</t>
  </si>
  <si>
    <t>22659026</t>
  </si>
  <si>
    <t>105051-00</t>
  </si>
  <si>
    <t>10 KM ESTE DE ALTO QUETZAL, 800 M OESTE DEL ANDARIVEL SINOLI</t>
  </si>
  <si>
    <t>84626443</t>
  </si>
  <si>
    <t>105045-00</t>
  </si>
  <si>
    <t>83287492</t>
  </si>
  <si>
    <t>105046-00</t>
  </si>
  <si>
    <t>87309849</t>
  </si>
  <si>
    <t>22568880</t>
  </si>
  <si>
    <t>105047-00</t>
  </si>
  <si>
    <t>83169735</t>
  </si>
  <si>
    <t>ISABEL LORENA LEZCANO MONGE</t>
  </si>
  <si>
    <t>26613441</t>
  </si>
  <si>
    <t>105044-00</t>
  </si>
  <si>
    <t>LICEO RURAL TSIKRIYÖK</t>
  </si>
  <si>
    <t>50 ESTE DE LA IGLESIA CATOLICA</t>
  </si>
  <si>
    <t>ELIZABETH PEREZ ELIZONDO</t>
  </si>
  <si>
    <t>82864499</t>
  </si>
  <si>
    <t>87093141</t>
  </si>
  <si>
    <t>200468-00</t>
  </si>
  <si>
    <t>26633839</t>
  </si>
  <si>
    <t>200127-00</t>
  </si>
  <si>
    <t>83933196</t>
  </si>
  <si>
    <t>C.T.P. C.I.T.</t>
  </si>
  <si>
    <t>200449-00</t>
  </si>
  <si>
    <t>26545042</t>
  </si>
  <si>
    <t>200513-00</t>
  </si>
  <si>
    <t>40003554</t>
  </si>
  <si>
    <t>ANGIE MATA TENCIO</t>
  </si>
  <si>
    <t>200057-00</t>
  </si>
  <si>
    <t>22886113</t>
  </si>
  <si>
    <t>105061-00</t>
  </si>
  <si>
    <t>500 M SUROESTE Y 300 OESTE DE LA PLAZA DE DEPORTES, SAN FRANCISCO DE LA PALMERA</t>
  </si>
  <si>
    <t>83120381</t>
  </si>
  <si>
    <t>105063-00</t>
  </si>
  <si>
    <t>87449407</t>
  </si>
  <si>
    <t>26502008</t>
  </si>
  <si>
    <t>105062-00</t>
  </si>
  <si>
    <t>1 KM AL SUR DE LA ESCUELA VEGAS RIOS PALACIOS</t>
  </si>
  <si>
    <t>87083395</t>
  </si>
  <si>
    <t>200063-00</t>
  </si>
  <si>
    <t>22152393</t>
  </si>
  <si>
    <t>200058-00</t>
  </si>
  <si>
    <t>22280562</t>
  </si>
  <si>
    <t>200135-00</t>
  </si>
  <si>
    <t>DEL COSTADO SUR DEL PARQUE EL BOSQUE 25 M ESTE</t>
  </si>
  <si>
    <t>22140485</t>
  </si>
  <si>
    <t>205413-00</t>
  </si>
  <si>
    <t>DE MACDONALD'S 500 NORTE Y 200 OESTE</t>
  </si>
  <si>
    <t>MARLENE SALAZAR SOLORZANO</t>
  </si>
  <si>
    <t>87197541</t>
  </si>
  <si>
    <t>87100902</t>
  </si>
  <si>
    <t>200052-00</t>
  </si>
  <si>
    <t>22266596</t>
  </si>
  <si>
    <t>200170-00</t>
  </si>
  <si>
    <t>22978043</t>
  </si>
  <si>
    <t>JUAN A. RODRIGUEZ LOBO</t>
  </si>
  <si>
    <t>200453-00</t>
  </si>
  <si>
    <t>83402609</t>
  </si>
  <si>
    <t>105071-00</t>
  </si>
  <si>
    <t>105066-00</t>
  </si>
  <si>
    <t>24164041</t>
  </si>
  <si>
    <t>105068-00</t>
  </si>
  <si>
    <t>27682361</t>
  </si>
  <si>
    <t>105073-00</t>
  </si>
  <si>
    <t>VARA BLANCA, CONTIGUO A FUERZA PUBLICA</t>
  </si>
  <si>
    <t>83192544</t>
  </si>
  <si>
    <t>105067-00</t>
  </si>
  <si>
    <t>PRISCILA REYES ACOSTA</t>
  </si>
  <si>
    <t>88348465</t>
  </si>
  <si>
    <t>84328298</t>
  </si>
  <si>
    <t>200132-00</t>
  </si>
  <si>
    <t>22821282</t>
  </si>
  <si>
    <t>200447-00</t>
  </si>
  <si>
    <t>CONTIGUO TEMPLO CATOLICO, HUACAS DE SANTA CRUZ</t>
  </si>
  <si>
    <t>88344645</t>
  </si>
  <si>
    <t>200197-00</t>
  </si>
  <si>
    <t>22734271</t>
  </si>
  <si>
    <t>XIMENA GAETE SOLANO</t>
  </si>
  <si>
    <t>200426-00</t>
  </si>
  <si>
    <t>100 M ESTE Y 50 N DEL ABASTECEDOR LA GUARIA</t>
  </si>
  <si>
    <t>89321665</t>
  </si>
  <si>
    <t>204936-00</t>
  </si>
  <si>
    <t>500 ESTE Y 50 NORTE DE LA UNA</t>
  </si>
  <si>
    <t>HNA. JUANA FRANCISCA VENTURA CALLEJAS</t>
  </si>
  <si>
    <t>71891513</t>
  </si>
  <si>
    <t>200442-00</t>
  </si>
  <si>
    <t>DEL HOTEL LA ESTANCIA 1 KM ESTE, 25 M N Y 200 E</t>
  </si>
  <si>
    <t>26821210</t>
  </si>
  <si>
    <t>105078-00</t>
  </si>
  <si>
    <t>88693357</t>
  </si>
  <si>
    <t>87576511</t>
  </si>
  <si>
    <t>200446-00</t>
  </si>
  <si>
    <t>150 M AL OESTE Y 150 NORTE, FRENTE A CABINAS OASIS</t>
  </si>
  <si>
    <t>84499944</t>
  </si>
  <si>
    <t>100438-00</t>
  </si>
  <si>
    <t>25626238</t>
  </si>
  <si>
    <t>comunicaciónmep@bluevalley.ed.cr</t>
  </si>
  <si>
    <t>DAVI SANCHEZ NETTO</t>
  </si>
  <si>
    <t>200213-00</t>
  </si>
  <si>
    <t>600 M OESTE DE LA CAMARA DE CANEROS</t>
  </si>
  <si>
    <t>direccion@bmscostarica.com</t>
  </si>
  <si>
    <t>27723033</t>
  </si>
  <si>
    <t>100427-00</t>
  </si>
  <si>
    <t>DENTRO DE LAS INSTALACIONES DE LA UNA, SARAPIQUI</t>
  </si>
  <si>
    <t>88646342</t>
  </si>
  <si>
    <t>200376-00</t>
  </si>
  <si>
    <t>22623263</t>
  </si>
  <si>
    <t>88339778</t>
  </si>
  <si>
    <t>200040-00</t>
  </si>
  <si>
    <t>PAVAS, DEL PALI 200 OESTE, 50 NORTE Y 50 OESTE</t>
  </si>
  <si>
    <t>22312070</t>
  </si>
  <si>
    <t>200286-00</t>
  </si>
  <si>
    <t>200 M ESTE DEL MUSICOLOR, CAMPUS D</t>
  </si>
  <si>
    <t>HEINER MADRIGAL PICADO</t>
  </si>
  <si>
    <t>83411159</t>
  </si>
  <si>
    <t>105087-00</t>
  </si>
  <si>
    <t>2 KM ESTE DE LA ESCUELA SHARABATA</t>
  </si>
  <si>
    <t>RUTH SEGURA BRENES</t>
  </si>
  <si>
    <t>83080951</t>
  </si>
  <si>
    <t>205372-00</t>
  </si>
  <si>
    <t>26400249</t>
  </si>
  <si>
    <t>200236-00</t>
  </si>
  <si>
    <t>22019467</t>
  </si>
  <si>
    <t>200129-00</t>
  </si>
  <si>
    <t>40809633</t>
  </si>
  <si>
    <t>CHRISTIAN WHITE HERNANDEZ</t>
  </si>
  <si>
    <t>21005273 Ext.2113</t>
  </si>
  <si>
    <t>200099-00</t>
  </si>
  <si>
    <t>86452099</t>
  </si>
  <si>
    <t>200448-00</t>
  </si>
  <si>
    <t>105198-00</t>
  </si>
  <si>
    <t>25 ESTE SUPER LAPA, TAMBOR DE COBANO</t>
  </si>
  <si>
    <t>83771882</t>
  </si>
  <si>
    <t>105242-00</t>
  </si>
  <si>
    <t>CARRETERA AL PARQUE NACIONAL BARBILLA 500 M DESPUES DE ESCUELA LAS BRISAS DE PACUARITO</t>
  </si>
  <si>
    <t>86213263</t>
  </si>
  <si>
    <t>105209-00</t>
  </si>
  <si>
    <t>CIENTIFICO DE COSTA RICA DE SAN VITO -UNED-</t>
  </si>
  <si>
    <t>DANIXZA MARIA AGUILAR MEDINA</t>
  </si>
  <si>
    <t>85020889</t>
  </si>
  <si>
    <t>205301-00</t>
  </si>
  <si>
    <t>COLEGIO TESORO DEL SABER</t>
  </si>
  <si>
    <t>DE LA PLAZA DE DEPORTES DE B° SOCORRO 350 ESTE, SAN MIGUEL SANTO DOMINGO, HEREDIA</t>
  </si>
  <si>
    <t>72104453</t>
  </si>
  <si>
    <t>ANA CRISTINA DURAN ROMAN</t>
  </si>
  <si>
    <t>62939409</t>
  </si>
  <si>
    <t>205264-00</t>
  </si>
  <si>
    <t>83506486</t>
  </si>
  <si>
    <t>200273-00</t>
  </si>
  <si>
    <t>24500316</t>
  </si>
  <si>
    <t>200420-00</t>
  </si>
  <si>
    <t>400 M NORTE DE VINDI, EDIFICIO MANO DERECHA</t>
  </si>
  <si>
    <t>85115333</t>
  </si>
  <si>
    <t>200483-00</t>
  </si>
  <si>
    <t>87035396</t>
  </si>
  <si>
    <t>200091-00</t>
  </si>
  <si>
    <t>84954832</t>
  </si>
  <si>
    <t>101309-00</t>
  </si>
  <si>
    <t>UNIDAD PEDAGOGICA MARIA VARGAS RODRIGUEZ</t>
  </si>
  <si>
    <t>1 KM OESTE DE LOS SEMAFOROS DE CIRUELAS</t>
  </si>
  <si>
    <t>22150607</t>
  </si>
  <si>
    <t>200081-00</t>
  </si>
  <si>
    <t>22504858</t>
  </si>
  <si>
    <t>200249-00</t>
  </si>
  <si>
    <t>70707029</t>
  </si>
  <si>
    <t>205428-00</t>
  </si>
  <si>
    <t>LAS LOMAS, DE LA GASOLINERA JSM TAMARINDO, 300 M NORTE</t>
  </si>
  <si>
    <t>87282178</t>
  </si>
  <si>
    <t>88891839</t>
  </si>
  <si>
    <t>200122-00</t>
  </si>
  <si>
    <t>60882761</t>
  </si>
  <si>
    <t>200470-00</t>
  </si>
  <si>
    <t>75 M DEL RESTAURANTE DIKARY</t>
  </si>
  <si>
    <t>inst.adventistademonteverde@gmail.com</t>
  </si>
  <si>
    <t>26455467</t>
  </si>
  <si>
    <t>ELIZA ANNAVI AGUILAR GARCIAS</t>
  </si>
  <si>
    <t>205427-00</t>
  </si>
  <si>
    <t>83867018</t>
  </si>
  <si>
    <t>26757018</t>
  </si>
  <si>
    <t>200158-00</t>
  </si>
  <si>
    <t>400 M NORTE DEL ANTIGUO SALON LA PISTA</t>
  </si>
  <si>
    <t>83770184</t>
  </si>
  <si>
    <t>88882851</t>
  </si>
  <si>
    <t>105521-00</t>
  </si>
  <si>
    <t>100 M OESTE Y 100 M SUR DE LA CLINICA, INSTALACIONES DE LA UNED</t>
  </si>
  <si>
    <t>cientificoparrita@gmail.com</t>
  </si>
  <si>
    <t>84950320</t>
  </si>
  <si>
    <t>200183-00</t>
  </si>
  <si>
    <t>DE LA FUNDACION COSTA RICA CANADA 200 M SUR</t>
  </si>
  <si>
    <t>70120013</t>
  </si>
  <si>
    <t>105539-00</t>
  </si>
  <si>
    <t>9984</t>
  </si>
  <si>
    <t>INSTALACIONES DE LA UNED PURISCAL</t>
  </si>
  <si>
    <t>cientifico.puriscal@mep.go.cr</t>
  </si>
  <si>
    <t>87125152</t>
  </si>
  <si>
    <t>105541-00</t>
  </si>
  <si>
    <t>9982</t>
  </si>
  <si>
    <t>INSTALACIONES DE LA UNED SAN MARCOS</t>
  </si>
  <si>
    <t>cientifico.lossantos@mep.go.cr</t>
  </si>
  <si>
    <t>87600683</t>
  </si>
  <si>
    <t>DANIELA RAMIREZ VIALES</t>
  </si>
  <si>
    <t>105540-00</t>
  </si>
  <si>
    <t>9983</t>
  </si>
  <si>
    <t>CONTIGUO AL COLEGIO TECNICO PROFESIONAL DE UPALA</t>
  </si>
  <si>
    <t>colecientinortenorte@uned.ac.cr</t>
  </si>
  <si>
    <t>60049241</t>
  </si>
  <si>
    <t>DANIEL DIAZ RODRIGUEZ</t>
  </si>
  <si>
    <t>88134791</t>
  </si>
  <si>
    <t>200082-00</t>
  </si>
  <si>
    <t>01147</t>
  </si>
  <si>
    <t>CENTRO EDUCATIVO VAS CHRISTIAN SCHOOL</t>
  </si>
  <si>
    <t>LOMAS</t>
  </si>
  <si>
    <t>DE LA AGENCIA LA GUACAMAYA 100 SUR Y 150 OESTE</t>
  </si>
  <si>
    <t>educacion@vas.cr</t>
  </si>
  <si>
    <t>22592275</t>
  </si>
  <si>
    <t>NELLA GARCIA JIMENEZ</t>
  </si>
  <si>
    <t>C.T.P. PROYECTO EDUCATIVO SURI</t>
  </si>
  <si>
    <t>101802-00</t>
  </si>
  <si>
    <t>01149</t>
  </si>
  <si>
    <t>7041</t>
  </si>
  <si>
    <t>UNIDAD PEDAGOGICA SAN FRANCISCO</t>
  </si>
  <si>
    <t>académico</t>
  </si>
  <si>
    <t>CONTIGUO AL TEMPLO CATOLICO DE SAN FRANCISCO</t>
  </si>
  <si>
    <t>esc.sanfrancisco.occidente@mep.go.cr</t>
  </si>
  <si>
    <t>EULIN PATRICIA CHACON GAMBOA</t>
  </si>
  <si>
    <t>88692205</t>
  </si>
  <si>
    <t>205502-00</t>
  </si>
  <si>
    <t>01150</t>
  </si>
  <si>
    <t>LA PAZ COMMUNITY SCHOOL-CARRILLO-</t>
  </si>
  <si>
    <t>300 M ESTE DE LA ENTRADA AL CENTRO PAPAGAYO DO IT</t>
  </si>
  <si>
    <t>colegiotempisque@lapazschool.org</t>
  </si>
  <si>
    <t>RYAN DEAUSTIN</t>
  </si>
  <si>
    <t>87869976</t>
  </si>
  <si>
    <t>200272-00</t>
  </si>
  <si>
    <t>01151</t>
  </si>
  <si>
    <t>CENTRO EDUCATIVO LEON</t>
  </si>
  <si>
    <t>300 M ESTE DEL CRUCE DE RIO GRANDE</t>
  </si>
  <si>
    <t>info@leon.ed.cr</t>
  </si>
  <si>
    <t>HILDA NIDIA LEON VILLALTA</t>
  </si>
  <si>
    <t>24467792/88247885</t>
  </si>
  <si>
    <t>205263-00</t>
  </si>
  <si>
    <t>01152</t>
  </si>
  <si>
    <t>FINLAND SCHOOL COSTA RICA</t>
  </si>
  <si>
    <t>200 M SUR DE FERRETERIA URE, CALLE LOS PRINCIPES</t>
  </si>
  <si>
    <t>paul.chinchilla@finlandschool.net</t>
  </si>
  <si>
    <t>4000 1713</t>
  </si>
  <si>
    <t>8512 1212</t>
  </si>
  <si>
    <t>PAUL CHINCHILLA CARDENAS</t>
  </si>
  <si>
    <t>2430 2406</t>
  </si>
  <si>
    <t>200372-00</t>
  </si>
  <si>
    <t>00000</t>
  </si>
  <si>
    <t>0</t>
  </si>
  <si>
    <t>205366-00</t>
  </si>
  <si>
    <t>01153</t>
  </si>
  <si>
    <t>CENTRO EDUCATIVO CLOVER HILLS EDUCATIVE SYSTEM</t>
  </si>
  <si>
    <t>DE LA UNIVERSIDAD NACIONAL 400 M AL SUR Y 150 M AL ESTE DEL CRUCE DE CASITAS</t>
  </si>
  <si>
    <t>casacuna01@gmail.com</t>
  </si>
  <si>
    <t>EVELYN ALVARADO RAMOS</t>
  </si>
  <si>
    <t>01154</t>
  </si>
  <si>
    <t>7050</t>
  </si>
  <si>
    <t>LICEO EXPERIMENTAL BILINGÜE DE SARAPIQUI</t>
  </si>
  <si>
    <t>4.00001</t>
  </si>
  <si>
    <t>4.00002</t>
  </si>
  <si>
    <t>4.00003</t>
  </si>
  <si>
    <t>4.00004</t>
  </si>
  <si>
    <t>4.00006</t>
  </si>
  <si>
    <t>4.00008</t>
  </si>
  <si>
    <t>4.00009</t>
  </si>
  <si>
    <t>4.00010</t>
  </si>
  <si>
    <t>4.00011</t>
  </si>
  <si>
    <t>4.00013</t>
  </si>
  <si>
    <t>4.00014</t>
  </si>
  <si>
    <t>4.00015</t>
  </si>
  <si>
    <t>4.00016</t>
  </si>
  <si>
    <t>4.00017</t>
  </si>
  <si>
    <t>4.00018</t>
  </si>
  <si>
    <t>4.00019</t>
  </si>
  <si>
    <t>4.00020</t>
  </si>
  <si>
    <t>4.00021</t>
  </si>
  <si>
    <t>4.00023</t>
  </si>
  <si>
    <t>4.00024</t>
  </si>
  <si>
    <t>4.00025</t>
  </si>
  <si>
    <t>4.00026</t>
  </si>
  <si>
    <t>4.00027</t>
  </si>
  <si>
    <t>4.00028</t>
  </si>
  <si>
    <t>4.00029</t>
  </si>
  <si>
    <t>4.00031</t>
  </si>
  <si>
    <t>4.00032</t>
  </si>
  <si>
    <t>4.00033</t>
  </si>
  <si>
    <t>4.00034</t>
  </si>
  <si>
    <t>4.00035</t>
  </si>
  <si>
    <t>4.00036</t>
  </si>
  <si>
    <t>4.00037</t>
  </si>
  <si>
    <t>4.00038</t>
  </si>
  <si>
    <t>4.00040</t>
  </si>
  <si>
    <t>4.00041</t>
  </si>
  <si>
    <t>4.00044</t>
  </si>
  <si>
    <t>4.00047</t>
  </si>
  <si>
    <t>4.00048</t>
  </si>
  <si>
    <t>4.00049</t>
  </si>
  <si>
    <t>4.00050</t>
  </si>
  <si>
    <t>4.00051</t>
  </si>
  <si>
    <t>4.00052</t>
  </si>
  <si>
    <t>4.00054</t>
  </si>
  <si>
    <t>4.00055</t>
  </si>
  <si>
    <t>4.00056</t>
  </si>
  <si>
    <t>4.00057</t>
  </si>
  <si>
    <t>4.00058</t>
  </si>
  <si>
    <t>4.00059</t>
  </si>
  <si>
    <t>4.00061</t>
  </si>
  <si>
    <t>4.00062</t>
  </si>
  <si>
    <t>4.00063</t>
  </si>
  <si>
    <t>4.00064</t>
  </si>
  <si>
    <t>4.00065</t>
  </si>
  <si>
    <t>4.00066</t>
  </si>
  <si>
    <t>4.00067</t>
  </si>
  <si>
    <t>4.00068</t>
  </si>
  <si>
    <t>4.00069</t>
  </si>
  <si>
    <t>4.00070</t>
  </si>
  <si>
    <t>4.00071</t>
  </si>
  <si>
    <t>4.00072</t>
  </si>
  <si>
    <t>4.00073</t>
  </si>
  <si>
    <t>4.00074</t>
  </si>
  <si>
    <t>4.00075</t>
  </si>
  <si>
    <t>4.00078</t>
  </si>
  <si>
    <t>4.00079</t>
  </si>
  <si>
    <t>4.00080</t>
  </si>
  <si>
    <t>4.00087</t>
  </si>
  <si>
    <t>4.00088</t>
  </si>
  <si>
    <t>4.00089</t>
  </si>
  <si>
    <t>4.00090</t>
  </si>
  <si>
    <t>4.00092</t>
  </si>
  <si>
    <t>4.00093</t>
  </si>
  <si>
    <t>4.00094</t>
  </si>
  <si>
    <t>4.00095</t>
  </si>
  <si>
    <t>4.00096</t>
  </si>
  <si>
    <t>4.00097</t>
  </si>
  <si>
    <t>4.00098</t>
  </si>
  <si>
    <t>4.00099</t>
  </si>
  <si>
    <t>4.00100</t>
  </si>
  <si>
    <t>4.00101</t>
  </si>
  <si>
    <t>4.00103</t>
  </si>
  <si>
    <t>4.00104</t>
  </si>
  <si>
    <t>4.00106</t>
  </si>
  <si>
    <t>4.00107</t>
  </si>
  <si>
    <t>4.00108</t>
  </si>
  <si>
    <t>4.00109</t>
  </si>
  <si>
    <t>4.00111</t>
  </si>
  <si>
    <t>4.00113</t>
  </si>
  <si>
    <t>4.00120</t>
  </si>
  <si>
    <t>4.00125</t>
  </si>
  <si>
    <t>4.00126</t>
  </si>
  <si>
    <t>4.00127</t>
  </si>
  <si>
    <t>4.00128</t>
  </si>
  <si>
    <t>4.00129</t>
  </si>
  <si>
    <t>4.00131</t>
  </si>
  <si>
    <t>4.00133</t>
  </si>
  <si>
    <t>4.00135</t>
  </si>
  <si>
    <t>4.00136</t>
  </si>
  <si>
    <t>4.00139</t>
  </si>
  <si>
    <t>4.00140</t>
  </si>
  <si>
    <t>4.00141</t>
  </si>
  <si>
    <t>4.00142</t>
  </si>
  <si>
    <t>4.00143</t>
  </si>
  <si>
    <t>4.00145</t>
  </si>
  <si>
    <t>4.00147</t>
  </si>
  <si>
    <t>4.00149</t>
  </si>
  <si>
    <t>4.00150</t>
  </si>
  <si>
    <t>4.00151</t>
  </si>
  <si>
    <t>4.00152</t>
  </si>
  <si>
    <t>4.00153</t>
  </si>
  <si>
    <t>4.00154</t>
  </si>
  <si>
    <t>4.00155</t>
  </si>
  <si>
    <t>4.00156</t>
  </si>
  <si>
    <t>4.00157</t>
  </si>
  <si>
    <t>4.00158</t>
  </si>
  <si>
    <t>4.00161</t>
  </si>
  <si>
    <t>4.00163</t>
  </si>
  <si>
    <t>4.00164</t>
  </si>
  <si>
    <t>4.00166</t>
  </si>
  <si>
    <t>4.00169</t>
  </si>
  <si>
    <t>4.00174</t>
  </si>
  <si>
    <t>4.00178</t>
  </si>
  <si>
    <t>4.00180</t>
  </si>
  <si>
    <t>4.00182</t>
  </si>
  <si>
    <t>4.00184</t>
  </si>
  <si>
    <t>4.00185</t>
  </si>
  <si>
    <t>4.00186</t>
  </si>
  <si>
    <t>4.00192</t>
  </si>
  <si>
    <t>4.00194</t>
  </si>
  <si>
    <t>4.00195</t>
  </si>
  <si>
    <t>4.00205</t>
  </si>
  <si>
    <t>4.00207</t>
  </si>
  <si>
    <t>4.00210</t>
  </si>
  <si>
    <t>4.00211</t>
  </si>
  <si>
    <t>4.00218</t>
  </si>
  <si>
    <t>4.00219</t>
  </si>
  <si>
    <t>4.00220</t>
  </si>
  <si>
    <t>4.00221</t>
  </si>
  <si>
    <t>4.00222</t>
  </si>
  <si>
    <t>4.00224</t>
  </si>
  <si>
    <t>4.00225</t>
  </si>
  <si>
    <t>4.00226</t>
  </si>
  <si>
    <t>4.00227</t>
  </si>
  <si>
    <t>4.00229</t>
  </si>
  <si>
    <t>4.00230</t>
  </si>
  <si>
    <t>4.00231</t>
  </si>
  <si>
    <t>4.00234</t>
  </si>
  <si>
    <t>4.00235</t>
  </si>
  <si>
    <t>4.00236</t>
  </si>
  <si>
    <t>4.00237</t>
  </si>
  <si>
    <t>4.00240</t>
  </si>
  <si>
    <t>4.00241</t>
  </si>
  <si>
    <t>4.00243</t>
  </si>
  <si>
    <t>4.00244</t>
  </si>
  <si>
    <t>4.00245</t>
  </si>
  <si>
    <t>4.00246</t>
  </si>
  <si>
    <t>4.00247</t>
  </si>
  <si>
    <t>4.00248</t>
  </si>
  <si>
    <t>4.00249</t>
  </si>
  <si>
    <t>4.00251</t>
  </si>
  <si>
    <t>4.00252</t>
  </si>
  <si>
    <t>4.00253</t>
  </si>
  <si>
    <t>4.00254</t>
  </si>
  <si>
    <t>4.00255</t>
  </si>
  <si>
    <t>4.00257</t>
  </si>
  <si>
    <t>4.00258</t>
  </si>
  <si>
    <t>4.00259</t>
  </si>
  <si>
    <t>4.00260</t>
  </si>
  <si>
    <t>4.00261</t>
  </si>
  <si>
    <t>4.00262</t>
  </si>
  <si>
    <t>4.00263</t>
  </si>
  <si>
    <t>4.00264</t>
  </si>
  <si>
    <t>4.00265</t>
  </si>
  <si>
    <t>4.00267</t>
  </si>
  <si>
    <t>4.00268</t>
  </si>
  <si>
    <t>4.00270</t>
  </si>
  <si>
    <t>4.00273</t>
  </si>
  <si>
    <t>4.00274</t>
  </si>
  <si>
    <t>4.00275</t>
  </si>
  <si>
    <t>4.00276</t>
  </si>
  <si>
    <t>4.00277</t>
  </si>
  <si>
    <t>4.00279</t>
  </si>
  <si>
    <t>4.00281</t>
  </si>
  <si>
    <t>4.00282</t>
  </si>
  <si>
    <t>4.00283</t>
  </si>
  <si>
    <t>4.00284</t>
  </si>
  <si>
    <t>4.00285</t>
  </si>
  <si>
    <t>4.00286</t>
  </si>
  <si>
    <t>4.00287</t>
  </si>
  <si>
    <t>4.00288</t>
  </si>
  <si>
    <t>4.00289</t>
  </si>
  <si>
    <t>4.00290</t>
  </si>
  <si>
    <t>4.00291</t>
  </si>
  <si>
    <t>4.00292</t>
  </si>
  <si>
    <t>4.00294</t>
  </si>
  <si>
    <t>4.00296</t>
  </si>
  <si>
    <t>4.00297</t>
  </si>
  <si>
    <t>4.00300</t>
  </si>
  <si>
    <t>4.00332</t>
  </si>
  <si>
    <t>4.00333</t>
  </si>
  <si>
    <t>4.00334</t>
  </si>
  <si>
    <t>4.00336</t>
  </si>
  <si>
    <t>4.00339</t>
  </si>
  <si>
    <t>4.00340</t>
  </si>
  <si>
    <t>4.00342</t>
  </si>
  <si>
    <t>4.00344</t>
  </si>
  <si>
    <t>4.00345</t>
  </si>
  <si>
    <t>4.00346</t>
  </si>
  <si>
    <t>4.00347</t>
  </si>
  <si>
    <t>4.00348</t>
  </si>
  <si>
    <t>4.00349</t>
  </si>
  <si>
    <t>4.00350</t>
  </si>
  <si>
    <t>4.00352</t>
  </si>
  <si>
    <t>4.00354</t>
  </si>
  <si>
    <t>4.00355</t>
  </si>
  <si>
    <t>4.00356</t>
  </si>
  <si>
    <t>4.00358</t>
  </si>
  <si>
    <t>4.00359</t>
  </si>
  <si>
    <t>4.00360</t>
  </si>
  <si>
    <t>4.00362</t>
  </si>
  <si>
    <t>4.00363</t>
  </si>
  <si>
    <t>4.00364</t>
  </si>
  <si>
    <t>4.00365</t>
  </si>
  <si>
    <t>4.00366</t>
  </si>
  <si>
    <t>4.00367</t>
  </si>
  <si>
    <t>4.00368</t>
  </si>
  <si>
    <t>4.00369</t>
  </si>
  <si>
    <t>4.00370</t>
  </si>
  <si>
    <t>4.00371</t>
  </si>
  <si>
    <t>4.00372</t>
  </si>
  <si>
    <t>4.00373</t>
  </si>
  <si>
    <t>4.00374</t>
  </si>
  <si>
    <t>4.00375</t>
  </si>
  <si>
    <t>4.00376</t>
  </si>
  <si>
    <t>4.00377</t>
  </si>
  <si>
    <t>4.00378</t>
  </si>
  <si>
    <t>4.00379</t>
  </si>
  <si>
    <t>4.00380</t>
  </si>
  <si>
    <t>4.00381</t>
  </si>
  <si>
    <t>4.00382</t>
  </si>
  <si>
    <t>4.00383</t>
  </si>
  <si>
    <t>4.00385</t>
  </si>
  <si>
    <t>4.00386</t>
  </si>
  <si>
    <t>4.00388</t>
  </si>
  <si>
    <t>4.00389</t>
  </si>
  <si>
    <t>4.00391</t>
  </si>
  <si>
    <t>4.00392</t>
  </si>
  <si>
    <t>4.00394</t>
  </si>
  <si>
    <t>4.00395</t>
  </si>
  <si>
    <t>4.00397</t>
  </si>
  <si>
    <t>4.00398</t>
  </si>
  <si>
    <t>4.00400</t>
  </si>
  <si>
    <t>4.00401</t>
  </si>
  <si>
    <t>4.00402</t>
  </si>
  <si>
    <t>4.00403</t>
  </si>
  <si>
    <t>4.00404</t>
  </si>
  <si>
    <t>4.00405</t>
  </si>
  <si>
    <t>4.00406</t>
  </si>
  <si>
    <t>4.00407</t>
  </si>
  <si>
    <t>4.00408</t>
  </si>
  <si>
    <t>4.00409</t>
  </si>
  <si>
    <t>4.00410</t>
  </si>
  <si>
    <t>4.00411</t>
  </si>
  <si>
    <t>4.00412</t>
  </si>
  <si>
    <t>4.00413</t>
  </si>
  <si>
    <t>4.00414</t>
  </si>
  <si>
    <t>4.00416</t>
  </si>
  <si>
    <t>4.00418</t>
  </si>
  <si>
    <t>4.00420</t>
  </si>
  <si>
    <t>4.00421</t>
  </si>
  <si>
    <t>4.00422</t>
  </si>
  <si>
    <t>4.00423</t>
  </si>
  <si>
    <t>4.00424</t>
  </si>
  <si>
    <t>4.00428</t>
  </si>
  <si>
    <t>4.00429</t>
  </si>
  <si>
    <t>4.00431</t>
  </si>
  <si>
    <t>4.00432</t>
  </si>
  <si>
    <t>4.00433</t>
  </si>
  <si>
    <t>4.00436</t>
  </si>
  <si>
    <t>4.00438</t>
  </si>
  <si>
    <t>4.00439</t>
  </si>
  <si>
    <t>4.00440</t>
  </si>
  <si>
    <t>4.00441</t>
  </si>
  <si>
    <t>4.00442</t>
  </si>
  <si>
    <t>4.00443</t>
  </si>
  <si>
    <t>4.00444</t>
  </si>
  <si>
    <t>4.00447</t>
  </si>
  <si>
    <t>4.00449</t>
  </si>
  <si>
    <t>4.00450</t>
  </si>
  <si>
    <t>4.00451</t>
  </si>
  <si>
    <t>4.00452</t>
  </si>
  <si>
    <t>4.00453</t>
  </si>
  <si>
    <t>4.00454</t>
  </si>
  <si>
    <t>4.00455</t>
  </si>
  <si>
    <t>4.00457</t>
  </si>
  <si>
    <t>4.00460</t>
  </si>
  <si>
    <t>4.00461</t>
  </si>
  <si>
    <t>4.00462</t>
  </si>
  <si>
    <t>4.00464</t>
  </si>
  <si>
    <t>4.00465</t>
  </si>
  <si>
    <t>4.00466</t>
  </si>
  <si>
    <t>4.00467</t>
  </si>
  <si>
    <t>4.00468</t>
  </si>
  <si>
    <t>4.00469</t>
  </si>
  <si>
    <t>4.00470</t>
  </si>
  <si>
    <t>4.00471</t>
  </si>
  <si>
    <t>4.00472</t>
  </si>
  <si>
    <t>4.00473</t>
  </si>
  <si>
    <t>4.00474</t>
  </si>
  <si>
    <t>4.00475</t>
  </si>
  <si>
    <t>4.00476</t>
  </si>
  <si>
    <t>4.00477</t>
  </si>
  <si>
    <t>4.00478</t>
  </si>
  <si>
    <t>4.00479</t>
  </si>
  <si>
    <t>4.00480</t>
  </si>
  <si>
    <t>4.00481</t>
  </si>
  <si>
    <t>4.00482</t>
  </si>
  <si>
    <t>4.00483</t>
  </si>
  <si>
    <t>4.00484</t>
  </si>
  <si>
    <t>4.00485</t>
  </si>
  <si>
    <t>4.00486</t>
  </si>
  <si>
    <t>4.00487</t>
  </si>
  <si>
    <t>4.00488</t>
  </si>
  <si>
    <t>4.00489</t>
  </si>
  <si>
    <t>4.00490</t>
  </si>
  <si>
    <t>4.00491</t>
  </si>
  <si>
    <t>4.00492</t>
  </si>
  <si>
    <t>4.00493</t>
  </si>
  <si>
    <t>4.00494</t>
  </si>
  <si>
    <t>4.00495</t>
  </si>
  <si>
    <t>4.00496</t>
  </si>
  <si>
    <t>4.00497</t>
  </si>
  <si>
    <t>4.00498</t>
  </si>
  <si>
    <t>4.00499</t>
  </si>
  <si>
    <t>4.00500</t>
  </si>
  <si>
    <t>4.00501</t>
  </si>
  <si>
    <t>4.00502</t>
  </si>
  <si>
    <t>4.00503</t>
  </si>
  <si>
    <t>4.00505</t>
  </si>
  <si>
    <t>4.00506</t>
  </si>
  <si>
    <t>4.00507</t>
  </si>
  <si>
    <t>4.00508</t>
  </si>
  <si>
    <t>4.00509</t>
  </si>
  <si>
    <t>4.00510</t>
  </si>
  <si>
    <t>4.00512</t>
  </si>
  <si>
    <t>4.00513</t>
  </si>
  <si>
    <t>4.00514</t>
  </si>
  <si>
    <t>4.00515</t>
  </si>
  <si>
    <t>4.00516</t>
  </si>
  <si>
    <t>4.00517</t>
  </si>
  <si>
    <t>4.00520</t>
  </si>
  <si>
    <t>4.00521</t>
  </si>
  <si>
    <t>4.00523</t>
  </si>
  <si>
    <t>4.00525</t>
  </si>
  <si>
    <t>4.00527</t>
  </si>
  <si>
    <t>4.00528</t>
  </si>
  <si>
    <t>4.00530</t>
  </si>
  <si>
    <t>4.00531</t>
  </si>
  <si>
    <t>4.00532</t>
  </si>
  <si>
    <t>4.00533</t>
  </si>
  <si>
    <t>4.00534</t>
  </si>
  <si>
    <t>4.00535</t>
  </si>
  <si>
    <t>4.00536</t>
  </si>
  <si>
    <t>4.00538</t>
  </si>
  <si>
    <t>4.00539</t>
  </si>
  <si>
    <t>4.00542</t>
  </si>
  <si>
    <t>4.00543</t>
  </si>
  <si>
    <t>4.00544</t>
  </si>
  <si>
    <t>4.00546</t>
  </si>
  <si>
    <t>4.00547</t>
  </si>
  <si>
    <t>4.00548</t>
  </si>
  <si>
    <t>4.00550</t>
  </si>
  <si>
    <t>4.00552</t>
  </si>
  <si>
    <t>4.00554</t>
  </si>
  <si>
    <t>4.00555</t>
  </si>
  <si>
    <t>4.00556</t>
  </si>
  <si>
    <t>4.00557</t>
  </si>
  <si>
    <t>4.00559</t>
  </si>
  <si>
    <t>4.00560</t>
  </si>
  <si>
    <t>4.00561</t>
  </si>
  <si>
    <t>4.00562</t>
  </si>
  <si>
    <t>4.00564</t>
  </si>
  <si>
    <t>4.00565</t>
  </si>
  <si>
    <t>4.00566</t>
  </si>
  <si>
    <t>4.00567</t>
  </si>
  <si>
    <t>4.00568</t>
  </si>
  <si>
    <t>4.00569</t>
  </si>
  <si>
    <t>4.00570</t>
  </si>
  <si>
    <t>4.00571</t>
  </si>
  <si>
    <t>4.00572</t>
  </si>
  <si>
    <t>4.00573</t>
  </si>
  <si>
    <t>4.00574</t>
  </si>
  <si>
    <t>4.00576</t>
  </si>
  <si>
    <t>4.00577</t>
  </si>
  <si>
    <t>4.00578</t>
  </si>
  <si>
    <t>4.00579</t>
  </si>
  <si>
    <t>4.00580</t>
  </si>
  <si>
    <t>4.00581</t>
  </si>
  <si>
    <t>4.00583</t>
  </si>
  <si>
    <t>4.00584</t>
  </si>
  <si>
    <t>4.00587</t>
  </si>
  <si>
    <t>4.00589</t>
  </si>
  <si>
    <t>4.00590</t>
  </si>
  <si>
    <t>4.00602</t>
  </si>
  <si>
    <t>4.00604</t>
  </si>
  <si>
    <t>4.00607</t>
  </si>
  <si>
    <t>4.00610</t>
  </si>
  <si>
    <t>4.00611</t>
  </si>
  <si>
    <t>4.00612</t>
  </si>
  <si>
    <t>4.00614</t>
  </si>
  <si>
    <t>4.00615</t>
  </si>
  <si>
    <t>4.00616</t>
  </si>
  <si>
    <t>4.00617</t>
  </si>
  <si>
    <t>4.00618</t>
  </si>
  <si>
    <t>4.00620</t>
  </si>
  <si>
    <t>4.00621</t>
  </si>
  <si>
    <t>4.00622</t>
  </si>
  <si>
    <t>4.00623</t>
  </si>
  <si>
    <t>4.00624</t>
  </si>
  <si>
    <t>4.00626</t>
  </si>
  <si>
    <t>4.00627</t>
  </si>
  <si>
    <t>4.00628</t>
  </si>
  <si>
    <t>4.00630</t>
  </si>
  <si>
    <t>4.00631</t>
  </si>
  <si>
    <t>4.00632</t>
  </si>
  <si>
    <t>4.00633</t>
  </si>
  <si>
    <t>4.00634</t>
  </si>
  <si>
    <t>4.00635</t>
  </si>
  <si>
    <t>4.00637</t>
  </si>
  <si>
    <t>4.00639</t>
  </si>
  <si>
    <t>4.00640</t>
  </si>
  <si>
    <t>4.00641</t>
  </si>
  <si>
    <t>4.00642</t>
  </si>
  <si>
    <t>4.00643</t>
  </si>
  <si>
    <t>4.00644</t>
  </si>
  <si>
    <t>4.00645</t>
  </si>
  <si>
    <t>4.00646</t>
  </si>
  <si>
    <t>4.00649</t>
  </si>
  <si>
    <t>4.00650</t>
  </si>
  <si>
    <t>4.00651</t>
  </si>
  <si>
    <t>4.00652</t>
  </si>
  <si>
    <t>4.00653</t>
  </si>
  <si>
    <t>4.00654</t>
  </si>
  <si>
    <t>4.00656</t>
  </si>
  <si>
    <t>4.00657</t>
  </si>
  <si>
    <t>4.00658</t>
  </si>
  <si>
    <t>4.00659</t>
  </si>
  <si>
    <t>4.00660</t>
  </si>
  <si>
    <t>4.00662</t>
  </si>
  <si>
    <t>4.00663</t>
  </si>
  <si>
    <t>4.00664</t>
  </si>
  <si>
    <t>4.00665</t>
  </si>
  <si>
    <t>4.00666</t>
  </si>
  <si>
    <t>4.00668</t>
  </si>
  <si>
    <t>4.00669</t>
  </si>
  <si>
    <t>4.00670</t>
  </si>
  <si>
    <t>4.00671</t>
  </si>
  <si>
    <t>4.00672</t>
  </si>
  <si>
    <t>4.00673</t>
  </si>
  <si>
    <t>4.00676</t>
  </si>
  <si>
    <t>4.00677</t>
  </si>
  <si>
    <t>4.00680</t>
  </si>
  <si>
    <t>4.00681</t>
  </si>
  <si>
    <t>4.00682</t>
  </si>
  <si>
    <t>4.00683</t>
  </si>
  <si>
    <t>4.00684</t>
  </si>
  <si>
    <t>4.00687</t>
  </si>
  <si>
    <t>4.00688</t>
  </si>
  <si>
    <t>4.00689</t>
  </si>
  <si>
    <t>4.00691</t>
  </si>
  <si>
    <t>4.00692</t>
  </si>
  <si>
    <t>4.00693</t>
  </si>
  <si>
    <t>4.00694</t>
  </si>
  <si>
    <t>4.00695</t>
  </si>
  <si>
    <t>4.00697</t>
  </si>
  <si>
    <t>4.00698</t>
  </si>
  <si>
    <t>4.00699</t>
  </si>
  <si>
    <t>4.00701</t>
  </si>
  <si>
    <t>4.00702</t>
  </si>
  <si>
    <t>4.00703</t>
  </si>
  <si>
    <t>4.00704</t>
  </si>
  <si>
    <t>4.00705</t>
  </si>
  <si>
    <t>4.00706</t>
  </si>
  <si>
    <t>4.00707</t>
  </si>
  <si>
    <t>4.00712</t>
  </si>
  <si>
    <t>4.00713</t>
  </si>
  <si>
    <t>4.00717</t>
  </si>
  <si>
    <t>4.00718</t>
  </si>
  <si>
    <t>4.00719</t>
  </si>
  <si>
    <t>4.00721</t>
  </si>
  <si>
    <t>4.00722</t>
  </si>
  <si>
    <t>4.00725</t>
  </si>
  <si>
    <t>4.00726</t>
  </si>
  <si>
    <t>4.00727</t>
  </si>
  <si>
    <t>4.00728</t>
  </si>
  <si>
    <t>4.00729</t>
  </si>
  <si>
    <t>4.00731</t>
  </si>
  <si>
    <t>4.00732</t>
  </si>
  <si>
    <t>4.00733</t>
  </si>
  <si>
    <t>4.00735</t>
  </si>
  <si>
    <t>4.00736</t>
  </si>
  <si>
    <t>4.00737</t>
  </si>
  <si>
    <t>4.00738</t>
  </si>
  <si>
    <t>4.00740</t>
  </si>
  <si>
    <t>4.00741</t>
  </si>
  <si>
    <t>4.00742</t>
  </si>
  <si>
    <t>4.00743</t>
  </si>
  <si>
    <t>4.00744</t>
  </si>
  <si>
    <t>4.00746</t>
  </si>
  <si>
    <t>4.00747</t>
  </si>
  <si>
    <t>4.00750</t>
  </si>
  <si>
    <t>4.00751</t>
  </si>
  <si>
    <t>4.00752</t>
  </si>
  <si>
    <t>4.00756</t>
  </si>
  <si>
    <t>4.00758</t>
  </si>
  <si>
    <t>4.00759</t>
  </si>
  <si>
    <t>4.00761</t>
  </si>
  <si>
    <t>4.00762</t>
  </si>
  <si>
    <t>4.00764</t>
  </si>
  <si>
    <t>4.00765</t>
  </si>
  <si>
    <t>4.00766</t>
  </si>
  <si>
    <t>4.00767</t>
  </si>
  <si>
    <t>4.00768</t>
  </si>
  <si>
    <t>4.00769</t>
  </si>
  <si>
    <t>4.00770</t>
  </si>
  <si>
    <t>4.00772</t>
  </si>
  <si>
    <t>4.00773</t>
  </si>
  <si>
    <t>4.00775</t>
  </si>
  <si>
    <t>4.00776</t>
  </si>
  <si>
    <t>4.00777</t>
  </si>
  <si>
    <t>4.00778</t>
  </si>
  <si>
    <t>4.00780</t>
  </si>
  <si>
    <t>4.00781</t>
  </si>
  <si>
    <t>4.00782</t>
  </si>
  <si>
    <t>4.00783</t>
  </si>
  <si>
    <t>4.00785</t>
  </si>
  <si>
    <t>4.00786</t>
  </si>
  <si>
    <t>4.00787</t>
  </si>
  <si>
    <t>4.00789</t>
  </si>
  <si>
    <t>4.00790</t>
  </si>
  <si>
    <t>4.00792</t>
  </si>
  <si>
    <t>4.00793</t>
  </si>
  <si>
    <t>4.00794</t>
  </si>
  <si>
    <t>4.00795</t>
  </si>
  <si>
    <t>4.00796</t>
  </si>
  <si>
    <t>4.00797</t>
  </si>
  <si>
    <t>4.00799</t>
  </si>
  <si>
    <t>4.00802</t>
  </si>
  <si>
    <t>4.00803</t>
  </si>
  <si>
    <t>4.00804</t>
  </si>
  <si>
    <t>4.00805</t>
  </si>
  <si>
    <t>4.00808</t>
  </si>
  <si>
    <t>4.00809</t>
  </si>
  <si>
    <t>4.00810</t>
  </si>
  <si>
    <t>4.00811</t>
  </si>
  <si>
    <t>4.00813</t>
  </si>
  <si>
    <t>4.00814</t>
  </si>
  <si>
    <t>4.00815</t>
  </si>
  <si>
    <t>4.00819</t>
  </si>
  <si>
    <t>4.00820</t>
  </si>
  <si>
    <t>4.00824</t>
  </si>
  <si>
    <t>4.00825</t>
  </si>
  <si>
    <t>4.00826</t>
  </si>
  <si>
    <t>4.00828</t>
  </si>
  <si>
    <t>4.00829</t>
  </si>
  <si>
    <t>4.00834</t>
  </si>
  <si>
    <t>4.00835</t>
  </si>
  <si>
    <t>4.00836</t>
  </si>
  <si>
    <t>4.00837</t>
  </si>
  <si>
    <t>4.00841</t>
  </si>
  <si>
    <t>4.00842</t>
  </si>
  <si>
    <t>4.00843</t>
  </si>
  <si>
    <t>4.00844</t>
  </si>
  <si>
    <t>4.00845</t>
  </si>
  <si>
    <t>4.00846</t>
  </si>
  <si>
    <t>4.00847</t>
  </si>
  <si>
    <t>4.00848</t>
  </si>
  <si>
    <t>4.00849</t>
  </si>
  <si>
    <t>4.00850</t>
  </si>
  <si>
    <t>4.00851</t>
  </si>
  <si>
    <t>4.00852</t>
  </si>
  <si>
    <t>4.00854</t>
  </si>
  <si>
    <t>4.00856</t>
  </si>
  <si>
    <t>4.00857</t>
  </si>
  <si>
    <t>4.00858</t>
  </si>
  <si>
    <t>4.00859</t>
  </si>
  <si>
    <t>4.00862</t>
  </si>
  <si>
    <t>4.00864</t>
  </si>
  <si>
    <t>4.00866</t>
  </si>
  <si>
    <t>4.00868</t>
  </si>
  <si>
    <t>4.00869</t>
  </si>
  <si>
    <t>4.00870</t>
  </si>
  <si>
    <t>4.00871</t>
  </si>
  <si>
    <t>4.00872</t>
  </si>
  <si>
    <t>4.00873</t>
  </si>
  <si>
    <t>4.00874</t>
  </si>
  <si>
    <t>4.00877</t>
  </si>
  <si>
    <t>4.00878</t>
  </si>
  <si>
    <t>4.00879</t>
  </si>
  <si>
    <t>4.00881</t>
  </si>
  <si>
    <t>4.00884</t>
  </si>
  <si>
    <t>4.00885</t>
  </si>
  <si>
    <t>4.00886</t>
  </si>
  <si>
    <t>4.00887</t>
  </si>
  <si>
    <t>4.00888</t>
  </si>
  <si>
    <t>4.00889</t>
  </si>
  <si>
    <t>4.00890</t>
  </si>
  <si>
    <t>4.00892</t>
  </si>
  <si>
    <t>4.00893</t>
  </si>
  <si>
    <t>4.00896</t>
  </si>
  <si>
    <t>4.00897</t>
  </si>
  <si>
    <t>4.00898</t>
  </si>
  <si>
    <t>4.00900</t>
  </si>
  <si>
    <t>4.00901</t>
  </si>
  <si>
    <t>4.00902</t>
  </si>
  <si>
    <t>4.00924</t>
  </si>
  <si>
    <t>4.00927</t>
  </si>
  <si>
    <t>4.00928</t>
  </si>
  <si>
    <t>4.00929</t>
  </si>
  <si>
    <t>4.00969</t>
  </si>
  <si>
    <t>4.00970</t>
  </si>
  <si>
    <t>4.00971</t>
  </si>
  <si>
    <t>4.00974</t>
  </si>
  <si>
    <t>4.00975</t>
  </si>
  <si>
    <t>4.00976</t>
  </si>
  <si>
    <t>4.00977</t>
  </si>
  <si>
    <t>4.00978</t>
  </si>
  <si>
    <t>4.00979</t>
  </si>
  <si>
    <t>4.00980</t>
  </si>
  <si>
    <t>4.00981</t>
  </si>
  <si>
    <t>4.00982</t>
  </si>
  <si>
    <t>4.01022</t>
  </si>
  <si>
    <t>4.01023</t>
  </si>
  <si>
    <t>4.01024</t>
  </si>
  <si>
    <t>4.01026</t>
  </si>
  <si>
    <t>4.01027</t>
  </si>
  <si>
    <t>4.01028</t>
  </si>
  <si>
    <t>4.01032</t>
  </si>
  <si>
    <t>4.01033</t>
  </si>
  <si>
    <t>4.01034</t>
  </si>
  <si>
    <t>4.01035</t>
  </si>
  <si>
    <t>4.01036</t>
  </si>
  <si>
    <t>4.01038</t>
  </si>
  <si>
    <t>4.01055</t>
  </si>
  <si>
    <t>4.01057</t>
  </si>
  <si>
    <t>4.01059</t>
  </si>
  <si>
    <t>4.01060</t>
  </si>
  <si>
    <t>4.01062</t>
  </si>
  <si>
    <t>4.01063</t>
  </si>
  <si>
    <t>4.01064</t>
  </si>
  <si>
    <t>4.01065</t>
  </si>
  <si>
    <t>4.01067</t>
  </si>
  <si>
    <t>4.01068</t>
  </si>
  <si>
    <t>4.01069</t>
  </si>
  <si>
    <t>4.01070</t>
  </si>
  <si>
    <t>4.01071</t>
  </si>
  <si>
    <t>4.01072</t>
  </si>
  <si>
    <t>4.01076</t>
  </si>
  <si>
    <t>4.01077</t>
  </si>
  <si>
    <t>4.01078</t>
  </si>
  <si>
    <t>4.01080</t>
  </si>
  <si>
    <t>4.01081</t>
  </si>
  <si>
    <t>4.01083</t>
  </si>
  <si>
    <t>4.01084</t>
  </si>
  <si>
    <t>4.01085</t>
  </si>
  <si>
    <t>4.01086</t>
  </si>
  <si>
    <t>4.01087</t>
  </si>
  <si>
    <t>4.01088</t>
  </si>
  <si>
    <t>4.01089</t>
  </si>
  <si>
    <t>4.01090</t>
  </si>
  <si>
    <t>4.01091</t>
  </si>
  <si>
    <t>4.01092</t>
  </si>
  <si>
    <t>4.01093</t>
  </si>
  <si>
    <t>4.01094</t>
  </si>
  <si>
    <t>4.01095</t>
  </si>
  <si>
    <t>4.01096</t>
  </si>
  <si>
    <t>4.01097</t>
  </si>
  <si>
    <t>4.01100</t>
  </si>
  <si>
    <t>4.01101</t>
  </si>
  <si>
    <t>4.01102</t>
  </si>
  <si>
    <t>4.01103</t>
  </si>
  <si>
    <t>4.01108</t>
  </si>
  <si>
    <t>4.01109</t>
  </si>
  <si>
    <t>4.01110</t>
  </si>
  <si>
    <t>4.01111</t>
  </si>
  <si>
    <t>4.01112</t>
  </si>
  <si>
    <t>4.01114</t>
  </si>
  <si>
    <t>4.01115</t>
  </si>
  <si>
    <t>4.01116</t>
  </si>
  <si>
    <t>4.01117</t>
  </si>
  <si>
    <t>4.01120</t>
  </si>
  <si>
    <t>4.01121</t>
  </si>
  <si>
    <t>4.01122</t>
  </si>
  <si>
    <t>4.01124</t>
  </si>
  <si>
    <t>4.01125</t>
  </si>
  <si>
    <t>4.01126</t>
  </si>
  <si>
    <t>4.01128</t>
  </si>
  <si>
    <t>4.01129</t>
  </si>
  <si>
    <t>4.01130</t>
  </si>
  <si>
    <t>4.01131</t>
  </si>
  <si>
    <t>4.01140</t>
  </si>
  <si>
    <t>4.01142</t>
  </si>
  <si>
    <t>4.01143</t>
  </si>
  <si>
    <t>4.01144</t>
  </si>
  <si>
    <t>4.01145</t>
  </si>
  <si>
    <t>4.01146</t>
  </si>
  <si>
    <t>4.01147</t>
  </si>
  <si>
    <t>4.01149</t>
  </si>
  <si>
    <t>4.01150</t>
  </si>
  <si>
    <t>4.01151</t>
  </si>
  <si>
    <t>4.01152</t>
  </si>
  <si>
    <t>4.01113</t>
  </si>
  <si>
    <t>4.01153</t>
  </si>
  <si>
    <t>4.01154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</si>
  <si>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</si>
  <si>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</si>
  <si>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</si>
  <si>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</si>
  <si>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</si>
  <si>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</si>
  <si>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</si>
  <si>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</si>
  <si>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</si>
  <si>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</si>
  <si>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</si>
  <si>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</si>
  <si>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</si>
  <si>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</si>
  <si>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</si>
  <si>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</si>
  <si>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</si>
  <si>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Aprendo Pura Vida</t>
  </si>
  <si>
    <t>Formación Tecnológica / Informática / Cómputo</t>
  </si>
  <si>
    <t>Programas de Educación Abierta (considere Proyectos y Sedes)</t>
  </si>
  <si>
    <t xml:space="preserve">El dato desglosado por año cursado es mayor a la cifra de matrícula reportada en el Cuadro 1. </t>
  </si>
  <si>
    <t>EL CURSO LECTIVO 2026, ACADÉMICA DIURNA</t>
  </si>
  <si>
    <t>APLAZADOS EN EL CURSO LECTIVO 2025, Y QUE APROBARON</t>
  </si>
  <si>
    <t>Aplaz.
2025</t>
  </si>
  <si>
    <t>ESPACIO FISICO: CONSIDERE ACADÉMICA DIURNA, BACHILLERATO INTERNACIONAL  Y PLAN NACIONAL</t>
  </si>
  <si>
    <t>COMPUTADORAS EN BUEN ESTADO: CONSIDERE ACADÉMICA DIURNA, BACHILLERATO INTERNACIONAL  Y PLAN NACIONAL</t>
  </si>
  <si>
    <t>SANITARIOS Y LAVAMANOS: CONSIDERE ACADÉMICA DIURNA, BACHILLERATO INTERNACIONAL Y PLAN NACIONAL</t>
  </si>
  <si>
    <t>EXPERIMENTAL BILINGÜE LA TRINIDAD</t>
  </si>
  <si>
    <t>Hombre</t>
  </si>
  <si>
    <t>Mujer</t>
  </si>
  <si>
    <t>T7</t>
  </si>
  <si>
    <t>H7</t>
  </si>
  <si>
    <t>T8</t>
  </si>
  <si>
    <t>H8</t>
  </si>
  <si>
    <t>T9</t>
  </si>
  <si>
    <t>H9</t>
  </si>
  <si>
    <t>T10</t>
  </si>
  <si>
    <t>H10</t>
  </si>
  <si>
    <t>T11</t>
  </si>
  <si>
    <t>H11</t>
  </si>
  <si>
    <t>T12</t>
  </si>
  <si>
    <t>H12</t>
  </si>
  <si>
    <t>M7</t>
  </si>
  <si>
    <t>M8</t>
  </si>
  <si>
    <t>M9</t>
  </si>
  <si>
    <t>M10</t>
  </si>
  <si>
    <t>M11</t>
  </si>
  <si>
    <t>M12</t>
  </si>
  <si>
    <r>
      <t xml:space="preserve">RESPONDA LAS SIGUIENTES </t>
    </r>
    <r>
      <rPr>
        <b/>
        <u/>
        <sz val="14"/>
        <rFont val="Gentium Basic"/>
      </rPr>
      <t>OCHO</t>
    </r>
    <r>
      <rPr>
        <b/>
        <sz val="14"/>
        <rFont val="Gentium Basic"/>
      </rPr>
      <t xml:space="preserve"> PREGUNTAS: CONSIDERE LO RELACIONADO CON ACADÉMICA DIURNA, BACHILLERATO INTERNACIONAL  Y PLAN NACIONAL</t>
    </r>
  </si>
  <si>
    <t>(En este cuadro debe considerarse a cada funcionario una sola vez)</t>
  </si>
  <si>
    <t>No incluya los estudiantes de Bachillerato Internacional</t>
  </si>
  <si>
    <t>SEGÚN PAÍS/CONTINENTE, ACADÉMICA DIURNA</t>
  </si>
  <si>
    <t>DISCAPACIDAD O CONDICIÓN DE LOS ESTUDIANTES DE ACADÉMICA DIURNA</t>
  </si>
  <si>
    <t>(En este cuadro debe considerarse a cada funcionario, tantas veces como cargos tenga)</t>
  </si>
  <si>
    <t>No incluya lo que corresponde a Bachillerato Internacional</t>
  </si>
  <si>
    <t>(+) = Considere al personal que atiende también Plan Nacional.</t>
  </si>
  <si>
    <t>Docentes que atienden los Programas de Educación Abierta (incluye Proyectos y Sedes)</t>
  </si>
  <si>
    <t>Asignatura / Acelerador</t>
  </si>
  <si>
    <t>(+)</t>
  </si>
  <si>
    <t>SAN_CARLOS</t>
  </si>
  <si>
    <t>ZONA_NORTE_NORTE</t>
  </si>
  <si>
    <t>DRE</t>
  </si>
  <si>
    <t>CIRCUITOS</t>
  </si>
  <si>
    <t>SAN_JOSE_CENTRAL</t>
  </si>
  <si>
    <t>SAN_JOSE_NORTE</t>
  </si>
  <si>
    <t>SAN_JOSE_OESTE</t>
  </si>
  <si>
    <t>PEREZ_ZELEDON</t>
  </si>
  <si>
    <t>LOS_SANTOS</t>
  </si>
  <si>
    <t>SANTA_CRUZ</t>
  </si>
  <si>
    <t>GRANDE_DE_TERRABA</t>
  </si>
  <si>
    <t>01-06</t>
  </si>
  <si>
    <t>01-05</t>
  </si>
  <si>
    <t>01-07</t>
  </si>
  <si>
    <t>01-10</t>
  </si>
  <si>
    <t>01-03</t>
  </si>
  <si>
    <t>01-09</t>
  </si>
  <si>
    <t>01-14</t>
  </si>
  <si>
    <t>01-08</t>
  </si>
  <si>
    <t>01-04</t>
  </si>
  <si>
    <t>Académica Diurna -Nuevos o Reaperturas-</t>
  </si>
  <si>
    <t>Educación para la Paz y la Convivencia</t>
  </si>
  <si>
    <t xml:space="preserve">ESTUDIANTES QUE ADELANTAN UNA O MÁS ASIGNATURAS, ACADÉMICA DIURNA </t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</si>
  <si>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</si>
  <si>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</si>
  <si>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</si>
  <si>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</si>
  <si>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</si>
  <si>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</si>
  <si>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</si>
  <si>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Informática Educativa / Informática / Cómputo</t>
  </si>
  <si>
    <t>(+) Considere al personal que atiende también Plan Nacional.
En el caso de los siguientes puestos indicados en Administrativos y de Servicios: Psicólogo, Sociólogo, Trabajo Social, Terapia Física (Rehabilitación Física), Terapia Ocupacional (Rehabilitación Ocupacional), considere solo a los que atienden Académica Diurna.</t>
  </si>
  <si>
    <t>Psicólogo</t>
  </si>
  <si>
    <t>Psicología</t>
  </si>
  <si>
    <t>MATRÍCULA INICIAL, REPITENTES Y NÚMERO DE SECCIONES EN EL CENTRO EDUCATIVO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</si>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</sst>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19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u/>
      <sz val="12"/>
      <color rgb="FF0060A8"/>
      <name val="Gentium Basic"/>
    </font>
    <font>
      <sz val="11"/>
      <color rgb="FF0060A8"/>
      <name val="Gentium Basic"/>
    </font>
    <font>
      <sz val="11"/>
      <name val="Gentium Basic"/>
    </font>
    <font>
      <b/>
      <sz val="12"/>
      <color theme="1"/>
      <name val="Gentium Basic"/>
    </font>
    <font>
      <b/>
      <sz val="20"/>
      <name val="Gentium Basic"/>
    </font>
    <font>
      <b/>
      <sz val="11"/>
      <color theme="1"/>
      <name val="Gentium Basic"/>
    </font>
    <font>
      <b/>
      <sz val="14"/>
      <color theme="0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sz val="12"/>
      <color theme="1"/>
      <name val="Gentium Basic"/>
    </font>
    <font>
      <sz val="12"/>
      <name val="Gentium Basic"/>
    </font>
    <font>
      <i/>
      <sz val="11"/>
      <name val="Gentium Basic"/>
    </font>
    <font>
      <b/>
      <i/>
      <sz val="11"/>
      <color rgb="FF0060A8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sz val="11"/>
      <color rgb="FF0060A8"/>
      <name val="Gentium Basic"/>
    </font>
    <font>
      <b/>
      <sz val="10"/>
      <color rgb="FF0060A8"/>
      <name val="Gentium Basic"/>
    </font>
    <font>
      <i/>
      <sz val="10"/>
      <name val="Gentium Basic"/>
    </font>
    <font>
      <sz val="10"/>
      <name val="Gentium Basic"/>
    </font>
    <font>
      <b/>
      <sz val="11"/>
      <color theme="0"/>
      <name val="Gentium Basic"/>
    </font>
    <font>
      <b/>
      <sz val="10"/>
      <color theme="0"/>
      <name val="Gentium Basic"/>
    </font>
    <font>
      <sz val="10"/>
      <color theme="1"/>
      <name val="Gentium Basic"/>
    </font>
    <font>
      <b/>
      <sz val="14"/>
      <name val="Gentium Basic"/>
    </font>
    <font>
      <b/>
      <i/>
      <sz val="10"/>
      <name val="Gentium Basic"/>
    </font>
    <font>
      <b/>
      <sz val="14"/>
      <color theme="9" tint="-0.499984740745262"/>
      <name val="Gentium Basic"/>
    </font>
    <font>
      <b/>
      <sz val="12"/>
      <name val="Gentium Basic"/>
    </font>
    <font>
      <b/>
      <sz val="10"/>
      <name val="Gentium Basic"/>
    </font>
    <font>
      <b/>
      <i/>
      <sz val="14"/>
      <name val="Gentium Basic"/>
    </font>
    <font>
      <b/>
      <i/>
      <sz val="11"/>
      <name val="Gentium Basic"/>
    </font>
    <font>
      <b/>
      <i/>
      <sz val="12"/>
      <name val="Gentium Basic"/>
    </font>
    <font>
      <b/>
      <i/>
      <sz val="12"/>
      <color rgb="FFFF0000"/>
      <name val="Gentium Basic"/>
    </font>
    <font>
      <i/>
      <sz val="9"/>
      <name val="Gentium Basic"/>
    </font>
    <font>
      <b/>
      <sz val="10"/>
      <color theme="3"/>
      <name val="Gentium Basic"/>
    </font>
    <font>
      <b/>
      <sz val="11"/>
      <color theme="3"/>
      <name val="Gentium Basic"/>
    </font>
    <font>
      <b/>
      <sz val="12"/>
      <color rgb="FFFF0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u/>
      <sz val="14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sz val="14"/>
      <color rgb="FFFF0000"/>
      <name val="Gentium Basic"/>
    </font>
    <font>
      <b/>
      <i/>
      <sz val="14"/>
      <color rgb="FFFF0000"/>
      <name val="Gentium Basic"/>
    </font>
    <font>
      <b/>
      <sz val="12"/>
      <color rgb="FF7030A0"/>
      <name val="Gentium Basic"/>
    </font>
    <font>
      <b/>
      <i/>
      <sz val="10"/>
      <color rgb="FF002060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i/>
      <sz val="14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i/>
      <sz val="12"/>
      <color rgb="FF3366FF"/>
      <name val="Gentium Basic"/>
    </font>
    <font>
      <b/>
      <sz val="8"/>
      <color theme="0"/>
      <name val="Gentium Basic"/>
    </font>
    <font>
      <b/>
      <i/>
      <sz val="8"/>
      <color theme="0"/>
      <name val="Gentium Basic"/>
    </font>
    <font>
      <sz val="8"/>
      <color theme="0"/>
      <name val="Gentium Basic"/>
    </font>
    <font>
      <sz val="11"/>
      <color rgb="FFCC0066"/>
      <name val="Gentium Basic"/>
    </font>
    <font>
      <sz val="11"/>
      <color rgb="FFEE0000"/>
      <name val="Gentium Basic"/>
    </font>
    <font>
      <sz val="11"/>
      <color rgb="FFC00000"/>
      <name val="Gentium Basic"/>
    </font>
    <font>
      <b/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Aptos"/>
      <family val="2"/>
    </font>
    <font>
      <b/>
      <sz val="10"/>
      <color theme="6" tint="-0.499984740745262"/>
      <name val="Aptos"/>
      <family val="2"/>
    </font>
    <font>
      <b/>
      <sz val="10"/>
      <color rgb="FF074F69"/>
      <name val="Aptos"/>
      <family val="2"/>
    </font>
    <font>
      <b/>
      <i/>
      <sz val="14"/>
      <color rgb="FF0060A8"/>
      <name val="Gentium Basic"/>
    </font>
    <font>
      <b/>
      <sz val="12"/>
      <color rgb="FF0060A8"/>
      <name val="Gentium Basic"/>
    </font>
    <font>
      <sz val="9"/>
      <color rgb="FFFF0000"/>
      <name val="Gentium Basic"/>
    </font>
    <font>
      <sz val="9"/>
      <color theme="1"/>
      <name val="Aptos"/>
      <family val="2"/>
    </font>
    <font>
      <b/>
      <sz val="10"/>
      <color theme="1"/>
      <name val="Aptos"/>
      <family val="2"/>
    </font>
    <font>
      <b/>
      <sz val="10"/>
      <color rgb="FFFF0000"/>
      <name val="Aptos"/>
      <family val="2"/>
    </font>
    <font>
      <sz val="10"/>
      <color theme="9" tint="-0.499984740745262"/>
      <name val="Gentium Basic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0"/>
        <bgColor indexed="64"/>
      </patternFill>
    </fill>
  </fills>
  <borders count="259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thick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thick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thick">
        <color indexed="64"/>
      </bottom>
      <diagonal/>
    </border>
    <border>
      <left/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medium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dotted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slantDashDot">
        <color indexed="64"/>
      </bottom>
      <diagonal/>
    </border>
    <border>
      <left style="thick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dotted">
        <color auto="1"/>
      </bottom>
      <diagonal/>
    </border>
    <border>
      <left style="hair">
        <color auto="1"/>
      </left>
      <right style="medium">
        <color auto="1"/>
      </right>
      <top style="dotted">
        <color indexed="64"/>
      </top>
      <bottom style="thin">
        <color indexed="64"/>
      </bottom>
      <diagonal/>
    </border>
    <border>
      <left style="mediumDashed">
        <color indexed="64"/>
      </left>
      <right/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/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/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slantDashDot">
        <color indexed="64"/>
      </left>
      <right/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mediumDashed">
        <color indexed="64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mediumDashed">
        <color indexed="64"/>
      </left>
      <right/>
      <top style="slantDashDot">
        <color indexed="64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/>
      <right/>
      <top style="slantDashDot">
        <color auto="1"/>
      </top>
      <bottom style="thick">
        <color auto="1"/>
      </bottom>
      <diagonal/>
    </border>
    <border>
      <left style="thick">
        <color auto="1"/>
      </left>
      <right style="dotted">
        <color indexed="64"/>
      </right>
      <top style="slantDashDot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slantDashDot">
        <color auto="1"/>
      </top>
      <bottom style="thick">
        <color auto="1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hair">
        <color theme="7" tint="0.39991454817346722"/>
      </left>
      <right style="hair">
        <color theme="7" tint="0.39991454817346722"/>
      </right>
      <top style="hair">
        <color theme="7" tint="0.39991454817346722"/>
      </top>
      <bottom style="hair">
        <color theme="7" tint="0.39991454817346722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10" applyNumberFormat="0" applyFill="0" applyAlignment="0" applyProtection="0"/>
    <xf numFmtId="0" fontId="8" fillId="0" borderId="111" applyNumberFormat="0" applyFill="0" applyAlignment="0" applyProtection="0"/>
    <xf numFmtId="0" fontId="9" fillId="0" borderId="112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13" applyNumberFormat="0" applyAlignment="0" applyProtection="0"/>
    <xf numFmtId="0" fontId="14" fillId="6" borderId="114" applyNumberFormat="0" applyAlignment="0" applyProtection="0"/>
    <xf numFmtId="0" fontId="15" fillId="6" borderId="113" applyNumberFormat="0" applyAlignment="0" applyProtection="0"/>
    <xf numFmtId="0" fontId="16" fillId="0" borderId="115" applyNumberFormat="0" applyFill="0" applyAlignment="0" applyProtection="0"/>
    <xf numFmtId="0" fontId="17" fillId="7" borderId="116" applyNumberFormat="0" applyAlignment="0" applyProtection="0"/>
    <xf numFmtId="0" fontId="5" fillId="8" borderId="117" applyNumberFormat="0" applyFont="0" applyAlignment="0" applyProtection="0"/>
    <xf numFmtId="0" fontId="18" fillId="0" borderId="118" applyNumberFormat="0" applyFill="0" applyAlignment="0" applyProtection="0"/>
    <xf numFmtId="0" fontId="1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1" fillId="0" borderId="0"/>
  </cellStyleXfs>
  <cellXfs count="875">
    <xf numFmtId="0" fontId="0" fillId="0" borderId="0" xfId="0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5" fillId="0" borderId="0" xfId="0" quotePrefix="1" applyFont="1"/>
    <xf numFmtId="0" fontId="26" fillId="0" borderId="0" xfId="0" applyFont="1"/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0" fontId="35" fillId="0" borderId="60" xfId="0" applyFont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vertical="center"/>
      <protection hidden="1"/>
    </xf>
    <xf numFmtId="0" fontId="38" fillId="0" borderId="60" xfId="0" applyFont="1" applyBorder="1" applyAlignment="1" applyProtection="1">
      <alignment horizontal="left" vertical="center" shrinkToFit="1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locked="0" hidden="1"/>
    </xf>
    <xf numFmtId="164" fontId="42" fillId="0" borderId="0" xfId="0" applyNumberFormat="1" applyFont="1" applyAlignment="1" applyProtection="1">
      <alignment horizontal="left" vertical="center"/>
      <protection locked="0" hidden="1"/>
    </xf>
    <xf numFmtId="0" fontId="28" fillId="0" borderId="237" xfId="0" applyFont="1" applyBorder="1" applyAlignment="1" applyProtection="1">
      <alignment vertical="top"/>
      <protection hidden="1"/>
    </xf>
    <xf numFmtId="0" fontId="40" fillId="0" borderId="0" xfId="0" applyFont="1" applyAlignment="1" applyProtection="1">
      <alignment horizontal="right" vertical="center" indent="1"/>
      <protection hidden="1"/>
    </xf>
    <xf numFmtId="164" fontId="41" fillId="0" borderId="0" xfId="0" applyNumberFormat="1" applyFont="1" applyAlignment="1" applyProtection="1">
      <alignment horizontal="left" vertical="center" shrinkToFit="1"/>
      <protection locked="0" hidden="1"/>
    </xf>
    <xf numFmtId="0" fontId="33" fillId="0" borderId="0" xfId="1" applyFont="1" applyFill="1" applyBorder="1" applyAlignment="1" applyProtection="1">
      <alignment horizontal="left" vertical="center" shrinkToFit="1"/>
      <protection locked="0" hidden="1"/>
    </xf>
    <xf numFmtId="0" fontId="42" fillId="0" borderId="0" xfId="0" applyFont="1" applyAlignment="1" applyProtection="1">
      <alignment horizontal="left" vertical="center" shrinkToFit="1"/>
      <protection locked="0" hidden="1"/>
    </xf>
    <xf numFmtId="0" fontId="41" fillId="0" borderId="60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right" vertical="center" indent="1"/>
      <protection hidden="1"/>
    </xf>
    <xf numFmtId="0" fontId="40" fillId="0" borderId="58" xfId="0" applyFont="1" applyBorder="1" applyAlignment="1" applyProtection="1">
      <alignment horizontal="left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hidden="1"/>
    </xf>
    <xf numFmtId="0" fontId="42" fillId="0" borderId="0" xfId="0" applyFont="1" applyAlignment="1" applyProtection="1">
      <alignment horizontal="left" vertical="center"/>
      <protection locked="0" hidden="1"/>
    </xf>
    <xf numFmtId="0" fontId="41" fillId="36" borderId="60" xfId="0" applyFont="1" applyFill="1" applyBorder="1" applyAlignment="1" applyProtection="1">
      <alignment vertical="center"/>
      <protection locked="0" hidden="1"/>
    </xf>
    <xf numFmtId="0" fontId="46" fillId="0" borderId="0" xfId="0" applyFont="1" applyAlignment="1" applyProtection="1">
      <alignment horizontal="left" vertical="center"/>
      <protection hidden="1"/>
    </xf>
    <xf numFmtId="0" fontId="47" fillId="0" borderId="0" xfId="0" applyFont="1" applyAlignment="1" applyProtection="1">
      <alignment vertical="center" wrapText="1"/>
      <protection hidden="1"/>
    </xf>
    <xf numFmtId="0" fontId="46" fillId="0" borderId="37" xfId="0" applyFont="1" applyBorder="1" applyAlignment="1" applyProtection="1">
      <alignment horizontal="left" vertical="center"/>
      <protection hidden="1"/>
    </xf>
    <xf numFmtId="0" fontId="40" fillId="0" borderId="0" xfId="0" applyFont="1" applyProtection="1">
      <protection hidden="1"/>
    </xf>
    <xf numFmtId="0" fontId="41" fillId="36" borderId="60" xfId="0" applyFont="1" applyFill="1" applyBorder="1" applyAlignment="1" applyProtection="1">
      <alignment horizontal="left" vertical="center" shrinkToFit="1"/>
      <protection locked="0"/>
    </xf>
    <xf numFmtId="0" fontId="28" fillId="0" borderId="0" xfId="0" applyFont="1" applyAlignment="1" applyProtection="1">
      <alignment horizontal="left"/>
      <protection hidden="1"/>
    </xf>
    <xf numFmtId="164" fontId="42" fillId="0" borderId="0" xfId="0" applyNumberFormat="1" applyFont="1" applyAlignment="1" applyProtection="1">
      <alignment horizontal="left" vertical="center" shrinkToFi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horizontal="right" vertical="center" indent="1"/>
      <protection hidden="1"/>
    </xf>
    <xf numFmtId="0" fontId="36" fillId="0" borderId="0" xfId="0" applyFont="1" applyProtection="1">
      <protection hidden="1"/>
    </xf>
    <xf numFmtId="0" fontId="1" fillId="0" borderId="0" xfId="45"/>
    <xf numFmtId="0" fontId="51" fillId="37" borderId="249" xfId="45" applyFont="1" applyFill="1" applyBorder="1" applyAlignment="1">
      <alignment wrapText="1"/>
    </xf>
    <xf numFmtId="0" fontId="52" fillId="0" borderId="0" xfId="45" applyFont="1"/>
    <xf numFmtId="0" fontId="40" fillId="0" borderId="0" xfId="0" applyFont="1" applyAlignment="1" applyProtection="1">
      <alignment horizontal="right" vertical="center"/>
      <protection hidden="1"/>
    </xf>
    <xf numFmtId="0" fontId="40" fillId="0" borderId="0" xfId="0" applyFont="1" applyAlignment="1" applyProtection="1">
      <alignment horizontal="right" vertical="center" wrapText="1"/>
      <protection hidden="1"/>
    </xf>
    <xf numFmtId="0" fontId="41" fillId="0" borderId="0" xfId="0" applyFont="1" applyAlignment="1" applyProtection="1">
      <alignment horizontal="right" vertical="center" wrapText="1"/>
      <protection hidden="1"/>
    </xf>
    <xf numFmtId="0" fontId="53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6" fillId="0" borderId="6" xfId="0" applyFont="1" applyBorder="1" applyAlignment="1" applyProtection="1">
      <alignment horizontal="center" vertical="center" wrapText="1"/>
      <protection hidden="1"/>
    </xf>
    <xf numFmtId="0" fontId="56" fillId="0" borderId="27" xfId="0" applyFont="1" applyBorder="1" applyAlignment="1" applyProtection="1">
      <alignment horizontal="center" vertical="center" wrapText="1"/>
      <protection hidden="1"/>
    </xf>
    <xf numFmtId="0" fontId="57" fillId="0" borderId="161" xfId="0" applyFont="1" applyBorder="1" applyAlignment="1" applyProtection="1">
      <alignment horizontal="center" vertical="center" wrapText="1"/>
      <protection hidden="1"/>
    </xf>
    <xf numFmtId="0" fontId="57" fillId="0" borderId="162" xfId="0" applyFont="1" applyBorder="1" applyAlignment="1" applyProtection="1">
      <alignment horizontal="center" vertical="center" wrapText="1"/>
      <protection hidden="1"/>
    </xf>
    <xf numFmtId="0" fontId="57" fillId="0" borderId="120" xfId="0" applyFont="1" applyBorder="1" applyAlignment="1" applyProtection="1">
      <alignment horizontal="center" vertical="center" wrapText="1"/>
      <protection hidden="1"/>
    </xf>
    <xf numFmtId="0" fontId="57" fillId="0" borderId="136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/>
      <protection hidden="1"/>
    </xf>
    <xf numFmtId="0" fontId="58" fillId="0" borderId="23" xfId="0" applyFont="1" applyBorder="1" applyAlignment="1" applyProtection="1">
      <alignment horizontal="left" vertical="center" wrapText="1"/>
      <protection hidden="1"/>
    </xf>
    <xf numFmtId="3" fontId="57" fillId="0" borderId="24" xfId="0" applyNumberFormat="1" applyFont="1" applyBorder="1" applyAlignment="1" applyProtection="1">
      <alignment horizontal="center" vertical="center" wrapText="1"/>
      <protection hidden="1"/>
    </xf>
    <xf numFmtId="3" fontId="57" fillId="0" borderId="163" xfId="0" applyNumberFormat="1" applyFont="1" applyBorder="1" applyAlignment="1" applyProtection="1">
      <alignment horizontal="center" vertical="center" wrapText="1"/>
      <protection hidden="1"/>
    </xf>
    <xf numFmtId="3" fontId="57" fillId="0" borderId="23" xfId="0" applyNumberFormat="1" applyFont="1" applyBorder="1" applyAlignment="1" applyProtection="1">
      <alignment horizontal="center" vertical="center" wrapText="1"/>
      <protection hidden="1"/>
    </xf>
    <xf numFmtId="3" fontId="57" fillId="0" borderId="30" xfId="0" applyNumberFormat="1" applyFont="1" applyBorder="1" applyAlignment="1" applyProtection="1">
      <alignment vertical="center" wrapText="1"/>
      <protection hidden="1"/>
    </xf>
    <xf numFmtId="3" fontId="57" fillId="0" borderId="23" xfId="0" applyNumberFormat="1" applyFont="1" applyBorder="1" applyAlignment="1" applyProtection="1">
      <alignment vertical="center" wrapText="1"/>
      <protection hidden="1"/>
    </xf>
    <xf numFmtId="3" fontId="57" fillId="0" borderId="30" xfId="0" applyNumberFormat="1" applyFont="1" applyBorder="1" applyAlignment="1" applyProtection="1">
      <alignment horizontal="center" vertical="center" wrapText="1"/>
      <protection hidden="1"/>
    </xf>
    <xf numFmtId="0" fontId="59" fillId="0" borderId="53" xfId="0" applyFont="1" applyBorder="1" applyAlignment="1" applyProtection="1">
      <alignment horizontal="left" vertical="center" indent="1"/>
      <protection hidden="1"/>
    </xf>
    <xf numFmtId="0" fontId="60" fillId="0" borderId="53" xfId="0" applyFont="1" applyBorder="1" applyAlignment="1" applyProtection="1">
      <alignment horizontal="left" vertical="center" wrapText="1" indent="5"/>
      <protection hidden="1"/>
    </xf>
    <xf numFmtId="3" fontId="49" fillId="0" borderId="54" xfId="0" applyNumberFormat="1" applyFont="1" applyBorder="1" applyAlignment="1" applyProtection="1">
      <alignment horizontal="center" vertical="center" shrinkToFit="1"/>
      <protection hidden="1"/>
    </xf>
    <xf numFmtId="3" fontId="49" fillId="0" borderId="158" xfId="0" applyNumberFormat="1" applyFont="1" applyBorder="1" applyAlignment="1" applyProtection="1">
      <alignment horizontal="center" vertical="center" shrinkToFit="1"/>
      <protection hidden="1"/>
    </xf>
    <xf numFmtId="3" fontId="49" fillId="0" borderId="196" xfId="0" applyNumberFormat="1" applyFont="1" applyBorder="1" applyAlignment="1" applyProtection="1">
      <alignment horizontal="center" vertical="center" shrinkToFit="1"/>
      <protection hidden="1"/>
    </xf>
    <xf numFmtId="3" fontId="49" fillId="0" borderId="53" xfId="0" applyNumberFormat="1" applyFont="1" applyBorder="1" applyAlignment="1" applyProtection="1">
      <alignment horizontal="center" vertical="center" shrinkToFit="1"/>
      <protection hidden="1"/>
    </xf>
    <xf numFmtId="3" fontId="49" fillId="0" borderId="193" xfId="0" applyNumberFormat="1" applyFont="1" applyBorder="1" applyAlignment="1" applyProtection="1">
      <alignment horizontal="center" vertical="center" shrinkToFit="1"/>
      <protection hidden="1"/>
    </xf>
    <xf numFmtId="0" fontId="33" fillId="0" borderId="53" xfId="0" applyFont="1" applyBorder="1" applyAlignment="1" applyProtection="1">
      <alignment horizontal="left" vertical="center" wrapText="1" indent="3"/>
      <protection hidden="1"/>
    </xf>
    <xf numFmtId="0" fontId="44" fillId="0" borderId="53" xfId="0" applyFont="1" applyBorder="1" applyAlignment="1" applyProtection="1">
      <alignment horizontal="left" vertical="center" wrapText="1" indent="9"/>
      <protection hidden="1"/>
    </xf>
    <xf numFmtId="0" fontId="61" fillId="0" borderId="0" xfId="0" applyFont="1" applyAlignment="1" applyProtection="1">
      <alignment vertical="center"/>
      <protection hidden="1"/>
    </xf>
    <xf numFmtId="3" fontId="49" fillId="0" borderId="47" xfId="0" applyNumberFormat="1" applyFont="1" applyBorder="1" applyAlignment="1" applyProtection="1">
      <alignment horizontal="center" vertical="center" shrinkToFit="1"/>
      <protection hidden="1"/>
    </xf>
    <xf numFmtId="3" fontId="49" fillId="0" borderId="44" xfId="0" applyNumberFormat="1" applyFont="1" applyBorder="1" applyAlignment="1" applyProtection="1">
      <alignment horizontal="center" vertical="center" shrinkToFit="1"/>
      <protection hidden="1"/>
    </xf>
    <xf numFmtId="0" fontId="62" fillId="0" borderId="99" xfId="0" applyFont="1" applyBorder="1" applyAlignment="1" applyProtection="1">
      <alignment vertical="center" wrapText="1"/>
      <protection hidden="1"/>
    </xf>
    <xf numFmtId="0" fontId="59" fillId="0" borderId="58" xfId="0" applyFont="1" applyBorder="1" applyAlignment="1" applyProtection="1">
      <alignment horizontal="left" vertical="center" indent="1"/>
      <protection hidden="1"/>
    </xf>
    <xf numFmtId="3" fontId="49" fillId="0" borderId="140" xfId="0" applyNumberFormat="1" applyFont="1" applyBorder="1" applyAlignment="1" applyProtection="1">
      <alignment horizontal="center" vertical="center" shrinkToFit="1"/>
      <protection hidden="1"/>
    </xf>
    <xf numFmtId="0" fontId="59" fillId="0" borderId="40" xfId="0" applyFont="1" applyBorder="1" applyAlignment="1" applyProtection="1">
      <alignment horizontal="left" vertical="center" indent="1"/>
      <protection hidden="1"/>
    </xf>
    <xf numFmtId="0" fontId="59" fillId="0" borderId="165" xfId="0" applyFont="1" applyBorder="1" applyAlignment="1" applyProtection="1">
      <alignment horizontal="left" vertical="center" indent="1"/>
      <protection hidden="1"/>
    </xf>
    <xf numFmtId="3" fontId="49" fillId="0" borderId="166" xfId="0" applyNumberFormat="1" applyFont="1" applyBorder="1" applyAlignment="1" applyProtection="1">
      <alignment horizontal="center" vertical="center" shrinkToFit="1"/>
      <protection hidden="1"/>
    </xf>
    <xf numFmtId="0" fontId="42" fillId="0" borderId="44" xfId="0" applyFont="1" applyBorder="1" applyAlignment="1" applyProtection="1">
      <alignment horizontal="left" vertical="center" wrapText="1" indent="3"/>
      <protection hidden="1"/>
    </xf>
    <xf numFmtId="0" fontId="42" fillId="0" borderId="48" xfId="0" applyFont="1" applyBorder="1" applyAlignment="1" applyProtection="1">
      <alignment horizontal="left" vertical="center" wrapText="1" indent="6"/>
      <protection hidden="1"/>
    </xf>
    <xf numFmtId="3" fontId="49" fillId="0" borderId="18" xfId="0" applyNumberFormat="1" applyFont="1" applyBorder="1" applyAlignment="1" applyProtection="1">
      <alignment vertical="center" shrinkToFit="1"/>
      <protection hidden="1"/>
    </xf>
    <xf numFmtId="3" fontId="49" fillId="0" borderId="0" xfId="0" applyNumberFormat="1" applyFont="1" applyAlignment="1" applyProtection="1">
      <alignment vertical="center" shrinkToFit="1"/>
      <protection hidden="1"/>
    </xf>
    <xf numFmtId="3" fontId="49" fillId="0" borderId="143" xfId="0" applyNumberFormat="1" applyFont="1" applyBorder="1" applyAlignment="1" applyProtection="1">
      <alignment vertical="center" shrinkToFit="1"/>
      <protection hidden="1"/>
    </xf>
    <xf numFmtId="0" fontId="42" fillId="0" borderId="55" xfId="0" applyFont="1" applyBorder="1" applyAlignment="1" applyProtection="1">
      <alignment horizontal="left" vertical="center" indent="3"/>
      <protection hidden="1"/>
    </xf>
    <xf numFmtId="0" fontId="42" fillId="0" borderId="159" xfId="0" applyFont="1" applyBorder="1" applyAlignment="1" applyProtection="1">
      <alignment horizontal="left" vertical="center" wrapText="1" indent="6"/>
      <protection hidden="1"/>
    </xf>
    <xf numFmtId="3" fontId="49" fillId="0" borderId="56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vertical="center" shrinkToFit="1"/>
      <protection hidden="1"/>
    </xf>
    <xf numFmtId="3" fontId="49" fillId="0" borderId="27" xfId="0" applyNumberFormat="1" applyFont="1" applyBorder="1" applyAlignment="1" applyProtection="1">
      <alignment vertical="center" shrinkToFit="1"/>
      <protection hidden="1"/>
    </xf>
    <xf numFmtId="3" fontId="49" fillId="0" borderId="65" xfId="0" applyNumberFormat="1" applyFont="1" applyBorder="1" applyAlignment="1" applyProtection="1">
      <alignment vertical="center" shrinkToFit="1"/>
      <protection hidden="1"/>
    </xf>
    <xf numFmtId="3" fontId="64" fillId="0" borderId="6" xfId="0" applyNumberFormat="1" applyFont="1" applyBorder="1" applyAlignment="1" applyProtection="1">
      <alignment vertical="center"/>
      <protection hidden="1"/>
    </xf>
    <xf numFmtId="3" fontId="64" fillId="0" borderId="0" xfId="0" applyNumberFormat="1" applyFont="1" applyAlignment="1" applyProtection="1">
      <alignment vertical="center"/>
      <protection hidden="1"/>
    </xf>
    <xf numFmtId="0" fontId="56" fillId="0" borderId="0" xfId="0" applyFont="1" applyProtection="1">
      <protection hidden="1"/>
    </xf>
    <xf numFmtId="0" fontId="41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6" xfId="0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/>
      <protection hidden="1"/>
    </xf>
    <xf numFmtId="0" fontId="66" fillId="0" borderId="156" xfId="0" applyFont="1" applyBorder="1" applyAlignment="1" applyProtection="1">
      <alignment horizontal="center" vertical="center"/>
      <protection hidden="1"/>
    </xf>
    <xf numFmtId="0" fontId="66" fillId="0" borderId="107" xfId="0" applyFont="1" applyBorder="1" applyAlignment="1" applyProtection="1">
      <alignment horizontal="center" vertical="center" wrapText="1"/>
      <protection hidden="1"/>
    </xf>
    <xf numFmtId="0" fontId="66" fillId="0" borderId="229" xfId="0" applyFont="1" applyBorder="1" applyAlignment="1" applyProtection="1">
      <alignment horizontal="center" vertical="center" wrapText="1"/>
      <protection hidden="1"/>
    </xf>
    <xf numFmtId="0" fontId="66" fillId="0" borderId="189" xfId="0" applyFont="1" applyBorder="1" applyAlignment="1" applyProtection="1">
      <alignment horizontal="center" vertical="center" wrapText="1"/>
      <protection hidden="1"/>
    </xf>
    <xf numFmtId="0" fontId="66" fillId="0" borderId="103" xfId="0" applyFont="1" applyBorder="1" applyAlignment="1" applyProtection="1">
      <alignment horizontal="center" vertical="center" wrapText="1"/>
      <protection hidden="1"/>
    </xf>
    <xf numFmtId="0" fontId="36" fillId="0" borderId="40" xfId="0" applyFont="1" applyBorder="1" applyAlignment="1" applyProtection="1">
      <alignment horizontal="left" vertical="center" indent="1"/>
      <protection hidden="1"/>
    </xf>
    <xf numFmtId="0" fontId="52" fillId="0" borderId="230" xfId="0" applyFont="1" applyBorder="1" applyAlignment="1" applyProtection="1">
      <alignment horizontal="center" vertical="center"/>
      <protection hidden="1"/>
    </xf>
    <xf numFmtId="0" fontId="52" fillId="0" borderId="231" xfId="0" applyFont="1" applyBorder="1" applyAlignment="1" applyProtection="1">
      <alignment horizontal="center" vertical="center"/>
      <protection hidden="1"/>
    </xf>
    <xf numFmtId="0" fontId="36" fillId="0" borderId="58" xfId="0" applyFont="1" applyBorder="1" applyAlignment="1" applyProtection="1">
      <alignment horizontal="left" vertical="center" indent="1"/>
      <protection hidden="1"/>
    </xf>
    <xf numFmtId="0" fontId="52" fillId="0" borderId="233" xfId="0" applyFont="1" applyBorder="1" applyAlignment="1" applyProtection="1">
      <alignment horizontal="center" vertical="center"/>
      <protection hidden="1"/>
    </xf>
    <xf numFmtId="0" fontId="52" fillId="0" borderId="109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 indent="1"/>
      <protection hidden="1"/>
    </xf>
    <xf numFmtId="0" fontId="52" fillId="0" borderId="245" xfId="0" applyFont="1" applyBorder="1" applyAlignment="1" applyProtection="1">
      <alignment horizontal="center" vertical="center"/>
      <protection hidden="1"/>
    </xf>
    <xf numFmtId="0" fontId="52" fillId="0" borderId="141" xfId="0" applyFont="1" applyBorder="1" applyAlignment="1" applyProtection="1">
      <alignment horizontal="center" vertical="center"/>
      <protection hidden="1"/>
    </xf>
    <xf numFmtId="0" fontId="36" fillId="0" borderId="69" xfId="0" applyFont="1" applyBorder="1" applyAlignment="1" applyProtection="1">
      <alignment horizontal="left" vertical="center" indent="1"/>
      <protection hidden="1"/>
    </xf>
    <xf numFmtId="0" fontId="3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6" fillId="0" borderId="187" xfId="0" applyFont="1" applyBorder="1" applyAlignment="1" applyProtection="1">
      <alignment horizontal="center" vertical="center" wrapText="1"/>
      <protection hidden="1"/>
    </xf>
    <xf numFmtId="0" fontId="66" fillId="0" borderId="105" xfId="0" applyFont="1" applyBorder="1" applyAlignment="1" applyProtection="1">
      <alignment horizontal="center" vertical="center" wrapText="1"/>
      <protection hidden="1"/>
    </xf>
    <xf numFmtId="0" fontId="66" fillId="0" borderId="188" xfId="0" applyFont="1" applyBorder="1" applyAlignment="1" applyProtection="1">
      <alignment horizontal="center" vertical="center" wrapText="1"/>
      <protection hidden="1"/>
    </xf>
    <xf numFmtId="0" fontId="66" fillId="0" borderId="106" xfId="0" applyFont="1" applyBorder="1" applyAlignment="1" applyProtection="1">
      <alignment horizontal="center" vertical="center" wrapText="1"/>
      <protection hidden="1"/>
    </xf>
    <xf numFmtId="0" fontId="68" fillId="0" borderId="6" xfId="0" applyFont="1" applyBorder="1" applyAlignment="1" applyProtection="1">
      <alignment vertical="center"/>
      <protection hidden="1"/>
    </xf>
    <xf numFmtId="0" fontId="52" fillId="0" borderId="9" xfId="0" applyFont="1" applyBorder="1" applyAlignment="1" applyProtection="1">
      <alignment horizontal="center" vertical="center" shrinkToFit="1"/>
      <protection hidden="1"/>
    </xf>
    <xf numFmtId="0" fontId="52" fillId="0" borderId="108" xfId="0" applyFont="1" applyBorder="1" applyAlignment="1" applyProtection="1">
      <alignment horizontal="center" vertical="center" shrinkToFit="1"/>
      <protection hidden="1"/>
    </xf>
    <xf numFmtId="0" fontId="52" fillId="0" borderId="32" xfId="0" applyFont="1" applyBorder="1" applyAlignment="1" applyProtection="1">
      <alignment horizontal="center" vertical="center" shrinkToFit="1"/>
      <protection hidden="1"/>
    </xf>
    <xf numFmtId="0" fontId="52" fillId="0" borderId="102" xfId="0" applyFont="1" applyBorder="1" applyAlignment="1" applyProtection="1">
      <alignment horizontal="center" vertical="center" shrinkToFit="1"/>
      <protection hidden="1"/>
    </xf>
    <xf numFmtId="0" fontId="28" fillId="0" borderId="58" xfId="0" applyFont="1" applyBorder="1" applyAlignment="1" applyProtection="1">
      <alignment horizontal="left" vertical="center" indent="3"/>
      <protection hidden="1"/>
    </xf>
    <xf numFmtId="0" fontId="28" fillId="0" borderId="69" xfId="0" applyFont="1" applyBorder="1" applyAlignment="1" applyProtection="1">
      <alignment horizontal="left" vertical="center" indent="3"/>
      <protection hidden="1"/>
    </xf>
    <xf numFmtId="0" fontId="53" fillId="0" borderId="0" xfId="0" applyFont="1" applyAlignment="1" applyProtection="1">
      <alignment horizontal="left" vertical="center" indent="8"/>
      <protection hidden="1"/>
    </xf>
    <xf numFmtId="0" fontId="56" fillId="0" borderId="4" xfId="0" applyFont="1" applyBorder="1" applyAlignment="1" applyProtection="1">
      <alignment vertical="center"/>
      <protection hidden="1"/>
    </xf>
    <xf numFmtId="0" fontId="56" fillId="0" borderId="4" xfId="0" applyFont="1" applyBorder="1" applyAlignment="1" applyProtection="1">
      <alignment horizontal="center" vertical="center" wrapText="1"/>
      <protection hidden="1"/>
    </xf>
    <xf numFmtId="0" fontId="44" fillId="0" borderId="89" xfId="0" applyFont="1" applyBorder="1" applyAlignment="1" applyProtection="1">
      <alignment horizontal="center" vertical="center" wrapText="1"/>
      <protection hidden="1"/>
    </xf>
    <xf numFmtId="0" fontId="36" fillId="0" borderId="122" xfId="0" applyFont="1" applyBorder="1" applyAlignment="1" applyProtection="1">
      <alignment horizontal="center" vertical="center" wrapText="1"/>
      <protection hidden="1"/>
    </xf>
    <xf numFmtId="0" fontId="44" fillId="0" borderId="95" xfId="0" applyFont="1" applyBorder="1" applyAlignment="1" applyProtection="1">
      <alignment vertical="center"/>
      <protection hidden="1"/>
    </xf>
    <xf numFmtId="3" fontId="49" fillId="0" borderId="191" xfId="0" applyNumberFormat="1" applyFont="1" applyBorder="1" applyAlignment="1" applyProtection="1">
      <alignment horizontal="center" vertical="center"/>
      <protection hidden="1"/>
    </xf>
    <xf numFmtId="3" fontId="49" fillId="0" borderId="95" xfId="0" applyNumberFormat="1" applyFont="1" applyBorder="1" applyAlignment="1" applyProtection="1">
      <alignment horizontal="center" vertical="center"/>
      <protection hidden="1"/>
    </xf>
    <xf numFmtId="0" fontId="49" fillId="0" borderId="48" xfId="0" applyFont="1" applyBorder="1" applyAlignment="1" applyProtection="1">
      <alignment horizontal="left" vertical="center" indent="3"/>
      <protection hidden="1"/>
    </xf>
    <xf numFmtId="0" fontId="69" fillId="0" borderId="0" xfId="0" applyFont="1" applyAlignment="1" applyProtection="1">
      <alignment horizontal="left" vertical="center"/>
      <protection hidden="1"/>
    </xf>
    <xf numFmtId="0" fontId="28" fillId="0" borderId="48" xfId="0" applyFont="1" applyBorder="1" applyAlignment="1" applyProtection="1">
      <alignment vertical="center"/>
      <protection hidden="1"/>
    </xf>
    <xf numFmtId="0" fontId="33" fillId="0" borderId="0" xfId="0" applyFont="1" applyAlignment="1" applyProtection="1">
      <alignment horizontal="left" vertical="center" indent="3"/>
      <protection hidden="1"/>
    </xf>
    <xf numFmtId="3" fontId="49" fillId="0" borderId="42" xfId="0" applyNumberFormat="1" applyFont="1" applyBorder="1" applyAlignment="1" applyProtection="1">
      <alignment horizontal="center" vertical="center" shrinkToFit="1"/>
      <protection hidden="1"/>
    </xf>
    <xf numFmtId="3" fontId="49" fillId="0" borderId="37" xfId="0" applyNumberFormat="1" applyFont="1" applyBorder="1" applyAlignment="1" applyProtection="1">
      <alignment horizontal="center" vertical="center" shrinkToFit="1"/>
      <protection hidden="1"/>
    </xf>
    <xf numFmtId="0" fontId="42" fillId="0" borderId="58" xfId="0" applyFont="1" applyBorder="1" applyAlignment="1" applyProtection="1">
      <alignment horizontal="left" vertical="center" wrapText="1" indent="3"/>
      <protection hidden="1"/>
    </xf>
    <xf numFmtId="0" fontId="44" fillId="0" borderId="58" xfId="0" applyFont="1" applyBorder="1" applyAlignment="1" applyProtection="1">
      <alignment horizontal="left" vertical="center"/>
      <protection hidden="1"/>
    </xf>
    <xf numFmtId="0" fontId="36" fillId="0" borderId="58" xfId="0" applyFont="1" applyBorder="1" applyAlignment="1" applyProtection="1">
      <alignment horizontal="left" vertical="center"/>
      <protection hidden="1"/>
    </xf>
    <xf numFmtId="0" fontId="70" fillId="0" borderId="123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/>
      <protection hidden="1"/>
    </xf>
    <xf numFmtId="0" fontId="70" fillId="0" borderId="3" xfId="0" applyFont="1" applyBorder="1" applyAlignment="1" applyProtection="1">
      <alignment horizontal="center" vertical="center"/>
      <protection hidden="1"/>
    </xf>
    <xf numFmtId="0" fontId="44" fillId="0" borderId="144" xfId="0" applyFont="1" applyBorder="1" applyAlignment="1" applyProtection="1">
      <alignment horizontal="left" vertical="center"/>
      <protection hidden="1"/>
    </xf>
    <xf numFmtId="0" fontId="70" fillId="0" borderId="0" xfId="0" applyFont="1" applyAlignment="1" applyProtection="1">
      <alignment horizontal="left" vertical="center"/>
      <protection hidden="1"/>
    </xf>
    <xf numFmtId="3" fontId="49" fillId="0" borderId="0" xfId="0" applyNumberFormat="1" applyFont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horizontal="center" vertical="center" shrinkToFi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56" fillId="0" borderId="0" xfId="0" applyFont="1" applyAlignment="1" applyProtection="1">
      <alignment horizontal="right" vertical="center"/>
      <protection hidden="1"/>
    </xf>
    <xf numFmtId="0" fontId="27" fillId="0" borderId="0" xfId="0" applyFont="1"/>
    <xf numFmtId="0" fontId="4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56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 indent="3"/>
      <protection hidden="1"/>
    </xf>
    <xf numFmtId="0" fontId="28" fillId="0" borderId="0" xfId="0" applyFont="1" applyAlignment="1">
      <alignment horizontal="left"/>
    </xf>
    <xf numFmtId="0" fontId="28" fillId="0" borderId="0" xfId="0" applyFont="1"/>
    <xf numFmtId="0" fontId="72" fillId="0" borderId="0" xfId="0" applyFont="1" applyAlignment="1">
      <alignment horizontal="left" wrapText="1"/>
    </xf>
    <xf numFmtId="0" fontId="74" fillId="0" borderId="0" xfId="0" applyFont="1" applyAlignment="1" applyProtection="1">
      <alignment horizontal="right" vertical="center"/>
      <protection hidden="1"/>
    </xf>
    <xf numFmtId="0" fontId="50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77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top" shrinkToFit="1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89" xfId="0" applyFont="1" applyBorder="1" applyAlignment="1" applyProtection="1">
      <alignment horizontal="center" vertical="center" wrapText="1"/>
      <protection hidden="1"/>
    </xf>
    <xf numFmtId="0" fontId="44" fillId="0" borderId="82" xfId="0" applyFont="1" applyBorder="1" applyAlignment="1" applyProtection="1">
      <alignment horizontal="center" vertical="center" wrapText="1"/>
      <protection hidden="1"/>
    </xf>
    <xf numFmtId="0" fontId="44" fillId="0" borderId="4" xfId="0" applyFont="1" applyBorder="1" applyAlignment="1" applyProtection="1">
      <alignment horizontal="center" vertical="center" wrapText="1"/>
      <protection hidden="1"/>
    </xf>
    <xf numFmtId="0" fontId="81" fillId="0" borderId="19" xfId="0" applyFont="1" applyBorder="1" applyAlignment="1" applyProtection="1">
      <alignment horizontal="left" vertical="center" wrapText="1"/>
      <protection hidden="1"/>
    </xf>
    <xf numFmtId="3" fontId="49" fillId="0" borderId="50" xfId="0" applyNumberFormat="1" applyFont="1" applyBorder="1" applyAlignment="1" applyProtection="1">
      <alignment horizontal="center" vertical="center" shrinkToFit="1"/>
      <protection hidden="1"/>
    </xf>
    <xf numFmtId="3" fontId="49" fillId="0" borderId="93" xfId="0" applyNumberFormat="1" applyFont="1" applyBorder="1" applyAlignment="1" applyProtection="1">
      <alignment horizontal="center" vertical="center" shrinkToFit="1"/>
      <protection hidden="1"/>
    </xf>
    <xf numFmtId="3" fontId="52" fillId="0" borderId="93" xfId="0" applyNumberFormat="1" applyFont="1" applyBorder="1" applyAlignment="1" applyProtection="1">
      <alignment horizontal="center" vertical="center"/>
      <protection hidden="1"/>
    </xf>
    <xf numFmtId="3" fontId="52" fillId="0" borderId="19" xfId="0" applyNumberFormat="1" applyFont="1" applyBorder="1" applyAlignment="1" applyProtection="1">
      <alignment horizontal="center" vertical="center"/>
      <protection hidden="1"/>
    </xf>
    <xf numFmtId="0" fontId="68" fillId="0" borderId="43" xfId="0" applyFont="1" applyBorder="1" applyAlignment="1" applyProtection="1">
      <alignment vertical="center" wrapText="1"/>
      <protection hidden="1"/>
    </xf>
    <xf numFmtId="0" fontId="69" fillId="0" borderId="43" xfId="0" applyFont="1" applyBorder="1" applyAlignment="1" applyProtection="1">
      <alignment vertical="center" wrapText="1"/>
      <protection hidden="1"/>
    </xf>
    <xf numFmtId="3" fontId="49" fillId="0" borderId="51" xfId="0" applyNumberFormat="1" applyFont="1" applyBorder="1" applyAlignment="1" applyProtection="1">
      <alignment horizontal="center" vertical="center" shrinkToFit="1"/>
      <protection hidden="1"/>
    </xf>
    <xf numFmtId="3" fontId="49" fillId="0" borderId="98" xfId="0" applyNumberFormat="1" applyFont="1" applyBorder="1" applyAlignment="1" applyProtection="1">
      <alignment horizontal="center" vertical="center" shrinkToFit="1"/>
      <protection hidden="1"/>
    </xf>
    <xf numFmtId="3" fontId="52" fillId="0" borderId="98" xfId="0" applyNumberFormat="1" applyFont="1" applyBorder="1" applyAlignment="1" applyProtection="1">
      <alignment horizontal="center" vertical="center"/>
      <protection hidden="1"/>
    </xf>
    <xf numFmtId="3" fontId="49" fillId="0" borderId="157" xfId="0" applyNumberFormat="1" applyFont="1" applyBorder="1" applyAlignment="1" applyProtection="1">
      <alignment horizontal="center" vertical="center" shrinkToFit="1"/>
      <protection hidden="1"/>
    </xf>
    <xf numFmtId="3" fontId="52" fillId="0" borderId="53" xfId="0" applyNumberFormat="1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left" vertical="center" wrapText="1" indent="2"/>
      <protection hidden="1"/>
    </xf>
    <xf numFmtId="0" fontId="27" fillId="0" borderId="48" xfId="0" applyFont="1" applyBorder="1" applyAlignment="1" applyProtection="1">
      <alignment horizontal="left" vertical="center" wrapText="1" indent="1"/>
      <protection hidden="1"/>
    </xf>
    <xf numFmtId="0" fontId="28" fillId="0" borderId="44" xfId="0" applyFont="1" applyBorder="1" applyAlignment="1" applyProtection="1">
      <alignment horizontal="left" vertical="center" indent="2"/>
      <protection hidden="1"/>
    </xf>
    <xf numFmtId="0" fontId="33" fillId="0" borderId="44" xfId="0" applyFont="1" applyBorder="1" applyAlignment="1" applyProtection="1">
      <alignment horizontal="left" vertical="center" indent="2"/>
      <protection hidden="1"/>
    </xf>
    <xf numFmtId="0" fontId="28" fillId="0" borderId="46" xfId="0" applyFont="1" applyBorder="1" applyAlignment="1" applyProtection="1">
      <alignment horizontal="left" vertical="center" wrapText="1" indent="2"/>
      <protection hidden="1"/>
    </xf>
    <xf numFmtId="0" fontId="27" fillId="0" borderId="186" xfId="0" applyFont="1" applyBorder="1" applyAlignment="1" applyProtection="1">
      <alignment horizontal="left" vertical="center" wrapText="1" indent="1"/>
      <protection hidden="1"/>
    </xf>
    <xf numFmtId="3" fontId="49" fillId="0" borderId="52" xfId="0" applyNumberFormat="1" applyFont="1" applyBorder="1" applyAlignment="1" applyProtection="1">
      <alignment horizontal="center" vertical="center" shrinkToFit="1"/>
      <protection hidden="1"/>
    </xf>
    <xf numFmtId="0" fontId="68" fillId="0" borderId="53" xfId="0" applyFont="1" applyBorder="1" applyAlignment="1" applyProtection="1">
      <alignment vertical="center" wrapText="1"/>
      <protection hidden="1"/>
    </xf>
    <xf numFmtId="0" fontId="69" fillId="0" borderId="53" xfId="0" applyFont="1" applyBorder="1" applyAlignment="1" applyProtection="1">
      <alignment vertical="center" wrapText="1"/>
      <protection hidden="1"/>
    </xf>
    <xf numFmtId="0" fontId="33" fillId="0" borderId="44" xfId="0" applyFont="1" applyBorder="1" applyAlignment="1" applyProtection="1">
      <alignment horizontal="left" vertical="center" wrapText="1" indent="2"/>
      <protection hidden="1"/>
    </xf>
    <xf numFmtId="0" fontId="27" fillId="0" borderId="55" xfId="0" applyFont="1" applyBorder="1" applyAlignment="1" applyProtection="1">
      <alignment horizontal="left" vertical="center" wrapText="1" indent="2"/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6"/>
      <protection hidden="1"/>
    </xf>
    <xf numFmtId="0" fontId="82" fillId="0" borderId="0" xfId="0" applyFont="1" applyAlignment="1" applyProtection="1">
      <alignment horizontal="center"/>
      <protection hidden="1"/>
    </xf>
    <xf numFmtId="0" fontId="82" fillId="0" borderId="8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65" fillId="0" borderId="4" xfId="0" applyFont="1" applyBorder="1" applyAlignment="1" applyProtection="1">
      <alignment horizontal="center" vertical="center" wrapText="1"/>
      <protection hidden="1"/>
    </xf>
    <xf numFmtId="0" fontId="36" fillId="0" borderId="89" xfId="0" applyFont="1" applyBorder="1" applyAlignment="1" applyProtection="1">
      <alignment horizontal="center" vertical="center" wrapText="1"/>
      <protection hidden="1"/>
    </xf>
    <xf numFmtId="0" fontId="36" fillId="0" borderId="82" xfId="0" applyFont="1" applyBorder="1" applyAlignment="1" applyProtection="1">
      <alignment horizontal="center" vertical="center" wrapText="1"/>
      <protection hidden="1"/>
    </xf>
    <xf numFmtId="0" fontId="81" fillId="0" borderId="7" xfId="0" applyFont="1" applyBorder="1" applyAlignment="1" applyProtection="1">
      <alignment horizontal="left" vertical="center" wrapText="1"/>
      <protection hidden="1"/>
    </xf>
    <xf numFmtId="0" fontId="61" fillId="0" borderId="19" xfId="0" applyFont="1" applyBorder="1" applyAlignment="1" applyProtection="1">
      <alignment horizontal="center" vertical="center" wrapText="1"/>
      <protection hidden="1"/>
    </xf>
    <xf numFmtId="3" fontId="49" fillId="0" borderId="19" xfId="0" applyNumberFormat="1" applyFont="1" applyBorder="1" applyAlignment="1" applyProtection="1">
      <alignment horizontal="center" vertical="center" shrinkToFit="1"/>
      <protection hidden="1"/>
    </xf>
    <xf numFmtId="0" fontId="68" fillId="0" borderId="17" xfId="0" applyFont="1" applyBorder="1" applyAlignment="1" applyProtection="1">
      <alignment vertical="center" wrapText="1"/>
      <protection hidden="1"/>
    </xf>
    <xf numFmtId="0" fontId="69" fillId="0" borderId="17" xfId="0" applyFont="1" applyBorder="1" applyAlignment="1" applyProtection="1">
      <alignment horizontal="center" vertical="center" wrapText="1"/>
      <protection hidden="1"/>
    </xf>
    <xf numFmtId="3" fontId="49" fillId="0" borderId="90" xfId="0" applyNumberFormat="1" applyFont="1" applyBorder="1" applyAlignment="1" applyProtection="1">
      <alignment horizontal="center" vertical="center" shrinkToFit="1"/>
      <protection hidden="1"/>
    </xf>
    <xf numFmtId="3" fontId="49" fillId="0" borderId="67" xfId="0" applyNumberFormat="1" applyFont="1" applyBorder="1" applyAlignment="1" applyProtection="1">
      <alignment horizontal="center" vertical="center" shrinkToFit="1"/>
      <protection hidden="1"/>
    </xf>
    <xf numFmtId="3" fontId="49" fillId="0" borderId="17" xfId="0" applyNumberFormat="1" applyFont="1" applyBorder="1" applyAlignment="1" applyProtection="1">
      <alignment horizontal="center" vertical="center" shrinkToFit="1"/>
      <protection hidden="1"/>
    </xf>
    <xf numFmtId="0" fontId="70" fillId="0" borderId="44" xfId="0" applyFont="1" applyBorder="1" applyAlignment="1" applyProtection="1">
      <alignment horizontal="center" vertical="center" wrapText="1"/>
      <protection hidden="1"/>
    </xf>
    <xf numFmtId="0" fontId="28" fillId="0" borderId="92" xfId="0" applyFont="1" applyBorder="1" applyAlignment="1" applyProtection="1">
      <alignment horizontal="left" vertical="center" wrapText="1" indent="2"/>
      <protection hidden="1"/>
    </xf>
    <xf numFmtId="0" fontId="70" fillId="0" borderId="92" xfId="0" applyFont="1" applyBorder="1" applyAlignment="1" applyProtection="1">
      <alignment horizontal="center" vertical="center" wrapText="1"/>
      <protection hidden="1"/>
    </xf>
    <xf numFmtId="3" fontId="49" fillId="0" borderId="91" xfId="0" applyNumberFormat="1" applyFont="1" applyBorder="1" applyAlignment="1" applyProtection="1">
      <alignment horizontal="center" vertical="center" shrinkToFit="1"/>
      <protection hidden="1"/>
    </xf>
    <xf numFmtId="0" fontId="28" fillId="0" borderId="99" xfId="0" applyFont="1" applyBorder="1" applyAlignment="1" applyProtection="1">
      <alignment horizontal="left" vertical="center" wrapText="1" indent="2"/>
      <protection hidden="1"/>
    </xf>
    <xf numFmtId="3" fontId="49" fillId="0" borderId="96" xfId="0" applyNumberFormat="1" applyFont="1" applyBorder="1" applyAlignment="1" applyProtection="1">
      <alignment horizontal="center" vertical="center" shrinkToFit="1"/>
      <protection hidden="1"/>
    </xf>
    <xf numFmtId="0" fontId="69" fillId="0" borderId="241" xfId="0" applyFont="1" applyBorder="1" applyAlignment="1" applyProtection="1">
      <alignment horizontal="center" vertical="center" wrapText="1"/>
      <protection hidden="1"/>
    </xf>
    <xf numFmtId="0" fontId="70" fillId="0" borderId="99" xfId="0" applyFont="1" applyBorder="1" applyAlignment="1" applyProtection="1">
      <alignment horizontal="center" vertical="center" wrapText="1"/>
      <protection hidden="1"/>
    </xf>
    <xf numFmtId="0" fontId="33" fillId="0" borderId="92" xfId="0" applyFont="1" applyBorder="1" applyAlignment="1" applyProtection="1">
      <alignment horizontal="left" vertical="center" indent="2"/>
      <protection hidden="1"/>
    </xf>
    <xf numFmtId="0" fontId="33" fillId="0" borderId="53" xfId="0" applyFont="1" applyBorder="1" applyAlignment="1" applyProtection="1">
      <alignment horizontal="left" vertical="center" indent="2"/>
      <protection hidden="1"/>
    </xf>
    <xf numFmtId="0" fontId="70" fillId="0" borderId="48" xfId="0" applyFont="1" applyBorder="1" applyAlignment="1" applyProtection="1">
      <alignment horizontal="center" vertical="center"/>
      <protection hidden="1"/>
    </xf>
    <xf numFmtId="0" fontId="70" fillId="0" borderId="49" xfId="0" applyFont="1" applyBorder="1" applyAlignment="1" applyProtection="1">
      <alignment horizontal="center" vertical="center"/>
      <protection hidden="1"/>
    </xf>
    <xf numFmtId="0" fontId="59" fillId="0" borderId="242" xfId="0" applyFont="1" applyBorder="1" applyAlignment="1" applyProtection="1">
      <alignment horizontal="left" vertical="center" wrapText="1"/>
      <protection hidden="1"/>
    </xf>
    <xf numFmtId="0" fontId="70" fillId="0" borderId="242" xfId="0" applyFont="1" applyBorder="1" applyAlignment="1" applyProtection="1">
      <alignment horizontal="center" vertical="center"/>
      <protection hidden="1"/>
    </xf>
    <xf numFmtId="3" fontId="49" fillId="0" borderId="243" xfId="0" applyNumberFormat="1" applyFont="1" applyBorder="1" applyAlignment="1" applyProtection="1">
      <alignment horizontal="center" vertical="center" shrinkToFit="1"/>
      <protection hidden="1"/>
    </xf>
    <xf numFmtId="0" fontId="70" fillId="0" borderId="40" xfId="0" applyFont="1" applyBorder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82" fillId="0" borderId="0" xfId="0" applyFont="1" applyAlignment="1" applyProtection="1">
      <alignment vertical="center" wrapText="1"/>
      <protection hidden="1"/>
    </xf>
    <xf numFmtId="0" fontId="54" fillId="0" borderId="0" xfId="0" applyFont="1" applyAlignment="1">
      <alignment horizontal="left" vertical="center"/>
    </xf>
    <xf numFmtId="0" fontId="56" fillId="0" borderId="4" xfId="0" applyFont="1" applyBorder="1" applyAlignment="1" applyProtection="1">
      <alignment horizontal="left" vertical="center" wrapText="1"/>
      <protection hidden="1"/>
    </xf>
    <xf numFmtId="0" fontId="56" fillId="0" borderId="5" xfId="0" applyFont="1" applyBorder="1" applyAlignment="1" applyProtection="1">
      <alignment horizontal="center" vertical="center" wrapText="1"/>
      <protection hidden="1"/>
    </xf>
    <xf numFmtId="0" fontId="60" fillId="0" borderId="23" xfId="0" applyFont="1" applyBorder="1" applyAlignment="1" applyProtection="1">
      <alignment horizontal="left" vertical="center" wrapText="1"/>
      <protection hidden="1"/>
    </xf>
    <xf numFmtId="0" fontId="60" fillId="0" borderId="240" xfId="0" applyFont="1" applyBorder="1" applyAlignment="1" applyProtection="1">
      <alignment horizontal="left" vertical="center" wrapText="1"/>
      <protection hidden="1"/>
    </xf>
    <xf numFmtId="3" fontId="49" fillId="0" borderId="24" xfId="0" applyNumberFormat="1" applyFont="1" applyBorder="1" applyAlignment="1" applyProtection="1">
      <alignment horizontal="center" vertical="center" shrinkToFit="1"/>
      <protection hidden="1"/>
    </xf>
    <xf numFmtId="3" fontId="49" fillId="0" borderId="66" xfId="0" applyNumberFormat="1" applyFont="1" applyBorder="1" applyAlignment="1" applyProtection="1">
      <alignment horizontal="center" vertical="center" shrinkToFit="1"/>
      <protection hidden="1"/>
    </xf>
    <xf numFmtId="3" fontId="49" fillId="0" borderId="23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70" fillId="0" borderId="20" xfId="0" applyFont="1" applyBorder="1" applyAlignment="1" applyProtection="1">
      <alignment horizontal="left" vertical="center" wrapText="1" indent="2"/>
      <protection hidden="1"/>
    </xf>
    <xf numFmtId="0" fontId="44" fillId="0" borderId="58" xfId="0" applyFont="1" applyBorder="1" applyAlignment="1" applyProtection="1">
      <alignment horizontal="left" vertical="center" wrapText="1" indent="2"/>
      <protection hidden="1"/>
    </xf>
    <xf numFmtId="0" fontId="44" fillId="0" borderId="35" xfId="0" applyFont="1" applyBorder="1" applyAlignment="1" applyProtection="1">
      <alignment horizontal="left" vertical="center" wrapText="1"/>
      <protection hidden="1"/>
    </xf>
    <xf numFmtId="0" fontId="70" fillId="0" borderId="123" xfId="0" applyFont="1" applyBorder="1" applyAlignment="1" applyProtection="1">
      <alignment horizontal="left" vertical="center" wrapText="1" indent="2"/>
      <protection hidden="1"/>
    </xf>
    <xf numFmtId="3" fontId="49" fillId="0" borderId="68" xfId="0" applyNumberFormat="1" applyFont="1" applyBorder="1" applyAlignment="1" applyProtection="1">
      <alignment horizontal="center" vertical="center" shrinkToFit="1"/>
      <protection hidden="1"/>
    </xf>
    <xf numFmtId="0" fontId="44" fillId="0" borderId="58" xfId="0" applyFont="1" applyBorder="1" applyAlignment="1" applyProtection="1">
      <alignment horizontal="left" vertical="center" wrapText="1"/>
      <protection hidden="1"/>
    </xf>
    <xf numFmtId="0" fontId="44" fillId="0" borderId="27" xfId="0" applyFont="1" applyBorder="1" applyAlignment="1" applyProtection="1">
      <alignment horizontal="left" vertical="center" wrapText="1" indent="2"/>
      <protection hidden="1"/>
    </xf>
    <xf numFmtId="0" fontId="44" fillId="0" borderId="27" xfId="0" applyFont="1" applyBorder="1" applyAlignment="1" applyProtection="1">
      <alignment horizontal="left" vertical="center" wrapText="1"/>
      <protection hidden="1"/>
    </xf>
    <xf numFmtId="0" fontId="70" fillId="0" borderId="63" xfId="0" applyFont="1" applyBorder="1" applyAlignment="1" applyProtection="1">
      <alignment horizontal="left" vertical="center" wrapText="1" indent="2"/>
      <protection hidden="1"/>
    </xf>
    <xf numFmtId="3" fontId="49" fillId="0" borderId="12" xfId="0" applyNumberFormat="1" applyFont="1" applyBorder="1" applyAlignment="1" applyProtection="1">
      <alignment horizontal="center" vertical="center" shrinkToFit="1"/>
      <protection hidden="1"/>
    </xf>
    <xf numFmtId="0" fontId="61" fillId="0" borderId="0" xfId="0" applyFont="1" applyAlignment="1" applyProtection="1">
      <alignment vertical="top" wrapText="1"/>
      <protection hidden="1"/>
    </xf>
    <xf numFmtId="0" fontId="44" fillId="0" borderId="0" xfId="0" applyFont="1" applyAlignment="1" applyProtection="1">
      <alignment horizontal="justify" vertical="center"/>
      <protection hidden="1"/>
    </xf>
    <xf numFmtId="0" fontId="27" fillId="0" borderId="0" xfId="0" applyFont="1" applyAlignment="1" applyProtection="1">
      <alignment horizontal="center" vertical="center" shrinkToFit="1"/>
      <protection hidden="1"/>
    </xf>
    <xf numFmtId="0" fontId="56" fillId="0" borderId="0" xfId="0" applyFont="1" applyAlignment="1" applyProtection="1">
      <alignment horizontal="left"/>
      <protection hidden="1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indent="19"/>
    </xf>
    <xf numFmtId="0" fontId="56" fillId="0" borderId="0" xfId="0" applyFont="1" applyAlignment="1">
      <alignment horizontal="center" vertical="center"/>
    </xf>
    <xf numFmtId="0" fontId="45" fillId="0" borderId="0" xfId="0" applyFont="1" applyAlignment="1">
      <alignment horizontal="left" indent="12"/>
    </xf>
    <xf numFmtId="0" fontId="53" fillId="0" borderId="27" xfId="0" applyFont="1" applyBorder="1" applyAlignment="1" applyProtection="1">
      <alignment horizontal="left" vertical="center" indent="10"/>
      <protection hidden="1"/>
    </xf>
    <xf numFmtId="0" fontId="66" fillId="0" borderId="12" xfId="0" applyFont="1" applyBorder="1" applyAlignment="1">
      <alignment horizontal="center" wrapText="1"/>
    </xf>
    <xf numFmtId="0" fontId="66" fillId="0" borderId="64" xfId="0" applyFont="1" applyBorder="1" applyAlignment="1">
      <alignment horizontal="center" wrapText="1"/>
    </xf>
    <xf numFmtId="0" fontId="66" fillId="0" borderId="65" xfId="0" applyFont="1" applyBorder="1" applyAlignment="1">
      <alignment horizontal="center" wrapText="1"/>
    </xf>
    <xf numFmtId="0" fontId="66" fillId="0" borderId="27" xfId="0" applyFont="1" applyBorder="1" applyAlignment="1">
      <alignment horizontal="center" wrapText="1"/>
    </xf>
    <xf numFmtId="0" fontId="66" fillId="0" borderId="135" xfId="0" applyFont="1" applyBorder="1" applyAlignment="1">
      <alignment horizontal="center" wrapText="1"/>
    </xf>
    <xf numFmtId="0" fontId="57" fillId="0" borderId="136" xfId="0" applyFont="1" applyBorder="1" applyAlignment="1">
      <alignment horizontal="center" wrapText="1"/>
    </xf>
    <xf numFmtId="0" fontId="57" fillId="0" borderId="64" xfId="0" applyFont="1" applyBorder="1" applyAlignment="1">
      <alignment horizontal="center" wrapText="1"/>
    </xf>
    <xf numFmtId="0" fontId="57" fillId="0" borderId="120" xfId="0" applyFont="1" applyBorder="1" applyAlignment="1">
      <alignment horizontal="center" wrapText="1"/>
    </xf>
    <xf numFmtId="3" fontId="49" fillId="0" borderId="68" xfId="0" applyNumberFormat="1" applyFont="1" applyBorder="1" applyAlignment="1" applyProtection="1">
      <alignment horizontal="center" vertical="center" wrapText="1"/>
      <protection hidden="1"/>
    </xf>
    <xf numFmtId="3" fontId="49" fillId="0" borderId="62" xfId="0" applyNumberFormat="1" applyFont="1" applyBorder="1" applyAlignment="1" applyProtection="1">
      <alignment horizontal="center" vertical="center" wrapText="1"/>
      <protection hidden="1"/>
    </xf>
    <xf numFmtId="3" fontId="49" fillId="0" borderId="60" xfId="0" applyNumberFormat="1" applyFont="1" applyBorder="1" applyAlignment="1" applyProtection="1">
      <alignment horizontal="center" vertical="center" shrinkToFit="1"/>
      <protection hidden="1"/>
    </xf>
    <xf numFmtId="3" fontId="49" fillId="0" borderId="145" xfId="0" applyNumberFormat="1" applyFont="1" applyBorder="1" applyAlignment="1" applyProtection="1">
      <alignment horizontal="center" vertical="center" wrapText="1"/>
      <protection hidden="1"/>
    </xf>
    <xf numFmtId="3" fontId="49" fillId="0" borderId="146" xfId="0" applyNumberFormat="1" applyFont="1" applyBorder="1" applyAlignment="1" applyProtection="1">
      <alignment horizontal="center" vertical="center" wrapText="1"/>
      <protection hidden="1"/>
    </xf>
    <xf numFmtId="3" fontId="49" fillId="0" borderId="147" xfId="0" applyNumberFormat="1" applyFont="1" applyBorder="1" applyAlignment="1" applyProtection="1">
      <alignment horizontal="center" vertical="center" wrapText="1"/>
      <protection hidden="1"/>
    </xf>
    <xf numFmtId="3" fontId="49" fillId="0" borderId="148" xfId="0" applyNumberFormat="1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justify"/>
      <protection hidden="1"/>
    </xf>
    <xf numFmtId="0" fontId="70" fillId="0" borderId="0" xfId="0" applyFont="1" applyAlignment="1" applyProtection="1">
      <alignment horizontal="left"/>
      <protection hidden="1"/>
    </xf>
    <xf numFmtId="0" fontId="83" fillId="0" borderId="0" xfId="0" applyFont="1" applyAlignment="1" applyProtection="1">
      <alignment vertical="center" wrapText="1"/>
      <protection hidden="1"/>
    </xf>
    <xf numFmtId="0" fontId="34" fillId="0" borderId="0" xfId="0" applyFont="1"/>
    <xf numFmtId="0" fontId="27" fillId="0" borderId="0" xfId="0" applyFont="1" applyAlignment="1">
      <alignment horizontal="center"/>
    </xf>
    <xf numFmtId="0" fontId="45" fillId="0" borderId="0" xfId="0" applyFont="1" applyProtection="1">
      <protection hidden="1"/>
    </xf>
    <xf numFmtId="0" fontId="53" fillId="0" borderId="0" xfId="0" applyFont="1" applyAlignment="1" applyProtection="1">
      <alignment horizontal="left" vertical="center" indent="10"/>
      <protection hidden="1"/>
    </xf>
    <xf numFmtId="3" fontId="66" fillId="0" borderId="24" xfId="0" applyNumberFormat="1" applyFont="1" applyBorder="1" applyAlignment="1" applyProtection="1">
      <alignment horizontal="center" vertical="center" wrapText="1"/>
      <protection hidden="1"/>
    </xf>
    <xf numFmtId="3" fontId="66" fillId="0" borderId="119" xfId="0" applyNumberFormat="1" applyFont="1" applyBorder="1" applyAlignment="1" applyProtection="1">
      <alignment horizontal="center" vertical="center" wrapText="1"/>
      <protection hidden="1"/>
    </xf>
    <xf numFmtId="3" fontId="85" fillId="0" borderId="128" xfId="0" applyNumberFormat="1" applyFont="1" applyBorder="1" applyAlignment="1" applyProtection="1">
      <alignment horizontal="center" vertical="center" wrapText="1"/>
      <protection hidden="1"/>
    </xf>
    <xf numFmtId="3" fontId="85" fillId="0" borderId="131" xfId="0" applyNumberFormat="1" applyFont="1" applyBorder="1" applyAlignment="1" applyProtection="1">
      <alignment horizontal="center" vertical="center" wrapText="1"/>
      <protection hidden="1"/>
    </xf>
    <xf numFmtId="3" fontId="49" fillId="0" borderId="42" xfId="0" applyNumberFormat="1" applyFont="1" applyBorder="1" applyAlignment="1" applyProtection="1">
      <alignment horizontal="center" vertical="center" wrapText="1"/>
      <protection hidden="1"/>
    </xf>
    <xf numFmtId="3" fontId="86" fillId="0" borderId="126" xfId="0" applyNumberFormat="1" applyFont="1" applyBorder="1" applyAlignment="1" applyProtection="1">
      <alignment horizontal="center" vertical="center" wrapText="1"/>
      <protection hidden="1"/>
    </xf>
    <xf numFmtId="3" fontId="86" fillId="0" borderId="127" xfId="0" applyNumberFormat="1" applyFont="1" applyBorder="1" applyAlignment="1" applyProtection="1">
      <alignment horizontal="center" vertical="center" wrapText="1"/>
      <protection hidden="1"/>
    </xf>
    <xf numFmtId="3" fontId="86" fillId="0" borderId="129" xfId="0" applyNumberFormat="1" applyFont="1" applyBorder="1" applyAlignment="1" applyProtection="1">
      <alignment horizontal="center" vertical="center" wrapText="1"/>
      <protection hidden="1"/>
    </xf>
    <xf numFmtId="3" fontId="86" fillId="0" borderId="132" xfId="0" applyNumberFormat="1" applyFont="1" applyBorder="1" applyAlignment="1" applyProtection="1">
      <alignment horizontal="center" vertical="center" wrapText="1"/>
      <protection hidden="1"/>
    </xf>
    <xf numFmtId="3" fontId="86" fillId="0" borderId="130" xfId="0" applyNumberFormat="1" applyFont="1" applyBorder="1" applyAlignment="1" applyProtection="1">
      <alignment horizontal="center" vertical="center" wrapText="1"/>
      <protection hidden="1"/>
    </xf>
    <xf numFmtId="3" fontId="86" fillId="0" borderId="133" xfId="0" applyNumberFormat="1" applyFont="1" applyBorder="1" applyAlignment="1" applyProtection="1">
      <alignment horizontal="center" vertical="center" wrapText="1"/>
      <protection hidden="1"/>
    </xf>
    <xf numFmtId="0" fontId="87" fillId="0" borderId="0" xfId="0" applyFont="1" applyProtection="1">
      <protection hidden="1"/>
    </xf>
    <xf numFmtId="0" fontId="87" fillId="0" borderId="0" xfId="0" applyFont="1" applyAlignment="1">
      <alignment horizontal="left"/>
    </xf>
    <xf numFmtId="0" fontId="50" fillId="0" borderId="0" xfId="0" applyFont="1" applyAlignment="1" applyProtection="1">
      <alignment horizontal="center"/>
      <protection hidden="1"/>
    </xf>
    <xf numFmtId="0" fontId="76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70" fillId="0" borderId="0" xfId="0" applyFont="1" applyAlignment="1">
      <alignment horizontal="center"/>
    </xf>
    <xf numFmtId="1" fontId="70" fillId="0" borderId="0" xfId="0" applyNumberFormat="1" applyFont="1"/>
    <xf numFmtId="0" fontId="70" fillId="0" borderId="0" xfId="0" applyFont="1"/>
    <xf numFmtId="0" fontId="28" fillId="33" borderId="0" xfId="0" applyFont="1" applyFill="1"/>
    <xf numFmtId="1" fontId="52" fillId="0" borderId="0" xfId="0" applyNumberFormat="1" applyFont="1"/>
    <xf numFmtId="1" fontId="28" fillId="0" borderId="0" xfId="0" applyNumberFormat="1" applyFont="1"/>
    <xf numFmtId="0" fontId="53" fillId="0" borderId="0" xfId="0" applyFont="1" applyAlignment="1" applyProtection="1">
      <alignment horizontal="left"/>
      <protection hidden="1"/>
    </xf>
    <xf numFmtId="0" fontId="53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left" vertical="center" indent="5"/>
      <protection hidden="1"/>
    </xf>
    <xf numFmtId="0" fontId="57" fillId="0" borderId="12" xfId="0" applyFont="1" applyBorder="1" applyAlignment="1" applyProtection="1">
      <alignment horizontal="center" vertical="center" wrapText="1"/>
      <protection hidden="1"/>
    </xf>
    <xf numFmtId="0" fontId="57" fillId="0" borderId="64" xfId="0" applyFont="1" applyBorder="1" applyAlignment="1" applyProtection="1">
      <alignment horizontal="center" vertical="center" wrapText="1"/>
      <protection hidden="1"/>
    </xf>
    <xf numFmtId="0" fontId="57" fillId="0" borderId="27" xfId="0" applyFont="1" applyBorder="1" applyAlignment="1" applyProtection="1">
      <alignment horizontal="center" vertical="center" wrapText="1"/>
      <protection hidden="1"/>
    </xf>
    <xf numFmtId="0" fontId="57" fillId="0" borderId="209" xfId="0" applyFont="1" applyBorder="1" applyAlignment="1" applyProtection="1">
      <alignment horizontal="center" vertical="center" wrapText="1"/>
      <protection hidden="1"/>
    </xf>
    <xf numFmtId="0" fontId="57" fillId="0" borderId="210" xfId="0" applyFont="1" applyBorder="1" applyAlignment="1" applyProtection="1">
      <alignment horizontal="center" vertical="center" wrapText="1"/>
      <protection hidden="1"/>
    </xf>
    <xf numFmtId="0" fontId="57" fillId="0" borderId="174" xfId="0" applyFont="1" applyBorder="1" applyAlignment="1" applyProtection="1">
      <alignment horizontal="center" vertical="center" wrapText="1"/>
      <protection hidden="1"/>
    </xf>
    <xf numFmtId="0" fontId="60" fillId="0" borderId="23" xfId="0" applyFont="1" applyBorder="1" applyAlignment="1" applyProtection="1">
      <alignment horizontal="left" vertical="center" wrapText="1" indent="1"/>
      <protection hidden="1"/>
    </xf>
    <xf numFmtId="3" fontId="33" fillId="0" borderId="24" xfId="0" applyNumberFormat="1" applyFont="1" applyBorder="1" applyAlignment="1" applyProtection="1">
      <alignment horizontal="center" vertical="center" shrinkToFit="1"/>
      <protection hidden="1"/>
    </xf>
    <xf numFmtId="3" fontId="33" fillId="0" borderId="66" xfId="0" applyNumberFormat="1" applyFont="1" applyBorder="1" applyAlignment="1" applyProtection="1">
      <alignment horizontal="center" vertical="center" shrinkToFit="1"/>
      <protection hidden="1"/>
    </xf>
    <xf numFmtId="3" fontId="33" fillId="0" borderId="23" xfId="0" applyNumberFormat="1" applyFont="1" applyBorder="1" applyAlignment="1" applyProtection="1">
      <alignment horizontal="center" vertical="center" shrinkToFit="1"/>
      <protection hidden="1"/>
    </xf>
    <xf numFmtId="3" fontId="33" fillId="0" borderId="30" xfId="0" applyNumberFormat="1" applyFont="1" applyBorder="1" applyAlignment="1" applyProtection="1">
      <alignment horizontal="center" vertical="center" shrinkToFit="1"/>
      <protection hidden="1"/>
    </xf>
    <xf numFmtId="3" fontId="33" fillId="0" borderId="201" xfId="0" applyNumberFormat="1" applyFont="1" applyBorder="1" applyAlignment="1" applyProtection="1">
      <alignment horizontal="center" vertical="center" shrinkToFit="1"/>
      <protection hidden="1"/>
    </xf>
    <xf numFmtId="3" fontId="33" fillId="0" borderId="177" xfId="0" applyNumberFormat="1" applyFont="1" applyBorder="1" applyAlignment="1" applyProtection="1">
      <alignment horizontal="center" vertical="center" shrinkToFit="1"/>
      <protection hidden="1"/>
    </xf>
    <xf numFmtId="3" fontId="33" fillId="0" borderId="176" xfId="0" applyNumberFormat="1" applyFont="1" applyBorder="1" applyAlignment="1" applyProtection="1">
      <alignment horizontal="center" vertical="center" shrinkToFit="1"/>
      <protection hidden="1"/>
    </xf>
    <xf numFmtId="3" fontId="49" fillId="0" borderId="18" xfId="0" applyNumberFormat="1" applyFont="1" applyBorder="1" applyAlignment="1" applyProtection="1">
      <alignment horizontal="center" vertical="center" shrinkToFit="1"/>
      <protection hidden="1"/>
    </xf>
    <xf numFmtId="3" fontId="49" fillId="0" borderId="211" xfId="0" applyNumberFormat="1" applyFont="1" applyBorder="1" applyAlignment="1" applyProtection="1">
      <alignment horizontal="center" vertical="center" shrinkToFit="1"/>
      <protection hidden="1"/>
    </xf>
    <xf numFmtId="3" fontId="49" fillId="0" borderId="178" xfId="0" applyNumberFormat="1" applyFont="1" applyBorder="1" applyAlignment="1" applyProtection="1">
      <alignment horizontal="center" vertical="center" shrinkToFit="1"/>
      <protection hidden="1"/>
    </xf>
    <xf numFmtId="3" fontId="49" fillId="0" borderId="62" xfId="0" applyNumberFormat="1" applyFont="1" applyBorder="1" applyAlignment="1" applyProtection="1">
      <alignment horizontal="center" vertical="center" shrinkToFit="1"/>
      <protection hidden="1"/>
    </xf>
    <xf numFmtId="3" fontId="49" fillId="0" borderId="212" xfId="0" applyNumberFormat="1" applyFont="1" applyBorder="1" applyAlignment="1" applyProtection="1">
      <alignment horizontal="center" vertical="center" shrinkToFit="1"/>
      <protection hidden="1"/>
    </xf>
    <xf numFmtId="3" fontId="49" fillId="0" borderId="180" xfId="0" applyNumberFormat="1" applyFont="1" applyBorder="1" applyAlignment="1" applyProtection="1">
      <alignment horizontal="center" vertical="center" shrinkToFit="1"/>
      <protection hidden="1"/>
    </xf>
    <xf numFmtId="3" fontId="49" fillId="0" borderId="190" xfId="0" applyNumberFormat="1" applyFont="1" applyBorder="1" applyAlignment="1" applyProtection="1">
      <alignment horizontal="center" vertical="center" shrinkToFit="1"/>
      <protection hidden="1"/>
    </xf>
    <xf numFmtId="3" fontId="49" fillId="0" borderId="154" xfId="0" applyNumberFormat="1" applyFont="1" applyBorder="1" applyAlignment="1" applyProtection="1">
      <alignment horizontal="center" vertical="center" shrinkToFit="1"/>
      <protection hidden="1"/>
    </xf>
    <xf numFmtId="3" fontId="49" fillId="0" borderId="214" xfId="0" applyNumberFormat="1" applyFont="1" applyBorder="1" applyAlignment="1" applyProtection="1">
      <alignment horizontal="center" vertical="center" shrinkToFit="1"/>
      <protection hidden="1"/>
    </xf>
    <xf numFmtId="3" fontId="49" fillId="0" borderId="219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horizontal="center" vertical="center" shrinkToFit="1"/>
      <protection hidden="1"/>
    </xf>
    <xf numFmtId="3" fontId="49" fillId="0" borderId="209" xfId="0" applyNumberFormat="1" applyFont="1" applyBorder="1" applyAlignment="1" applyProtection="1">
      <alignment horizontal="center" vertical="center" shrinkToFit="1"/>
      <protection hidden="1"/>
    </xf>
    <xf numFmtId="3" fontId="49" fillId="0" borderId="174" xfId="0" applyNumberFormat="1" applyFont="1" applyBorder="1" applyAlignment="1" applyProtection="1">
      <alignment horizontal="center" vertical="center" shrinkToFit="1"/>
      <protection hidden="1"/>
    </xf>
    <xf numFmtId="3" fontId="49" fillId="0" borderId="72" xfId="0" applyNumberFormat="1" applyFont="1" applyBorder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wrapText="1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91" fillId="0" borderId="0" xfId="0" applyFont="1" applyAlignment="1" applyProtection="1">
      <alignment horizontal="center" vertical="center"/>
      <protection hidden="1"/>
    </xf>
    <xf numFmtId="0" fontId="60" fillId="0" borderId="0" xfId="0" applyFont="1" applyAlignment="1" applyProtection="1">
      <alignment vertical="center" wrapText="1"/>
      <protection hidden="1"/>
    </xf>
    <xf numFmtId="0" fontId="49" fillId="0" borderId="0" xfId="0" applyFont="1" applyProtection="1">
      <protection hidden="1"/>
    </xf>
    <xf numFmtId="0" fontId="49" fillId="0" borderId="0" xfId="0" applyFont="1" applyAlignment="1" applyProtection="1">
      <alignment vertical="center"/>
      <protection hidden="1"/>
    </xf>
    <xf numFmtId="0" fontId="94" fillId="0" borderId="0" xfId="0" applyFont="1" applyAlignment="1" applyProtection="1">
      <alignment vertical="center" wrapText="1"/>
      <protection hidden="1"/>
    </xf>
    <xf numFmtId="0" fontId="94" fillId="0" borderId="40" xfId="0" applyFont="1" applyBorder="1" applyAlignment="1" applyProtection="1">
      <alignment vertical="center" wrapText="1"/>
      <protection hidden="1"/>
    </xf>
    <xf numFmtId="0" fontId="60" fillId="0" borderId="40" xfId="0" applyFont="1" applyBorder="1" applyAlignment="1" applyProtection="1">
      <alignment vertical="center" wrapText="1"/>
      <protection hidden="1"/>
    </xf>
    <xf numFmtId="0" fontId="92" fillId="0" borderId="0" xfId="0" applyFont="1" applyAlignment="1" applyProtection="1">
      <alignment vertical="center" wrapText="1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53" fillId="0" borderId="0" xfId="0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53" fillId="0" borderId="0" xfId="0" applyFont="1" applyAlignment="1" applyProtection="1">
      <alignment vertical="center" wrapText="1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57" fillId="0" borderId="86" xfId="0" applyFont="1" applyBorder="1" applyAlignment="1" applyProtection="1">
      <alignment horizontal="center" vertical="center" wrapText="1"/>
      <protection hidden="1"/>
    </xf>
    <xf numFmtId="0" fontId="57" fillId="0" borderId="175" xfId="0" applyFont="1" applyBorder="1" applyAlignment="1" applyProtection="1">
      <alignment horizontal="center" vertical="center" wrapText="1"/>
      <protection hidden="1"/>
    </xf>
    <xf numFmtId="3" fontId="57" fillId="0" borderId="24" xfId="0" applyNumberFormat="1" applyFont="1" applyBorder="1" applyAlignment="1" applyProtection="1">
      <alignment horizontal="center" vertical="center" shrinkToFit="1"/>
      <protection hidden="1"/>
    </xf>
    <xf numFmtId="3" fontId="57" fillId="0" borderId="66" xfId="0" applyNumberFormat="1" applyFont="1" applyBorder="1" applyAlignment="1" applyProtection="1">
      <alignment horizontal="center" vertical="center" shrinkToFit="1"/>
      <protection hidden="1"/>
    </xf>
    <xf numFmtId="3" fontId="57" fillId="0" borderId="23" xfId="0" applyNumberFormat="1" applyFont="1" applyBorder="1" applyAlignment="1" applyProtection="1">
      <alignment horizontal="center" vertical="center" shrinkToFit="1"/>
      <protection hidden="1"/>
    </xf>
    <xf numFmtId="3" fontId="57" fillId="0" borderId="176" xfId="0" applyNumberFormat="1" applyFont="1" applyBorder="1" applyAlignment="1" applyProtection="1">
      <alignment horizontal="center" vertical="center" shrinkToFit="1"/>
      <protection hidden="1"/>
    </xf>
    <xf numFmtId="3" fontId="57" fillId="0" borderId="177" xfId="0" applyNumberFormat="1" applyFont="1" applyBorder="1" applyAlignment="1" applyProtection="1">
      <alignment horizontal="center" vertical="center" shrinkToFit="1"/>
      <protection hidden="1"/>
    </xf>
    <xf numFmtId="0" fontId="95" fillId="0" borderId="0" xfId="0" applyFont="1" applyAlignment="1" applyProtection="1">
      <alignment horizontal="center" vertical="center" wrapText="1"/>
      <protection hidden="1"/>
    </xf>
    <xf numFmtId="0" fontId="95" fillId="0" borderId="58" xfId="0" applyFont="1" applyBorder="1" applyAlignment="1" applyProtection="1">
      <alignment horizontal="center" vertical="center" wrapText="1"/>
      <protection hidden="1"/>
    </xf>
    <xf numFmtId="3" fontId="49" fillId="0" borderId="58" xfId="0" applyNumberFormat="1" applyFont="1" applyBorder="1" applyAlignment="1" applyProtection="1">
      <alignment horizontal="center" vertical="center" shrinkToFit="1"/>
      <protection hidden="1"/>
    </xf>
    <xf numFmtId="0" fontId="95" fillId="0" borderId="25" xfId="0" applyFont="1" applyBorder="1" applyAlignment="1" applyProtection="1">
      <alignment horizontal="center" vertical="center" wrapText="1"/>
      <protection hidden="1"/>
    </xf>
    <xf numFmtId="3" fontId="49" fillId="0" borderId="26" xfId="0" applyNumberFormat="1" applyFont="1" applyBorder="1" applyAlignment="1" applyProtection="1">
      <alignment horizontal="center" vertical="center" shrinkToFit="1"/>
      <protection hidden="1"/>
    </xf>
    <xf numFmtId="3" fontId="49" fillId="0" borderId="182" xfId="0" applyNumberFormat="1" applyFont="1" applyBorder="1" applyAlignment="1" applyProtection="1">
      <alignment horizontal="center" vertical="center" shrinkToFit="1"/>
      <protection hidden="1"/>
    </xf>
    <xf numFmtId="3" fontId="49" fillId="0" borderId="25" xfId="0" applyNumberFormat="1" applyFont="1" applyBorder="1" applyAlignment="1" applyProtection="1">
      <alignment horizontal="center" vertical="center" shrinkToFit="1"/>
      <protection hidden="1"/>
    </xf>
    <xf numFmtId="0" fontId="95" fillId="0" borderId="21" xfId="0" applyFont="1" applyBorder="1" applyAlignment="1" applyProtection="1">
      <alignment horizontal="center" vertical="center" wrapText="1"/>
      <protection hidden="1"/>
    </xf>
    <xf numFmtId="3" fontId="49" fillId="0" borderId="22" xfId="0" applyNumberFormat="1" applyFont="1" applyBorder="1" applyAlignment="1" applyProtection="1">
      <alignment horizontal="center" vertical="center" shrinkToFit="1"/>
      <protection hidden="1"/>
    </xf>
    <xf numFmtId="3" fontId="49" fillId="0" borderId="184" xfId="0" applyNumberFormat="1" applyFont="1" applyBorder="1" applyAlignment="1" applyProtection="1">
      <alignment horizontal="center" vertical="center" shrinkToFit="1"/>
      <protection hidden="1"/>
    </xf>
    <xf numFmtId="3" fontId="49" fillId="0" borderId="21" xfId="0" applyNumberFormat="1" applyFont="1" applyBorder="1" applyAlignment="1" applyProtection="1">
      <alignment horizontal="center" vertical="center" shrinkToFit="1"/>
      <protection hidden="1"/>
    </xf>
    <xf numFmtId="0" fontId="95" fillId="0" borderId="27" xfId="0" applyFont="1" applyBorder="1" applyAlignment="1" applyProtection="1">
      <alignment horizontal="center" vertical="center" wrapText="1"/>
      <protection hidden="1"/>
    </xf>
    <xf numFmtId="3" fontId="49" fillId="0" borderId="27" xfId="0" applyNumberFormat="1" applyFont="1" applyBorder="1" applyAlignment="1" applyProtection="1">
      <alignment horizontal="center" vertical="center" shrinkToFit="1"/>
      <protection hidden="1"/>
    </xf>
    <xf numFmtId="0" fontId="70" fillId="0" borderId="0" xfId="0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56" fillId="0" borderId="238" xfId="0" applyFont="1" applyBorder="1" applyAlignment="1" applyProtection="1">
      <alignment horizontal="center" vertical="center"/>
      <protection hidden="1"/>
    </xf>
    <xf numFmtId="0" fontId="56" fillId="0" borderId="239" xfId="0" applyFont="1" applyBorder="1" applyAlignment="1" applyProtection="1">
      <alignment horizontal="center" vertical="center" wrapText="1"/>
      <protection hidden="1"/>
    </xf>
    <xf numFmtId="0" fontId="49" fillId="0" borderId="28" xfId="0" applyFont="1" applyBorder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center" vertical="center" wrapText="1"/>
      <protection hidden="1"/>
    </xf>
    <xf numFmtId="0" fontId="95" fillId="0" borderId="0" xfId="0" applyFont="1" applyAlignment="1" applyProtection="1">
      <alignment horizontal="center" vertical="center"/>
      <protection hidden="1"/>
    </xf>
    <xf numFmtId="0" fontId="49" fillId="0" borderId="58" xfId="0" applyFont="1" applyBorder="1" applyAlignment="1" applyProtection="1">
      <alignment horizontal="center" vertical="center" wrapText="1"/>
      <protection hidden="1"/>
    </xf>
    <xf numFmtId="0" fontId="95" fillId="0" borderId="61" xfId="0" applyFont="1" applyBorder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horizontal="left" vertical="center" wrapText="1" indent="1"/>
      <protection hidden="1"/>
    </xf>
    <xf numFmtId="0" fontId="95" fillId="0" borderId="61" xfId="0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quotePrefix="1" applyFont="1" applyAlignment="1" applyProtection="1">
      <alignment horizontal="center" vertical="center"/>
      <protection hidden="1"/>
    </xf>
    <xf numFmtId="0" fontId="49" fillId="0" borderId="69" xfId="0" applyFont="1" applyBorder="1" applyAlignment="1" applyProtection="1">
      <alignment horizontal="center" vertical="center" wrapText="1"/>
      <protection hidden="1"/>
    </xf>
    <xf numFmtId="0" fontId="57" fillId="0" borderId="69" xfId="0" applyFont="1" applyBorder="1" applyAlignment="1" applyProtection="1">
      <alignment horizontal="center" vertical="center" wrapText="1"/>
      <protection hidden="1"/>
    </xf>
    <xf numFmtId="0" fontId="95" fillId="0" borderId="73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>
      <alignment horizontal="center" vertical="center"/>
    </xf>
    <xf numFmtId="0" fontId="57" fillId="0" borderId="31" xfId="0" applyFont="1" applyBorder="1" applyAlignment="1" applyProtection="1">
      <alignment horizontal="center" wrapText="1"/>
      <protection hidden="1"/>
    </xf>
    <xf numFmtId="0" fontId="57" fillId="0" borderId="64" xfId="0" applyFont="1" applyBorder="1" applyAlignment="1" applyProtection="1">
      <alignment horizontal="center" wrapText="1"/>
      <protection hidden="1"/>
    </xf>
    <xf numFmtId="0" fontId="57" fillId="0" borderId="65" xfId="0" applyFont="1" applyBorder="1" applyAlignment="1" applyProtection="1">
      <alignment horizontal="center" wrapText="1"/>
      <protection hidden="1"/>
    </xf>
    <xf numFmtId="0" fontId="57" fillId="0" borderId="120" xfId="0" applyFont="1" applyBorder="1" applyAlignment="1" applyProtection="1">
      <alignment horizontal="center" wrapText="1"/>
      <protection hidden="1"/>
    </xf>
    <xf numFmtId="3" fontId="49" fillId="0" borderId="32" xfId="0" applyNumberFormat="1" applyFont="1" applyBorder="1" applyAlignment="1" applyProtection="1">
      <alignment horizontal="center" vertical="center" shrinkToFit="1"/>
      <protection hidden="1"/>
    </xf>
    <xf numFmtId="3" fontId="49" fillId="0" borderId="78" xfId="0" applyNumberFormat="1" applyFont="1" applyBorder="1" applyAlignment="1" applyProtection="1">
      <alignment horizontal="center" vertical="center" shrinkToFit="1"/>
      <protection hidden="1"/>
    </xf>
    <xf numFmtId="3" fontId="49" fillId="0" borderId="35" xfId="0" applyNumberFormat="1" applyFont="1" applyBorder="1" applyAlignment="1" applyProtection="1">
      <alignment horizontal="center" vertical="center" shrinkToFit="1"/>
      <protection hidden="1"/>
    </xf>
    <xf numFmtId="3" fontId="49" fillId="0" borderId="139" xfId="0" applyNumberFormat="1" applyFont="1" applyBorder="1" applyAlignment="1" applyProtection="1">
      <alignment horizontal="center" vertical="center" shrinkToFit="1"/>
      <protection hidden="1"/>
    </xf>
    <xf numFmtId="3" fontId="49" fillId="0" borderId="143" xfId="0" applyNumberFormat="1" applyFont="1" applyBorder="1" applyAlignment="1" applyProtection="1">
      <alignment horizontal="center" vertical="center" shrinkToFit="1"/>
      <protection hidden="1"/>
    </xf>
    <xf numFmtId="3" fontId="49" fillId="0" borderId="80" xfId="0" applyNumberFormat="1" applyFont="1" applyBorder="1" applyAlignment="1" applyProtection="1">
      <alignment horizontal="center" vertical="center" shrinkToFit="1"/>
      <protection hidden="1"/>
    </xf>
    <xf numFmtId="3" fontId="49" fillId="0" borderId="65" xfId="0" applyNumberFormat="1" applyFont="1" applyBorder="1" applyAlignment="1" applyProtection="1">
      <alignment horizontal="center" vertical="center" shrinkToFit="1"/>
      <protection hidden="1"/>
    </xf>
    <xf numFmtId="0" fontId="98" fillId="0" borderId="0" xfId="0" applyFont="1" applyAlignment="1" applyProtection="1">
      <alignment horizontal="center" vertical="center"/>
      <protection hidden="1"/>
    </xf>
    <xf numFmtId="0" fontId="99" fillId="0" borderId="0" xfId="0" applyFont="1" applyAlignment="1" applyProtection="1">
      <alignment horizontal="center" vertical="center" wrapText="1"/>
      <protection hidden="1"/>
    </xf>
    <xf numFmtId="0" fontId="100" fillId="0" borderId="0" xfId="0" applyFont="1" applyAlignment="1" applyProtection="1">
      <alignment horizontal="center" vertical="center"/>
      <protection hidden="1"/>
    </xf>
    <xf numFmtId="0" fontId="57" fillId="0" borderId="12" xfId="0" applyFont="1" applyBorder="1" applyAlignment="1" applyProtection="1">
      <alignment horizontal="center" wrapText="1"/>
      <protection hidden="1"/>
    </xf>
    <xf numFmtId="0" fontId="57" fillId="0" borderId="27" xfId="0" applyFont="1" applyBorder="1" applyAlignment="1" applyProtection="1">
      <alignment horizontal="center" wrapText="1"/>
      <protection hidden="1"/>
    </xf>
    <xf numFmtId="3" fontId="49" fillId="0" borderId="170" xfId="0" applyNumberFormat="1" applyFont="1" applyBorder="1" applyAlignment="1" applyProtection="1">
      <alignment horizontal="center" vertical="center" shrinkToFit="1"/>
      <protection hidden="1"/>
    </xf>
    <xf numFmtId="3" fontId="49" fillId="0" borderId="40" xfId="0" applyNumberFormat="1" applyFont="1" applyBorder="1" applyAlignment="1" applyProtection="1">
      <alignment horizontal="center" vertical="center" shrinkToFit="1"/>
      <protection hidden="1"/>
    </xf>
    <xf numFmtId="3" fontId="49" fillId="0" borderId="74" xfId="0" applyNumberFormat="1" applyFont="1" applyBorder="1" applyAlignment="1" applyProtection="1">
      <alignment horizontal="center" vertical="center" shrinkToFit="1"/>
      <protection hidden="1"/>
    </xf>
    <xf numFmtId="3" fontId="49" fillId="0" borderId="79" xfId="0" applyNumberFormat="1" applyFont="1" applyBorder="1" applyAlignment="1" applyProtection="1">
      <alignment horizontal="center" vertical="center" shrinkToFit="1"/>
      <protection hidden="1"/>
    </xf>
    <xf numFmtId="0" fontId="98" fillId="0" borderId="6" xfId="0" applyFont="1" applyBorder="1" applyAlignment="1" applyProtection="1">
      <alignment horizontal="center" vertical="center"/>
      <protection hidden="1"/>
    </xf>
    <xf numFmtId="3" fontId="100" fillId="0" borderId="6" xfId="0" applyNumberFormat="1" applyFont="1" applyBorder="1" applyAlignment="1" applyProtection="1">
      <alignment horizontal="center" vertical="center"/>
      <protection hidden="1"/>
    </xf>
    <xf numFmtId="0" fontId="99" fillId="0" borderId="6" xfId="0" applyFont="1" applyBorder="1" applyAlignment="1" applyProtection="1">
      <alignment horizontal="center" vertical="center" wrapText="1"/>
      <protection hidden="1"/>
    </xf>
    <xf numFmtId="0" fontId="70" fillId="0" borderId="6" xfId="0" applyFont="1" applyBorder="1" applyAlignment="1" applyProtection="1">
      <alignment horizontal="center" vertical="center"/>
      <protection hidden="1"/>
    </xf>
    <xf numFmtId="0" fontId="27" fillId="0" borderId="6" xfId="0" applyFont="1" applyBorder="1" applyAlignment="1" applyProtection="1">
      <alignment horizontal="center" vertical="center"/>
      <protection hidden="1"/>
    </xf>
    <xf numFmtId="0" fontId="90" fillId="0" borderId="6" xfId="0" applyFont="1" applyBorder="1" applyAlignment="1" applyProtection="1">
      <alignment horizontal="center" vertical="center" wrapText="1"/>
      <protection hidden="1"/>
    </xf>
    <xf numFmtId="0" fontId="70" fillId="0" borderId="6" xfId="0" applyFont="1" applyBorder="1" applyAlignment="1" applyProtection="1">
      <alignment horizontal="center" vertical="center" wrapText="1"/>
      <protection hidden="1"/>
    </xf>
    <xf numFmtId="0" fontId="76" fillId="0" borderId="0" xfId="0" applyFont="1" applyAlignment="1" applyProtection="1">
      <alignment vertical="center"/>
      <protection hidden="1"/>
    </xf>
    <xf numFmtId="0" fontId="36" fillId="0" borderId="0" xfId="45" applyFont="1" applyAlignment="1">
      <alignment vertical="center" wrapText="1"/>
    </xf>
    <xf numFmtId="0" fontId="36" fillId="0" borderId="0" xfId="45" applyFont="1" applyAlignment="1">
      <alignment horizontal="left" vertical="center" wrapText="1"/>
    </xf>
    <xf numFmtId="0" fontId="50" fillId="37" borderId="248" xfId="45" applyFont="1" applyFill="1" applyBorder="1" applyAlignment="1">
      <alignment wrapText="1"/>
    </xf>
    <xf numFmtId="0" fontId="50" fillId="37" borderId="249" xfId="45" applyFont="1" applyFill="1" applyBorder="1" applyAlignment="1">
      <alignment wrapText="1"/>
    </xf>
    <xf numFmtId="0" fontId="36" fillId="0" borderId="0" xfId="45" applyFont="1" applyAlignment="1">
      <alignment wrapText="1"/>
    </xf>
    <xf numFmtId="0" fontId="36" fillId="37" borderId="248" xfId="45" applyFont="1" applyFill="1" applyBorder="1" applyAlignment="1">
      <alignment vertical="center"/>
    </xf>
    <xf numFmtId="0" fontId="27" fillId="33" borderId="0" xfId="45" applyFont="1" applyFill="1"/>
    <xf numFmtId="0" fontId="50" fillId="37" borderId="0" xfId="45" applyFont="1" applyFill="1" applyAlignment="1">
      <alignment horizontal="left" wrapText="1"/>
    </xf>
    <xf numFmtId="0" fontId="28" fillId="0" borderId="0" xfId="45" applyFont="1"/>
    <xf numFmtId="0" fontId="101" fillId="38" borderId="248" xfId="45" applyFont="1" applyFill="1" applyBorder="1" applyAlignment="1">
      <alignment wrapText="1"/>
    </xf>
    <xf numFmtId="0" fontId="101" fillId="38" borderId="0" xfId="45" applyFont="1" applyFill="1" applyAlignment="1">
      <alignment wrapText="1"/>
    </xf>
    <xf numFmtId="0" fontId="28" fillId="0" borderId="0" xfId="45" applyFont="1" applyAlignment="1">
      <alignment horizontal="left"/>
    </xf>
    <xf numFmtId="0" fontId="28" fillId="42" borderId="0" xfId="45" applyFont="1" applyFill="1"/>
    <xf numFmtId="0" fontId="28" fillId="0" borderId="248" xfId="45" applyFont="1" applyBorder="1"/>
    <xf numFmtId="0" fontId="27" fillId="0" borderId="0" xfId="45" applyFont="1"/>
    <xf numFmtId="0" fontId="27" fillId="33" borderId="0" xfId="45" quotePrefix="1" applyFont="1" applyFill="1"/>
    <xf numFmtId="0" fontId="28" fillId="0" borderId="0" xfId="45" quotePrefix="1" applyFont="1"/>
    <xf numFmtId="0" fontId="28" fillId="44" borderId="0" xfId="45" applyFont="1" applyFill="1"/>
    <xf numFmtId="0" fontId="28" fillId="38" borderId="0" xfId="45" applyFont="1" applyFill="1"/>
    <xf numFmtId="0" fontId="28" fillId="40" borderId="0" xfId="45" applyFont="1" applyFill="1"/>
    <xf numFmtId="0" fontId="28" fillId="34" borderId="0" xfId="45" applyFont="1" applyFill="1"/>
    <xf numFmtId="0" fontId="102" fillId="0" borderId="0" xfId="45" applyFont="1"/>
    <xf numFmtId="0" fontId="102" fillId="0" borderId="0" xfId="45" applyFont="1" applyAlignment="1">
      <alignment horizontal="left"/>
    </xf>
    <xf numFmtId="0" fontId="103" fillId="33" borderId="0" xfId="45" applyFont="1" applyFill="1"/>
    <xf numFmtId="0" fontId="101" fillId="39" borderId="0" xfId="45" applyFont="1" applyFill="1"/>
    <xf numFmtId="0" fontId="28" fillId="41" borderId="0" xfId="45" quotePrefix="1" applyFont="1" applyFill="1"/>
    <xf numFmtId="0" fontId="28" fillId="41" borderId="0" xfId="45" applyFont="1" applyFill="1"/>
    <xf numFmtId="0" fontId="103" fillId="45" borderId="0" xfId="45" quotePrefix="1" applyFont="1" applyFill="1"/>
    <xf numFmtId="0" fontId="103" fillId="45" borderId="0" xfId="45" applyFont="1" applyFill="1"/>
    <xf numFmtId="0" fontId="103" fillId="45" borderId="0" xfId="45" applyFont="1" applyFill="1" applyAlignment="1">
      <alignment horizontal="left"/>
    </xf>
    <xf numFmtId="0" fontId="103" fillId="43" borderId="250" xfId="45" applyFont="1" applyFill="1" applyBorder="1"/>
    <xf numFmtId="0" fontId="28" fillId="0" borderId="250" xfId="45" applyFont="1" applyBorder="1"/>
    <xf numFmtId="0" fontId="103" fillId="0" borderId="0" xfId="45" applyFont="1"/>
    <xf numFmtId="0" fontId="28" fillId="0" borderId="249" xfId="45" applyFont="1" applyBorder="1"/>
    <xf numFmtId="0" fontId="101" fillId="38" borderId="251" xfId="45" applyFont="1" applyFill="1" applyBorder="1" applyAlignment="1">
      <alignment wrapText="1"/>
    </xf>
    <xf numFmtId="3" fontId="49" fillId="36" borderId="15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0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5" xfId="0" applyNumberFormat="1" applyFont="1" applyFill="1" applyBorder="1" applyAlignment="1" applyProtection="1">
      <alignment horizontal="center" vertical="center" shrinkToFit="1"/>
      <protection locked="0"/>
    </xf>
    <xf numFmtId="0" fontId="59" fillId="0" borderId="168" xfId="0" applyFont="1" applyBorder="1" applyAlignment="1" applyProtection="1">
      <alignment horizontal="left" vertical="center" wrapText="1" indent="1"/>
      <protection hidden="1"/>
    </xf>
    <xf numFmtId="0" fontId="42" fillId="0" borderId="53" xfId="0" applyFont="1" applyBorder="1" applyAlignment="1" applyProtection="1">
      <alignment horizontal="left" vertical="center" wrapText="1" indent="3"/>
      <protection hidden="1"/>
    </xf>
    <xf numFmtId="0" fontId="42" fillId="0" borderId="252" xfId="0" applyFont="1" applyBorder="1" applyAlignment="1" applyProtection="1">
      <alignment horizontal="left" vertical="center" wrapText="1" indent="6"/>
      <protection hidden="1"/>
    </xf>
    <xf numFmtId="3" fontId="49" fillId="0" borderId="253" xfId="0" applyNumberFormat="1" applyFont="1" applyBorder="1" applyAlignment="1" applyProtection="1">
      <alignment horizontal="center" vertical="center" shrinkToFit="1"/>
      <protection hidden="1"/>
    </xf>
    <xf numFmtId="3" fontId="49" fillId="0" borderId="254" xfId="0" applyNumberFormat="1" applyFont="1" applyBorder="1" applyAlignment="1" applyProtection="1">
      <alignment horizontal="center" vertical="center" shrinkToFit="1"/>
      <protection hidden="1"/>
    </xf>
    <xf numFmtId="3" fontId="49" fillId="0" borderId="255" xfId="0" applyNumberFormat="1" applyFont="1" applyBorder="1" applyAlignment="1" applyProtection="1">
      <alignment horizontal="center" vertical="center" shrinkToFit="1"/>
      <protection hidden="1"/>
    </xf>
    <xf numFmtId="0" fontId="63" fillId="0" borderId="40" xfId="0" applyFont="1" applyBorder="1" applyAlignment="1" applyProtection="1">
      <alignment horizontal="right" vertical="center" wrapText="1" indent="2"/>
      <protection hidden="1"/>
    </xf>
    <xf numFmtId="0" fontId="63" fillId="0" borderId="165" xfId="0" applyFont="1" applyBorder="1" applyAlignment="1" applyProtection="1">
      <alignment horizontal="right" vertical="center" wrapText="1" indent="2"/>
      <protection hidden="1"/>
    </xf>
    <xf numFmtId="0" fontId="63" fillId="0" borderId="168" xfId="0" applyFont="1" applyBorder="1" applyAlignment="1" applyProtection="1">
      <alignment horizontal="right" vertical="center" wrapText="1" indent="2"/>
      <protection hidden="1"/>
    </xf>
    <xf numFmtId="0" fontId="61" fillId="0" borderId="0" xfId="0" applyFont="1" applyAlignment="1" applyProtection="1">
      <alignment horizontal="left" vertical="center" indent="1"/>
      <protection hidden="1"/>
    </xf>
    <xf numFmtId="3" fontId="46" fillId="0" borderId="6" xfId="0" applyNumberFormat="1" applyFont="1" applyBorder="1" applyAlignment="1" applyProtection="1">
      <alignment vertical="center"/>
      <protection hidden="1"/>
    </xf>
    <xf numFmtId="3" fontId="46" fillId="0" borderId="0" xfId="0" applyNumberFormat="1" applyFont="1" applyAlignment="1" applyProtection="1">
      <alignment vertical="center"/>
      <protection hidden="1"/>
    </xf>
    <xf numFmtId="3" fontId="49" fillId="36" borderId="17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3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4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3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1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0" xfId="0" applyFont="1" applyFill="1" applyAlignment="1" applyProtection="1">
      <alignment horizontal="left" vertical="center" shrinkToFit="1"/>
      <protection locked="0"/>
    </xf>
    <xf numFmtId="0" fontId="49" fillId="36" borderId="58" xfId="0" applyFont="1" applyFill="1" applyBorder="1" applyAlignment="1" applyProtection="1">
      <alignment horizontal="left" vertical="center" shrinkToFit="1"/>
      <protection locked="0"/>
    </xf>
    <xf numFmtId="0" fontId="49" fillId="36" borderId="69" xfId="0" applyFont="1" applyFill="1" applyBorder="1" applyAlignment="1" applyProtection="1">
      <alignment horizontal="left" vertical="center" shrinkToFit="1"/>
      <protection locked="0"/>
    </xf>
    <xf numFmtId="0" fontId="49" fillId="36" borderId="18" xfId="0" applyFont="1" applyFill="1" applyBorder="1" applyAlignment="1" applyProtection="1">
      <alignment horizontal="center" vertical="center" shrinkToFit="1"/>
      <protection locked="0"/>
    </xf>
    <xf numFmtId="0" fontId="49" fillId="36" borderId="62" xfId="0" applyFont="1" applyFill="1" applyBorder="1" applyAlignment="1" applyProtection="1">
      <alignment horizontal="center" vertical="center" shrinkToFit="1"/>
      <protection locked="0"/>
    </xf>
    <xf numFmtId="3" fontId="49" fillId="36" borderId="6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0" xfId="0" applyNumberFormat="1" applyFont="1" applyFill="1" applyAlignment="1" applyProtection="1">
      <alignment horizontal="center" vertical="center" shrinkToFit="1"/>
      <protection locked="0"/>
    </xf>
    <xf numFmtId="3" fontId="49" fillId="36" borderId="5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7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7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5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3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38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60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09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46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49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5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50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8" xfId="0" applyNumberFormat="1" applyFont="1" applyFill="1" applyBorder="1" applyAlignment="1" applyProtection="1">
      <alignment horizontal="center" vertical="center" shrinkToFit="1"/>
      <protection locked="0"/>
    </xf>
    <xf numFmtId="0" fontId="52" fillId="36" borderId="244" xfId="0" applyFont="1" applyFill="1" applyBorder="1" applyAlignment="1" applyProtection="1">
      <alignment horizontal="center" vertical="center"/>
      <protection locked="0"/>
    </xf>
    <xf numFmtId="0" fontId="52" fillId="36" borderId="242" xfId="0" applyFont="1" applyFill="1" applyBorder="1" applyAlignment="1" applyProtection="1">
      <alignment horizontal="center" vertical="center"/>
      <protection locked="0"/>
    </xf>
    <xf numFmtId="3" fontId="52" fillId="36" borderId="87" xfId="0" applyNumberFormat="1" applyFont="1" applyFill="1" applyBorder="1" applyAlignment="1" applyProtection="1">
      <alignment horizontal="center" vertical="center"/>
      <protection locked="0"/>
    </xf>
    <xf numFmtId="3" fontId="52" fillId="36" borderId="44" xfId="0" applyNumberFormat="1" applyFont="1" applyFill="1" applyBorder="1" applyAlignment="1" applyProtection="1">
      <alignment horizontal="center" vertical="center"/>
      <protection locked="0"/>
    </xf>
    <xf numFmtId="3" fontId="52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8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87" xfId="0" applyNumberFormat="1" applyFont="1" applyFill="1" applyBorder="1" applyAlignment="1" applyProtection="1">
      <alignment horizontal="center" wrapText="1"/>
      <protection locked="0"/>
    </xf>
    <xf numFmtId="3" fontId="49" fillId="36" borderId="44" xfId="0" applyNumberFormat="1" applyFont="1" applyFill="1" applyBorder="1" applyAlignment="1" applyProtection="1">
      <alignment horizontal="center" wrapText="1"/>
      <protection locked="0"/>
    </xf>
    <xf numFmtId="3" fontId="49" fillId="36" borderId="151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151" xfId="0" applyNumberFormat="1" applyFont="1" applyFill="1" applyBorder="1" applyAlignment="1" applyProtection="1">
      <alignment horizontal="center" vertical="center"/>
      <protection locked="0"/>
    </xf>
    <xf numFmtId="3" fontId="52" fillId="36" borderId="46" xfId="0" applyNumberFormat="1" applyFont="1" applyFill="1" applyBorder="1" applyAlignment="1" applyProtection="1">
      <alignment horizontal="center" vertical="center"/>
      <protection locked="0"/>
    </xf>
    <xf numFmtId="3" fontId="49" fillId="36" borderId="100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100" xfId="0" applyNumberFormat="1" applyFont="1" applyFill="1" applyBorder="1" applyAlignment="1" applyProtection="1">
      <alignment horizontal="center" vertical="center"/>
      <protection locked="0"/>
    </xf>
    <xf numFmtId="3" fontId="52" fillId="36" borderId="55" xfId="0" applyNumberFormat="1" applyFont="1" applyFill="1" applyBorder="1" applyAlignment="1" applyProtection="1">
      <alignment horizontal="center" vertical="center"/>
      <protection locked="0"/>
    </xf>
    <xf numFmtId="0" fontId="28" fillId="36" borderId="60" xfId="0" applyFont="1" applyFill="1" applyBorder="1" applyAlignment="1" applyProtection="1">
      <alignment horizontal="center" vertical="center"/>
      <protection locked="0"/>
    </xf>
    <xf numFmtId="0" fontId="28" fillId="36" borderId="57" xfId="0" applyFont="1" applyFill="1" applyBorder="1" applyAlignment="1" applyProtection="1">
      <alignment horizontal="left" vertical="top" shrinkToFit="1"/>
      <protection locked="0"/>
    </xf>
    <xf numFmtId="3" fontId="49" fillId="36" borderId="4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8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57" xfId="0" applyFont="1" applyFill="1" applyBorder="1" applyAlignment="1" applyProtection="1">
      <alignment horizontal="center" vertical="center" shrinkToFit="1"/>
      <protection locked="0"/>
    </xf>
    <xf numFmtId="3" fontId="49" fillId="36" borderId="222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223" xfId="0" applyFont="1" applyFill="1" applyBorder="1" applyAlignment="1" applyProtection="1">
      <alignment horizontal="center" vertical="center" shrinkToFit="1"/>
      <protection locked="0"/>
    </xf>
    <xf numFmtId="3" fontId="49" fillId="36" borderId="145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150" xfId="0" applyFont="1" applyFill="1" applyBorder="1" applyAlignment="1" applyProtection="1">
      <alignment horizontal="center" vertical="center" shrinkToFit="1"/>
      <protection locked="0"/>
    </xf>
    <xf numFmtId="0" fontId="42" fillId="36" borderId="58" xfId="0" applyFont="1" applyFill="1" applyBorder="1" applyAlignment="1" applyProtection="1">
      <alignment horizontal="left" vertical="center" wrapText="1" indent="3"/>
      <protection locked="0"/>
    </xf>
    <xf numFmtId="0" fontId="52" fillId="36" borderId="68" xfId="0" applyFont="1" applyFill="1" applyBorder="1" applyAlignment="1" applyProtection="1">
      <alignment horizontal="center" vertical="center" shrinkToFit="1"/>
      <protection locked="0"/>
    </xf>
    <xf numFmtId="0" fontId="52" fillId="36" borderId="109" xfId="0" applyFont="1" applyFill="1" applyBorder="1" applyAlignment="1" applyProtection="1">
      <alignment horizontal="center" vertical="center" shrinkToFit="1"/>
      <protection locked="0"/>
    </xf>
    <xf numFmtId="0" fontId="52" fillId="36" borderId="62" xfId="0" applyFont="1" applyFill="1" applyBorder="1" applyAlignment="1" applyProtection="1">
      <alignment horizontal="center" vertical="center" shrinkToFit="1"/>
      <protection locked="0"/>
    </xf>
    <xf numFmtId="0" fontId="52" fillId="36" borderId="57" xfId="0" applyFont="1" applyFill="1" applyBorder="1" applyAlignment="1" applyProtection="1">
      <alignment horizontal="center" vertical="center" shrinkToFit="1"/>
      <protection locked="0"/>
    </xf>
    <xf numFmtId="0" fontId="52" fillId="36" borderId="12" xfId="0" applyFont="1" applyFill="1" applyBorder="1" applyAlignment="1" applyProtection="1">
      <alignment horizontal="center" vertical="center" shrinkToFit="1"/>
      <protection locked="0"/>
    </xf>
    <xf numFmtId="0" fontId="52" fillId="36" borderId="107" xfId="0" applyFont="1" applyFill="1" applyBorder="1" applyAlignment="1" applyProtection="1">
      <alignment horizontal="center" vertical="center" shrinkToFit="1"/>
      <protection locked="0"/>
    </xf>
    <xf numFmtId="0" fontId="52" fillId="36" borderId="31" xfId="0" applyFont="1" applyFill="1" applyBorder="1" applyAlignment="1" applyProtection="1">
      <alignment horizontal="center" vertical="center" shrinkToFit="1"/>
      <protection locked="0"/>
    </xf>
    <xf numFmtId="0" fontId="52" fillId="36" borderId="103" xfId="0" applyFont="1" applyFill="1" applyBorder="1" applyAlignment="1" applyProtection="1">
      <alignment horizontal="center" vertical="center" shrinkToFit="1"/>
      <protection locked="0"/>
    </xf>
    <xf numFmtId="0" fontId="52" fillId="36" borderId="41" xfId="0" applyFont="1" applyFill="1" applyBorder="1" applyAlignment="1" applyProtection="1">
      <alignment horizontal="center" vertical="center"/>
      <protection locked="0"/>
    </xf>
    <xf numFmtId="0" fontId="52" fillId="36" borderId="39" xfId="0" applyFont="1" applyFill="1" applyBorder="1" applyAlignment="1" applyProtection="1">
      <alignment horizontal="center" vertical="center"/>
      <protection locked="0"/>
    </xf>
    <xf numFmtId="0" fontId="52" fillId="36" borderId="232" xfId="0" applyFont="1" applyFill="1" applyBorder="1" applyAlignment="1" applyProtection="1">
      <alignment horizontal="center" vertical="center"/>
      <protection locked="0"/>
    </xf>
    <xf numFmtId="0" fontId="52" fillId="36" borderId="231" xfId="0" applyFont="1" applyFill="1" applyBorder="1" applyAlignment="1" applyProtection="1">
      <alignment horizontal="center" vertical="center"/>
      <protection locked="0"/>
    </xf>
    <xf numFmtId="0" fontId="52" fillId="36" borderId="59" xfId="0" applyFont="1" applyFill="1" applyBorder="1" applyAlignment="1" applyProtection="1">
      <alignment horizontal="center" vertical="center"/>
      <protection locked="0"/>
    </xf>
    <xf numFmtId="0" fontId="52" fillId="36" borderId="57" xfId="0" applyFont="1" applyFill="1" applyBorder="1" applyAlignment="1" applyProtection="1">
      <alignment horizontal="center" vertical="center"/>
      <protection locked="0"/>
    </xf>
    <xf numFmtId="0" fontId="52" fillId="36" borderId="234" xfId="0" applyFont="1" applyFill="1" applyBorder="1" applyAlignment="1" applyProtection="1">
      <alignment horizontal="center" vertical="center"/>
      <protection locked="0"/>
    </xf>
    <xf numFmtId="0" fontId="52" fillId="36" borderId="109" xfId="0" applyFont="1" applyFill="1" applyBorder="1" applyAlignment="1" applyProtection="1">
      <alignment horizontal="center" vertical="center"/>
      <protection locked="0"/>
    </xf>
    <xf numFmtId="0" fontId="52" fillId="36" borderId="235" xfId="0" applyFont="1" applyFill="1" applyBorder="1" applyAlignment="1" applyProtection="1">
      <alignment horizontal="center" vertical="center"/>
      <protection locked="0"/>
    </xf>
    <xf numFmtId="0" fontId="52" fillId="36" borderId="236" xfId="0" applyFont="1" applyFill="1" applyBorder="1" applyAlignment="1" applyProtection="1">
      <alignment horizontal="center" vertical="center"/>
      <protection locked="0"/>
    </xf>
    <xf numFmtId="0" fontId="104" fillId="0" borderId="6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indent="1"/>
      <protection hidden="1"/>
    </xf>
    <xf numFmtId="0" fontId="97" fillId="0" borderId="0" xfId="0" applyFont="1" applyAlignment="1" applyProtection="1">
      <alignment horizontal="left" vertical="center" wrapText="1" indent="1"/>
      <protection hidden="1"/>
    </xf>
    <xf numFmtId="0" fontId="59" fillId="0" borderId="23" xfId="0" applyFont="1" applyBorder="1" applyAlignment="1" applyProtection="1">
      <alignment vertical="center" wrapText="1"/>
      <protection hidden="1"/>
    </xf>
    <xf numFmtId="0" fontId="104" fillId="0" borderId="23" xfId="0" applyFont="1" applyBorder="1" applyAlignment="1" applyProtection="1">
      <alignment horizontal="center" vertical="center" wrapText="1"/>
      <protection hidden="1"/>
    </xf>
    <xf numFmtId="0" fontId="105" fillId="0" borderId="0" xfId="0" applyFont="1" applyAlignment="1" applyProtection="1">
      <alignment vertical="center"/>
      <protection hidden="1"/>
    </xf>
    <xf numFmtId="0" fontId="106" fillId="0" borderId="0" xfId="0" applyFont="1" applyAlignment="1" applyProtection="1">
      <alignment vertical="center"/>
      <protection hidden="1"/>
    </xf>
    <xf numFmtId="0" fontId="79" fillId="0" borderId="0" xfId="0" applyFont="1" applyAlignment="1" applyProtection="1">
      <alignment horizontal="center" vertical="center"/>
      <protection hidden="1"/>
    </xf>
    <xf numFmtId="3" fontId="49" fillId="0" borderId="70" xfId="0" applyNumberFormat="1" applyFont="1" applyBorder="1" applyAlignment="1" applyProtection="1">
      <alignment horizontal="center" vertical="center" shrinkToFit="1"/>
      <protection hidden="1"/>
    </xf>
    <xf numFmtId="0" fontId="107" fillId="0" borderId="0" xfId="0" applyFont="1"/>
    <xf numFmtId="0" fontId="108" fillId="0" borderId="0" xfId="0" applyFont="1"/>
    <xf numFmtId="0" fontId="109" fillId="46" borderId="256" xfId="0" applyFont="1" applyFill="1" applyBorder="1"/>
    <xf numFmtId="0" fontId="109" fillId="47" borderId="0" xfId="0" applyFont="1" applyFill="1"/>
    <xf numFmtId="0" fontId="110" fillId="48" borderId="0" xfId="0" applyFont="1" applyFill="1"/>
    <xf numFmtId="0" fontId="111" fillId="48" borderId="0" xfId="0" applyFont="1" applyFill="1"/>
    <xf numFmtId="0" fontId="110" fillId="49" borderId="0" xfId="0" applyFont="1" applyFill="1"/>
    <xf numFmtId="0" fontId="109" fillId="49" borderId="0" xfId="0" applyFont="1" applyFill="1"/>
    <xf numFmtId="0" fontId="111" fillId="49" borderId="0" xfId="0" applyFont="1" applyFill="1"/>
    <xf numFmtId="0" fontId="112" fillId="0" borderId="27" xfId="0" applyFont="1" applyBorder="1" applyAlignment="1" applyProtection="1">
      <alignment horizontal="left" vertical="center"/>
      <protection hidden="1"/>
    </xf>
    <xf numFmtId="0" fontId="112" fillId="0" borderId="0" xfId="0" applyFont="1" applyAlignment="1" applyProtection="1">
      <alignment horizontal="left" vertical="center"/>
      <protection hidden="1"/>
    </xf>
    <xf numFmtId="0" fontId="60" fillId="0" borderId="27" xfId="0" applyFont="1" applyBorder="1" applyAlignment="1" applyProtection="1">
      <alignment vertical="center"/>
      <protection hidden="1"/>
    </xf>
    <xf numFmtId="0" fontId="61" fillId="0" borderId="0" xfId="0" applyFont="1" applyAlignment="1" applyProtection="1">
      <alignment horizontal="left" vertical="center" indent="2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56" fillId="0" borderId="20" xfId="0" applyFont="1" applyBorder="1" applyAlignment="1" applyProtection="1">
      <alignment horizontal="left" vertical="center" wrapText="1"/>
      <protection hidden="1"/>
    </xf>
    <xf numFmtId="0" fontId="56" fillId="0" borderId="20" xfId="0" applyFont="1" applyBorder="1" applyAlignment="1" applyProtection="1">
      <alignment horizontal="left" vertical="center" wrapText="1" indent="3"/>
      <protection hidden="1"/>
    </xf>
    <xf numFmtId="0" fontId="56" fillId="0" borderId="123" xfId="0" applyFont="1" applyBorder="1" applyAlignment="1" applyProtection="1">
      <alignment horizontal="left" vertical="center" wrapText="1" indent="3"/>
      <protection hidden="1"/>
    </xf>
    <xf numFmtId="0" fontId="56" fillId="0" borderId="63" xfId="0" applyFont="1" applyBorder="1" applyAlignment="1" applyProtection="1">
      <alignment horizontal="left" vertical="center" wrapText="1" indent="3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0" fontId="81" fillId="0" borderId="23" xfId="0" applyFont="1" applyBorder="1" applyAlignment="1" applyProtection="1">
      <alignment horizontal="left" vertical="center" wrapText="1" indent="1"/>
      <protection hidden="1"/>
    </xf>
    <xf numFmtId="0" fontId="60" fillId="0" borderId="0" xfId="0" applyFont="1" applyAlignment="1" applyProtection="1">
      <alignment vertical="center"/>
      <protection hidden="1"/>
    </xf>
    <xf numFmtId="0" fontId="33" fillId="0" borderId="92" xfId="0" applyFont="1" applyBorder="1" applyAlignment="1" applyProtection="1">
      <alignment horizontal="left" vertical="center" wrapText="1" indent="2"/>
      <protection hidden="1"/>
    </xf>
    <xf numFmtId="0" fontId="36" fillId="0" borderId="17" xfId="0" applyFont="1" applyBorder="1" applyAlignment="1" applyProtection="1">
      <alignment horizontal="center" vertical="center" wrapText="1"/>
      <protection hidden="1"/>
    </xf>
    <xf numFmtId="0" fontId="68" fillId="0" borderId="142" xfId="0" applyFont="1" applyBorder="1" applyAlignment="1" applyProtection="1">
      <alignment vertical="center" wrapText="1"/>
      <protection hidden="1"/>
    </xf>
    <xf numFmtId="0" fontId="36" fillId="0" borderId="142" xfId="0" applyFont="1" applyBorder="1" applyAlignment="1" applyProtection="1">
      <alignment horizontal="center" vertical="center" wrapText="1"/>
      <protection hidden="1"/>
    </xf>
    <xf numFmtId="3" fontId="49" fillId="0" borderId="257" xfId="0" applyNumberFormat="1" applyFont="1" applyBorder="1" applyAlignment="1" applyProtection="1">
      <alignment horizontal="center" vertical="center" shrinkToFit="1"/>
      <protection hidden="1"/>
    </xf>
    <xf numFmtId="3" fontId="49" fillId="0" borderId="258" xfId="0" applyNumberFormat="1" applyFont="1" applyBorder="1" applyAlignment="1" applyProtection="1">
      <alignment horizontal="center" vertical="center" shrinkToFit="1"/>
      <protection hidden="1"/>
    </xf>
    <xf numFmtId="3" fontId="49" fillId="0" borderId="142" xfId="0" applyNumberFormat="1" applyFont="1" applyBorder="1" applyAlignment="1" applyProtection="1">
      <alignment horizontal="center" vertical="center" shrinkToFit="1"/>
      <protection hidden="1"/>
    </xf>
    <xf numFmtId="0" fontId="36" fillId="0" borderId="44" xfId="0" applyFont="1" applyBorder="1" applyAlignment="1" applyProtection="1">
      <alignment horizontal="center" vertical="center" wrapText="1"/>
      <protection hidden="1"/>
    </xf>
    <xf numFmtId="0" fontId="59" fillId="0" borderId="142" xfId="0" applyFont="1" applyBorder="1" applyAlignment="1" applyProtection="1">
      <alignment vertical="center" wrapText="1"/>
      <protection hidden="1"/>
    </xf>
    <xf numFmtId="0" fontId="61" fillId="0" borderId="40" xfId="0" applyFont="1" applyBorder="1" applyAlignment="1" applyProtection="1">
      <alignment vertical="center" wrapText="1"/>
      <protection hidden="1"/>
    </xf>
    <xf numFmtId="0" fontId="114" fillId="0" borderId="0" xfId="0" applyFont="1"/>
    <xf numFmtId="0" fontId="116" fillId="0" borderId="14" xfId="0" applyFont="1" applyBorder="1"/>
    <xf numFmtId="0" fontId="116" fillId="0" borderId="132" xfId="0" applyFont="1" applyBorder="1" applyAlignment="1">
      <alignment horizontal="center"/>
    </xf>
    <xf numFmtId="0" fontId="117" fillId="0" borderId="0" xfId="0" applyFont="1" applyAlignment="1">
      <alignment horizontal="right"/>
    </xf>
    <xf numFmtId="0" fontId="115" fillId="0" borderId="0" xfId="0" applyFont="1" applyAlignment="1">
      <alignment horizontal="right"/>
    </xf>
    <xf numFmtId="0" fontId="0" fillId="0" borderId="14" xfId="0" applyBorder="1"/>
    <xf numFmtId="49" fontId="0" fillId="0" borderId="14" xfId="0" applyNumberFormat="1" applyBorder="1" applyAlignment="1">
      <alignment horizontal="center"/>
    </xf>
    <xf numFmtId="0" fontId="26" fillId="0" borderId="0" xfId="0" quotePrefix="1" applyFont="1"/>
    <xf numFmtId="49" fontId="0" fillId="33" borderId="14" xfId="0" applyNumberFormat="1" applyFill="1" applyBorder="1" applyAlignment="1">
      <alignment horizontal="center"/>
    </xf>
    <xf numFmtId="49" fontId="0" fillId="0" borderId="132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36" borderId="0" xfId="0" applyFont="1" applyFill="1"/>
    <xf numFmtId="0" fontId="35" fillId="36" borderId="60" xfId="0" applyFont="1" applyFill="1" applyBorder="1" applyAlignment="1" applyProtection="1">
      <alignment horizontal="left" vertical="center" shrinkToFit="1"/>
      <protection locked="0" hidden="1"/>
    </xf>
    <xf numFmtId="0" fontId="38" fillId="50" borderId="60" xfId="0" applyFont="1" applyFill="1" applyBorder="1" applyAlignment="1" applyProtection="1">
      <alignment horizontal="left" vertical="center" shrinkToFit="1"/>
      <protection locked="0"/>
    </xf>
    <xf numFmtId="0" fontId="57" fillId="0" borderId="86" xfId="0" applyFont="1" applyBorder="1" applyAlignment="1" applyProtection="1">
      <alignment horizontal="center" wrapText="1"/>
      <protection hidden="1"/>
    </xf>
    <xf numFmtId="0" fontId="33" fillId="0" borderId="44" xfId="0" applyFont="1" applyBorder="1" applyAlignment="1" applyProtection="1">
      <alignment horizontal="left" vertical="center" indent="3"/>
      <protection hidden="1"/>
    </xf>
    <xf numFmtId="0" fontId="59" fillId="0" borderId="168" xfId="0" applyFont="1" applyBorder="1" applyAlignment="1" applyProtection="1">
      <alignment horizontal="left" vertical="center" indent="1"/>
      <protection hidden="1"/>
    </xf>
    <xf numFmtId="0" fontId="42" fillId="0" borderId="44" xfId="0" applyFont="1" applyBorder="1" applyAlignment="1" applyProtection="1">
      <alignment horizontal="left" vertical="center" indent="3"/>
      <protection hidden="1"/>
    </xf>
    <xf numFmtId="0" fontId="42" fillId="0" borderId="53" xfId="0" applyFont="1" applyBorder="1" applyAlignment="1" applyProtection="1">
      <alignment horizontal="left" vertical="center" indent="3"/>
      <protection hidden="1"/>
    </xf>
    <xf numFmtId="3" fontId="61" fillId="0" borderId="0" xfId="0" applyNumberFormat="1" applyFont="1" applyAlignment="1" applyProtection="1">
      <alignment horizontal="left" vertical="center" indent="2"/>
      <protection hidden="1"/>
    </xf>
    <xf numFmtId="0" fontId="67" fillId="0" borderId="0" xfId="0" applyFont="1" applyAlignment="1" applyProtection="1">
      <alignment vertical="center"/>
      <protection hidden="1"/>
    </xf>
    <xf numFmtId="0" fontId="118" fillId="0" borderId="0" xfId="0" applyFont="1" applyAlignment="1">
      <alignment vertical="center"/>
    </xf>
    <xf numFmtId="0" fontId="73" fillId="0" borderId="0" xfId="0" applyFont="1" applyAlignment="1" applyProtection="1">
      <alignment horizontal="left" wrapText="1"/>
      <protection hidden="1"/>
    </xf>
    <xf numFmtId="0" fontId="78" fillId="0" borderId="0" xfId="0" applyFont="1" applyAlignment="1" applyProtection="1">
      <alignment horizontal="left" wrapText="1"/>
      <protection hidden="1"/>
    </xf>
    <xf numFmtId="0" fontId="43" fillId="0" borderId="0" xfId="0" applyFont="1" applyAlignment="1" applyProtection="1">
      <alignment vertical="center" wrapText="1"/>
      <protection hidden="1"/>
    </xf>
    <xf numFmtId="0" fontId="76" fillId="0" borderId="0" xfId="0" applyFont="1" applyAlignment="1" applyProtection="1">
      <alignment horizontal="left" vertical="center" indent="3"/>
      <protection hidden="1"/>
    </xf>
    <xf numFmtId="0" fontId="33" fillId="0" borderId="53" xfId="0" applyFont="1" applyBorder="1" applyAlignment="1" applyProtection="1">
      <alignment horizontal="left" vertical="center" indent="3"/>
      <protection hidden="1"/>
    </xf>
    <xf numFmtId="0" fontId="42" fillId="0" borderId="99" xfId="0" applyFont="1" applyBorder="1" applyAlignment="1" applyProtection="1">
      <alignment vertical="center"/>
      <protection hidden="1"/>
    </xf>
    <xf numFmtId="0" fontId="44" fillId="0" borderId="169" xfId="0" applyFont="1" applyBorder="1" applyAlignment="1" applyProtection="1">
      <alignment horizontal="left" vertical="center" indent="2"/>
      <protection hidden="1"/>
    </xf>
    <xf numFmtId="0" fontId="44" fillId="0" borderId="123" xfId="0" applyFont="1" applyBorder="1" applyAlignment="1" applyProtection="1">
      <alignment horizontal="left" vertical="center" indent="2"/>
      <protection hidden="1"/>
    </xf>
    <xf numFmtId="0" fontId="44" fillId="0" borderId="171" xfId="0" applyFont="1" applyBorder="1" applyAlignment="1" applyProtection="1">
      <alignment horizontal="left" vertical="center" indent="2"/>
      <protection hidden="1"/>
    </xf>
    <xf numFmtId="0" fontId="44" fillId="0" borderId="0" xfId="0" applyFont="1" applyAlignment="1" applyProtection="1">
      <alignment horizontal="left" vertical="center" indent="2"/>
      <protection hidden="1"/>
    </xf>
    <xf numFmtId="0" fontId="44" fillId="0" borderId="58" xfId="0" applyFont="1" applyBorder="1" applyAlignment="1" applyProtection="1">
      <alignment horizontal="left" vertical="center" indent="2"/>
      <protection hidden="1"/>
    </xf>
    <xf numFmtId="0" fontId="44" fillId="0" borderId="25" xfId="0" applyFont="1" applyBorder="1" applyAlignment="1" applyProtection="1">
      <alignment horizontal="left" vertical="center" indent="2"/>
      <protection hidden="1"/>
    </xf>
    <xf numFmtId="0" fontId="44" fillId="0" borderId="21" xfId="0" applyFont="1" applyBorder="1" applyAlignment="1" applyProtection="1">
      <alignment horizontal="left" vertical="center" indent="2"/>
      <protection hidden="1"/>
    </xf>
    <xf numFmtId="0" fontId="44" fillId="0" borderId="27" xfId="0" applyFont="1" applyBorder="1" applyAlignment="1" applyProtection="1">
      <alignment horizontal="left" vertical="center" indent="2"/>
      <protection hidden="1"/>
    </xf>
    <xf numFmtId="0" fontId="44" fillId="0" borderId="142" xfId="0" applyFont="1" applyBorder="1" applyAlignment="1" applyProtection="1">
      <alignment horizontal="left" vertical="center" indent="2"/>
      <protection hidden="1"/>
    </xf>
    <xf numFmtId="0" fontId="44" fillId="0" borderId="213" xfId="0" applyFont="1" applyBorder="1" applyAlignment="1" applyProtection="1">
      <alignment horizontal="left" vertical="center" indent="2"/>
      <protection hidden="1"/>
    </xf>
    <xf numFmtId="0" fontId="44" fillId="0" borderId="216" xfId="0" applyFont="1" applyBorder="1" applyAlignment="1" applyProtection="1">
      <alignment horizontal="left" vertical="center" indent="2"/>
      <protection hidden="1"/>
    </xf>
    <xf numFmtId="0" fontId="44" fillId="0" borderId="2" xfId="0" applyFont="1" applyBorder="1" applyAlignment="1" applyProtection="1">
      <alignment horizontal="left" vertical="center" indent="2"/>
      <protection hidden="1"/>
    </xf>
    <xf numFmtId="0" fontId="44" fillId="0" borderId="0" xfId="0" applyFont="1" applyAlignment="1" applyProtection="1">
      <alignment horizontal="left" vertical="center" indent="5"/>
      <protection hidden="1"/>
    </xf>
    <xf numFmtId="0" fontId="44" fillId="0" borderId="58" xfId="0" applyFont="1" applyBorder="1" applyAlignment="1" applyProtection="1">
      <alignment horizontal="left" vertical="center" indent="5"/>
      <protection hidden="1"/>
    </xf>
    <xf numFmtId="0" fontId="44" fillId="0" borderId="69" xfId="0" applyFont="1" applyBorder="1" applyAlignment="1" applyProtection="1">
      <alignment horizontal="left" vertical="center" indent="5"/>
      <protection hidden="1"/>
    </xf>
    <xf numFmtId="0" fontId="36" fillId="0" borderId="17" xfId="0" applyFont="1" applyBorder="1" applyAlignment="1">
      <alignment horizontal="left" vertical="center" indent="2"/>
    </xf>
    <xf numFmtId="0" fontId="36" fillId="0" borderId="58" xfId="0" applyFont="1" applyBorder="1" applyAlignment="1">
      <alignment horizontal="left" vertical="center" indent="2"/>
    </xf>
    <xf numFmtId="0" fontId="44" fillId="0" borderId="58" xfId="0" applyFont="1" applyBorder="1" applyAlignment="1">
      <alignment horizontal="left" vertical="center" indent="2"/>
    </xf>
    <xf numFmtId="0" fontId="36" fillId="0" borderId="144" xfId="0" applyFont="1" applyBorder="1" applyAlignment="1">
      <alignment horizontal="left" vertical="center" indent="2"/>
    </xf>
    <xf numFmtId="0" fontId="28" fillId="0" borderId="92" xfId="0" applyFont="1" applyBorder="1" applyAlignment="1" applyProtection="1">
      <alignment horizontal="left" vertical="center" indent="2"/>
      <protection hidden="1"/>
    </xf>
    <xf numFmtId="0" fontId="28" fillId="0" borderId="99" xfId="0" applyFont="1" applyBorder="1" applyAlignment="1" applyProtection="1">
      <alignment horizontal="left" vertical="center" indent="2"/>
      <protection hidden="1"/>
    </xf>
    <xf numFmtId="0" fontId="28" fillId="0" borderId="55" xfId="0" applyFont="1" applyBorder="1" applyAlignment="1" applyProtection="1">
      <alignment horizontal="left" vertical="center" indent="2"/>
      <protection hidden="1"/>
    </xf>
    <xf numFmtId="0" fontId="48" fillId="0" borderId="79" xfId="0" applyFont="1" applyBorder="1" applyAlignment="1" applyProtection="1">
      <alignment horizontal="left" vertical="center" wrapText="1" indent="1"/>
      <protection hidden="1"/>
    </xf>
    <xf numFmtId="0" fontId="48" fillId="0" borderId="83" xfId="0" applyFont="1" applyBorder="1" applyAlignment="1" applyProtection="1">
      <alignment horizontal="left" vertical="center" wrapText="1" indent="1"/>
      <protection hidden="1"/>
    </xf>
    <xf numFmtId="0" fontId="48" fillId="0" borderId="170" xfId="0" applyFont="1" applyBorder="1" applyAlignment="1" applyProtection="1">
      <alignment horizontal="left" vertical="center" wrapText="1" indent="1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7" fillId="35" borderId="246" xfId="0" applyFont="1" applyFill="1" applyBorder="1" applyAlignment="1" applyProtection="1">
      <alignment horizontal="center" vertical="center" wrapText="1" shrinkToFit="1"/>
      <protection hidden="1"/>
    </xf>
    <xf numFmtId="0" fontId="37" fillId="35" borderId="247" xfId="0" applyFont="1" applyFill="1" applyBorder="1" applyAlignment="1" applyProtection="1">
      <alignment horizontal="center" vertical="center" wrapText="1" shrinkToFit="1"/>
      <protection hidden="1"/>
    </xf>
    <xf numFmtId="0" fontId="43" fillId="0" borderId="35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horizontal="left" vertical="center" indent="11"/>
      <protection hidden="1"/>
    </xf>
    <xf numFmtId="0" fontId="115" fillId="33" borderId="0" xfId="0" applyFont="1" applyFill="1" applyAlignment="1">
      <alignment horizontal="center" wrapText="1"/>
    </xf>
    <xf numFmtId="0" fontId="53" fillId="0" borderId="27" xfId="0" applyFont="1" applyBorder="1" applyAlignment="1" applyProtection="1">
      <alignment horizontal="left" vertical="center" wrapText="1"/>
      <protection hidden="1"/>
    </xf>
    <xf numFmtId="0" fontId="44" fillId="0" borderId="32" xfId="0" applyFont="1" applyBorder="1" applyAlignment="1" applyProtection="1">
      <alignment horizontal="center" vertical="center" wrapText="1"/>
      <protection hidden="1"/>
    </xf>
    <xf numFmtId="0" fontId="44" fillId="0" borderId="31" xfId="0" applyFont="1" applyBorder="1" applyAlignment="1" applyProtection="1">
      <alignment horizontal="center" vertical="center" wrapText="1"/>
      <protection hidden="1"/>
    </xf>
    <xf numFmtId="0" fontId="56" fillId="0" borderId="6" xfId="0" applyFont="1" applyBorder="1" applyAlignment="1" applyProtection="1">
      <alignment horizontal="left" vertical="center"/>
      <protection hidden="1"/>
    </xf>
    <xf numFmtId="0" fontId="56" fillId="0" borderId="27" xfId="0" applyFont="1" applyBorder="1" applyAlignment="1" applyProtection="1">
      <alignment horizontal="left" vertical="center"/>
      <protection hidden="1"/>
    </xf>
    <xf numFmtId="0" fontId="56" fillId="0" borderId="15" xfId="0" applyFont="1" applyBorder="1" applyAlignment="1" applyProtection="1">
      <alignment horizontal="center" vertical="center"/>
      <protection hidden="1"/>
    </xf>
    <xf numFmtId="0" fontId="56" fillId="0" borderId="16" xfId="0" applyFont="1" applyBorder="1" applyAlignment="1" applyProtection="1">
      <alignment horizontal="center" vertical="center"/>
      <protection hidden="1"/>
    </xf>
    <xf numFmtId="0" fontId="33" fillId="36" borderId="34" xfId="0" applyFont="1" applyFill="1" applyBorder="1" applyAlignment="1" applyProtection="1">
      <alignment horizontal="left" vertical="top" wrapText="1"/>
      <protection locked="0"/>
    </xf>
    <xf numFmtId="0" fontId="33" fillId="36" borderId="35" xfId="0" applyFont="1" applyFill="1" applyBorder="1" applyAlignment="1" applyProtection="1">
      <alignment horizontal="left" vertical="top" wrapText="1"/>
      <protection locked="0"/>
    </xf>
    <xf numFmtId="0" fontId="33" fillId="36" borderId="36" xfId="0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0" fontId="33" fillId="36" borderId="0" xfId="0" applyFont="1" applyFill="1" applyAlignment="1" applyProtection="1">
      <alignment horizontal="left" vertical="top" wrapText="1"/>
      <protection locked="0"/>
    </xf>
    <xf numFmtId="0" fontId="33" fillId="36" borderId="38" xfId="0" applyFont="1" applyFill="1" applyBorder="1" applyAlignment="1" applyProtection="1">
      <alignment horizontal="left" vertical="top" wrapText="1"/>
      <protection locked="0"/>
    </xf>
    <xf numFmtId="0" fontId="33" fillId="36" borderId="39" xfId="0" applyFont="1" applyFill="1" applyBorder="1" applyAlignment="1" applyProtection="1">
      <alignment horizontal="left" vertical="top" wrapText="1"/>
      <protection locked="0"/>
    </xf>
    <xf numFmtId="0" fontId="33" fillId="36" borderId="40" xfId="0" applyFont="1" applyFill="1" applyBorder="1" applyAlignment="1" applyProtection="1">
      <alignment horizontal="left" vertical="top" wrapText="1"/>
      <protection locked="0"/>
    </xf>
    <xf numFmtId="0" fontId="33" fillId="36" borderId="41" xfId="0" applyFont="1" applyFill="1" applyBorder="1" applyAlignment="1" applyProtection="1">
      <alignment horizontal="left" vertical="top" wrapText="1"/>
      <protection locked="0"/>
    </xf>
    <xf numFmtId="0" fontId="33" fillId="0" borderId="221" xfId="0" applyFont="1" applyBorder="1" applyAlignment="1" applyProtection="1">
      <alignment horizontal="center" vertical="center"/>
      <protection hidden="1"/>
    </xf>
    <xf numFmtId="0" fontId="33" fillId="0" borderId="18" xfId="0" applyFont="1" applyBorder="1" applyAlignment="1" applyProtection="1">
      <alignment horizontal="center" vertical="center"/>
      <protection hidden="1"/>
    </xf>
    <xf numFmtId="0" fontId="33" fillId="0" borderId="31" xfId="0" applyFont="1" applyBorder="1" applyAlignment="1" applyProtection="1">
      <alignment horizontal="center" vertical="center"/>
      <protection hidden="1"/>
    </xf>
    <xf numFmtId="0" fontId="56" fillId="0" borderId="29" xfId="0" applyFont="1" applyBorder="1" applyAlignment="1" applyProtection="1">
      <alignment horizontal="center" vertical="center"/>
      <protection hidden="1"/>
    </xf>
    <xf numFmtId="3" fontId="61" fillId="0" borderId="194" xfId="0" applyNumberFormat="1" applyFont="1" applyBorder="1" applyAlignment="1" applyProtection="1">
      <alignment horizontal="center" vertical="center" wrapText="1"/>
      <protection hidden="1"/>
    </xf>
    <xf numFmtId="3" fontId="61" fillId="0" borderId="92" xfId="0" applyNumberFormat="1" applyFont="1" applyBorder="1" applyAlignment="1" applyProtection="1">
      <alignment horizontal="center" vertical="center" wrapText="1"/>
      <protection hidden="1"/>
    </xf>
    <xf numFmtId="3" fontId="61" fillId="0" borderId="220" xfId="0" applyNumberFormat="1" applyFont="1" applyBorder="1" applyAlignment="1" applyProtection="1">
      <alignment horizontal="center" vertical="center" wrapText="1"/>
      <protection hidden="1"/>
    </xf>
    <xf numFmtId="3" fontId="61" fillId="0" borderId="18" xfId="0" applyNumberFormat="1" applyFont="1" applyBorder="1" applyAlignment="1" applyProtection="1">
      <alignment horizontal="center" vertical="center" wrapText="1"/>
      <protection hidden="1"/>
    </xf>
    <xf numFmtId="3" fontId="61" fillId="0" borderId="0" xfId="0" applyNumberFormat="1" applyFont="1" applyAlignment="1" applyProtection="1">
      <alignment horizontal="center" vertical="center" wrapText="1"/>
      <protection hidden="1"/>
    </xf>
    <xf numFmtId="3" fontId="61" fillId="0" borderId="143" xfId="0" applyNumberFormat="1" applyFont="1" applyBorder="1" applyAlignment="1" applyProtection="1">
      <alignment horizontal="center" vertical="center" wrapText="1"/>
      <protection hidden="1"/>
    </xf>
    <xf numFmtId="0" fontId="56" fillId="0" borderId="15" xfId="0" applyFont="1" applyBorder="1" applyAlignment="1" applyProtection="1">
      <alignment horizontal="center" vertical="center" wrapText="1"/>
      <protection hidden="1"/>
    </xf>
    <xf numFmtId="0" fontId="56" fillId="0" borderId="16" xfId="0" applyFont="1" applyBorder="1" applyAlignment="1" applyProtection="1">
      <alignment horizontal="center" vertical="center" wrapText="1"/>
      <protection hidden="1"/>
    </xf>
    <xf numFmtId="0" fontId="56" fillId="0" borderId="134" xfId="0" applyFont="1" applyBorder="1" applyAlignment="1" applyProtection="1">
      <alignment horizontal="center" vertical="center" wrapText="1"/>
      <protection hidden="1"/>
    </xf>
    <xf numFmtId="0" fontId="33" fillId="34" borderId="35" xfId="0" applyFont="1" applyFill="1" applyBorder="1" applyAlignment="1" applyProtection="1">
      <alignment horizontal="left" vertical="top" wrapText="1"/>
      <protection locked="0"/>
    </xf>
    <xf numFmtId="0" fontId="33" fillId="34" borderId="36" xfId="0" applyFont="1" applyFill="1" applyBorder="1" applyAlignment="1" applyProtection="1">
      <alignment horizontal="left" vertical="top" wrapText="1"/>
      <protection locked="0"/>
    </xf>
    <xf numFmtId="0" fontId="33" fillId="34" borderId="37" xfId="0" applyFont="1" applyFill="1" applyBorder="1" applyAlignment="1" applyProtection="1">
      <alignment horizontal="left" vertical="top" wrapText="1"/>
      <protection locked="0"/>
    </xf>
    <xf numFmtId="0" fontId="33" fillId="34" borderId="0" xfId="0" applyFont="1" applyFill="1" applyAlignment="1" applyProtection="1">
      <alignment horizontal="left" vertical="top" wrapText="1"/>
      <protection locked="0"/>
    </xf>
    <xf numFmtId="0" fontId="33" fillId="34" borderId="38" xfId="0" applyFont="1" applyFill="1" applyBorder="1" applyAlignment="1" applyProtection="1">
      <alignment horizontal="left" vertical="top" wrapText="1"/>
      <protection locked="0"/>
    </xf>
    <xf numFmtId="0" fontId="33" fillId="34" borderId="39" xfId="0" applyFont="1" applyFill="1" applyBorder="1" applyAlignment="1" applyProtection="1">
      <alignment horizontal="left" vertical="top" wrapText="1"/>
      <protection locked="0"/>
    </xf>
    <xf numFmtId="0" fontId="33" fillId="34" borderId="40" xfId="0" applyFont="1" applyFill="1" applyBorder="1" applyAlignment="1" applyProtection="1">
      <alignment horizontal="left" vertical="top" wrapText="1"/>
      <protection locked="0"/>
    </xf>
    <xf numFmtId="0" fontId="33" fillId="34" borderId="41" xfId="0" applyFont="1" applyFill="1" applyBorder="1" applyAlignment="1" applyProtection="1">
      <alignment horizontal="left" vertical="top" wrapText="1"/>
      <protection locked="0"/>
    </xf>
    <xf numFmtId="0" fontId="56" fillId="0" borderId="28" xfId="0" applyFont="1" applyBorder="1" applyAlignment="1" applyProtection="1">
      <alignment horizontal="center" vertical="center" wrapText="1"/>
      <protection hidden="1"/>
    </xf>
    <xf numFmtId="0" fontId="56" fillId="0" borderId="11" xfId="0" applyFont="1" applyBorder="1" applyAlignment="1" applyProtection="1">
      <alignment horizontal="center" vertical="center" wrapText="1"/>
      <protection hidden="1"/>
    </xf>
    <xf numFmtId="0" fontId="56" fillId="0" borderId="76" xfId="0" applyFont="1" applyBorder="1" applyAlignment="1" applyProtection="1">
      <alignment horizontal="center" vertical="center" wrapText="1"/>
      <protection hidden="1"/>
    </xf>
    <xf numFmtId="0" fontId="56" fillId="0" borderId="77" xfId="0" applyFont="1" applyBorder="1" applyAlignment="1" applyProtection="1">
      <alignment horizontal="center" vertical="center" wrapText="1"/>
      <protection hidden="1"/>
    </xf>
    <xf numFmtId="3" fontId="49" fillId="0" borderId="62" xfId="0" applyNumberFormat="1" applyFont="1" applyBorder="1" applyAlignment="1" applyProtection="1">
      <alignment horizontal="center" vertical="center" shrinkToFit="1"/>
      <protection hidden="1"/>
    </xf>
    <xf numFmtId="3" fontId="49" fillId="0" borderId="58" xfId="0" applyNumberFormat="1" applyFont="1" applyBorder="1" applyAlignment="1" applyProtection="1">
      <alignment horizontal="center" vertical="center" shrinkToFit="1"/>
      <protection hidden="1"/>
    </xf>
    <xf numFmtId="3" fontId="49" fillId="0" borderId="80" xfId="0" applyNumberFormat="1" applyFont="1" applyBorder="1" applyAlignment="1" applyProtection="1">
      <alignment horizontal="center" vertical="center" shrinkToFit="1"/>
      <protection hidden="1"/>
    </xf>
    <xf numFmtId="3" fontId="49" fillId="0" borderId="35" xfId="0" applyNumberFormat="1" applyFont="1" applyBorder="1" applyAlignment="1" applyProtection="1">
      <alignment horizontal="center" vertical="center" shrinkToFit="1"/>
      <protection hidden="1"/>
    </xf>
    <xf numFmtId="3" fontId="49" fillId="0" borderId="74" xfId="0" applyNumberFormat="1" applyFont="1" applyBorder="1" applyAlignment="1" applyProtection="1">
      <alignment horizontal="center" vertical="center" shrinkToFit="1"/>
      <protection hidden="1"/>
    </xf>
    <xf numFmtId="3" fontId="49" fillId="0" borderId="40" xfId="0" applyNumberFormat="1" applyFont="1" applyBorder="1" applyAlignment="1" applyProtection="1">
      <alignment horizontal="center" vertical="center" shrinkToFit="1"/>
      <protection hidden="1"/>
    </xf>
    <xf numFmtId="3" fontId="49" fillId="0" borderId="139" xfId="0" applyNumberFormat="1" applyFont="1" applyBorder="1" applyAlignment="1" applyProtection="1">
      <alignment horizontal="center" vertical="center" shrinkToFit="1"/>
      <protection hidden="1"/>
    </xf>
    <xf numFmtId="3" fontId="49" fillId="0" borderId="75" xfId="0" applyNumberFormat="1" applyFont="1" applyBorder="1" applyAlignment="1" applyProtection="1">
      <alignment horizontal="center" vertical="center" shrinkToFit="1"/>
      <protection hidden="1"/>
    </xf>
    <xf numFmtId="0" fontId="93" fillId="0" borderId="0" xfId="0" applyFont="1" applyAlignment="1" applyProtection="1">
      <alignment horizontal="left" vertical="top" wrapText="1" indent="1"/>
      <protection hidden="1"/>
    </xf>
    <xf numFmtId="0" fontId="93" fillId="0" borderId="40" xfId="0" applyFont="1" applyBorder="1" applyAlignment="1" applyProtection="1">
      <alignment horizontal="left" vertical="top" wrapText="1" indent="1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56" fillId="0" borderId="1" xfId="0" applyFont="1" applyBorder="1" applyAlignment="1" applyProtection="1">
      <alignment horizontal="left" vertical="center" wrapText="1"/>
      <protection hidden="1"/>
    </xf>
    <xf numFmtId="0" fontId="56" fillId="0" borderId="2" xfId="0" applyFont="1" applyBorder="1" applyAlignment="1" applyProtection="1">
      <alignment horizontal="left" vertical="center" wrapText="1"/>
      <protection hidden="1"/>
    </xf>
    <xf numFmtId="0" fontId="60" fillId="0" borderId="0" xfId="0" applyFont="1" applyAlignment="1" applyProtection="1">
      <alignment horizontal="center" vertical="center" wrapText="1"/>
      <protection hidden="1"/>
    </xf>
    <xf numFmtId="0" fontId="56" fillId="0" borderId="155" xfId="0" applyFont="1" applyBorder="1" applyAlignment="1" applyProtection="1">
      <alignment horizontal="center" vertical="center" wrapText="1"/>
      <protection hidden="1"/>
    </xf>
    <xf numFmtId="0" fontId="56" fillId="0" borderId="13" xfId="0" applyFont="1" applyBorder="1" applyAlignment="1" applyProtection="1">
      <alignment horizontal="center" vertical="center" wrapText="1"/>
      <protection hidden="1"/>
    </xf>
    <xf numFmtId="3" fontId="49" fillId="0" borderId="18" xfId="0" applyNumberFormat="1" applyFont="1" applyBorder="1" applyAlignment="1" applyProtection="1">
      <alignment horizontal="center" vertical="center" shrinkToFit="1"/>
      <protection hidden="1"/>
    </xf>
    <xf numFmtId="3" fontId="49" fillId="0" borderId="0" xfId="0" applyNumberFormat="1" applyFont="1" applyAlignment="1" applyProtection="1">
      <alignment horizontal="center" vertical="center" shrinkToFit="1"/>
      <protection hidden="1"/>
    </xf>
    <xf numFmtId="3" fontId="49" fillId="0" borderId="143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horizontal="center" vertical="center" shrinkToFit="1"/>
      <protection hidden="1"/>
    </xf>
    <xf numFmtId="3" fontId="49" fillId="0" borderId="27" xfId="0" applyNumberFormat="1" applyFont="1" applyBorder="1" applyAlignment="1" applyProtection="1">
      <alignment horizontal="center" vertical="center" shrinkToFit="1"/>
      <protection hidden="1"/>
    </xf>
    <xf numFmtId="3" fontId="49" fillId="0" borderId="65" xfId="0" applyNumberFormat="1" applyFont="1" applyBorder="1" applyAlignment="1" applyProtection="1">
      <alignment horizontal="center" vertical="center" shrinkToFit="1"/>
      <protection hidden="1"/>
    </xf>
    <xf numFmtId="3" fontId="49" fillId="0" borderId="72" xfId="0" applyNumberFormat="1" applyFont="1" applyBorder="1" applyAlignment="1" applyProtection="1">
      <alignment horizontal="center" vertical="center" shrinkToFit="1"/>
      <protection hidden="1"/>
    </xf>
    <xf numFmtId="3" fontId="49" fillId="0" borderId="69" xfId="0" applyNumberFormat="1" applyFont="1" applyBorder="1" applyAlignment="1" applyProtection="1">
      <alignment horizontal="center" vertical="center" shrinkToFit="1"/>
      <protection hidden="1"/>
    </xf>
    <xf numFmtId="3" fontId="49" fillId="0" borderId="73" xfId="0" applyNumberFormat="1" applyFont="1" applyBorder="1" applyAlignment="1" applyProtection="1">
      <alignment horizontal="center" vertical="center" shrinkToFit="1"/>
      <protection hidden="1"/>
    </xf>
    <xf numFmtId="0" fontId="56" fillId="0" borderId="1" xfId="0" applyFont="1" applyBorder="1" applyAlignment="1" applyProtection="1">
      <alignment horizontal="left" vertical="center" wrapText="1" indent="1"/>
      <protection hidden="1"/>
    </xf>
    <xf numFmtId="0" fontId="56" fillId="0" borderId="20" xfId="0" applyFont="1" applyBorder="1" applyAlignment="1" applyProtection="1">
      <alignment horizontal="left" vertical="center" wrapText="1" indent="1"/>
      <protection hidden="1"/>
    </xf>
    <xf numFmtId="0" fontId="56" fillId="0" borderId="2" xfId="0" applyFont="1" applyBorder="1" applyAlignment="1" applyProtection="1">
      <alignment horizontal="left" vertical="center" wrapText="1" indent="1"/>
      <protection hidden="1"/>
    </xf>
    <xf numFmtId="0" fontId="61" fillId="0" borderId="0" xfId="0" applyFont="1" applyAlignment="1" applyProtection="1">
      <alignment horizontal="left" vertical="center" wrapText="1" indent="1"/>
      <protection hidden="1"/>
    </xf>
    <xf numFmtId="0" fontId="60" fillId="0" borderId="16" xfId="0" applyFont="1" applyBorder="1" applyAlignment="1" applyProtection="1">
      <alignment horizontal="right" vertical="center" wrapText="1"/>
      <protection hidden="1"/>
    </xf>
    <xf numFmtId="0" fontId="60" fillId="0" borderId="134" xfId="0" applyFont="1" applyBorder="1" applyAlignment="1" applyProtection="1">
      <alignment horizontal="right" vertical="center" wrapText="1"/>
      <protection hidden="1"/>
    </xf>
    <xf numFmtId="0" fontId="61" fillId="0" borderId="0" xfId="0" applyFont="1" applyAlignment="1" applyProtection="1">
      <alignment horizontal="left" vertical="top" wrapText="1" indent="1"/>
      <protection hidden="1"/>
    </xf>
    <xf numFmtId="0" fontId="96" fillId="0" borderId="0" xfId="0" applyFont="1" applyAlignment="1" applyProtection="1">
      <alignment horizontal="center" vertical="center" wrapText="1"/>
      <protection hidden="1"/>
    </xf>
    <xf numFmtId="0" fontId="56" fillId="0" borderId="172" xfId="0" applyFont="1" applyBorder="1" applyAlignment="1" applyProtection="1">
      <alignment horizontal="center" vertical="center" wrapText="1"/>
      <protection hidden="1"/>
    </xf>
    <xf numFmtId="0" fontId="56" fillId="0" borderId="173" xfId="0" applyFont="1" applyBorder="1" applyAlignment="1" applyProtection="1">
      <alignment horizontal="center" vertical="center" wrapText="1"/>
      <protection hidden="1"/>
    </xf>
    <xf numFmtId="0" fontId="56" fillId="0" borderId="6" xfId="0" applyFont="1" applyBorder="1" applyAlignment="1" applyProtection="1">
      <alignment horizontal="left" vertical="center" wrapText="1"/>
      <protection hidden="1"/>
    </xf>
    <xf numFmtId="0" fontId="56" fillId="0" borderId="27" xfId="0" applyFont="1" applyBorder="1" applyAlignment="1" applyProtection="1">
      <alignment horizontal="left" vertical="center" wrapText="1"/>
      <protection hidden="1"/>
    </xf>
    <xf numFmtId="0" fontId="92" fillId="0" borderId="0" xfId="0" applyFont="1" applyAlignment="1" applyProtection="1">
      <alignment horizontal="left" vertical="center" wrapText="1" indent="1"/>
      <protection hidden="1"/>
    </xf>
    <xf numFmtId="0" fontId="93" fillId="0" borderId="0" xfId="0" applyFont="1" applyAlignment="1" applyProtection="1">
      <alignment horizontal="left" vertical="center" wrapText="1" indent="1"/>
      <protection hidden="1"/>
    </xf>
    <xf numFmtId="0" fontId="93" fillId="0" borderId="40" xfId="0" applyFont="1" applyBorder="1" applyAlignment="1" applyProtection="1">
      <alignment horizontal="left" vertical="center" wrapText="1" indent="1"/>
      <protection hidden="1"/>
    </xf>
    <xf numFmtId="0" fontId="60" fillId="0" borderId="192" xfId="0" applyFont="1" applyBorder="1" applyAlignment="1" applyProtection="1">
      <alignment horizontal="center" vertical="center" wrapText="1"/>
      <protection hidden="1"/>
    </xf>
    <xf numFmtId="0" fontId="60" fillId="0" borderId="17" xfId="0" applyFont="1" applyBorder="1" applyAlignment="1" applyProtection="1">
      <alignment horizontal="center" vertical="center" wrapText="1"/>
      <protection hidden="1"/>
    </xf>
    <xf numFmtId="0" fontId="60" fillId="0" borderId="203" xfId="0" applyFont="1" applyBorder="1" applyAlignment="1" applyProtection="1">
      <alignment horizontal="center" vertical="center" wrapText="1"/>
      <protection hidden="1"/>
    </xf>
    <xf numFmtId="0" fontId="60" fillId="0" borderId="28" xfId="0" applyFont="1" applyBorder="1" applyAlignment="1" applyProtection="1">
      <alignment horizontal="center" vertical="center" wrapText="1"/>
      <protection hidden="1"/>
    </xf>
    <xf numFmtId="0" fontId="60" fillId="0" borderId="11" xfId="0" applyFont="1" applyBorder="1" applyAlignment="1" applyProtection="1">
      <alignment horizontal="center" vertical="center" wrapText="1"/>
      <protection hidden="1"/>
    </xf>
    <xf numFmtId="0" fontId="60" fillId="0" borderId="206" xfId="0" applyFont="1" applyBorder="1" applyAlignment="1" applyProtection="1">
      <alignment horizontal="center" vertical="center" wrapText="1"/>
      <protection hidden="1"/>
    </xf>
    <xf numFmtId="0" fontId="60" fillId="0" borderId="204" xfId="0" applyFont="1" applyBorder="1" applyAlignment="1" applyProtection="1">
      <alignment horizontal="center" vertical="center" wrapText="1"/>
      <protection hidden="1"/>
    </xf>
    <xf numFmtId="0" fontId="60" fillId="0" borderId="207" xfId="0" applyFont="1" applyBorder="1" applyAlignment="1" applyProtection="1">
      <alignment horizontal="center" vertical="center" wrapText="1"/>
      <protection hidden="1"/>
    </xf>
    <xf numFmtId="0" fontId="60" fillId="0" borderId="208" xfId="0" applyFont="1" applyBorder="1" applyAlignment="1" applyProtection="1">
      <alignment horizontal="center" vertical="center" wrapText="1"/>
      <protection hidden="1"/>
    </xf>
    <xf numFmtId="0" fontId="60" fillId="0" borderId="153" xfId="0" applyFont="1" applyBorder="1" applyAlignment="1" applyProtection="1">
      <alignment horizontal="center" vertical="center" wrapText="1"/>
      <protection hidden="1"/>
    </xf>
    <xf numFmtId="0" fontId="60" fillId="0" borderId="152" xfId="0" applyFont="1" applyBorder="1" applyAlignment="1" applyProtection="1">
      <alignment horizontal="center" vertical="center" wrapText="1"/>
      <protection hidden="1"/>
    </xf>
    <xf numFmtId="0" fontId="60" fillId="0" borderId="24" xfId="0" applyFont="1" applyBorder="1" applyAlignment="1" applyProtection="1">
      <alignment horizontal="center" vertical="center"/>
      <protection hidden="1"/>
    </xf>
    <xf numFmtId="0" fontId="60" fillId="0" borderId="23" xfId="0" applyFont="1" applyBorder="1" applyAlignment="1" applyProtection="1">
      <alignment horizontal="center" vertical="center"/>
      <protection hidden="1"/>
    </xf>
    <xf numFmtId="0" fontId="60" fillId="0" borderId="201" xfId="0" applyFont="1" applyBorder="1" applyAlignment="1" applyProtection="1">
      <alignment horizontal="center" vertical="center"/>
      <protection hidden="1"/>
    </xf>
    <xf numFmtId="0" fontId="83" fillId="0" borderId="1" xfId="0" applyFont="1" applyBorder="1" applyAlignment="1" applyProtection="1">
      <alignment horizontal="center" vertical="center" wrapText="1"/>
      <protection hidden="1"/>
    </xf>
    <xf numFmtId="0" fontId="83" fillId="0" borderId="20" xfId="0" applyFont="1" applyBorder="1" applyAlignment="1" applyProtection="1">
      <alignment horizontal="center" vertical="center" wrapText="1"/>
      <protection hidden="1"/>
    </xf>
    <xf numFmtId="0" fontId="60" fillId="0" borderId="202" xfId="0" applyFont="1" applyBorder="1" applyAlignment="1" applyProtection="1">
      <alignment horizontal="center" vertical="center" wrapText="1"/>
      <protection hidden="1"/>
    </xf>
    <xf numFmtId="0" fontId="60" fillId="0" borderId="6" xfId="0" applyFont="1" applyBorder="1" applyAlignment="1" applyProtection="1">
      <alignment horizontal="center" vertical="center"/>
      <protection hidden="1"/>
    </xf>
    <xf numFmtId="0" fontId="60" fillId="0" borderId="205" xfId="0" applyFont="1" applyBorder="1" applyAlignment="1" applyProtection="1">
      <alignment horizontal="center" vertical="center"/>
      <protection hidden="1"/>
    </xf>
    <xf numFmtId="0" fontId="60" fillId="0" borderId="19" xfId="0" applyFont="1" applyBorder="1" applyAlignment="1" applyProtection="1">
      <alignment horizontal="center" vertical="center"/>
      <protection hidden="1"/>
    </xf>
    <xf numFmtId="0" fontId="60" fillId="0" borderId="90" xfId="0" applyFont="1" applyBorder="1" applyAlignment="1" applyProtection="1">
      <alignment horizontal="center" vertical="center" wrapText="1"/>
      <protection hidden="1"/>
    </xf>
    <xf numFmtId="0" fontId="60" fillId="0" borderId="1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 hidden="1"/>
    </xf>
    <xf numFmtId="0" fontId="28" fillId="34" borderId="35" xfId="0" applyFont="1" applyFill="1" applyBorder="1" applyAlignment="1" applyProtection="1">
      <alignment horizontal="left" vertical="top" wrapText="1"/>
      <protection locked="0" hidden="1"/>
    </xf>
    <xf numFmtId="0" fontId="28" fillId="34" borderId="36" xfId="0" applyFont="1" applyFill="1" applyBorder="1" applyAlignment="1" applyProtection="1">
      <alignment horizontal="left" vertical="top" wrapText="1"/>
      <protection locked="0" hidden="1"/>
    </xf>
    <xf numFmtId="0" fontId="28" fillId="34" borderId="37" xfId="0" applyFont="1" applyFill="1" applyBorder="1" applyAlignment="1" applyProtection="1">
      <alignment horizontal="left" vertical="top" wrapText="1"/>
      <protection locked="0" hidden="1"/>
    </xf>
    <xf numFmtId="0" fontId="28" fillId="34" borderId="0" xfId="0" applyFont="1" applyFill="1" applyAlignment="1" applyProtection="1">
      <alignment horizontal="left" vertical="top" wrapText="1"/>
      <protection locked="0" hidden="1"/>
    </xf>
    <xf numFmtId="0" fontId="28" fillId="34" borderId="38" xfId="0" applyFont="1" applyFill="1" applyBorder="1" applyAlignment="1" applyProtection="1">
      <alignment horizontal="left" vertical="top" wrapText="1"/>
      <protection locked="0" hidden="1"/>
    </xf>
    <xf numFmtId="0" fontId="28" fillId="34" borderId="39" xfId="0" applyFont="1" applyFill="1" applyBorder="1" applyAlignment="1" applyProtection="1">
      <alignment horizontal="left" vertical="top" wrapText="1"/>
      <protection locked="0" hidden="1"/>
    </xf>
    <xf numFmtId="0" fontId="28" fillId="34" borderId="40" xfId="0" applyFont="1" applyFill="1" applyBorder="1" applyAlignment="1" applyProtection="1">
      <alignment horizontal="left" vertical="top" wrapText="1"/>
      <protection locked="0" hidden="1"/>
    </xf>
    <xf numFmtId="0" fontId="28" fillId="34" borderId="41" xfId="0" applyFont="1" applyFill="1" applyBorder="1" applyAlignment="1" applyProtection="1">
      <alignment horizontal="left" vertical="top" wrapText="1"/>
      <protection locked="0" hidden="1"/>
    </xf>
    <xf numFmtId="0" fontId="34" fillId="0" borderId="122" xfId="0" applyFont="1" applyBorder="1" applyAlignment="1" applyProtection="1">
      <alignment horizontal="center" vertical="center" wrapText="1"/>
      <protection hidden="1"/>
    </xf>
    <xf numFmtId="0" fontId="34" fillId="0" borderId="124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84" fillId="0" borderId="4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/>
    </xf>
    <xf numFmtId="0" fontId="28" fillId="34" borderId="35" xfId="0" applyFont="1" applyFill="1" applyBorder="1" applyAlignment="1" applyProtection="1">
      <alignment horizontal="left" vertical="top" wrapText="1"/>
      <protection locked="0"/>
    </xf>
    <xf numFmtId="0" fontId="28" fillId="34" borderId="36" xfId="0" applyFont="1" applyFill="1" applyBorder="1" applyAlignment="1" applyProtection="1">
      <alignment horizontal="left" vertical="top" wrapText="1"/>
      <protection locked="0"/>
    </xf>
    <xf numFmtId="0" fontId="28" fillId="34" borderId="37" xfId="0" applyFont="1" applyFill="1" applyBorder="1" applyAlignment="1" applyProtection="1">
      <alignment horizontal="left" vertical="top" wrapText="1"/>
      <protection locked="0"/>
    </xf>
    <xf numFmtId="0" fontId="28" fillId="34" borderId="0" xfId="0" applyFont="1" applyFill="1" applyAlignment="1" applyProtection="1">
      <alignment horizontal="left" vertical="top" wrapText="1"/>
      <protection locked="0"/>
    </xf>
    <xf numFmtId="0" fontId="28" fillId="34" borderId="38" xfId="0" applyFont="1" applyFill="1" applyBorder="1" applyAlignment="1" applyProtection="1">
      <alignment horizontal="left" vertical="top" wrapText="1"/>
      <protection locked="0"/>
    </xf>
    <xf numFmtId="0" fontId="28" fillId="34" borderId="39" xfId="0" applyFont="1" applyFill="1" applyBorder="1" applyAlignment="1" applyProtection="1">
      <alignment horizontal="left" vertical="top" wrapText="1"/>
      <protection locked="0"/>
    </xf>
    <xf numFmtId="0" fontId="28" fillId="34" borderId="40" xfId="0" applyFont="1" applyFill="1" applyBorder="1" applyAlignment="1" applyProtection="1">
      <alignment horizontal="left" vertical="top" wrapText="1"/>
      <protection locked="0"/>
    </xf>
    <xf numFmtId="0" fontId="28" fillId="34" borderId="41" xfId="0" applyFont="1" applyFill="1" applyBorder="1" applyAlignment="1" applyProtection="1">
      <alignment horizontal="left" vertical="top" wrapText="1"/>
      <protection locked="0"/>
    </xf>
    <xf numFmtId="0" fontId="34" fillId="0" borderId="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34" xfId="0" applyFont="1" applyBorder="1" applyAlignment="1">
      <alignment horizontal="center" vertical="center" wrapText="1"/>
    </xf>
    <xf numFmtId="0" fontId="56" fillId="0" borderId="29" xfId="0" applyFont="1" applyBorder="1" applyAlignment="1" applyProtection="1">
      <alignment horizontal="center" vertical="center" wrapText="1"/>
      <protection hidden="1"/>
    </xf>
    <xf numFmtId="0" fontId="82" fillId="0" borderId="0" xfId="0" applyFont="1" applyAlignment="1" applyProtection="1">
      <alignment horizontal="center" vertical="center" wrapText="1"/>
      <protection hidden="1"/>
    </xf>
    <xf numFmtId="0" fontId="46" fillId="0" borderId="6" xfId="0" applyFont="1" applyBorder="1" applyAlignment="1" applyProtection="1">
      <alignment horizontal="left" vertical="top" wrapText="1" indent="1"/>
      <protection hidden="1"/>
    </xf>
    <xf numFmtId="0" fontId="46" fillId="0" borderId="0" xfId="0" applyFont="1" applyAlignment="1" applyProtection="1">
      <alignment horizontal="left" vertical="top" wrapText="1" indent="1"/>
      <protection hidden="1"/>
    </xf>
    <xf numFmtId="0" fontId="69" fillId="0" borderId="0" xfId="0" applyFont="1" applyAlignment="1" applyProtection="1">
      <alignment horizontal="left" vertical="top" wrapText="1"/>
      <protection hidden="1"/>
    </xf>
    <xf numFmtId="0" fontId="28" fillId="36" borderId="35" xfId="0" applyFont="1" applyFill="1" applyBorder="1" applyAlignment="1" applyProtection="1">
      <alignment horizontal="left" vertical="top" wrapText="1"/>
      <protection locked="0"/>
    </xf>
    <xf numFmtId="0" fontId="113" fillId="0" borderId="0" xfId="0" applyFont="1" applyAlignment="1" applyProtection="1">
      <alignment horizontal="left" vertical="top" wrapText="1" indent="1"/>
      <protection hidden="1"/>
    </xf>
    <xf numFmtId="0" fontId="61" fillId="0" borderId="6" xfId="0" applyFont="1" applyBorder="1" applyAlignment="1" applyProtection="1">
      <alignment horizontal="center" vertical="center" wrapText="1"/>
      <protection hidden="1"/>
    </xf>
    <xf numFmtId="0" fontId="61" fillId="0" borderId="40" xfId="0" applyFont="1" applyBorder="1" applyAlignment="1" applyProtection="1">
      <alignment horizontal="center" vertical="center" wrapText="1"/>
      <protection hidden="1"/>
    </xf>
    <xf numFmtId="0" fontId="61" fillId="0" borderId="37" xfId="0" applyFont="1" applyBorder="1" applyAlignment="1" applyProtection="1">
      <alignment horizontal="left" vertical="center" wrapText="1" indent="1"/>
      <protection hidden="1"/>
    </xf>
    <xf numFmtId="0" fontId="53" fillId="0" borderId="25" xfId="0" applyFont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49" fillId="0" borderId="0" xfId="0" applyFont="1" applyAlignment="1" applyProtection="1">
      <alignment horizontal="left" vertical="top" wrapText="1"/>
      <protection hidden="1"/>
    </xf>
    <xf numFmtId="0" fontId="52" fillId="0" borderId="0" xfId="0" applyFont="1" applyAlignment="1" applyProtection="1">
      <alignment horizontal="left" vertical="center" wrapText="1"/>
      <protection hidden="1"/>
    </xf>
    <xf numFmtId="0" fontId="52" fillId="36" borderId="34" xfId="0" applyFont="1" applyFill="1" applyBorder="1" applyAlignment="1" applyProtection="1">
      <alignment horizontal="left" vertical="top" wrapText="1"/>
      <protection locked="0"/>
    </xf>
    <xf numFmtId="0" fontId="52" fillId="34" borderId="36" xfId="0" applyFont="1" applyFill="1" applyBorder="1" applyAlignment="1" applyProtection="1">
      <alignment horizontal="left" vertical="top" wrapText="1"/>
      <protection locked="0"/>
    </xf>
    <xf numFmtId="0" fontId="52" fillId="34" borderId="37" xfId="0" applyFont="1" applyFill="1" applyBorder="1" applyAlignment="1" applyProtection="1">
      <alignment horizontal="left" vertical="top" wrapText="1"/>
      <protection locked="0"/>
    </xf>
    <xf numFmtId="0" fontId="52" fillId="34" borderId="38" xfId="0" applyFont="1" applyFill="1" applyBorder="1" applyAlignment="1" applyProtection="1">
      <alignment horizontal="left" vertical="top" wrapText="1"/>
      <protection locked="0"/>
    </xf>
    <xf numFmtId="0" fontId="52" fillId="34" borderId="39" xfId="0" applyFont="1" applyFill="1" applyBorder="1" applyAlignment="1" applyProtection="1">
      <alignment horizontal="left" vertical="top" wrapText="1"/>
      <protection locked="0"/>
    </xf>
    <xf numFmtId="0" fontId="52" fillId="34" borderId="41" xfId="0" applyFont="1" applyFill="1" applyBorder="1" applyAlignment="1" applyProtection="1">
      <alignment horizontal="left" vertical="top" wrapText="1"/>
      <protection locked="0"/>
    </xf>
    <xf numFmtId="0" fontId="45" fillId="0" borderId="27" xfId="0" applyFont="1" applyBorder="1" applyAlignment="1" applyProtection="1">
      <alignment horizontal="left" vertical="center" wrapText="1"/>
      <protection hidden="1"/>
    </xf>
    <xf numFmtId="0" fontId="52" fillId="34" borderId="35" xfId="0" applyFont="1" applyFill="1" applyBorder="1" applyAlignment="1" applyProtection="1">
      <alignment horizontal="left" vertical="top" wrapText="1"/>
      <protection locked="0"/>
    </xf>
    <xf numFmtId="0" fontId="52" fillId="34" borderId="0" xfId="0" applyFont="1" applyFill="1" applyAlignment="1" applyProtection="1">
      <alignment horizontal="left" vertical="top" wrapText="1"/>
      <protection locked="0"/>
    </xf>
    <xf numFmtId="0" fontId="52" fillId="34" borderId="40" xfId="0" applyFont="1" applyFill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/>
      <protection hidden="1"/>
    </xf>
    <xf numFmtId="0" fontId="34" fillId="0" borderId="20" xfId="0" applyFont="1" applyBorder="1" applyAlignment="1" applyProtection="1">
      <alignment vertical="center"/>
      <protection hidden="1"/>
    </xf>
    <xf numFmtId="0" fontId="56" fillId="0" borderId="9" xfId="0" applyFont="1" applyBorder="1" applyAlignment="1" applyProtection="1">
      <alignment horizontal="center" vertical="center" wrapText="1"/>
      <protection hidden="1"/>
    </xf>
    <xf numFmtId="0" fontId="56" fillId="0" borderId="33" xfId="0" applyFont="1" applyBorder="1" applyAlignment="1" applyProtection="1">
      <alignment horizontal="center" vertical="center" wrapText="1"/>
      <protection hidden="1"/>
    </xf>
    <xf numFmtId="0" fontId="56" fillId="0" borderId="32" xfId="0" applyFont="1" applyBorder="1" applyAlignment="1" applyProtection="1">
      <alignment horizontal="center" vertical="center" wrapText="1"/>
      <protection hidden="1"/>
    </xf>
    <xf numFmtId="0" fontId="56" fillId="0" borderId="6" xfId="0" applyFont="1" applyBorder="1" applyAlignment="1" applyProtection="1">
      <alignment horizontal="center" vertical="center" wrapText="1"/>
      <protection hidden="1"/>
    </xf>
    <xf numFmtId="3" fontId="67" fillId="0" borderId="0" xfId="0" applyNumberFormat="1" applyFont="1" applyAlignment="1" applyProtection="1">
      <alignment horizontal="left" vertical="center" wrapText="1" shrinkToFit="1"/>
      <protection hidden="1"/>
    </xf>
    <xf numFmtId="0" fontId="36" fillId="0" borderId="224" xfId="0" applyFont="1" applyBorder="1" applyAlignment="1" applyProtection="1">
      <alignment horizontal="center" vertical="center"/>
      <protection hidden="1"/>
    </xf>
    <xf numFmtId="0" fontId="36" fillId="0" borderId="225" xfId="0" applyFont="1" applyBorder="1" applyAlignment="1" applyProtection="1">
      <alignment horizontal="center" vertical="center"/>
      <protection hidden="1"/>
    </xf>
    <xf numFmtId="0" fontId="36" fillId="0" borderId="226" xfId="0" applyFont="1" applyBorder="1" applyAlignment="1" applyProtection="1">
      <alignment horizontal="center" vertical="center"/>
      <protection hidden="1"/>
    </xf>
    <xf numFmtId="0" fontId="36" fillId="0" borderId="227" xfId="0" applyFont="1" applyBorder="1" applyAlignment="1" applyProtection="1">
      <alignment horizontal="center" vertical="center"/>
      <protection hidden="1"/>
    </xf>
    <xf numFmtId="0" fontId="36" fillId="0" borderId="228" xfId="0" applyFont="1" applyBorder="1" applyAlignment="1" applyProtection="1">
      <alignment horizontal="center" vertical="center"/>
      <protection hidden="1"/>
    </xf>
    <xf numFmtId="0" fontId="52" fillId="34" borderId="35" xfId="0" applyFont="1" applyFill="1" applyBorder="1" applyAlignment="1" applyProtection="1">
      <alignment vertical="top" wrapText="1"/>
      <protection locked="0"/>
    </xf>
    <xf numFmtId="0" fontId="52" fillId="34" borderId="36" xfId="0" applyFont="1" applyFill="1" applyBorder="1" applyAlignment="1" applyProtection="1">
      <alignment vertical="top" wrapText="1"/>
      <protection locked="0"/>
    </xf>
    <xf numFmtId="0" fontId="52" fillId="34" borderId="0" xfId="0" applyFont="1" applyFill="1" applyAlignment="1" applyProtection="1">
      <alignment vertical="top" wrapText="1"/>
      <protection locked="0"/>
    </xf>
    <xf numFmtId="0" fontId="52" fillId="34" borderId="38" xfId="0" applyFont="1" applyFill="1" applyBorder="1" applyAlignment="1" applyProtection="1">
      <alignment vertical="top" wrapText="1"/>
      <protection locked="0"/>
    </xf>
    <xf numFmtId="0" fontId="52" fillId="34" borderId="39" xfId="0" applyFont="1" applyFill="1" applyBorder="1" applyAlignment="1" applyProtection="1">
      <alignment vertical="top" wrapText="1"/>
      <protection locked="0"/>
    </xf>
    <xf numFmtId="0" fontId="52" fillId="34" borderId="40" xfId="0" applyFont="1" applyFill="1" applyBorder="1" applyAlignment="1" applyProtection="1">
      <alignment vertical="top" wrapText="1"/>
      <protection locked="0"/>
    </xf>
    <xf numFmtId="0" fontId="52" fillId="34" borderId="41" xfId="0" applyFont="1" applyFill="1" applyBorder="1" applyAlignment="1" applyProtection="1">
      <alignment vertical="top" wrapText="1"/>
      <protection locked="0"/>
    </xf>
    <xf numFmtId="0" fontId="28" fillId="0" borderId="27" xfId="0" applyFont="1" applyBorder="1" applyAlignment="1" applyProtection="1">
      <alignment horizontal="center" vertical="center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FE9BC1C5-DE2C-430B-A505-522D9EB38E29}"/>
    <cellStyle name="Normal 3" xfId="45" xr:uid="{B6F002F1-699E-48CF-86A2-C26B7336EF63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139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/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color rgb="FFFFFFCC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3CD6301A-131F-4116-A06D-4C7483B6731F}"/>
  </tableStyles>
  <colors>
    <mruColors>
      <color rgb="FF0060A8"/>
      <color rgb="FF3366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microsoft.com/office/2017/06/relationships/rdRichValueStructure" Target="richData/rdrichvaluestructur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06/relationships/rdRichValue" Target="richData/rdrichvalue.xml"/><Relationship Id="rId30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D9078D-21DC-46B2-9428-FFBEE360B7BF}" name="portada_F" displayName="portada_F" ref="E2:AT716" totalsRowShown="0" headerRowDxfId="138" dataDxfId="137">
  <autoFilter ref="E2:AT716" xr:uid="{4A03A87D-38D3-4B63-B94A-E34EEC2529E6}"/>
  <sortState xmlns:xlrd2="http://schemas.microsoft.com/office/spreadsheetml/2017/richdata2" ref="E3:AT716">
    <sortCondition ref="H3:H716"/>
    <sortCondition ref="I3:I716"/>
  </sortState>
  <tableColumns count="42">
    <tableColumn id="58" xr3:uid="{CAF10403-3DC3-4DEF-A254-729D76720D32}" name="NCODINS" dataDxfId="136"/>
    <tableColumn id="59" xr3:uid="{38A7D01F-0A11-4754-916D-7A6944B7C3BF}" name="COD_SABER" dataDxfId="135"/>
    <tableColumn id="1" xr3:uid="{9F567498-583F-4800-9462-61C4DF433FD8}" name="CODINS" dataDxfId="134"/>
    <tableColumn id="2" xr3:uid="{2726CB15-518D-4D0A-8476-7DBCCCB1B51F}" name="CODIGO" dataDxfId="133"/>
    <tableColumn id="3" xr3:uid="{FD204D1B-6EB0-4F2A-A483-AC7F9CB4318E}" name="NOMBRE" dataDxfId="132"/>
    <tableColumn id="4" xr3:uid="{72A63A38-1399-4DE4-8E71-F3C38BFA20D1}" name="DIREG" dataDxfId="131"/>
    <tableColumn id="5" xr3:uid="{BB6542B3-9458-46B3-A1E4-FFF67925EFD8}" name="REGION" dataDxfId="130"/>
    <tableColumn id="6" xr3:uid="{CBC65E19-E77E-4AE2-A863-75C5755D4668}" name="CIRCUITO" dataDxfId="129"/>
    <tableColumn id="7" xr3:uid="{12680306-38AE-42A0-A654-4147268AB061}" name="ORDEN" dataDxfId="128"/>
    <tableColumn id="8" xr3:uid="{25B0925C-3229-4032-A136-2A9C14A45FD6}" name="NIVEL" dataDxfId="127"/>
    <tableColumn id="9" xr3:uid="{89A67F85-BB11-46C3-BBA8-E70311EFB7C4}" name="NIVEL-2" dataDxfId="126"/>
    <tableColumn id="10" xr3:uid="{A67A70D5-360D-4ED5-A645-E3AB53520B56}" name="RAMA2" dataDxfId="125"/>
    <tableColumn id="11" xr3:uid="{5166CED7-E332-493A-8955-9A622A47616A}" name="RAMA_4" dataDxfId="124"/>
    <tableColumn id="12" xr3:uid="{F35E5238-D6DD-4829-895A-6E4E91D34795}" name="SECTOR" dataDxfId="123"/>
    <tableColumn id="13" xr3:uid="{AAE4F3D1-E1FC-4ECF-ACBA-4C09DB0C74B9}" name="DEPENDENCIA" dataDxfId="122"/>
    <tableColumn id="14" xr3:uid="{C89965FE-CEBB-4780-BBE4-516067D2EE81}" name="ZONA" dataDxfId="121"/>
    <tableColumn id="15" xr3:uid="{AF9A7D62-2048-44A7-90E3-D6A7682011EF}" name="ZONA1" dataDxfId="120"/>
    <tableColumn id="16" xr3:uid="{ABBE0526-4921-44A0-97C7-E90710833524}" name="PRCADI" dataDxfId="119"/>
    <tableColumn id="17" xr3:uid="{FF6FE8A8-2FF1-4C0B-B91F-4718A8E7DEE8}" name="PR" dataDxfId="118"/>
    <tableColumn id="18" xr3:uid="{AFB0B18E-1B56-42E1-82F6-BCB429E4A085}" name="CAN" dataDxfId="117"/>
    <tableColumn id="19" xr3:uid="{F0E0ACFB-1B91-4404-949B-01F8E4EBDEB0}" name="DIS" dataDxfId="116"/>
    <tableColumn id="20" xr3:uid="{3FB9D420-1EA9-4582-9736-784B79FC13B3}" name="UBICACION" dataDxfId="115"/>
    <tableColumn id="21" xr3:uid="{AA8961C7-1FBB-4854-8BA0-7AE2B9306600}" name="PROVINCIA" dataDxfId="114"/>
    <tableColumn id="22" xr3:uid="{2BE2EFB8-E8B8-4513-88D6-45D6457A9223}" name="CANTON" dataDxfId="113"/>
    <tableColumn id="23" xr3:uid="{3EE7D0A5-FFEB-4634-898C-76665D1A09FA}" name="DISTRITO" dataDxfId="112"/>
    <tableColumn id="24" xr3:uid="{F2435361-C45F-46B6-9AA1-F12F17D8CB59}" name="POBLADO" dataDxfId="111"/>
    <tableColumn id="25" xr3:uid="{53E4D205-A7B2-42B8-A75D-8F58A81B77AC}" name="NOM_MIDE" dataDxfId="110"/>
    <tableColumn id="26" xr3:uid="{E84A791D-845D-4D87-8D4C-B2A565DF163D}" name="EXACTA" dataDxfId="109"/>
    <tableColumn id="27" xr3:uid="{53D45F1B-16D7-4AFF-B65B-AA94F0E3E000}" name="EMAIL" dataDxfId="108"/>
    <tableColumn id="28" xr3:uid="{1302AA9F-FFB9-4D9A-9D16-DA91FD9AF91D}" name="TELEFONO1" dataDxfId="107"/>
    <tableColumn id="29" xr3:uid="{9D3CCE3B-72B5-41AF-B3F0-3CC0E4435B17}" name="TELEFONO2" dataDxfId="106"/>
    <tableColumn id="30" xr3:uid="{03F2F50B-9673-48BD-845F-9776BF9335B9}" name="DIRECTOR" dataDxfId="105"/>
    <tableColumn id="31" xr3:uid="{D126FF66-A3D1-498E-A504-91DAEA274FE8}" name="TELEFONO3" dataDxfId="104"/>
    <tableColumn id="32" xr3:uid="{0E980008-4DD3-402D-88A0-6EC0B306500A}" name="SUPERVISOR" dataDxfId="103"/>
    <tableColumn id="33" xr3:uid="{C4B67343-446C-4434-A898-14CADBCBD99D}" name="TELEFONO4" dataDxfId="102"/>
    <tableColumn id="35" xr3:uid="{EFDF0D3D-1DD4-4023-BE51-6426621F2DAA}" name="UP/IEGB" dataDxfId="101"/>
    <tableColumn id="36" xr3:uid="{D80EBF96-B1AA-4E12-81FC-46EB3A02A14E}" name="PLAN_N" dataDxfId="100"/>
    <tableColumn id="37" xr3:uid="{7596BA56-7960-4E92-99A8-25DD4D91B1EE}" name="CODTALLER" dataDxfId="99"/>
    <tableColumn id="38" xr3:uid="{3FA3AD90-9186-453D-ACB4-E088D8EF2B21}" name="SECC" dataDxfId="98"/>
    <tableColumn id="39" xr3:uid="{2751D758-7B60-4D65-9528-C6A38F5ED1EF}" name="CODSECC" dataDxfId="97"/>
    <tableColumn id="40" xr3:uid="{DFB33DEA-AF29-4C24-887F-BCDF55E61D8C}" name="NOM_SECC" dataDxfId="96"/>
    <tableColumn id="41" xr3:uid="{3EA87CA2-0121-48F2-BE2B-79FCE0174EB2}" name="BI" dataDxfId="9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AN493"/>
  <sheetViews>
    <sheetView topLeftCell="E1" workbookViewId="0">
      <selection activeCell="H8" sqref="H8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0" width="11.44140625" style="5"/>
    <col min="11" max="11" width="19.44140625" style="5" bestFit="1" customWidth="1"/>
    <col min="12" max="12" width="11.44140625" style="5"/>
    <col min="13" max="13" width="5.21875" style="639" customWidth="1"/>
    <col min="14" max="40" width="7.33203125" style="5" customWidth="1"/>
    <col min="41" max="16384" width="11.44140625" style="5"/>
  </cols>
  <sheetData>
    <row r="1" spans="1:40" ht="19.8" customHeight="1" x14ac:dyDescent="0.3">
      <c r="A1" s="1" t="s">
        <v>1172</v>
      </c>
      <c r="B1" s="2" t="s">
        <v>4189</v>
      </c>
      <c r="C1" s="2"/>
      <c r="D1" s="2" t="s">
        <v>4189</v>
      </c>
      <c r="E1" s="1" t="s">
        <v>1172</v>
      </c>
      <c r="W1" s="700" t="s">
        <v>8421</v>
      </c>
      <c r="X1" s="700" t="s">
        <v>8422</v>
      </c>
    </row>
    <row r="2" spans="1:40" ht="13.8" x14ac:dyDescent="0.3">
      <c r="A2" s="3">
        <v>10101</v>
      </c>
      <c r="B2" s="3" t="s">
        <v>3626</v>
      </c>
      <c r="C2" s="3"/>
      <c r="D2" s="3" t="s">
        <v>3626</v>
      </c>
      <c r="E2" s="3">
        <v>10101</v>
      </c>
      <c r="H2" s="651" t="s">
        <v>1167</v>
      </c>
      <c r="K2" s="640" t="s">
        <v>8423</v>
      </c>
      <c r="L2" s="641" t="s">
        <v>8424</v>
      </c>
      <c r="M2" s="642"/>
      <c r="N2" s="643" t="s">
        <v>8425</v>
      </c>
      <c r="O2" s="643" t="s">
        <v>8426</v>
      </c>
      <c r="P2" s="643" t="s">
        <v>8427</v>
      </c>
      <c r="Q2" s="643" t="s">
        <v>39</v>
      </c>
      <c r="R2" s="643" t="s">
        <v>164</v>
      </c>
      <c r="S2" s="643" t="s">
        <v>8428</v>
      </c>
      <c r="T2" s="643" t="s">
        <v>8429</v>
      </c>
      <c r="U2" s="643" t="s">
        <v>58</v>
      </c>
      <c r="V2" s="643" t="s">
        <v>57</v>
      </c>
      <c r="W2" s="700"/>
      <c r="X2" s="700"/>
      <c r="Y2" s="643" t="s">
        <v>120</v>
      </c>
      <c r="Z2" s="643" t="s">
        <v>756</v>
      </c>
      <c r="AA2" s="5" t="s">
        <v>103</v>
      </c>
      <c r="AB2" s="5" t="s">
        <v>101</v>
      </c>
      <c r="AC2" s="5" t="s">
        <v>289</v>
      </c>
      <c r="AD2" s="5" t="s">
        <v>786</v>
      </c>
      <c r="AE2" s="5" t="s">
        <v>8430</v>
      </c>
      <c r="AF2" s="5" t="s">
        <v>547</v>
      </c>
      <c r="AG2" s="5" t="s">
        <v>73</v>
      </c>
      <c r="AH2" s="5" t="s">
        <v>71</v>
      </c>
      <c r="AI2" s="5" t="s">
        <v>440</v>
      </c>
      <c r="AJ2" s="5" t="s">
        <v>8431</v>
      </c>
      <c r="AK2" s="5" t="s">
        <v>800</v>
      </c>
      <c r="AL2" s="5" t="s">
        <v>4215</v>
      </c>
      <c r="AM2" s="5" t="s">
        <v>739</v>
      </c>
      <c r="AN2" s="5" t="s">
        <v>3281</v>
      </c>
    </row>
    <row r="3" spans="1:40" ht="14.4" x14ac:dyDescent="0.3">
      <c r="A3" s="3">
        <v>10102</v>
      </c>
      <c r="B3" s="3" t="s">
        <v>3627</v>
      </c>
      <c r="C3" s="3"/>
      <c r="D3" s="3" t="s">
        <v>3627</v>
      </c>
      <c r="E3" s="3">
        <v>10102</v>
      </c>
      <c r="H3" s="651" t="s">
        <v>1168</v>
      </c>
      <c r="K3" s="644" t="s">
        <v>8425</v>
      </c>
      <c r="L3" s="645" t="s">
        <v>8432</v>
      </c>
      <c r="N3" s="646" t="s">
        <v>1</v>
      </c>
      <c r="O3" s="646" t="s">
        <v>1</v>
      </c>
      <c r="P3" s="646" t="s">
        <v>1</v>
      </c>
      <c r="Q3" s="646" t="s">
        <v>1</v>
      </c>
      <c r="R3" s="646" t="s">
        <v>1</v>
      </c>
      <c r="S3" s="646" t="s">
        <v>1</v>
      </c>
      <c r="T3" s="646" t="s">
        <v>1</v>
      </c>
      <c r="U3" s="646" t="s">
        <v>1</v>
      </c>
      <c r="V3" s="646" t="s">
        <v>1</v>
      </c>
      <c r="W3" s="646" t="s">
        <v>1</v>
      </c>
      <c r="X3" s="646" t="s">
        <v>1</v>
      </c>
      <c r="Y3" s="646" t="s">
        <v>1</v>
      </c>
      <c r="Z3" s="646" t="s">
        <v>1</v>
      </c>
      <c r="AA3" s="646" t="s">
        <v>1</v>
      </c>
      <c r="AB3" s="646" t="s">
        <v>1</v>
      </c>
      <c r="AC3" s="646" t="s">
        <v>1</v>
      </c>
      <c r="AD3" s="646" t="s">
        <v>1</v>
      </c>
      <c r="AE3" s="646" t="s">
        <v>1</v>
      </c>
      <c r="AF3" s="646" t="s">
        <v>1</v>
      </c>
      <c r="AG3" s="646" t="s">
        <v>1</v>
      </c>
      <c r="AH3" s="646" t="s">
        <v>1</v>
      </c>
      <c r="AI3" s="646" t="s">
        <v>1</v>
      </c>
      <c r="AJ3" s="646" t="s">
        <v>1</v>
      </c>
      <c r="AK3" s="646" t="s">
        <v>1</v>
      </c>
      <c r="AL3" s="646" t="s">
        <v>1</v>
      </c>
      <c r="AM3" s="646" t="s">
        <v>1</v>
      </c>
      <c r="AN3" s="646" t="s">
        <v>1</v>
      </c>
    </row>
    <row r="4" spans="1:40" ht="14.4" x14ac:dyDescent="0.3">
      <c r="A4" s="3">
        <v>10103</v>
      </c>
      <c r="B4" s="3" t="s">
        <v>3628</v>
      </c>
      <c r="C4" s="3"/>
      <c r="D4" s="3" t="s">
        <v>3628</v>
      </c>
      <c r="E4" s="3">
        <v>10103</v>
      </c>
      <c r="K4" s="644" t="s">
        <v>8426</v>
      </c>
      <c r="L4" s="645" t="s">
        <v>8432</v>
      </c>
      <c r="N4" s="646" t="s">
        <v>2</v>
      </c>
      <c r="O4" s="646" t="s">
        <v>2</v>
      </c>
      <c r="P4" s="646" t="s">
        <v>2</v>
      </c>
      <c r="Q4" s="646" t="s">
        <v>2</v>
      </c>
      <c r="R4" s="646" t="s">
        <v>2</v>
      </c>
      <c r="S4" s="646" t="s">
        <v>2</v>
      </c>
      <c r="T4" s="646" t="s">
        <v>2</v>
      </c>
      <c r="U4" s="646" t="s">
        <v>2</v>
      </c>
      <c r="V4" s="646" t="s">
        <v>2</v>
      </c>
      <c r="W4" s="646" t="s">
        <v>2</v>
      </c>
      <c r="X4" s="646" t="s">
        <v>2</v>
      </c>
      <c r="Y4" s="646" t="s">
        <v>2</v>
      </c>
      <c r="Z4" s="646" t="s">
        <v>2</v>
      </c>
      <c r="AA4" s="646" t="s">
        <v>2</v>
      </c>
      <c r="AB4" s="646" t="s">
        <v>2</v>
      </c>
      <c r="AC4" s="646" t="s">
        <v>2</v>
      </c>
      <c r="AD4" s="646" t="s">
        <v>2</v>
      </c>
      <c r="AE4" s="646" t="s">
        <v>2</v>
      </c>
      <c r="AF4" s="646" t="s">
        <v>2</v>
      </c>
      <c r="AG4" s="646" t="s">
        <v>2</v>
      </c>
      <c r="AH4" s="646" t="s">
        <v>2</v>
      </c>
      <c r="AI4" s="646" t="s">
        <v>2</v>
      </c>
      <c r="AJ4" s="646" t="s">
        <v>2</v>
      </c>
      <c r="AK4" s="646" t="s">
        <v>2</v>
      </c>
      <c r="AL4" s="646" t="s">
        <v>2</v>
      </c>
      <c r="AM4" s="646" t="s">
        <v>2</v>
      </c>
      <c r="AN4" s="646" t="s">
        <v>2</v>
      </c>
    </row>
    <row r="5" spans="1:40" ht="14.4" x14ac:dyDescent="0.3">
      <c r="A5" s="3">
        <v>10104</v>
      </c>
      <c r="B5" s="3" t="s">
        <v>3629</v>
      </c>
      <c r="C5" s="3"/>
      <c r="D5" s="3" t="s">
        <v>3629</v>
      </c>
      <c r="E5" s="3">
        <v>10104</v>
      </c>
      <c r="K5" s="644" t="s">
        <v>8427</v>
      </c>
      <c r="L5" s="645" t="s">
        <v>8433</v>
      </c>
      <c r="N5" s="646" t="s">
        <v>3</v>
      </c>
      <c r="O5" s="646" t="s">
        <v>3</v>
      </c>
      <c r="P5" s="646" t="s">
        <v>3</v>
      </c>
      <c r="Q5" s="646" t="s">
        <v>3</v>
      </c>
      <c r="R5" s="646" t="s">
        <v>3</v>
      </c>
      <c r="S5" s="646" t="s">
        <v>3</v>
      </c>
      <c r="T5" s="646" t="s">
        <v>3</v>
      </c>
      <c r="U5" s="646" t="s">
        <v>3</v>
      </c>
      <c r="V5" s="646" t="s">
        <v>3</v>
      </c>
      <c r="W5" s="646" t="s">
        <v>3</v>
      </c>
      <c r="X5" s="646" t="s">
        <v>3</v>
      </c>
      <c r="Y5" s="646" t="s">
        <v>3</v>
      </c>
      <c r="Z5" s="646" t="s">
        <v>3</v>
      </c>
      <c r="AA5" s="646" t="s">
        <v>3</v>
      </c>
      <c r="AB5" s="646" t="s">
        <v>3</v>
      </c>
      <c r="AC5" s="646" t="s">
        <v>3</v>
      </c>
      <c r="AD5" s="646" t="s">
        <v>3</v>
      </c>
      <c r="AE5" s="646" t="s">
        <v>3</v>
      </c>
      <c r="AF5" s="646" t="s">
        <v>3</v>
      </c>
      <c r="AG5" s="646" t="s">
        <v>3</v>
      </c>
      <c r="AH5" s="646" t="s">
        <v>3</v>
      </c>
      <c r="AI5" s="646" t="s">
        <v>3</v>
      </c>
      <c r="AJ5" s="646" t="s">
        <v>3</v>
      </c>
      <c r="AK5" s="646" t="s">
        <v>3</v>
      </c>
      <c r="AL5" s="646" t="s">
        <v>3</v>
      </c>
      <c r="AM5" s="646" t="s">
        <v>3</v>
      </c>
      <c r="AN5" s="646" t="s">
        <v>3</v>
      </c>
    </row>
    <row r="6" spans="1:40" ht="14.4" x14ac:dyDescent="0.3">
      <c r="A6" s="3">
        <v>10105</v>
      </c>
      <c r="B6" s="3" t="s">
        <v>3630</v>
      </c>
      <c r="C6" s="3"/>
      <c r="D6" s="3" t="s">
        <v>3630</v>
      </c>
      <c r="E6" s="3">
        <v>10105</v>
      </c>
      <c r="K6" s="644" t="s">
        <v>39</v>
      </c>
      <c r="L6" s="645" t="s">
        <v>8434</v>
      </c>
      <c r="N6" s="646" t="s">
        <v>4</v>
      </c>
      <c r="O6" s="646" t="s">
        <v>4</v>
      </c>
      <c r="P6" s="646" t="s">
        <v>4</v>
      </c>
      <c r="Q6" s="646" t="s">
        <v>4</v>
      </c>
      <c r="R6" s="646" t="s">
        <v>4</v>
      </c>
      <c r="S6" s="646" t="s">
        <v>4</v>
      </c>
      <c r="U6" s="646" t="s">
        <v>4</v>
      </c>
      <c r="V6" s="646" t="s">
        <v>4</v>
      </c>
      <c r="W6" s="646" t="s">
        <v>4</v>
      </c>
      <c r="X6" s="646" t="s">
        <v>4</v>
      </c>
      <c r="Y6" s="646" t="s">
        <v>4</v>
      </c>
      <c r="Z6" s="646" t="s">
        <v>4</v>
      </c>
      <c r="AA6" s="646" t="s">
        <v>4</v>
      </c>
      <c r="AB6" s="646" t="s">
        <v>4</v>
      </c>
      <c r="AC6" s="646" t="s">
        <v>4</v>
      </c>
      <c r="AD6" s="646" t="s">
        <v>4</v>
      </c>
      <c r="AE6" s="646" t="s">
        <v>4</v>
      </c>
      <c r="AF6" s="646" t="s">
        <v>4</v>
      </c>
      <c r="AG6" s="646" t="s">
        <v>4</v>
      </c>
      <c r="AH6" s="646" t="s">
        <v>4</v>
      </c>
      <c r="AI6" s="646" t="s">
        <v>4</v>
      </c>
      <c r="AJ6" s="646" t="s">
        <v>4</v>
      </c>
      <c r="AK6" s="646" t="s">
        <v>4</v>
      </c>
      <c r="AL6" s="646" t="s">
        <v>4</v>
      </c>
      <c r="AM6" s="646" t="s">
        <v>4</v>
      </c>
      <c r="AN6" s="646" t="s">
        <v>4</v>
      </c>
    </row>
    <row r="7" spans="1:40" ht="14.4" x14ac:dyDescent="0.3">
      <c r="A7" s="3">
        <v>10106</v>
      </c>
      <c r="B7" s="3" t="s">
        <v>3631</v>
      </c>
      <c r="C7" s="3"/>
      <c r="D7" s="3" t="s">
        <v>3631</v>
      </c>
      <c r="E7" s="3">
        <v>10106</v>
      </c>
      <c r="K7" s="644" t="s">
        <v>164</v>
      </c>
      <c r="L7" s="645" t="s">
        <v>8434</v>
      </c>
      <c r="N7" s="646" t="s">
        <v>5</v>
      </c>
      <c r="O7" s="646" t="s">
        <v>5</v>
      </c>
      <c r="P7" s="646" t="s">
        <v>5</v>
      </c>
      <c r="Q7" s="646" t="s">
        <v>5</v>
      </c>
      <c r="R7" s="646" t="s">
        <v>5</v>
      </c>
      <c r="S7" s="646" t="s">
        <v>5</v>
      </c>
      <c r="U7" s="646" t="s">
        <v>5</v>
      </c>
      <c r="V7" s="646" t="s">
        <v>5</v>
      </c>
      <c r="W7" s="646" t="s">
        <v>5</v>
      </c>
      <c r="X7" s="646" t="s">
        <v>5</v>
      </c>
      <c r="Y7" s="646" t="s">
        <v>5</v>
      </c>
      <c r="Z7" s="646" t="s">
        <v>5</v>
      </c>
      <c r="AA7" s="646" t="s">
        <v>5</v>
      </c>
      <c r="AB7" s="646" t="s">
        <v>5</v>
      </c>
      <c r="AC7" s="646" t="s">
        <v>5</v>
      </c>
      <c r="AD7" s="646" t="s">
        <v>5</v>
      </c>
      <c r="AE7" s="646" t="s">
        <v>5</v>
      </c>
      <c r="AF7" s="646" t="s">
        <v>5</v>
      </c>
      <c r="AG7" s="646" t="s">
        <v>5</v>
      </c>
      <c r="AH7" s="646" t="s">
        <v>5</v>
      </c>
      <c r="AI7" s="646" t="s">
        <v>5</v>
      </c>
      <c r="AJ7" s="646" t="s">
        <v>5</v>
      </c>
      <c r="AL7" s="646" t="s">
        <v>5</v>
      </c>
      <c r="AM7" s="646" t="s">
        <v>5</v>
      </c>
      <c r="AN7" s="646" t="s">
        <v>5</v>
      </c>
    </row>
    <row r="8" spans="1:40" ht="14.4" x14ac:dyDescent="0.3">
      <c r="A8" s="3">
        <v>10107</v>
      </c>
      <c r="B8" s="3" t="s">
        <v>3632</v>
      </c>
      <c r="C8" s="3"/>
      <c r="D8" s="3" t="s">
        <v>3632</v>
      </c>
      <c r="E8" s="3">
        <v>10107</v>
      </c>
      <c r="K8" s="644" t="s">
        <v>8428</v>
      </c>
      <c r="L8" s="645" t="s">
        <v>8435</v>
      </c>
      <c r="N8" s="646" t="s">
        <v>6</v>
      </c>
      <c r="O8" s="646" t="s">
        <v>6</v>
      </c>
      <c r="Q8" s="646" t="s">
        <v>6</v>
      </c>
      <c r="R8" s="646" t="s">
        <v>6</v>
      </c>
      <c r="S8" s="646" t="s">
        <v>6</v>
      </c>
      <c r="U8" s="646" t="s">
        <v>6</v>
      </c>
      <c r="V8" s="646" t="s">
        <v>6</v>
      </c>
      <c r="W8" s="646" t="s">
        <v>6</v>
      </c>
      <c r="X8" s="646" t="s">
        <v>6</v>
      </c>
      <c r="Y8" s="646" t="s">
        <v>6</v>
      </c>
      <c r="Z8" s="646" t="s">
        <v>6</v>
      </c>
      <c r="AA8" s="646" t="s">
        <v>6</v>
      </c>
      <c r="AD8" s="646" t="s">
        <v>6</v>
      </c>
      <c r="AE8" s="646" t="s">
        <v>6</v>
      </c>
      <c r="AG8" s="646" t="s">
        <v>6</v>
      </c>
      <c r="AH8" s="646" t="s">
        <v>6</v>
      </c>
      <c r="AI8" s="646" t="s">
        <v>6</v>
      </c>
      <c r="AJ8" s="646" t="s">
        <v>6</v>
      </c>
      <c r="AL8" s="646" t="s">
        <v>6</v>
      </c>
      <c r="AM8" s="646" t="s">
        <v>6</v>
      </c>
      <c r="AN8" s="646" t="s">
        <v>6</v>
      </c>
    </row>
    <row r="9" spans="1:40" ht="14.4" x14ac:dyDescent="0.3">
      <c r="A9" s="3">
        <v>10108</v>
      </c>
      <c r="B9" s="3" t="s">
        <v>3633</v>
      </c>
      <c r="C9" s="3"/>
      <c r="D9" s="3" t="s">
        <v>3633</v>
      </c>
      <c r="E9" s="3">
        <v>10108</v>
      </c>
      <c r="K9" s="644" t="s">
        <v>8429</v>
      </c>
      <c r="L9" s="645" t="s">
        <v>8436</v>
      </c>
      <c r="Q9" s="646" t="s">
        <v>7</v>
      </c>
      <c r="R9" s="646" t="s">
        <v>7</v>
      </c>
      <c r="S9" s="646" t="s">
        <v>7</v>
      </c>
      <c r="U9" s="646" t="s">
        <v>7</v>
      </c>
      <c r="V9" s="646" t="s">
        <v>7</v>
      </c>
      <c r="W9" s="646" t="s">
        <v>7</v>
      </c>
      <c r="X9" s="646" t="s">
        <v>7</v>
      </c>
      <c r="Y9" s="646" t="s">
        <v>7</v>
      </c>
      <c r="Z9" s="646" t="s">
        <v>7</v>
      </c>
      <c r="AA9" s="646" t="s">
        <v>7</v>
      </c>
      <c r="AD9" s="646" t="s">
        <v>7</v>
      </c>
      <c r="AE9" s="646" t="s">
        <v>7</v>
      </c>
      <c r="AG9" s="646" t="s">
        <v>7</v>
      </c>
      <c r="AH9" s="646" t="s">
        <v>7</v>
      </c>
      <c r="AJ9" s="646" t="s">
        <v>7</v>
      </c>
      <c r="AL9" s="646" t="s">
        <v>7</v>
      </c>
      <c r="AM9" s="646" t="s">
        <v>7</v>
      </c>
    </row>
    <row r="10" spans="1:40" ht="14.4" x14ac:dyDescent="0.3">
      <c r="A10" s="3">
        <v>10109</v>
      </c>
      <c r="B10" s="3" t="s">
        <v>3634</v>
      </c>
      <c r="C10" s="3"/>
      <c r="D10" s="3" t="s">
        <v>3634</v>
      </c>
      <c r="E10" s="3">
        <v>10109</v>
      </c>
      <c r="K10" s="644" t="s">
        <v>58</v>
      </c>
      <c r="L10" s="645" t="s">
        <v>8435</v>
      </c>
      <c r="S10" s="646" t="s">
        <v>9</v>
      </c>
      <c r="U10" s="646" t="s">
        <v>9</v>
      </c>
      <c r="V10" s="646" t="s">
        <v>9</v>
      </c>
      <c r="W10" s="646" t="s">
        <v>9</v>
      </c>
      <c r="X10" s="646" t="s">
        <v>9</v>
      </c>
      <c r="Y10" s="646" t="s">
        <v>9</v>
      </c>
      <c r="Z10" s="646" t="s">
        <v>9</v>
      </c>
      <c r="AD10" s="646" t="s">
        <v>9</v>
      </c>
      <c r="AG10" s="646" t="s">
        <v>9</v>
      </c>
      <c r="AH10" s="646" t="s">
        <v>9</v>
      </c>
      <c r="AJ10" s="646" t="s">
        <v>9</v>
      </c>
      <c r="AL10" s="646" t="s">
        <v>9</v>
      </c>
      <c r="AM10" s="646" t="s">
        <v>9</v>
      </c>
    </row>
    <row r="11" spans="1:40" ht="13.8" customHeight="1" x14ac:dyDescent="0.3">
      <c r="A11" s="3">
        <v>10110</v>
      </c>
      <c r="B11" s="3" t="s">
        <v>3635</v>
      </c>
      <c r="C11" s="3"/>
      <c r="D11" s="3" t="s">
        <v>3635</v>
      </c>
      <c r="E11" s="3">
        <v>10110</v>
      </c>
      <c r="K11" s="644" t="s">
        <v>57</v>
      </c>
      <c r="L11" s="645" t="s">
        <v>8437</v>
      </c>
      <c r="S11" s="646" t="s">
        <v>10</v>
      </c>
      <c r="U11" s="646" t="s">
        <v>10</v>
      </c>
      <c r="V11" s="646" t="s">
        <v>10</v>
      </c>
      <c r="W11" s="646" t="s">
        <v>13</v>
      </c>
      <c r="X11" s="646" t="s">
        <v>10</v>
      </c>
      <c r="Z11" s="646" t="s">
        <v>10</v>
      </c>
      <c r="AH11" s="646" t="s">
        <v>10</v>
      </c>
      <c r="AJ11" s="646" t="s">
        <v>10</v>
      </c>
      <c r="AL11" s="646" t="s">
        <v>10</v>
      </c>
    </row>
    <row r="12" spans="1:40" ht="14.4" x14ac:dyDescent="0.3">
      <c r="A12" s="3">
        <v>10111</v>
      </c>
      <c r="B12" s="3" t="s">
        <v>3636</v>
      </c>
      <c r="C12" s="3"/>
      <c r="D12" s="3" t="s">
        <v>3636</v>
      </c>
      <c r="E12" s="3">
        <v>10111</v>
      </c>
      <c r="K12" s="644" t="s">
        <v>8421</v>
      </c>
      <c r="L12" s="647" t="s">
        <v>8438</v>
      </c>
      <c r="S12" s="646" t="s">
        <v>11</v>
      </c>
      <c r="U12" s="646" t="s">
        <v>11</v>
      </c>
      <c r="W12" s="646" t="s">
        <v>14</v>
      </c>
      <c r="X12" s="646" t="s">
        <v>11</v>
      </c>
      <c r="AH12" s="646" t="s">
        <v>11</v>
      </c>
      <c r="AJ12" s="646" t="s">
        <v>11</v>
      </c>
    </row>
    <row r="13" spans="1:40" ht="14.4" x14ac:dyDescent="0.3">
      <c r="A13" s="3">
        <v>10201</v>
      </c>
      <c r="B13" s="3" t="s">
        <v>3637</v>
      </c>
      <c r="C13" s="3"/>
      <c r="D13" s="3" t="s">
        <v>3637</v>
      </c>
      <c r="E13" s="3">
        <v>10201</v>
      </c>
      <c r="K13" s="644" t="s">
        <v>8422</v>
      </c>
      <c r="L13" s="647" t="s">
        <v>8439</v>
      </c>
      <c r="W13" s="646" t="s">
        <v>15</v>
      </c>
      <c r="AH13" s="646" t="s">
        <v>13</v>
      </c>
      <c r="AJ13" s="646" t="s">
        <v>13</v>
      </c>
    </row>
    <row r="14" spans="1:40" ht="14.4" x14ac:dyDescent="0.3">
      <c r="A14" s="3">
        <v>10202</v>
      </c>
      <c r="B14" s="3" t="s">
        <v>3638</v>
      </c>
      <c r="C14" s="3"/>
      <c r="D14" s="3" t="s">
        <v>3638</v>
      </c>
      <c r="E14" s="3">
        <v>10202</v>
      </c>
      <c r="K14" s="644" t="s">
        <v>120</v>
      </c>
      <c r="L14" s="645" t="s">
        <v>8439</v>
      </c>
      <c r="W14" s="646" t="s">
        <v>110</v>
      </c>
      <c r="AH14" s="646" t="s">
        <v>14</v>
      </c>
      <c r="AJ14" s="646" t="s">
        <v>14</v>
      </c>
    </row>
    <row r="15" spans="1:40" ht="14.4" x14ac:dyDescent="0.3">
      <c r="A15" s="3">
        <v>10203</v>
      </c>
      <c r="B15" s="3" t="s">
        <v>3639</v>
      </c>
      <c r="C15" s="3"/>
      <c r="D15" s="3" t="s">
        <v>3639</v>
      </c>
      <c r="E15" s="3">
        <v>10203</v>
      </c>
      <c r="K15" s="644" t="s">
        <v>756</v>
      </c>
      <c r="L15" s="645" t="s">
        <v>8437</v>
      </c>
      <c r="AH15" s="646" t="s">
        <v>15</v>
      </c>
      <c r="AJ15" s="646" t="s">
        <v>15</v>
      </c>
    </row>
    <row r="16" spans="1:40" ht="14.4" x14ac:dyDescent="0.3">
      <c r="A16" s="3">
        <v>10301</v>
      </c>
      <c r="B16" s="3" t="s">
        <v>3640</v>
      </c>
      <c r="C16" s="3"/>
      <c r="D16" s="3" t="s">
        <v>3640</v>
      </c>
      <c r="E16" s="3">
        <v>10301</v>
      </c>
      <c r="K16" s="644" t="s">
        <v>103</v>
      </c>
      <c r="L16" s="645" t="s">
        <v>8434</v>
      </c>
      <c r="AH16" s="646" t="s">
        <v>110</v>
      </c>
      <c r="AJ16" s="646" t="s">
        <v>110</v>
      </c>
    </row>
    <row r="17" spans="1:26" ht="14.4" x14ac:dyDescent="0.3">
      <c r="A17" s="3">
        <v>10302</v>
      </c>
      <c r="B17" s="3" t="s">
        <v>3641</v>
      </c>
      <c r="C17" s="3"/>
      <c r="D17" s="3" t="s">
        <v>3641</v>
      </c>
      <c r="E17" s="3">
        <v>10302</v>
      </c>
      <c r="K17" s="644" t="s">
        <v>101</v>
      </c>
      <c r="L17" s="648" t="s">
        <v>8433</v>
      </c>
      <c r="M17" s="649"/>
      <c r="N17" s="650"/>
      <c r="O17" s="650"/>
      <c r="P17" s="650"/>
      <c r="Q17" s="650"/>
      <c r="R17" s="650"/>
      <c r="S17" s="650"/>
      <c r="T17" s="650"/>
      <c r="U17" s="650"/>
      <c r="V17" s="650"/>
      <c r="W17" s="650"/>
      <c r="X17" s="650"/>
      <c r="Y17" s="650"/>
      <c r="Z17" s="650"/>
    </row>
    <row r="18" spans="1:26" ht="14.4" x14ac:dyDescent="0.3">
      <c r="A18" s="3">
        <v>10303</v>
      </c>
      <c r="B18" s="3" t="s">
        <v>3642</v>
      </c>
      <c r="C18" s="3"/>
      <c r="D18" s="3" t="s">
        <v>3642</v>
      </c>
      <c r="E18" s="3">
        <v>10303</v>
      </c>
      <c r="K18" s="644" t="s">
        <v>289</v>
      </c>
      <c r="L18" s="648" t="s">
        <v>8433</v>
      </c>
      <c r="M18" s="649"/>
      <c r="N18" s="650"/>
      <c r="O18" s="650"/>
      <c r="P18" s="650"/>
      <c r="Q18" s="650"/>
      <c r="R18" s="650"/>
      <c r="S18" s="650"/>
      <c r="T18" s="650"/>
      <c r="U18" s="650"/>
      <c r="V18" s="650"/>
      <c r="W18" s="650"/>
      <c r="X18" s="650"/>
      <c r="Y18" s="650"/>
      <c r="Z18" s="650"/>
    </row>
    <row r="19" spans="1:26" ht="14.4" x14ac:dyDescent="0.3">
      <c r="A19" s="3">
        <v>10304</v>
      </c>
      <c r="B19" s="3" t="s">
        <v>3643</v>
      </c>
      <c r="C19" s="3"/>
      <c r="D19" s="3" t="s">
        <v>3643</v>
      </c>
      <c r="E19" s="3">
        <v>10304</v>
      </c>
      <c r="K19" s="644" t="s">
        <v>786</v>
      </c>
      <c r="L19" s="648" t="s">
        <v>8439</v>
      </c>
      <c r="M19" s="649"/>
      <c r="N19" s="650"/>
      <c r="O19" s="650"/>
      <c r="P19" s="650"/>
      <c r="Q19" s="650"/>
      <c r="R19" s="650"/>
      <c r="S19" s="650"/>
      <c r="T19" s="650"/>
      <c r="U19" s="650"/>
      <c r="V19" s="650"/>
      <c r="W19" s="650"/>
      <c r="X19" s="650"/>
      <c r="Y19" s="650"/>
      <c r="Z19" s="650"/>
    </row>
    <row r="20" spans="1:26" ht="14.4" x14ac:dyDescent="0.3">
      <c r="A20" s="3">
        <v>10305</v>
      </c>
      <c r="B20" s="3" t="s">
        <v>3644</v>
      </c>
      <c r="C20" s="3"/>
      <c r="D20" s="3" t="s">
        <v>3644</v>
      </c>
      <c r="E20" s="3">
        <v>10305</v>
      </c>
      <c r="K20" s="644" t="s">
        <v>8430</v>
      </c>
      <c r="L20" s="648" t="s">
        <v>8434</v>
      </c>
      <c r="M20" s="649"/>
      <c r="N20" s="650"/>
      <c r="O20" s="650"/>
      <c r="P20" s="650"/>
      <c r="Q20" s="650"/>
      <c r="R20" s="650"/>
      <c r="S20" s="650"/>
      <c r="T20" s="650"/>
      <c r="U20" s="650"/>
      <c r="V20" s="650"/>
      <c r="W20" s="650"/>
      <c r="X20" s="650"/>
      <c r="Y20" s="650"/>
      <c r="Z20" s="650"/>
    </row>
    <row r="21" spans="1:26" ht="14.4" x14ac:dyDescent="0.3">
      <c r="A21" s="3">
        <v>10306</v>
      </c>
      <c r="B21" s="3" t="s">
        <v>3645</v>
      </c>
      <c r="C21" s="3"/>
      <c r="D21" s="3" t="s">
        <v>3645</v>
      </c>
      <c r="E21" s="3">
        <v>10306</v>
      </c>
      <c r="K21" s="644" t="s">
        <v>547</v>
      </c>
      <c r="L21" s="648" t="s">
        <v>8433</v>
      </c>
      <c r="M21" s="649"/>
      <c r="N21" s="650"/>
      <c r="O21" s="650"/>
      <c r="P21" s="650"/>
      <c r="Q21" s="650"/>
      <c r="R21" s="650"/>
      <c r="S21" s="650"/>
      <c r="T21" s="650"/>
      <c r="U21" s="650"/>
      <c r="V21" s="650"/>
      <c r="W21" s="650"/>
      <c r="X21" s="650"/>
      <c r="Y21" s="650"/>
      <c r="Z21" s="650"/>
    </row>
    <row r="22" spans="1:26" ht="14.4" x14ac:dyDescent="0.3">
      <c r="A22" s="3">
        <v>10307</v>
      </c>
      <c r="B22" s="3" t="s">
        <v>3646</v>
      </c>
      <c r="C22" s="3"/>
      <c r="D22" s="3" t="s">
        <v>3646</v>
      </c>
      <c r="E22" s="3">
        <v>10307</v>
      </c>
      <c r="K22" s="644" t="s">
        <v>73</v>
      </c>
      <c r="L22" s="648" t="s">
        <v>8439</v>
      </c>
      <c r="M22" s="649"/>
      <c r="N22" s="650"/>
      <c r="O22" s="650"/>
      <c r="P22" s="650"/>
      <c r="Q22" s="650"/>
      <c r="R22" s="650"/>
      <c r="S22" s="650"/>
      <c r="T22" s="650"/>
      <c r="U22" s="650"/>
      <c r="V22" s="650"/>
      <c r="W22" s="650"/>
      <c r="X22" s="650"/>
      <c r="Y22" s="650"/>
      <c r="Z22" s="650"/>
    </row>
    <row r="23" spans="1:26" ht="14.4" x14ac:dyDescent="0.3">
      <c r="A23" s="3">
        <v>10308</v>
      </c>
      <c r="B23" s="3" t="s">
        <v>3647</v>
      </c>
      <c r="C23" s="3"/>
      <c r="D23" s="3" t="s">
        <v>3647</v>
      </c>
      <c r="E23" s="3">
        <v>10308</v>
      </c>
      <c r="K23" s="644" t="s">
        <v>71</v>
      </c>
      <c r="L23" s="648" t="s">
        <v>8438</v>
      </c>
      <c r="M23" s="649"/>
      <c r="N23" s="650"/>
      <c r="O23" s="650"/>
      <c r="P23" s="650"/>
      <c r="Q23" s="650"/>
      <c r="R23" s="650"/>
      <c r="S23" s="650"/>
      <c r="T23" s="650"/>
      <c r="U23" s="650"/>
      <c r="V23" s="650"/>
      <c r="W23" s="650"/>
      <c r="X23" s="650"/>
      <c r="Y23" s="650"/>
      <c r="Z23" s="650"/>
    </row>
    <row r="24" spans="1:26" ht="14.4" x14ac:dyDescent="0.3">
      <c r="A24" s="3">
        <v>10309</v>
      </c>
      <c r="B24" s="3" t="s">
        <v>3648</v>
      </c>
      <c r="C24" s="3"/>
      <c r="D24" s="3" t="s">
        <v>3648</v>
      </c>
      <c r="E24" s="3">
        <v>10309</v>
      </c>
      <c r="K24" s="644" t="s">
        <v>440</v>
      </c>
      <c r="L24" s="648" t="s">
        <v>8432</v>
      </c>
      <c r="M24" s="649"/>
      <c r="N24" s="650"/>
      <c r="O24" s="650"/>
      <c r="P24" s="650"/>
      <c r="Q24" s="650"/>
      <c r="R24" s="650"/>
      <c r="S24" s="650"/>
      <c r="T24" s="650"/>
      <c r="U24" s="650"/>
      <c r="V24" s="650"/>
      <c r="W24" s="650"/>
      <c r="X24" s="650"/>
      <c r="Y24" s="650"/>
      <c r="Z24" s="650"/>
    </row>
    <row r="25" spans="1:26" ht="14.4" x14ac:dyDescent="0.3">
      <c r="A25" s="3">
        <v>10310</v>
      </c>
      <c r="B25" s="3" t="s">
        <v>3649</v>
      </c>
      <c r="C25" s="3"/>
      <c r="D25" s="3" t="s">
        <v>3649</v>
      </c>
      <c r="E25" s="3">
        <v>10310</v>
      </c>
      <c r="K25" s="644" t="s">
        <v>8431</v>
      </c>
      <c r="L25" s="648" t="s">
        <v>8438</v>
      </c>
      <c r="M25" s="649"/>
      <c r="N25" s="650"/>
      <c r="O25" s="650"/>
      <c r="P25" s="650"/>
      <c r="Q25" s="650"/>
      <c r="R25" s="650"/>
      <c r="S25" s="650"/>
      <c r="T25" s="650"/>
      <c r="U25" s="650"/>
      <c r="V25" s="650"/>
      <c r="W25" s="650"/>
      <c r="X25" s="650"/>
      <c r="Y25" s="650"/>
      <c r="Z25" s="650"/>
    </row>
    <row r="26" spans="1:26" ht="14.4" x14ac:dyDescent="0.3">
      <c r="A26" s="3">
        <v>10311</v>
      </c>
      <c r="B26" s="3" t="s">
        <v>3650</v>
      </c>
      <c r="C26" s="3"/>
      <c r="D26" s="3" t="s">
        <v>3650</v>
      </c>
      <c r="E26" s="3">
        <v>10311</v>
      </c>
      <c r="K26" s="644" t="s">
        <v>800</v>
      </c>
      <c r="L26" s="648" t="s">
        <v>8440</v>
      </c>
      <c r="M26" s="649"/>
      <c r="N26" s="650"/>
      <c r="O26" s="650"/>
      <c r="P26" s="650"/>
      <c r="Q26" s="650"/>
      <c r="R26" s="650"/>
      <c r="S26" s="650"/>
      <c r="T26" s="650"/>
      <c r="U26" s="650"/>
      <c r="V26" s="650"/>
      <c r="W26" s="650"/>
      <c r="X26" s="650"/>
      <c r="Y26" s="650"/>
      <c r="Z26" s="650"/>
    </row>
    <row r="27" spans="1:26" ht="14.4" x14ac:dyDescent="0.3">
      <c r="A27" s="3">
        <v>10312</v>
      </c>
      <c r="B27" s="3" t="s">
        <v>3651</v>
      </c>
      <c r="C27" s="3"/>
      <c r="D27" s="3" t="s">
        <v>3651</v>
      </c>
      <c r="E27" s="3">
        <v>10312</v>
      </c>
      <c r="K27" s="644" t="s">
        <v>4215</v>
      </c>
      <c r="L27" s="648" t="s">
        <v>8437</v>
      </c>
      <c r="M27" s="649"/>
      <c r="N27" s="650"/>
      <c r="O27" s="650"/>
      <c r="P27" s="650"/>
      <c r="Q27" s="650"/>
      <c r="R27" s="650"/>
      <c r="S27" s="650"/>
      <c r="T27" s="650"/>
      <c r="U27" s="650"/>
      <c r="V27" s="650"/>
      <c r="W27" s="650"/>
      <c r="X27" s="650"/>
      <c r="Y27" s="650"/>
      <c r="Z27" s="650"/>
    </row>
    <row r="28" spans="1:26" ht="14.4" x14ac:dyDescent="0.3">
      <c r="A28" s="3">
        <v>10313</v>
      </c>
      <c r="B28" s="3" t="s">
        <v>3652</v>
      </c>
      <c r="C28" s="3"/>
      <c r="D28" s="3" t="s">
        <v>3652</v>
      </c>
      <c r="E28" s="3">
        <v>10313</v>
      </c>
      <c r="K28" s="644" t="s">
        <v>739</v>
      </c>
      <c r="L28" s="648" t="s">
        <v>8439</v>
      </c>
      <c r="M28" s="649"/>
      <c r="N28" s="650"/>
      <c r="O28" s="650"/>
      <c r="P28" s="650"/>
      <c r="Q28" s="650"/>
      <c r="R28" s="650"/>
      <c r="S28" s="650"/>
      <c r="T28" s="650"/>
      <c r="U28" s="650"/>
      <c r="V28" s="650"/>
      <c r="W28" s="650"/>
      <c r="X28" s="650"/>
      <c r="Y28" s="650"/>
      <c r="Z28" s="650"/>
    </row>
    <row r="29" spans="1:26" ht="14.4" x14ac:dyDescent="0.3">
      <c r="A29" s="3">
        <v>10401</v>
      </c>
      <c r="B29" s="3" t="s">
        <v>3653</v>
      </c>
      <c r="C29" s="3"/>
      <c r="D29" s="3" t="s">
        <v>3653</v>
      </c>
      <c r="E29" s="3">
        <v>10401</v>
      </c>
      <c r="K29" s="644" t="s">
        <v>3281</v>
      </c>
      <c r="L29" s="648" t="s">
        <v>8432</v>
      </c>
      <c r="M29" s="649"/>
      <c r="N29" s="650"/>
      <c r="O29" s="650"/>
      <c r="P29" s="650"/>
      <c r="Q29" s="650"/>
      <c r="R29" s="650"/>
      <c r="S29" s="650"/>
      <c r="T29" s="650"/>
      <c r="U29" s="650"/>
      <c r="V29" s="650"/>
      <c r="W29" s="650"/>
      <c r="X29" s="650"/>
      <c r="Y29" s="650"/>
      <c r="Z29" s="650"/>
    </row>
    <row r="30" spans="1:26" ht="13.8" x14ac:dyDescent="0.3">
      <c r="A30" s="3">
        <v>10402</v>
      </c>
      <c r="B30" s="3" t="s">
        <v>3654</v>
      </c>
      <c r="C30" s="3"/>
      <c r="D30" s="3" t="s">
        <v>3654</v>
      </c>
      <c r="E30" s="3">
        <v>10402</v>
      </c>
    </row>
    <row r="31" spans="1:26" ht="13.8" x14ac:dyDescent="0.3">
      <c r="A31" s="3">
        <v>10403</v>
      </c>
      <c r="B31" s="3" t="s">
        <v>3655</v>
      </c>
      <c r="C31" s="3"/>
      <c r="D31" s="3" t="s">
        <v>3655</v>
      </c>
      <c r="E31" s="3">
        <v>10403</v>
      </c>
    </row>
    <row r="32" spans="1:26" ht="13.8" x14ac:dyDescent="0.3">
      <c r="A32" s="3">
        <v>10404</v>
      </c>
      <c r="B32" s="3" t="s">
        <v>3656</v>
      </c>
      <c r="C32" s="3"/>
      <c r="D32" s="3" t="s">
        <v>3656</v>
      </c>
      <c r="E32" s="3">
        <v>10404</v>
      </c>
    </row>
    <row r="33" spans="1:5" ht="13.8" x14ac:dyDescent="0.3">
      <c r="A33" s="3">
        <v>10405</v>
      </c>
      <c r="B33" s="3" t="s">
        <v>3657</v>
      </c>
      <c r="C33" s="3"/>
      <c r="D33" s="3" t="s">
        <v>3657</v>
      </c>
      <c r="E33" s="3">
        <v>10405</v>
      </c>
    </row>
    <row r="34" spans="1:5" ht="13.8" x14ac:dyDescent="0.3">
      <c r="A34" s="3">
        <v>10406</v>
      </c>
      <c r="B34" s="3" t="s">
        <v>5268</v>
      </c>
      <c r="C34" s="3"/>
      <c r="D34" s="3" t="s">
        <v>5268</v>
      </c>
      <c r="E34" s="3">
        <v>10406</v>
      </c>
    </row>
    <row r="35" spans="1:5" ht="13.8" x14ac:dyDescent="0.3">
      <c r="A35" s="3">
        <v>10407</v>
      </c>
      <c r="B35" s="3" t="s">
        <v>3658</v>
      </c>
      <c r="C35" s="3"/>
      <c r="D35" s="3" t="s">
        <v>3658</v>
      </c>
      <c r="E35" s="3">
        <v>10407</v>
      </c>
    </row>
    <row r="36" spans="1:5" ht="13.8" x14ac:dyDescent="0.3">
      <c r="A36" s="3">
        <v>10408</v>
      </c>
      <c r="B36" s="3" t="s">
        <v>3659</v>
      </c>
      <c r="C36" s="3"/>
      <c r="D36" s="3" t="s">
        <v>3659</v>
      </c>
      <c r="E36" s="3">
        <v>10408</v>
      </c>
    </row>
    <row r="37" spans="1:5" ht="13.8" x14ac:dyDescent="0.3">
      <c r="A37" s="3">
        <v>10409</v>
      </c>
      <c r="B37" s="3" t="s">
        <v>3660</v>
      </c>
      <c r="C37" s="3"/>
      <c r="D37" s="3" t="s">
        <v>3660</v>
      </c>
      <c r="E37" s="3">
        <v>10409</v>
      </c>
    </row>
    <row r="38" spans="1:5" ht="13.8" x14ac:dyDescent="0.3">
      <c r="A38" s="3">
        <v>10501</v>
      </c>
      <c r="B38" s="3" t="s">
        <v>3661</v>
      </c>
      <c r="C38" s="3"/>
      <c r="D38" s="3" t="s">
        <v>3661</v>
      </c>
      <c r="E38" s="3">
        <v>10501</v>
      </c>
    </row>
    <row r="39" spans="1:5" ht="13.8" x14ac:dyDescent="0.3">
      <c r="A39" s="3">
        <v>10502</v>
      </c>
      <c r="B39" s="3" t="s">
        <v>3662</v>
      </c>
      <c r="C39" s="3"/>
      <c r="D39" s="3" t="s">
        <v>3662</v>
      </c>
      <c r="E39" s="3">
        <v>10502</v>
      </c>
    </row>
    <row r="40" spans="1:5" ht="13.8" x14ac:dyDescent="0.3">
      <c r="A40" s="3">
        <v>10503</v>
      </c>
      <c r="B40" s="3" t="s">
        <v>3663</v>
      </c>
      <c r="C40" s="3"/>
      <c r="D40" s="3" t="s">
        <v>3663</v>
      </c>
      <c r="E40" s="3">
        <v>10503</v>
      </c>
    </row>
    <row r="41" spans="1:5" ht="13.8" x14ac:dyDescent="0.3">
      <c r="A41" s="3">
        <v>10601</v>
      </c>
      <c r="B41" s="3" t="s">
        <v>3664</v>
      </c>
      <c r="C41" s="3"/>
      <c r="D41" s="3" t="s">
        <v>3664</v>
      </c>
      <c r="E41" s="3">
        <v>10601</v>
      </c>
    </row>
    <row r="42" spans="1:5" ht="13.8" x14ac:dyDescent="0.3">
      <c r="A42" s="3">
        <v>10602</v>
      </c>
      <c r="B42" s="3" t="s">
        <v>3665</v>
      </c>
      <c r="C42" s="3"/>
      <c r="D42" s="3" t="s">
        <v>3665</v>
      </c>
      <c r="E42" s="3">
        <v>10602</v>
      </c>
    </row>
    <row r="43" spans="1:5" ht="13.8" x14ac:dyDescent="0.3">
      <c r="A43" s="3">
        <v>10603</v>
      </c>
      <c r="B43" s="3" t="s">
        <v>3666</v>
      </c>
      <c r="C43" s="3"/>
      <c r="D43" s="3" t="s">
        <v>3666</v>
      </c>
      <c r="E43" s="3">
        <v>10603</v>
      </c>
    </row>
    <row r="44" spans="1:5" ht="13.8" x14ac:dyDescent="0.3">
      <c r="A44" s="3">
        <v>10604</v>
      </c>
      <c r="B44" s="3" t="s">
        <v>3667</v>
      </c>
      <c r="C44" s="3"/>
      <c r="D44" s="3" t="s">
        <v>3667</v>
      </c>
      <c r="E44" s="3">
        <v>10604</v>
      </c>
    </row>
    <row r="45" spans="1:5" ht="13.8" x14ac:dyDescent="0.3">
      <c r="A45" s="3">
        <v>10605</v>
      </c>
      <c r="B45" s="3" t="s">
        <v>3668</v>
      </c>
      <c r="C45" s="3"/>
      <c r="D45" s="3" t="s">
        <v>3668</v>
      </c>
      <c r="E45" s="3">
        <v>10605</v>
      </c>
    </row>
    <row r="46" spans="1:5" ht="13.8" x14ac:dyDescent="0.3">
      <c r="A46" s="3">
        <v>10606</v>
      </c>
      <c r="B46" s="3" t="s">
        <v>3669</v>
      </c>
      <c r="C46" s="3"/>
      <c r="D46" s="3" t="s">
        <v>3669</v>
      </c>
      <c r="E46" s="3">
        <v>10606</v>
      </c>
    </row>
    <row r="47" spans="1:5" ht="13.8" x14ac:dyDescent="0.3">
      <c r="A47" s="3">
        <v>10607</v>
      </c>
      <c r="B47" s="3" t="s">
        <v>3670</v>
      </c>
      <c r="C47" s="3"/>
      <c r="D47" s="3" t="s">
        <v>3670</v>
      </c>
      <c r="E47" s="3">
        <v>10607</v>
      </c>
    </row>
    <row r="48" spans="1:5" ht="13.8" x14ac:dyDescent="0.3">
      <c r="A48" s="3">
        <v>10701</v>
      </c>
      <c r="B48" s="3" t="s">
        <v>3671</v>
      </c>
      <c r="C48" s="3"/>
      <c r="D48" s="3" t="s">
        <v>3671</v>
      </c>
      <c r="E48" s="3">
        <v>10701</v>
      </c>
    </row>
    <row r="49" spans="1:5" ht="13.8" x14ac:dyDescent="0.3">
      <c r="A49" s="3">
        <v>10702</v>
      </c>
      <c r="B49" s="3" t="s">
        <v>3672</v>
      </c>
      <c r="C49" s="3"/>
      <c r="D49" s="3" t="s">
        <v>3672</v>
      </c>
      <c r="E49" s="3">
        <v>10702</v>
      </c>
    </row>
    <row r="50" spans="1:5" ht="13.8" x14ac:dyDescent="0.3">
      <c r="A50" s="3">
        <v>10703</v>
      </c>
      <c r="B50" s="3" t="s">
        <v>3673</v>
      </c>
      <c r="C50" s="3"/>
      <c r="D50" s="3" t="s">
        <v>3673</v>
      </c>
      <c r="E50" s="3">
        <v>10703</v>
      </c>
    </row>
    <row r="51" spans="1:5" ht="13.8" x14ac:dyDescent="0.3">
      <c r="A51" s="3">
        <v>10704</v>
      </c>
      <c r="B51" s="3" t="s">
        <v>4335</v>
      </c>
      <c r="C51" s="3"/>
      <c r="D51" s="3" t="s">
        <v>4335</v>
      </c>
      <c r="E51" s="3">
        <v>10704</v>
      </c>
    </row>
    <row r="52" spans="1:5" ht="13.8" x14ac:dyDescent="0.3">
      <c r="A52" s="3">
        <v>10705</v>
      </c>
      <c r="B52" s="3" t="s">
        <v>3674</v>
      </c>
      <c r="C52" s="3"/>
      <c r="D52" s="3" t="s">
        <v>3674</v>
      </c>
      <c r="E52" s="3">
        <v>10705</v>
      </c>
    </row>
    <row r="53" spans="1:5" ht="13.8" x14ac:dyDescent="0.3">
      <c r="A53" s="3">
        <v>10706</v>
      </c>
      <c r="B53" s="3" t="s">
        <v>3675</v>
      </c>
      <c r="C53" s="3"/>
      <c r="D53" s="3" t="s">
        <v>3675</v>
      </c>
      <c r="E53" s="3">
        <v>10706</v>
      </c>
    </row>
    <row r="54" spans="1:5" ht="13.8" x14ac:dyDescent="0.3">
      <c r="A54" s="3">
        <v>10707</v>
      </c>
      <c r="B54" s="3" t="s">
        <v>3676</v>
      </c>
      <c r="C54" s="3"/>
      <c r="D54" s="3" t="s">
        <v>3676</v>
      </c>
      <c r="E54" s="3">
        <v>10707</v>
      </c>
    </row>
    <row r="55" spans="1:5" ht="13.8" x14ac:dyDescent="0.3">
      <c r="A55" s="3">
        <v>10801</v>
      </c>
      <c r="B55" s="3" t="s">
        <v>3677</v>
      </c>
      <c r="C55" s="3"/>
      <c r="D55" s="3" t="s">
        <v>3677</v>
      </c>
      <c r="E55" s="3">
        <v>10801</v>
      </c>
    </row>
    <row r="56" spans="1:5" ht="13.8" x14ac:dyDescent="0.3">
      <c r="A56" s="3">
        <v>10802</v>
      </c>
      <c r="B56" s="3" t="s">
        <v>4336</v>
      </c>
      <c r="C56" s="3"/>
      <c r="D56" s="3" t="s">
        <v>4336</v>
      </c>
      <c r="E56" s="3">
        <v>10802</v>
      </c>
    </row>
    <row r="57" spans="1:5" ht="13.8" x14ac:dyDescent="0.3">
      <c r="A57" s="3">
        <v>10803</v>
      </c>
      <c r="B57" s="3" t="s">
        <v>3678</v>
      </c>
      <c r="C57" s="3"/>
      <c r="D57" s="3" t="s">
        <v>3678</v>
      </c>
      <c r="E57" s="3">
        <v>10803</v>
      </c>
    </row>
    <row r="58" spans="1:5" ht="13.8" x14ac:dyDescent="0.3">
      <c r="A58" s="3">
        <v>10804</v>
      </c>
      <c r="B58" s="3" t="s">
        <v>3679</v>
      </c>
      <c r="C58" s="3"/>
      <c r="D58" s="3" t="s">
        <v>3679</v>
      </c>
      <c r="E58" s="3">
        <v>10804</v>
      </c>
    </row>
    <row r="59" spans="1:5" ht="13.8" x14ac:dyDescent="0.3">
      <c r="A59" s="3">
        <v>10805</v>
      </c>
      <c r="B59" s="3" t="s">
        <v>3680</v>
      </c>
      <c r="C59" s="3"/>
      <c r="D59" s="3" t="s">
        <v>3680</v>
      </c>
      <c r="E59" s="3">
        <v>10805</v>
      </c>
    </row>
    <row r="60" spans="1:5" ht="13.8" x14ac:dyDescent="0.3">
      <c r="A60" s="3">
        <v>10806</v>
      </c>
      <c r="B60" s="3" t="s">
        <v>3681</v>
      </c>
      <c r="C60" s="3"/>
      <c r="D60" s="3" t="s">
        <v>3681</v>
      </c>
      <c r="E60" s="3">
        <v>10806</v>
      </c>
    </row>
    <row r="61" spans="1:5" ht="13.8" x14ac:dyDescent="0.3">
      <c r="A61" s="3">
        <v>10807</v>
      </c>
      <c r="B61" s="3" t="s">
        <v>3682</v>
      </c>
      <c r="C61" s="3"/>
      <c r="D61" s="3" t="s">
        <v>3682</v>
      </c>
      <c r="E61" s="3">
        <v>10807</v>
      </c>
    </row>
    <row r="62" spans="1:5" ht="13.8" x14ac:dyDescent="0.3">
      <c r="A62" s="3">
        <v>10901</v>
      </c>
      <c r="B62" s="3" t="s">
        <v>3683</v>
      </c>
      <c r="C62" s="3"/>
      <c r="D62" s="3" t="s">
        <v>3683</v>
      </c>
      <c r="E62" s="3">
        <v>10901</v>
      </c>
    </row>
    <row r="63" spans="1:5" ht="13.8" x14ac:dyDescent="0.3">
      <c r="A63" s="3">
        <v>10902</v>
      </c>
      <c r="B63" s="3" t="s">
        <v>3684</v>
      </c>
      <c r="C63" s="3"/>
      <c r="D63" s="3" t="s">
        <v>3684</v>
      </c>
      <c r="E63" s="3">
        <v>10902</v>
      </c>
    </row>
    <row r="64" spans="1:5" ht="13.8" x14ac:dyDescent="0.3">
      <c r="A64" s="3">
        <v>10903</v>
      </c>
      <c r="B64" s="3" t="s">
        <v>3685</v>
      </c>
      <c r="C64" s="3"/>
      <c r="D64" s="3" t="s">
        <v>3685</v>
      </c>
      <c r="E64" s="3">
        <v>10903</v>
      </c>
    </row>
    <row r="65" spans="1:5" ht="13.8" x14ac:dyDescent="0.3">
      <c r="A65" s="3">
        <v>10904</v>
      </c>
      <c r="B65" s="3" t="s">
        <v>3686</v>
      </c>
      <c r="C65" s="3"/>
      <c r="D65" s="3" t="s">
        <v>3686</v>
      </c>
      <c r="E65" s="3">
        <v>10904</v>
      </c>
    </row>
    <row r="66" spans="1:5" ht="13.8" x14ac:dyDescent="0.3">
      <c r="A66" s="3">
        <v>10905</v>
      </c>
      <c r="B66" s="3" t="s">
        <v>3687</v>
      </c>
      <c r="C66" s="3"/>
      <c r="D66" s="3" t="s">
        <v>3687</v>
      </c>
      <c r="E66" s="3">
        <v>10905</v>
      </c>
    </row>
    <row r="67" spans="1:5" ht="13.8" x14ac:dyDescent="0.3">
      <c r="A67" s="3">
        <v>10906</v>
      </c>
      <c r="B67" s="3" t="s">
        <v>3688</v>
      </c>
      <c r="C67" s="3"/>
      <c r="D67" s="3" t="s">
        <v>3688</v>
      </c>
      <c r="E67" s="3">
        <v>10906</v>
      </c>
    </row>
    <row r="68" spans="1:5" ht="13.8" x14ac:dyDescent="0.3">
      <c r="A68" s="3">
        <v>11001</v>
      </c>
      <c r="B68" s="3" t="s">
        <v>3689</v>
      </c>
      <c r="C68" s="3"/>
      <c r="D68" s="3" t="s">
        <v>3689</v>
      </c>
      <c r="E68" s="3">
        <v>11001</v>
      </c>
    </row>
    <row r="69" spans="1:5" ht="13.8" x14ac:dyDescent="0.3">
      <c r="A69" s="3">
        <v>11002</v>
      </c>
      <c r="B69" s="3" t="s">
        <v>3690</v>
      </c>
      <c r="C69" s="3"/>
      <c r="D69" s="3" t="s">
        <v>3690</v>
      </c>
      <c r="E69" s="3">
        <v>11002</v>
      </c>
    </row>
    <row r="70" spans="1:5" ht="13.8" x14ac:dyDescent="0.3">
      <c r="A70" s="3">
        <v>11003</v>
      </c>
      <c r="B70" s="3" t="s">
        <v>3691</v>
      </c>
      <c r="C70" s="3"/>
      <c r="D70" s="3" t="s">
        <v>3691</v>
      </c>
      <c r="E70" s="3">
        <v>11003</v>
      </c>
    </row>
    <row r="71" spans="1:5" ht="13.8" x14ac:dyDescent="0.3">
      <c r="A71" s="3">
        <v>11004</v>
      </c>
      <c r="B71" s="3" t="s">
        <v>3692</v>
      </c>
      <c r="C71" s="3"/>
      <c r="D71" s="3" t="s">
        <v>3692</v>
      </c>
      <c r="E71" s="3">
        <v>11004</v>
      </c>
    </row>
    <row r="72" spans="1:5" ht="13.8" x14ac:dyDescent="0.3">
      <c r="A72" s="4">
        <v>11005</v>
      </c>
      <c r="B72" s="3" t="s">
        <v>3693</v>
      </c>
      <c r="C72" s="3"/>
      <c r="D72" s="3" t="s">
        <v>3693</v>
      </c>
      <c r="E72" s="4">
        <v>11005</v>
      </c>
    </row>
    <row r="73" spans="1:5" ht="13.8" x14ac:dyDescent="0.3">
      <c r="A73" s="3">
        <v>11101</v>
      </c>
      <c r="B73" s="3" t="s">
        <v>3694</v>
      </c>
      <c r="C73" s="3"/>
      <c r="D73" s="3" t="s">
        <v>3694</v>
      </c>
      <c r="E73" s="3">
        <v>11101</v>
      </c>
    </row>
    <row r="74" spans="1:5" ht="13.8" x14ac:dyDescent="0.3">
      <c r="A74" s="3">
        <v>11102</v>
      </c>
      <c r="B74" s="3" t="s">
        <v>3695</v>
      </c>
      <c r="C74" s="3"/>
      <c r="D74" s="3" t="s">
        <v>3695</v>
      </c>
      <c r="E74" s="3">
        <v>11102</v>
      </c>
    </row>
    <row r="75" spans="1:5" ht="13.8" x14ac:dyDescent="0.3">
      <c r="A75" s="3">
        <v>11103</v>
      </c>
      <c r="B75" s="3" t="s">
        <v>3696</v>
      </c>
      <c r="C75" s="3"/>
      <c r="D75" s="3" t="s">
        <v>3696</v>
      </c>
      <c r="E75" s="3">
        <v>11103</v>
      </c>
    </row>
    <row r="76" spans="1:5" ht="13.8" x14ac:dyDescent="0.3">
      <c r="A76" s="3">
        <v>11104</v>
      </c>
      <c r="B76" s="3" t="s">
        <v>3697</v>
      </c>
      <c r="C76" s="3"/>
      <c r="D76" s="3" t="s">
        <v>3697</v>
      </c>
      <c r="E76" s="3">
        <v>11104</v>
      </c>
    </row>
    <row r="77" spans="1:5" ht="13.8" x14ac:dyDescent="0.3">
      <c r="A77" s="3">
        <v>11105</v>
      </c>
      <c r="B77" s="3" t="s">
        <v>3698</v>
      </c>
      <c r="C77" s="3"/>
      <c r="D77" s="3" t="s">
        <v>3698</v>
      </c>
      <c r="E77" s="3">
        <v>11105</v>
      </c>
    </row>
    <row r="78" spans="1:5" ht="13.8" x14ac:dyDescent="0.3">
      <c r="A78" s="3">
        <v>11201</v>
      </c>
      <c r="B78" s="3" t="s">
        <v>3699</v>
      </c>
      <c r="C78" s="3"/>
      <c r="D78" s="3" t="s">
        <v>3699</v>
      </c>
      <c r="E78" s="3">
        <v>11201</v>
      </c>
    </row>
    <row r="79" spans="1:5" ht="13.8" x14ac:dyDescent="0.3">
      <c r="A79" s="3">
        <v>11202</v>
      </c>
      <c r="B79" s="3" t="s">
        <v>3700</v>
      </c>
      <c r="C79" s="3"/>
      <c r="D79" s="3" t="s">
        <v>3700</v>
      </c>
      <c r="E79" s="3">
        <v>11202</v>
      </c>
    </row>
    <row r="80" spans="1:5" ht="13.8" x14ac:dyDescent="0.3">
      <c r="A80" s="3">
        <v>11203</v>
      </c>
      <c r="B80" s="3" t="s">
        <v>3701</v>
      </c>
      <c r="C80" s="3"/>
      <c r="D80" s="3" t="s">
        <v>3701</v>
      </c>
      <c r="E80" s="3">
        <v>11203</v>
      </c>
    </row>
    <row r="81" spans="1:5" ht="13.8" x14ac:dyDescent="0.3">
      <c r="A81" s="3">
        <v>11204</v>
      </c>
      <c r="B81" s="3" t="s">
        <v>3702</v>
      </c>
      <c r="C81" s="3"/>
      <c r="D81" s="3" t="s">
        <v>3702</v>
      </c>
      <c r="E81" s="3">
        <v>11204</v>
      </c>
    </row>
    <row r="82" spans="1:5" ht="13.8" x14ac:dyDescent="0.3">
      <c r="A82" s="3">
        <v>11205</v>
      </c>
      <c r="B82" s="3" t="s">
        <v>3703</v>
      </c>
      <c r="C82" s="3"/>
      <c r="D82" s="3" t="s">
        <v>3703</v>
      </c>
      <c r="E82" s="3">
        <v>11205</v>
      </c>
    </row>
    <row r="83" spans="1:5" ht="13.8" x14ac:dyDescent="0.3">
      <c r="A83" s="3">
        <v>11301</v>
      </c>
      <c r="B83" s="3" t="s">
        <v>4337</v>
      </c>
      <c r="C83" s="3"/>
      <c r="D83" s="3" t="s">
        <v>4337</v>
      </c>
      <c r="E83" s="3">
        <v>11301</v>
      </c>
    </row>
    <row r="84" spans="1:5" ht="13.8" x14ac:dyDescent="0.3">
      <c r="A84" s="3">
        <v>11302</v>
      </c>
      <c r="B84" s="3" t="s">
        <v>4338</v>
      </c>
      <c r="C84" s="3"/>
      <c r="D84" s="3" t="s">
        <v>4338</v>
      </c>
      <c r="E84" s="3">
        <v>11302</v>
      </c>
    </row>
    <row r="85" spans="1:5" ht="13.8" x14ac:dyDescent="0.3">
      <c r="A85" s="3">
        <v>11303</v>
      </c>
      <c r="B85" s="3" t="s">
        <v>3704</v>
      </c>
      <c r="C85" s="3"/>
      <c r="D85" s="3" t="s">
        <v>3704</v>
      </c>
      <c r="E85" s="3">
        <v>11303</v>
      </c>
    </row>
    <row r="86" spans="1:5" ht="13.8" x14ac:dyDescent="0.3">
      <c r="A86" s="3">
        <v>11304</v>
      </c>
      <c r="B86" s="3" t="s">
        <v>3705</v>
      </c>
      <c r="C86" s="3"/>
      <c r="D86" s="3" t="s">
        <v>3705</v>
      </c>
      <c r="E86" s="3">
        <v>11304</v>
      </c>
    </row>
    <row r="87" spans="1:5" ht="13.8" x14ac:dyDescent="0.3">
      <c r="A87" s="3">
        <v>11305</v>
      </c>
      <c r="B87" s="3" t="s">
        <v>3706</v>
      </c>
      <c r="C87" s="3"/>
      <c r="D87" s="3" t="s">
        <v>3706</v>
      </c>
      <c r="E87" s="3">
        <v>11305</v>
      </c>
    </row>
    <row r="88" spans="1:5" ht="13.8" x14ac:dyDescent="0.3">
      <c r="A88" s="3">
        <v>11401</v>
      </c>
      <c r="B88" s="3" t="s">
        <v>3707</v>
      </c>
      <c r="C88" s="3"/>
      <c r="D88" s="3" t="s">
        <v>3707</v>
      </c>
      <c r="E88" s="3">
        <v>11401</v>
      </c>
    </row>
    <row r="89" spans="1:5" ht="13.8" x14ac:dyDescent="0.3">
      <c r="A89" s="3">
        <v>11402</v>
      </c>
      <c r="B89" s="3" t="s">
        <v>3708</v>
      </c>
      <c r="C89" s="3"/>
      <c r="D89" s="3" t="s">
        <v>3708</v>
      </c>
      <c r="E89" s="3">
        <v>11402</v>
      </c>
    </row>
    <row r="90" spans="1:5" ht="13.8" x14ac:dyDescent="0.3">
      <c r="A90" s="3">
        <v>11403</v>
      </c>
      <c r="B90" s="3" t="s">
        <v>3709</v>
      </c>
      <c r="C90" s="3"/>
      <c r="D90" s="3" t="s">
        <v>3709</v>
      </c>
      <c r="E90" s="3">
        <v>11403</v>
      </c>
    </row>
    <row r="91" spans="1:5" ht="13.8" x14ac:dyDescent="0.3">
      <c r="A91" s="3">
        <v>11501</v>
      </c>
      <c r="B91" s="3" t="s">
        <v>3710</v>
      </c>
      <c r="C91" s="3"/>
      <c r="D91" s="3" t="s">
        <v>3710</v>
      </c>
      <c r="E91" s="3">
        <v>11501</v>
      </c>
    </row>
    <row r="92" spans="1:5" ht="13.8" x14ac:dyDescent="0.3">
      <c r="A92" s="3">
        <v>11502</v>
      </c>
      <c r="B92" s="3" t="s">
        <v>3711</v>
      </c>
      <c r="C92" s="3"/>
      <c r="D92" s="3" t="s">
        <v>3711</v>
      </c>
      <c r="E92" s="3">
        <v>11502</v>
      </c>
    </row>
    <row r="93" spans="1:5" ht="13.8" x14ac:dyDescent="0.3">
      <c r="A93" s="3">
        <v>11503</v>
      </c>
      <c r="B93" s="3" t="s">
        <v>3712</v>
      </c>
      <c r="C93" s="3"/>
      <c r="D93" s="3" t="s">
        <v>3712</v>
      </c>
      <c r="E93" s="3">
        <v>11503</v>
      </c>
    </row>
    <row r="94" spans="1:5" ht="13.8" x14ac:dyDescent="0.3">
      <c r="A94" s="3">
        <v>11504</v>
      </c>
      <c r="B94" s="3" t="s">
        <v>3713</v>
      </c>
      <c r="C94" s="3"/>
      <c r="D94" s="3" t="s">
        <v>3713</v>
      </c>
      <c r="E94" s="3">
        <v>11504</v>
      </c>
    </row>
    <row r="95" spans="1:5" ht="13.8" x14ac:dyDescent="0.3">
      <c r="A95" s="3">
        <v>11601</v>
      </c>
      <c r="B95" s="3" t="s">
        <v>3714</v>
      </c>
      <c r="C95" s="3"/>
      <c r="D95" s="3" t="s">
        <v>3714</v>
      </c>
      <c r="E95" s="3">
        <v>11601</v>
      </c>
    </row>
    <row r="96" spans="1:5" ht="13.8" x14ac:dyDescent="0.3">
      <c r="A96" s="3">
        <v>11602</v>
      </c>
      <c r="B96" s="3" t="s">
        <v>3715</v>
      </c>
      <c r="C96" s="3"/>
      <c r="D96" s="3" t="s">
        <v>3715</v>
      </c>
      <c r="E96" s="3">
        <v>11602</v>
      </c>
    </row>
    <row r="97" spans="1:5" ht="13.8" x14ac:dyDescent="0.3">
      <c r="A97" s="3">
        <v>11603</v>
      </c>
      <c r="B97" s="3" t="s">
        <v>3716</v>
      </c>
      <c r="C97" s="3"/>
      <c r="D97" s="3" t="s">
        <v>3716</v>
      </c>
      <c r="E97" s="3">
        <v>11603</v>
      </c>
    </row>
    <row r="98" spans="1:5" ht="13.8" x14ac:dyDescent="0.3">
      <c r="A98" s="3">
        <v>11604</v>
      </c>
      <c r="B98" s="3" t="s">
        <v>3717</v>
      </c>
      <c r="C98" s="3"/>
      <c r="D98" s="3" t="s">
        <v>3717</v>
      </c>
      <c r="E98" s="3">
        <v>11604</v>
      </c>
    </row>
    <row r="99" spans="1:5" ht="13.8" x14ac:dyDescent="0.3">
      <c r="A99" s="3">
        <v>11605</v>
      </c>
      <c r="B99" s="3" t="s">
        <v>3718</v>
      </c>
      <c r="C99" s="3"/>
      <c r="D99" s="3" t="s">
        <v>3718</v>
      </c>
      <c r="E99" s="3">
        <v>11605</v>
      </c>
    </row>
    <row r="100" spans="1:5" ht="13.8" x14ac:dyDescent="0.3">
      <c r="A100" s="3">
        <v>11701</v>
      </c>
      <c r="B100" s="3" t="s">
        <v>3719</v>
      </c>
      <c r="C100" s="3"/>
      <c r="D100" s="3" t="s">
        <v>3719</v>
      </c>
      <c r="E100" s="3">
        <v>11701</v>
      </c>
    </row>
    <row r="101" spans="1:5" ht="13.8" x14ac:dyDescent="0.3">
      <c r="A101" s="3">
        <v>11702</v>
      </c>
      <c r="B101" s="3" t="s">
        <v>3720</v>
      </c>
      <c r="C101" s="3"/>
      <c r="D101" s="3" t="s">
        <v>3720</v>
      </c>
      <c r="E101" s="3">
        <v>11702</v>
      </c>
    </row>
    <row r="102" spans="1:5" ht="13.8" x14ac:dyDescent="0.3">
      <c r="A102" s="3">
        <v>11703</v>
      </c>
      <c r="B102" s="3" t="s">
        <v>3721</v>
      </c>
      <c r="C102" s="3"/>
      <c r="D102" s="3" t="s">
        <v>3721</v>
      </c>
      <c r="E102" s="3">
        <v>11703</v>
      </c>
    </row>
    <row r="103" spans="1:5" ht="13.8" x14ac:dyDescent="0.3">
      <c r="A103" s="3">
        <v>11801</v>
      </c>
      <c r="B103" s="3" t="s">
        <v>3722</v>
      </c>
      <c r="C103" s="3"/>
      <c r="D103" s="3" t="s">
        <v>3722</v>
      </c>
      <c r="E103" s="3">
        <v>11801</v>
      </c>
    </row>
    <row r="104" spans="1:5" ht="13.8" x14ac:dyDescent="0.3">
      <c r="A104" s="3">
        <v>11802</v>
      </c>
      <c r="B104" s="3" t="s">
        <v>3723</v>
      </c>
      <c r="C104" s="3"/>
      <c r="D104" s="3" t="s">
        <v>3723</v>
      </c>
      <c r="E104" s="3">
        <v>11802</v>
      </c>
    </row>
    <row r="105" spans="1:5" ht="13.8" x14ac:dyDescent="0.3">
      <c r="A105" s="3">
        <v>11803</v>
      </c>
      <c r="B105" s="3" t="s">
        <v>3724</v>
      </c>
      <c r="C105" s="3"/>
      <c r="D105" s="3" t="s">
        <v>3724</v>
      </c>
      <c r="E105" s="3">
        <v>11803</v>
      </c>
    </row>
    <row r="106" spans="1:5" ht="13.8" x14ac:dyDescent="0.3">
      <c r="A106" s="3">
        <v>11804</v>
      </c>
      <c r="B106" s="3" t="s">
        <v>3725</v>
      </c>
      <c r="C106" s="3"/>
      <c r="D106" s="3" t="s">
        <v>3725</v>
      </c>
      <c r="E106" s="3">
        <v>11804</v>
      </c>
    </row>
    <row r="107" spans="1:5" ht="13.8" x14ac:dyDescent="0.3">
      <c r="A107" s="3">
        <v>11901</v>
      </c>
      <c r="B107" s="3" t="s">
        <v>4339</v>
      </c>
      <c r="C107" s="3"/>
      <c r="D107" s="3" t="s">
        <v>4339</v>
      </c>
      <c r="E107" s="3">
        <v>11901</v>
      </c>
    </row>
    <row r="108" spans="1:5" ht="13.8" x14ac:dyDescent="0.3">
      <c r="A108" s="3">
        <v>11902</v>
      </c>
      <c r="B108" s="3" t="s">
        <v>4340</v>
      </c>
      <c r="C108" s="3"/>
      <c r="D108" s="3" t="s">
        <v>4340</v>
      </c>
      <c r="E108" s="3">
        <v>11902</v>
      </c>
    </row>
    <row r="109" spans="1:5" ht="13.8" x14ac:dyDescent="0.3">
      <c r="A109" s="3">
        <v>11903</v>
      </c>
      <c r="B109" s="3" t="s">
        <v>3726</v>
      </c>
      <c r="C109" s="3"/>
      <c r="D109" s="3" t="s">
        <v>3726</v>
      </c>
      <c r="E109" s="3">
        <v>11903</v>
      </c>
    </row>
    <row r="110" spans="1:5" ht="13.8" x14ac:dyDescent="0.3">
      <c r="A110" s="3">
        <v>11904</v>
      </c>
      <c r="B110" s="3" t="s">
        <v>3727</v>
      </c>
      <c r="C110" s="3"/>
      <c r="D110" s="3" t="s">
        <v>3727</v>
      </c>
      <c r="E110" s="3">
        <v>11904</v>
      </c>
    </row>
    <row r="111" spans="1:5" ht="13.8" x14ac:dyDescent="0.3">
      <c r="A111" s="3">
        <v>11905</v>
      </c>
      <c r="B111" s="3" t="s">
        <v>3728</v>
      </c>
      <c r="C111" s="3"/>
      <c r="D111" s="3" t="s">
        <v>3728</v>
      </c>
      <c r="E111" s="3">
        <v>11905</v>
      </c>
    </row>
    <row r="112" spans="1:5" ht="13.8" x14ac:dyDescent="0.3">
      <c r="A112" s="3">
        <v>11906</v>
      </c>
      <c r="B112" s="3" t="s">
        <v>3729</v>
      </c>
      <c r="C112" s="3"/>
      <c r="D112" s="3" t="s">
        <v>3729</v>
      </c>
      <c r="E112" s="3">
        <v>11906</v>
      </c>
    </row>
    <row r="113" spans="1:5" ht="13.8" x14ac:dyDescent="0.3">
      <c r="A113" s="3">
        <v>11907</v>
      </c>
      <c r="B113" s="3" t="s">
        <v>3730</v>
      </c>
      <c r="C113" s="3"/>
      <c r="D113" s="3" t="s">
        <v>3730</v>
      </c>
      <c r="E113" s="3">
        <v>11907</v>
      </c>
    </row>
    <row r="114" spans="1:5" ht="13.8" x14ac:dyDescent="0.3">
      <c r="A114" s="3">
        <v>11908</v>
      </c>
      <c r="B114" s="3" t="s">
        <v>3731</v>
      </c>
      <c r="C114" s="3"/>
      <c r="D114" s="3" t="s">
        <v>3731</v>
      </c>
      <c r="E114" s="3">
        <v>11908</v>
      </c>
    </row>
    <row r="115" spans="1:5" ht="13.8" x14ac:dyDescent="0.3">
      <c r="A115" s="3">
        <v>11909</v>
      </c>
      <c r="B115" s="3" t="s">
        <v>3732</v>
      </c>
      <c r="C115" s="3"/>
      <c r="D115" s="3" t="s">
        <v>3732</v>
      </c>
      <c r="E115" s="3">
        <v>11909</v>
      </c>
    </row>
    <row r="116" spans="1:5" ht="13.8" x14ac:dyDescent="0.3">
      <c r="A116" s="3">
        <v>11910</v>
      </c>
      <c r="B116" s="3" t="s">
        <v>3733</v>
      </c>
      <c r="C116" s="3"/>
      <c r="D116" s="3" t="s">
        <v>3733</v>
      </c>
      <c r="E116" s="3">
        <v>11910</v>
      </c>
    </row>
    <row r="117" spans="1:5" ht="13.8" x14ac:dyDescent="0.3">
      <c r="A117" s="3">
        <v>11911</v>
      </c>
      <c r="B117" s="3" t="s">
        <v>3734</v>
      </c>
      <c r="C117" s="3"/>
      <c r="D117" s="3" t="s">
        <v>3734</v>
      </c>
      <c r="E117" s="3">
        <v>11911</v>
      </c>
    </row>
    <row r="118" spans="1:5" ht="13.8" x14ac:dyDescent="0.3">
      <c r="A118" s="3">
        <v>11912</v>
      </c>
      <c r="B118" s="3" t="s">
        <v>3735</v>
      </c>
      <c r="C118" s="3"/>
      <c r="D118" s="3" t="s">
        <v>3735</v>
      </c>
      <c r="E118" s="3">
        <v>11912</v>
      </c>
    </row>
    <row r="119" spans="1:5" ht="13.8" x14ac:dyDescent="0.3">
      <c r="A119" s="3">
        <v>12001</v>
      </c>
      <c r="B119" s="3" t="s">
        <v>4341</v>
      </c>
      <c r="C119" s="3"/>
      <c r="D119" s="3" t="s">
        <v>4341</v>
      </c>
      <c r="E119" s="3">
        <v>12001</v>
      </c>
    </row>
    <row r="120" spans="1:5" ht="13.8" x14ac:dyDescent="0.3">
      <c r="A120" s="3">
        <v>12002</v>
      </c>
      <c r="B120" s="3" t="s">
        <v>4342</v>
      </c>
      <c r="C120" s="3"/>
      <c r="D120" s="3" t="s">
        <v>4342</v>
      </c>
      <c r="E120" s="3">
        <v>12002</v>
      </c>
    </row>
    <row r="121" spans="1:5" ht="13.8" x14ac:dyDescent="0.3">
      <c r="A121" s="3">
        <v>12003</v>
      </c>
      <c r="B121" s="3" t="s">
        <v>4343</v>
      </c>
      <c r="C121" s="3"/>
      <c r="D121" s="3" t="s">
        <v>4343</v>
      </c>
      <c r="E121" s="3">
        <v>12003</v>
      </c>
    </row>
    <row r="122" spans="1:5" ht="13.8" x14ac:dyDescent="0.3">
      <c r="A122" s="3">
        <v>12004</v>
      </c>
      <c r="B122" s="3" t="s">
        <v>4344</v>
      </c>
      <c r="C122" s="3"/>
      <c r="D122" s="3" t="s">
        <v>4344</v>
      </c>
      <c r="E122" s="3">
        <v>12004</v>
      </c>
    </row>
    <row r="123" spans="1:5" ht="13.8" x14ac:dyDescent="0.3">
      <c r="A123" s="3">
        <v>12005</v>
      </c>
      <c r="B123" s="3" t="s">
        <v>4345</v>
      </c>
      <c r="C123" s="3"/>
      <c r="D123" s="3" t="s">
        <v>4345</v>
      </c>
      <c r="E123" s="3">
        <v>12005</v>
      </c>
    </row>
    <row r="124" spans="1:5" ht="13.8" x14ac:dyDescent="0.3">
      <c r="A124" s="3">
        <v>12006</v>
      </c>
      <c r="B124" s="3" t="s">
        <v>4346</v>
      </c>
      <c r="C124" s="3"/>
      <c r="D124" s="3" t="s">
        <v>4346</v>
      </c>
      <c r="E124" s="3">
        <v>12006</v>
      </c>
    </row>
    <row r="125" spans="1:5" ht="13.8" x14ac:dyDescent="0.3">
      <c r="A125" s="3">
        <v>20101</v>
      </c>
      <c r="B125" s="3" t="s">
        <v>3736</v>
      </c>
      <c r="C125" s="3"/>
      <c r="D125" s="3" t="s">
        <v>3736</v>
      </c>
      <c r="E125" s="3">
        <v>20101</v>
      </c>
    </row>
    <row r="126" spans="1:5" ht="13.8" x14ac:dyDescent="0.3">
      <c r="A126" s="3">
        <v>20102</v>
      </c>
      <c r="B126" s="3" t="s">
        <v>3737</v>
      </c>
      <c r="C126" s="3"/>
      <c r="D126" s="3" t="s">
        <v>3737</v>
      </c>
      <c r="E126" s="3">
        <v>20102</v>
      </c>
    </row>
    <row r="127" spans="1:5" ht="13.8" x14ac:dyDescent="0.3">
      <c r="A127" s="3">
        <v>20103</v>
      </c>
      <c r="B127" s="3" t="s">
        <v>3738</v>
      </c>
      <c r="C127" s="3"/>
      <c r="D127" s="3" t="s">
        <v>3738</v>
      </c>
      <c r="E127" s="3">
        <v>20103</v>
      </c>
    </row>
    <row r="128" spans="1:5" ht="13.8" x14ac:dyDescent="0.3">
      <c r="A128" s="3">
        <v>20104</v>
      </c>
      <c r="B128" s="3" t="s">
        <v>3739</v>
      </c>
      <c r="C128" s="3"/>
      <c r="D128" s="3" t="s">
        <v>3739</v>
      </c>
      <c r="E128" s="3">
        <v>20104</v>
      </c>
    </row>
    <row r="129" spans="1:5" ht="13.8" x14ac:dyDescent="0.3">
      <c r="A129" s="3">
        <v>20105</v>
      </c>
      <c r="B129" s="3" t="s">
        <v>3740</v>
      </c>
      <c r="C129" s="3"/>
      <c r="D129" s="3" t="s">
        <v>3740</v>
      </c>
      <c r="E129" s="3">
        <v>20105</v>
      </c>
    </row>
    <row r="130" spans="1:5" ht="13.8" x14ac:dyDescent="0.3">
      <c r="A130" s="3">
        <v>20106</v>
      </c>
      <c r="B130" s="3" t="s">
        <v>3741</v>
      </c>
      <c r="C130" s="3"/>
      <c r="D130" s="3" t="s">
        <v>3741</v>
      </c>
      <c r="E130" s="3">
        <v>20106</v>
      </c>
    </row>
    <row r="131" spans="1:5" ht="13.8" x14ac:dyDescent="0.3">
      <c r="A131" s="3">
        <v>20107</v>
      </c>
      <c r="B131" s="3" t="s">
        <v>3742</v>
      </c>
      <c r="C131" s="3"/>
      <c r="D131" s="3" t="s">
        <v>3742</v>
      </c>
      <c r="E131" s="3">
        <v>20107</v>
      </c>
    </row>
    <row r="132" spans="1:5" ht="13.8" x14ac:dyDescent="0.3">
      <c r="A132" s="3">
        <v>20108</v>
      </c>
      <c r="B132" s="3" t="s">
        <v>3743</v>
      </c>
      <c r="C132" s="3"/>
      <c r="D132" s="3" t="s">
        <v>3743</v>
      </c>
      <c r="E132" s="3">
        <v>20108</v>
      </c>
    </row>
    <row r="133" spans="1:5" ht="13.8" x14ac:dyDescent="0.3">
      <c r="A133" s="3">
        <v>20109</v>
      </c>
      <c r="B133" s="3" t="s">
        <v>3744</v>
      </c>
      <c r="C133" s="3"/>
      <c r="D133" s="3" t="s">
        <v>3744</v>
      </c>
      <c r="E133" s="3">
        <v>20109</v>
      </c>
    </row>
    <row r="134" spans="1:5" ht="13.8" x14ac:dyDescent="0.3">
      <c r="A134" s="3">
        <v>20110</v>
      </c>
      <c r="B134" s="3" t="s">
        <v>3745</v>
      </c>
      <c r="C134" s="3"/>
      <c r="D134" s="3" t="s">
        <v>3745</v>
      </c>
      <c r="E134" s="3">
        <v>20110</v>
      </c>
    </row>
    <row r="135" spans="1:5" ht="13.8" x14ac:dyDescent="0.3">
      <c r="A135" s="3">
        <v>20111</v>
      </c>
      <c r="B135" s="3" t="s">
        <v>3746</v>
      </c>
      <c r="C135" s="3"/>
      <c r="D135" s="3" t="s">
        <v>3746</v>
      </c>
      <c r="E135" s="3">
        <v>20111</v>
      </c>
    </row>
    <row r="136" spans="1:5" ht="13.8" x14ac:dyDescent="0.3">
      <c r="A136" s="3">
        <v>20112</v>
      </c>
      <c r="B136" s="3" t="s">
        <v>3747</v>
      </c>
      <c r="C136" s="3"/>
      <c r="D136" s="3" t="s">
        <v>3747</v>
      </c>
      <c r="E136" s="3">
        <v>20112</v>
      </c>
    </row>
    <row r="137" spans="1:5" ht="13.8" x14ac:dyDescent="0.3">
      <c r="A137" s="3">
        <v>20113</v>
      </c>
      <c r="B137" s="3" t="s">
        <v>3748</v>
      </c>
      <c r="C137" s="3"/>
      <c r="D137" s="3" t="s">
        <v>3748</v>
      </c>
      <c r="E137" s="3">
        <v>20113</v>
      </c>
    </row>
    <row r="138" spans="1:5" ht="13.8" x14ac:dyDescent="0.3">
      <c r="A138" s="3">
        <v>20114</v>
      </c>
      <c r="B138" s="3" t="s">
        <v>3749</v>
      </c>
      <c r="C138" s="3"/>
      <c r="D138" s="3" t="s">
        <v>3749</v>
      </c>
      <c r="E138" s="3">
        <v>20114</v>
      </c>
    </row>
    <row r="139" spans="1:5" ht="13.8" x14ac:dyDescent="0.3">
      <c r="A139" s="3">
        <v>20201</v>
      </c>
      <c r="B139" s="3" t="s">
        <v>3750</v>
      </c>
      <c r="C139" s="3"/>
      <c r="D139" s="3" t="s">
        <v>3750</v>
      </c>
      <c r="E139" s="3">
        <v>20201</v>
      </c>
    </row>
    <row r="140" spans="1:5" ht="13.8" x14ac:dyDescent="0.3">
      <c r="A140" s="3">
        <v>20202</v>
      </c>
      <c r="B140" s="3" t="s">
        <v>3751</v>
      </c>
      <c r="C140" s="3"/>
      <c r="D140" s="3" t="s">
        <v>3751</v>
      </c>
      <c r="E140" s="3">
        <v>20202</v>
      </c>
    </row>
    <row r="141" spans="1:5" ht="13.8" x14ac:dyDescent="0.3">
      <c r="A141" s="3">
        <v>20203</v>
      </c>
      <c r="B141" s="3" t="s">
        <v>3752</v>
      </c>
      <c r="C141" s="3"/>
      <c r="D141" s="3" t="s">
        <v>3752</v>
      </c>
      <c r="E141" s="3">
        <v>20203</v>
      </c>
    </row>
    <row r="142" spans="1:5" ht="13.8" x14ac:dyDescent="0.3">
      <c r="A142" s="3">
        <v>20204</v>
      </c>
      <c r="B142" s="3" t="s">
        <v>4347</v>
      </c>
      <c r="C142" s="3"/>
      <c r="D142" s="3" t="s">
        <v>4347</v>
      </c>
      <c r="E142" s="3">
        <v>20204</v>
      </c>
    </row>
    <row r="143" spans="1:5" ht="13.8" x14ac:dyDescent="0.3">
      <c r="A143" s="3">
        <v>20205</v>
      </c>
      <c r="B143" s="3" t="s">
        <v>3753</v>
      </c>
      <c r="C143" s="3"/>
      <c r="D143" s="3" t="s">
        <v>3753</v>
      </c>
      <c r="E143" s="3">
        <v>20205</v>
      </c>
    </row>
    <row r="144" spans="1:5" ht="13.8" x14ac:dyDescent="0.3">
      <c r="A144" s="3">
        <v>20206</v>
      </c>
      <c r="B144" s="3" t="s">
        <v>3754</v>
      </c>
      <c r="C144" s="3"/>
      <c r="D144" s="3" t="s">
        <v>3754</v>
      </c>
      <c r="E144" s="3">
        <v>20206</v>
      </c>
    </row>
    <row r="145" spans="1:5" ht="13.8" x14ac:dyDescent="0.3">
      <c r="A145" s="3">
        <v>20207</v>
      </c>
      <c r="B145" s="3" t="s">
        <v>3755</v>
      </c>
      <c r="C145" s="3"/>
      <c r="D145" s="3" t="s">
        <v>3755</v>
      </c>
      <c r="E145" s="3">
        <v>20207</v>
      </c>
    </row>
    <row r="146" spans="1:5" ht="13.8" x14ac:dyDescent="0.3">
      <c r="A146" s="3">
        <v>20208</v>
      </c>
      <c r="B146" s="3" t="s">
        <v>3756</v>
      </c>
      <c r="C146" s="3"/>
      <c r="D146" s="3" t="s">
        <v>3756</v>
      </c>
      <c r="E146" s="3">
        <v>20208</v>
      </c>
    </row>
    <row r="147" spans="1:5" ht="13.8" x14ac:dyDescent="0.3">
      <c r="A147" s="3">
        <v>20209</v>
      </c>
      <c r="B147" s="3" t="s">
        <v>3757</v>
      </c>
      <c r="C147" s="3"/>
      <c r="D147" s="3" t="s">
        <v>3757</v>
      </c>
      <c r="E147" s="3">
        <v>20209</v>
      </c>
    </row>
    <row r="148" spans="1:5" ht="13.8" x14ac:dyDescent="0.3">
      <c r="A148" s="3">
        <v>20210</v>
      </c>
      <c r="B148" s="3" t="s">
        <v>3758</v>
      </c>
      <c r="C148" s="3"/>
      <c r="D148" s="3" t="s">
        <v>3758</v>
      </c>
      <c r="E148" s="3">
        <v>20210</v>
      </c>
    </row>
    <row r="149" spans="1:5" ht="13.8" x14ac:dyDescent="0.3">
      <c r="A149" s="3">
        <v>20211</v>
      </c>
      <c r="B149" s="3" t="s">
        <v>3759</v>
      </c>
      <c r="C149" s="3"/>
      <c r="D149" s="3" t="s">
        <v>3759</v>
      </c>
      <c r="E149" s="3">
        <v>20211</v>
      </c>
    </row>
    <row r="150" spans="1:5" ht="13.8" x14ac:dyDescent="0.3">
      <c r="A150" s="3">
        <v>20212</v>
      </c>
      <c r="B150" s="3" t="s">
        <v>3760</v>
      </c>
      <c r="C150" s="3"/>
      <c r="D150" s="3" t="s">
        <v>3760</v>
      </c>
      <c r="E150" s="3">
        <v>20212</v>
      </c>
    </row>
    <row r="151" spans="1:5" ht="13.8" x14ac:dyDescent="0.3">
      <c r="A151" s="3">
        <v>20213</v>
      </c>
      <c r="B151" s="3" t="s">
        <v>4348</v>
      </c>
      <c r="C151" s="3"/>
      <c r="D151" s="3" t="s">
        <v>4348</v>
      </c>
      <c r="E151" s="3">
        <v>20213</v>
      </c>
    </row>
    <row r="152" spans="1:5" ht="13.8" x14ac:dyDescent="0.3">
      <c r="A152" s="3">
        <v>20214</v>
      </c>
      <c r="B152" s="3" t="s">
        <v>3761</v>
      </c>
      <c r="C152" s="3"/>
      <c r="D152" s="3" t="s">
        <v>3761</v>
      </c>
      <c r="E152" s="3">
        <v>20214</v>
      </c>
    </row>
    <row r="153" spans="1:5" ht="13.8" x14ac:dyDescent="0.3">
      <c r="A153" s="3">
        <v>20301</v>
      </c>
      <c r="B153" s="3" t="s">
        <v>3762</v>
      </c>
      <c r="C153" s="3"/>
      <c r="D153" s="3" t="s">
        <v>3762</v>
      </c>
      <c r="E153" s="3">
        <v>20301</v>
      </c>
    </row>
    <row r="154" spans="1:5" ht="13.8" x14ac:dyDescent="0.3">
      <c r="A154" s="3">
        <v>20302</v>
      </c>
      <c r="B154" s="3" t="s">
        <v>3763</v>
      </c>
      <c r="C154" s="3"/>
      <c r="D154" s="3" t="s">
        <v>3763</v>
      </c>
      <c r="E154" s="3">
        <v>20302</v>
      </c>
    </row>
    <row r="155" spans="1:5" ht="13.8" x14ac:dyDescent="0.3">
      <c r="A155" s="3">
        <v>20303</v>
      </c>
      <c r="B155" s="3" t="s">
        <v>3764</v>
      </c>
      <c r="C155" s="3"/>
      <c r="D155" s="3" t="s">
        <v>3764</v>
      </c>
      <c r="E155" s="3">
        <v>20303</v>
      </c>
    </row>
    <row r="156" spans="1:5" ht="13.8" x14ac:dyDescent="0.3">
      <c r="A156" s="3">
        <v>20304</v>
      </c>
      <c r="B156" s="3" t="s">
        <v>3765</v>
      </c>
      <c r="C156" s="3"/>
      <c r="D156" s="3" t="s">
        <v>3765</v>
      </c>
      <c r="E156" s="3">
        <v>20304</v>
      </c>
    </row>
    <row r="157" spans="1:5" ht="13.8" x14ac:dyDescent="0.3">
      <c r="A157" s="3">
        <v>20305</v>
      </c>
      <c r="B157" s="3" t="s">
        <v>3766</v>
      </c>
      <c r="C157" s="3"/>
      <c r="D157" s="3" t="s">
        <v>3766</v>
      </c>
      <c r="E157" s="3">
        <v>20305</v>
      </c>
    </row>
    <row r="158" spans="1:5" ht="13.8" x14ac:dyDescent="0.3">
      <c r="A158" s="3">
        <v>20307</v>
      </c>
      <c r="B158" s="3" t="s">
        <v>3767</v>
      </c>
      <c r="C158" s="3"/>
      <c r="D158" s="3" t="s">
        <v>3767</v>
      </c>
      <c r="E158" s="3">
        <v>20307</v>
      </c>
    </row>
    <row r="159" spans="1:5" ht="13.8" x14ac:dyDescent="0.3">
      <c r="A159" s="3">
        <v>20308</v>
      </c>
      <c r="B159" s="3" t="s">
        <v>3768</v>
      </c>
      <c r="C159" s="3"/>
      <c r="D159" s="3" t="s">
        <v>3768</v>
      </c>
      <c r="E159" s="3">
        <v>20308</v>
      </c>
    </row>
    <row r="160" spans="1:5" ht="13.8" x14ac:dyDescent="0.3">
      <c r="A160" s="3">
        <v>20401</v>
      </c>
      <c r="B160" s="3" t="s">
        <v>3769</v>
      </c>
      <c r="C160" s="3"/>
      <c r="D160" s="3" t="s">
        <v>3769</v>
      </c>
      <c r="E160" s="3">
        <v>20401</v>
      </c>
    </row>
    <row r="161" spans="1:5" ht="13.8" x14ac:dyDescent="0.3">
      <c r="A161" s="3">
        <v>20402</v>
      </c>
      <c r="B161" s="3" t="s">
        <v>3770</v>
      </c>
      <c r="C161" s="3"/>
      <c r="D161" s="3" t="s">
        <v>3770</v>
      </c>
      <c r="E161" s="3">
        <v>20402</v>
      </c>
    </row>
    <row r="162" spans="1:5" ht="13.8" x14ac:dyDescent="0.3">
      <c r="A162" s="3">
        <v>20403</v>
      </c>
      <c r="B162" s="3" t="s">
        <v>3771</v>
      </c>
      <c r="C162" s="3"/>
      <c r="D162" s="3" t="s">
        <v>3771</v>
      </c>
      <c r="E162" s="3">
        <v>20403</v>
      </c>
    </row>
    <row r="163" spans="1:5" ht="13.8" x14ac:dyDescent="0.3">
      <c r="A163" s="3">
        <v>20404</v>
      </c>
      <c r="B163" s="3" t="s">
        <v>3772</v>
      </c>
      <c r="C163" s="3"/>
      <c r="D163" s="3" t="s">
        <v>3772</v>
      </c>
      <c r="E163" s="3">
        <v>20404</v>
      </c>
    </row>
    <row r="164" spans="1:5" ht="13.8" x14ac:dyDescent="0.3">
      <c r="A164" s="3">
        <v>20501</v>
      </c>
      <c r="B164" s="3" t="s">
        <v>3773</v>
      </c>
      <c r="C164" s="3"/>
      <c r="D164" s="3" t="s">
        <v>3773</v>
      </c>
      <c r="E164" s="3">
        <v>20501</v>
      </c>
    </row>
    <row r="165" spans="1:5" ht="13.8" x14ac:dyDescent="0.3">
      <c r="A165" s="3">
        <v>20502</v>
      </c>
      <c r="B165" s="3" t="s">
        <v>3774</v>
      </c>
      <c r="C165" s="3"/>
      <c r="D165" s="3" t="s">
        <v>3774</v>
      </c>
      <c r="E165" s="3">
        <v>20502</v>
      </c>
    </row>
    <row r="166" spans="1:5" ht="13.8" x14ac:dyDescent="0.3">
      <c r="A166" s="3">
        <v>20503</v>
      </c>
      <c r="B166" s="3" t="s">
        <v>3775</v>
      </c>
      <c r="C166" s="3"/>
      <c r="D166" s="3" t="s">
        <v>3775</v>
      </c>
      <c r="E166" s="3">
        <v>20503</v>
      </c>
    </row>
    <row r="167" spans="1:5" ht="13.8" x14ac:dyDescent="0.3">
      <c r="A167" s="3">
        <v>20504</v>
      </c>
      <c r="B167" s="3" t="s">
        <v>3776</v>
      </c>
      <c r="C167" s="3"/>
      <c r="D167" s="3" t="s">
        <v>3776</v>
      </c>
      <c r="E167" s="3">
        <v>20504</v>
      </c>
    </row>
    <row r="168" spans="1:5" ht="13.8" x14ac:dyDescent="0.3">
      <c r="A168" s="3">
        <v>20505</v>
      </c>
      <c r="B168" s="3" t="s">
        <v>3777</v>
      </c>
      <c r="C168" s="3"/>
      <c r="D168" s="3" t="s">
        <v>3777</v>
      </c>
      <c r="E168" s="3">
        <v>20505</v>
      </c>
    </row>
    <row r="169" spans="1:5" ht="13.8" x14ac:dyDescent="0.3">
      <c r="A169" s="3">
        <v>20506</v>
      </c>
      <c r="B169" s="3" t="s">
        <v>3778</v>
      </c>
      <c r="C169" s="3"/>
      <c r="D169" s="3" t="s">
        <v>3778</v>
      </c>
      <c r="E169" s="3">
        <v>20506</v>
      </c>
    </row>
    <row r="170" spans="1:5" ht="13.8" x14ac:dyDescent="0.3">
      <c r="A170" s="3">
        <v>20507</v>
      </c>
      <c r="B170" s="3" t="s">
        <v>3779</v>
      </c>
      <c r="C170" s="3"/>
      <c r="D170" s="3" t="s">
        <v>3779</v>
      </c>
      <c r="E170" s="3">
        <v>20507</v>
      </c>
    </row>
    <row r="171" spans="1:5" ht="13.8" x14ac:dyDescent="0.3">
      <c r="A171" s="3">
        <v>20508</v>
      </c>
      <c r="B171" s="3" t="s">
        <v>3780</v>
      </c>
      <c r="C171" s="3"/>
      <c r="D171" s="3" t="s">
        <v>3780</v>
      </c>
      <c r="E171" s="3">
        <v>20508</v>
      </c>
    </row>
    <row r="172" spans="1:5" ht="13.8" x14ac:dyDescent="0.3">
      <c r="A172" s="3">
        <v>20601</v>
      </c>
      <c r="B172" s="3" t="s">
        <v>3781</v>
      </c>
      <c r="C172" s="3"/>
      <c r="D172" s="3" t="s">
        <v>3781</v>
      </c>
      <c r="E172" s="3">
        <v>20601</v>
      </c>
    </row>
    <row r="173" spans="1:5" ht="13.8" x14ac:dyDescent="0.3">
      <c r="A173" s="3">
        <v>20602</v>
      </c>
      <c r="B173" s="3" t="s">
        <v>3782</v>
      </c>
      <c r="C173" s="3"/>
      <c r="D173" s="3" t="s">
        <v>3782</v>
      </c>
      <c r="E173" s="3">
        <v>20602</v>
      </c>
    </row>
    <row r="174" spans="1:5" ht="13.8" x14ac:dyDescent="0.3">
      <c r="A174" s="3">
        <v>20603</v>
      </c>
      <c r="B174" s="3" t="s">
        <v>3783</v>
      </c>
      <c r="C174" s="3"/>
      <c r="D174" s="3" t="s">
        <v>3783</v>
      </c>
      <c r="E174" s="3">
        <v>20603</v>
      </c>
    </row>
    <row r="175" spans="1:5" ht="13.8" x14ac:dyDescent="0.3">
      <c r="A175" s="3">
        <v>20604</v>
      </c>
      <c r="B175" s="3" t="s">
        <v>3784</v>
      </c>
      <c r="C175" s="3"/>
      <c r="D175" s="3" t="s">
        <v>3784</v>
      </c>
      <c r="E175" s="3">
        <v>20604</v>
      </c>
    </row>
    <row r="176" spans="1:5" ht="13.8" x14ac:dyDescent="0.3">
      <c r="A176" s="3">
        <v>20605</v>
      </c>
      <c r="B176" s="3" t="s">
        <v>3785</v>
      </c>
      <c r="C176" s="3"/>
      <c r="D176" s="3" t="s">
        <v>3785</v>
      </c>
      <c r="E176" s="3">
        <v>20605</v>
      </c>
    </row>
    <row r="177" spans="1:5" ht="13.8" x14ac:dyDescent="0.3">
      <c r="A177" s="3">
        <v>20606</v>
      </c>
      <c r="B177" s="3" t="s">
        <v>3786</v>
      </c>
      <c r="C177" s="3"/>
      <c r="D177" s="3" t="s">
        <v>3786</v>
      </c>
      <c r="E177" s="3">
        <v>20606</v>
      </c>
    </row>
    <row r="178" spans="1:5" ht="13.8" x14ac:dyDescent="0.3">
      <c r="A178" s="3">
        <v>20607</v>
      </c>
      <c r="B178" s="3" t="s">
        <v>4349</v>
      </c>
      <c r="C178" s="3"/>
      <c r="D178" s="3" t="s">
        <v>4349</v>
      </c>
      <c r="E178" s="3">
        <v>20607</v>
      </c>
    </row>
    <row r="179" spans="1:5" ht="13.8" x14ac:dyDescent="0.3">
      <c r="A179" s="3">
        <v>20608</v>
      </c>
      <c r="B179" s="3" t="s">
        <v>3787</v>
      </c>
      <c r="C179" s="3"/>
      <c r="D179" s="3" t="s">
        <v>3787</v>
      </c>
      <c r="E179" s="3">
        <v>20608</v>
      </c>
    </row>
    <row r="180" spans="1:5" ht="13.8" x14ac:dyDescent="0.3">
      <c r="A180" s="3">
        <v>20701</v>
      </c>
      <c r="B180" s="3" t="s">
        <v>3788</v>
      </c>
      <c r="C180" s="3"/>
      <c r="D180" s="3" t="s">
        <v>3788</v>
      </c>
      <c r="E180" s="3">
        <v>20701</v>
      </c>
    </row>
    <row r="181" spans="1:5" ht="13.8" x14ac:dyDescent="0.3">
      <c r="A181" s="3">
        <v>20702</v>
      </c>
      <c r="B181" s="3" t="s">
        <v>3789</v>
      </c>
      <c r="C181" s="3"/>
      <c r="D181" s="3" t="s">
        <v>3789</v>
      </c>
      <c r="E181" s="3">
        <v>20702</v>
      </c>
    </row>
    <row r="182" spans="1:5" ht="13.8" x14ac:dyDescent="0.3">
      <c r="A182" s="3">
        <v>20703</v>
      </c>
      <c r="B182" s="3" t="s">
        <v>3790</v>
      </c>
      <c r="C182" s="3"/>
      <c r="D182" s="3" t="s">
        <v>3790</v>
      </c>
      <c r="E182" s="3">
        <v>20703</v>
      </c>
    </row>
    <row r="183" spans="1:5" ht="13.8" x14ac:dyDescent="0.3">
      <c r="A183" s="3">
        <v>20704</v>
      </c>
      <c r="B183" s="3" t="s">
        <v>3791</v>
      </c>
      <c r="C183" s="3"/>
      <c r="D183" s="3" t="s">
        <v>3791</v>
      </c>
      <c r="E183" s="3">
        <v>20704</v>
      </c>
    </row>
    <row r="184" spans="1:5" ht="13.8" x14ac:dyDescent="0.3">
      <c r="A184" s="3">
        <v>20705</v>
      </c>
      <c r="B184" s="3" t="s">
        <v>3792</v>
      </c>
      <c r="C184" s="3"/>
      <c r="D184" s="3" t="s">
        <v>3792</v>
      </c>
      <c r="E184" s="3">
        <v>20705</v>
      </c>
    </row>
    <row r="185" spans="1:5" ht="13.8" x14ac:dyDescent="0.3">
      <c r="A185" s="3">
        <v>20706</v>
      </c>
      <c r="B185" s="3" t="s">
        <v>3793</v>
      </c>
      <c r="C185" s="3"/>
      <c r="D185" s="3" t="s">
        <v>3793</v>
      </c>
      <c r="E185" s="3">
        <v>20706</v>
      </c>
    </row>
    <row r="186" spans="1:5" ht="13.8" x14ac:dyDescent="0.3">
      <c r="A186" s="3">
        <v>20707</v>
      </c>
      <c r="B186" s="3" t="s">
        <v>5269</v>
      </c>
      <c r="C186" s="3"/>
      <c r="D186" s="3" t="s">
        <v>5269</v>
      </c>
      <c r="E186" s="3">
        <v>20707</v>
      </c>
    </row>
    <row r="187" spans="1:5" ht="13.8" x14ac:dyDescent="0.3">
      <c r="A187" s="3">
        <v>20801</v>
      </c>
      <c r="B187" s="3" t="s">
        <v>3794</v>
      </c>
      <c r="C187" s="3"/>
      <c r="D187" s="3" t="s">
        <v>3794</v>
      </c>
      <c r="E187" s="3">
        <v>20801</v>
      </c>
    </row>
    <row r="188" spans="1:5" ht="13.8" x14ac:dyDescent="0.3">
      <c r="A188" s="3">
        <v>20802</v>
      </c>
      <c r="B188" s="3" t="s">
        <v>3795</v>
      </c>
      <c r="C188" s="3"/>
      <c r="D188" s="3" t="s">
        <v>3795</v>
      </c>
      <c r="E188" s="3">
        <v>20802</v>
      </c>
    </row>
    <row r="189" spans="1:5" ht="13.8" x14ac:dyDescent="0.3">
      <c r="A189" s="3">
        <v>20803</v>
      </c>
      <c r="B189" s="3" t="s">
        <v>3796</v>
      </c>
      <c r="C189" s="3"/>
      <c r="D189" s="3" t="s">
        <v>3796</v>
      </c>
      <c r="E189" s="3">
        <v>20803</v>
      </c>
    </row>
    <row r="190" spans="1:5" ht="13.8" x14ac:dyDescent="0.3">
      <c r="A190" s="3">
        <v>20804</v>
      </c>
      <c r="B190" s="3" t="s">
        <v>3797</v>
      </c>
      <c r="C190" s="3"/>
      <c r="D190" s="3" t="s">
        <v>3797</v>
      </c>
      <c r="E190" s="3">
        <v>20804</v>
      </c>
    </row>
    <row r="191" spans="1:5" ht="13.8" x14ac:dyDescent="0.3">
      <c r="A191" s="3">
        <v>20805</v>
      </c>
      <c r="B191" s="3" t="s">
        <v>4350</v>
      </c>
      <c r="C191" s="3"/>
      <c r="D191" s="3" t="s">
        <v>4350</v>
      </c>
      <c r="E191" s="3">
        <v>20805</v>
      </c>
    </row>
    <row r="192" spans="1:5" ht="13.8" x14ac:dyDescent="0.3">
      <c r="A192" s="3">
        <v>20901</v>
      </c>
      <c r="B192" s="3" t="s">
        <v>3798</v>
      </c>
      <c r="C192" s="3"/>
      <c r="D192" s="3" t="s">
        <v>3798</v>
      </c>
      <c r="E192" s="3">
        <v>20901</v>
      </c>
    </row>
    <row r="193" spans="1:5" ht="13.8" x14ac:dyDescent="0.3">
      <c r="A193" s="3">
        <v>20902</v>
      </c>
      <c r="B193" s="3" t="s">
        <v>5270</v>
      </c>
      <c r="C193" s="3"/>
      <c r="D193" s="3" t="s">
        <v>5270</v>
      </c>
      <c r="E193" s="3">
        <v>20902</v>
      </c>
    </row>
    <row r="194" spans="1:5" ht="13.8" x14ac:dyDescent="0.3">
      <c r="A194" s="3">
        <v>20903</v>
      </c>
      <c r="B194" s="3" t="s">
        <v>4351</v>
      </c>
      <c r="C194" s="3"/>
      <c r="D194" s="3" t="s">
        <v>4351</v>
      </c>
      <c r="E194" s="3">
        <v>20903</v>
      </c>
    </row>
    <row r="195" spans="1:5" ht="13.8" x14ac:dyDescent="0.3">
      <c r="A195" s="3">
        <v>20904</v>
      </c>
      <c r="B195" s="3" t="s">
        <v>3799</v>
      </c>
      <c r="C195" s="3"/>
      <c r="D195" s="3" t="s">
        <v>3799</v>
      </c>
      <c r="E195" s="3">
        <v>20904</v>
      </c>
    </row>
    <row r="196" spans="1:5" ht="13.8" x14ac:dyDescent="0.3">
      <c r="A196" s="3">
        <v>20905</v>
      </c>
      <c r="B196" s="3" t="s">
        <v>4716</v>
      </c>
      <c r="C196" s="3"/>
      <c r="D196" s="3" t="s">
        <v>4716</v>
      </c>
      <c r="E196" s="3">
        <v>20905</v>
      </c>
    </row>
    <row r="197" spans="1:5" ht="13.8" x14ac:dyDescent="0.3">
      <c r="A197" s="3">
        <v>21001</v>
      </c>
      <c r="B197" s="3" t="s">
        <v>3800</v>
      </c>
      <c r="C197" s="3"/>
      <c r="D197" s="3" t="s">
        <v>3800</v>
      </c>
      <c r="E197" s="3">
        <v>21001</v>
      </c>
    </row>
    <row r="198" spans="1:5" ht="13.8" x14ac:dyDescent="0.3">
      <c r="A198" s="3">
        <v>21002</v>
      </c>
      <c r="B198" s="3" t="s">
        <v>3801</v>
      </c>
      <c r="C198" s="3"/>
      <c r="D198" s="3" t="s">
        <v>3801</v>
      </c>
      <c r="E198" s="3">
        <v>21002</v>
      </c>
    </row>
    <row r="199" spans="1:5" ht="13.8" x14ac:dyDescent="0.3">
      <c r="A199" s="3">
        <v>21003</v>
      </c>
      <c r="B199" s="3" t="s">
        <v>3802</v>
      </c>
      <c r="C199" s="3"/>
      <c r="D199" s="3" t="s">
        <v>3802</v>
      </c>
      <c r="E199" s="3">
        <v>21003</v>
      </c>
    </row>
    <row r="200" spans="1:5" ht="13.8" x14ac:dyDescent="0.3">
      <c r="A200" s="3">
        <v>21004</v>
      </c>
      <c r="B200" s="3" t="s">
        <v>4352</v>
      </c>
      <c r="C200" s="3"/>
      <c r="D200" s="3" t="s">
        <v>4352</v>
      </c>
      <c r="E200" s="3">
        <v>21004</v>
      </c>
    </row>
    <row r="201" spans="1:5" ht="13.8" x14ac:dyDescent="0.3">
      <c r="A201" s="3">
        <v>21005</v>
      </c>
      <c r="B201" s="3" t="s">
        <v>3803</v>
      </c>
      <c r="C201" s="3"/>
      <c r="D201" s="3" t="s">
        <v>3803</v>
      </c>
      <c r="E201" s="3">
        <v>21005</v>
      </c>
    </row>
    <row r="202" spans="1:5" ht="13.8" x14ac:dyDescent="0.3">
      <c r="A202" s="3">
        <v>21006</v>
      </c>
      <c r="B202" s="3" t="s">
        <v>3804</v>
      </c>
      <c r="C202" s="3"/>
      <c r="D202" s="3" t="s">
        <v>3804</v>
      </c>
      <c r="E202" s="3">
        <v>21006</v>
      </c>
    </row>
    <row r="203" spans="1:5" ht="13.8" x14ac:dyDescent="0.3">
      <c r="A203" s="3">
        <v>21007</v>
      </c>
      <c r="B203" s="3" t="s">
        <v>4353</v>
      </c>
      <c r="C203" s="3"/>
      <c r="D203" s="3" t="s">
        <v>4353</v>
      </c>
      <c r="E203" s="3">
        <v>21007</v>
      </c>
    </row>
    <row r="204" spans="1:5" ht="13.8" x14ac:dyDescent="0.3">
      <c r="A204" s="3">
        <v>21008</v>
      </c>
      <c r="B204" s="3" t="s">
        <v>4717</v>
      </c>
      <c r="C204" s="3"/>
      <c r="D204" s="3" t="s">
        <v>4717</v>
      </c>
      <c r="E204" s="3">
        <v>21008</v>
      </c>
    </row>
    <row r="205" spans="1:5" ht="13.8" x14ac:dyDescent="0.3">
      <c r="A205" s="3">
        <v>21009</v>
      </c>
      <c r="B205" s="3" t="s">
        <v>4718</v>
      </c>
      <c r="C205" s="3"/>
      <c r="D205" s="3" t="s">
        <v>4718</v>
      </c>
      <c r="E205" s="3">
        <v>21009</v>
      </c>
    </row>
    <row r="206" spans="1:5" ht="13.8" x14ac:dyDescent="0.3">
      <c r="A206" s="3">
        <v>21010</v>
      </c>
      <c r="B206" s="3" t="s">
        <v>3805</v>
      </c>
      <c r="C206" s="3"/>
      <c r="D206" s="3" t="s">
        <v>3805</v>
      </c>
      <c r="E206" s="3">
        <v>21010</v>
      </c>
    </row>
    <row r="207" spans="1:5" ht="13.8" x14ac:dyDescent="0.3">
      <c r="A207" s="3">
        <v>21011</v>
      </c>
      <c r="B207" s="3" t="s">
        <v>3806</v>
      </c>
      <c r="C207" s="3"/>
      <c r="D207" s="3" t="s">
        <v>3806</v>
      </c>
      <c r="E207" s="3">
        <v>21011</v>
      </c>
    </row>
    <row r="208" spans="1:5" ht="13.8" x14ac:dyDescent="0.3">
      <c r="A208" s="3">
        <v>21012</v>
      </c>
      <c r="B208" s="3" t="s">
        <v>3807</v>
      </c>
      <c r="C208" s="3"/>
      <c r="D208" s="3" t="s">
        <v>3807</v>
      </c>
      <c r="E208" s="3">
        <v>21012</v>
      </c>
    </row>
    <row r="209" spans="1:5" ht="13.8" x14ac:dyDescent="0.3">
      <c r="A209" s="3">
        <v>21013</v>
      </c>
      <c r="B209" s="3" t="s">
        <v>3808</v>
      </c>
      <c r="C209" s="3"/>
      <c r="D209" s="3" t="s">
        <v>3808</v>
      </c>
      <c r="E209" s="3">
        <v>21013</v>
      </c>
    </row>
    <row r="210" spans="1:5" ht="13.8" x14ac:dyDescent="0.3">
      <c r="A210" s="3">
        <v>21101</v>
      </c>
      <c r="B210" s="3" t="s">
        <v>3809</v>
      </c>
      <c r="C210" s="3"/>
      <c r="D210" s="3" t="s">
        <v>3809</v>
      </c>
      <c r="E210" s="3">
        <v>21101</v>
      </c>
    </row>
    <row r="211" spans="1:5" ht="13.8" x14ac:dyDescent="0.3">
      <c r="A211" s="3">
        <v>21102</v>
      </c>
      <c r="B211" s="3" t="s">
        <v>3810</v>
      </c>
      <c r="C211" s="3"/>
      <c r="D211" s="3" t="s">
        <v>3810</v>
      </c>
      <c r="E211" s="3">
        <v>21102</v>
      </c>
    </row>
    <row r="212" spans="1:5" ht="13.8" x14ac:dyDescent="0.3">
      <c r="A212" s="3">
        <v>21103</v>
      </c>
      <c r="B212" s="3" t="s">
        <v>4354</v>
      </c>
      <c r="C212" s="3"/>
      <c r="D212" s="3" t="s">
        <v>4354</v>
      </c>
      <c r="E212" s="3">
        <v>21103</v>
      </c>
    </row>
    <row r="213" spans="1:5" ht="13.8" x14ac:dyDescent="0.3">
      <c r="A213" s="3">
        <v>21104</v>
      </c>
      <c r="B213" s="3" t="s">
        <v>3811</v>
      </c>
      <c r="C213" s="3"/>
      <c r="D213" s="3" t="s">
        <v>3811</v>
      </c>
      <c r="E213" s="3">
        <v>21104</v>
      </c>
    </row>
    <row r="214" spans="1:5" ht="13.8" x14ac:dyDescent="0.3">
      <c r="A214" s="3">
        <v>21105</v>
      </c>
      <c r="B214" s="3" t="s">
        <v>3812</v>
      </c>
      <c r="C214" s="3"/>
      <c r="D214" s="3" t="s">
        <v>3812</v>
      </c>
      <c r="E214" s="3">
        <v>21105</v>
      </c>
    </row>
    <row r="215" spans="1:5" ht="13.8" x14ac:dyDescent="0.3">
      <c r="A215" s="3">
        <v>21106</v>
      </c>
      <c r="B215" s="3" t="s">
        <v>3813</v>
      </c>
      <c r="C215" s="3"/>
      <c r="D215" s="3" t="s">
        <v>3813</v>
      </c>
      <c r="E215" s="3">
        <v>21106</v>
      </c>
    </row>
    <row r="216" spans="1:5" ht="13.8" x14ac:dyDescent="0.3">
      <c r="A216" s="3">
        <v>21107</v>
      </c>
      <c r="B216" s="3" t="s">
        <v>3814</v>
      </c>
      <c r="C216" s="3"/>
      <c r="D216" s="3" t="s">
        <v>3814</v>
      </c>
      <c r="E216" s="3">
        <v>21107</v>
      </c>
    </row>
    <row r="217" spans="1:5" ht="13.8" x14ac:dyDescent="0.3">
      <c r="A217" s="3">
        <v>21201</v>
      </c>
      <c r="B217" s="3" t="s">
        <v>3815</v>
      </c>
      <c r="C217" s="3"/>
      <c r="D217" s="3" t="s">
        <v>3815</v>
      </c>
      <c r="E217" s="3">
        <v>21201</v>
      </c>
    </row>
    <row r="218" spans="1:5" ht="13.8" x14ac:dyDescent="0.3">
      <c r="A218" s="3">
        <v>21202</v>
      </c>
      <c r="B218" s="3" t="s">
        <v>3816</v>
      </c>
      <c r="C218" s="3"/>
      <c r="D218" s="3" t="s">
        <v>3816</v>
      </c>
      <c r="E218" s="3">
        <v>21202</v>
      </c>
    </row>
    <row r="219" spans="1:5" ht="13.8" x14ac:dyDescent="0.3">
      <c r="A219" s="3">
        <v>21203</v>
      </c>
      <c r="B219" s="3" t="s">
        <v>3817</v>
      </c>
      <c r="C219" s="3"/>
      <c r="D219" s="3" t="s">
        <v>3817</v>
      </c>
      <c r="E219" s="3">
        <v>21203</v>
      </c>
    </row>
    <row r="220" spans="1:5" ht="13.8" x14ac:dyDescent="0.3">
      <c r="A220" s="3">
        <v>21204</v>
      </c>
      <c r="B220" s="3" t="s">
        <v>3818</v>
      </c>
      <c r="C220" s="3"/>
      <c r="D220" s="3" t="s">
        <v>3818</v>
      </c>
      <c r="E220" s="3">
        <v>21204</v>
      </c>
    </row>
    <row r="221" spans="1:5" ht="13.8" x14ac:dyDescent="0.3">
      <c r="A221" s="3">
        <v>21205</v>
      </c>
      <c r="B221" s="3" t="s">
        <v>3819</v>
      </c>
      <c r="C221" s="3"/>
      <c r="D221" s="3" t="s">
        <v>3819</v>
      </c>
      <c r="E221" s="3">
        <v>21205</v>
      </c>
    </row>
    <row r="222" spans="1:5" ht="13.8" x14ac:dyDescent="0.3">
      <c r="A222" s="3">
        <v>21301</v>
      </c>
      <c r="B222" s="3" t="s">
        <v>3820</v>
      </c>
      <c r="C222" s="3"/>
      <c r="D222" s="3" t="s">
        <v>3820</v>
      </c>
      <c r="E222" s="3">
        <v>21301</v>
      </c>
    </row>
    <row r="223" spans="1:5" ht="13.8" x14ac:dyDescent="0.3">
      <c r="A223" s="3">
        <v>21302</v>
      </c>
      <c r="B223" s="3" t="s">
        <v>3821</v>
      </c>
      <c r="C223" s="3"/>
      <c r="D223" s="3" t="s">
        <v>3821</v>
      </c>
      <c r="E223" s="3">
        <v>21302</v>
      </c>
    </row>
    <row r="224" spans="1:5" ht="13.8" x14ac:dyDescent="0.3">
      <c r="A224" s="3">
        <v>21303</v>
      </c>
      <c r="B224" s="3" t="s">
        <v>4355</v>
      </c>
      <c r="C224" s="3"/>
      <c r="D224" s="3" t="s">
        <v>4355</v>
      </c>
      <c r="E224" s="3">
        <v>21303</v>
      </c>
    </row>
    <row r="225" spans="1:5" ht="13.8" x14ac:dyDescent="0.3">
      <c r="A225" s="3">
        <v>21304</v>
      </c>
      <c r="B225" s="3" t="s">
        <v>3822</v>
      </c>
      <c r="C225" s="3"/>
      <c r="D225" s="3" t="s">
        <v>3822</v>
      </c>
      <c r="E225" s="3">
        <v>21304</v>
      </c>
    </row>
    <row r="226" spans="1:5" ht="13.8" x14ac:dyDescent="0.3">
      <c r="A226" s="3">
        <v>21305</v>
      </c>
      <c r="B226" s="3" t="s">
        <v>3823</v>
      </c>
      <c r="C226" s="3"/>
      <c r="D226" s="3" t="s">
        <v>3823</v>
      </c>
      <c r="E226" s="3">
        <v>21305</v>
      </c>
    </row>
    <row r="227" spans="1:5" ht="13.8" x14ac:dyDescent="0.3">
      <c r="A227" s="3">
        <v>21306</v>
      </c>
      <c r="B227" s="3" t="s">
        <v>3824</v>
      </c>
      <c r="C227" s="3"/>
      <c r="D227" s="3" t="s">
        <v>3824</v>
      </c>
      <c r="E227" s="3">
        <v>21306</v>
      </c>
    </row>
    <row r="228" spans="1:5" ht="13.8" x14ac:dyDescent="0.3">
      <c r="A228" s="3">
        <v>21307</v>
      </c>
      <c r="B228" s="3" t="s">
        <v>3825</v>
      </c>
      <c r="C228" s="3"/>
      <c r="D228" s="3" t="s">
        <v>3825</v>
      </c>
      <c r="E228" s="3">
        <v>21307</v>
      </c>
    </row>
    <row r="229" spans="1:5" ht="13.8" x14ac:dyDescent="0.3">
      <c r="A229" s="3">
        <v>21308</v>
      </c>
      <c r="B229" s="3" t="s">
        <v>3826</v>
      </c>
      <c r="C229" s="3"/>
      <c r="D229" s="3" t="s">
        <v>3826</v>
      </c>
      <c r="E229" s="3">
        <v>21308</v>
      </c>
    </row>
    <row r="230" spans="1:5" ht="13.8" x14ac:dyDescent="0.3">
      <c r="A230" s="3">
        <v>21401</v>
      </c>
      <c r="B230" s="3" t="s">
        <v>3827</v>
      </c>
      <c r="C230" s="3"/>
      <c r="D230" s="3" t="s">
        <v>3827</v>
      </c>
      <c r="E230" s="3">
        <v>21401</v>
      </c>
    </row>
    <row r="231" spans="1:5" ht="13.8" x14ac:dyDescent="0.3">
      <c r="A231" s="4">
        <v>21402</v>
      </c>
      <c r="B231" s="3" t="s">
        <v>3828</v>
      </c>
      <c r="C231" s="3"/>
      <c r="D231" s="3" t="s">
        <v>3828</v>
      </c>
      <c r="E231" s="4">
        <v>21402</v>
      </c>
    </row>
    <row r="232" spans="1:5" ht="13.8" x14ac:dyDescent="0.3">
      <c r="A232" s="3">
        <v>21403</v>
      </c>
      <c r="B232" s="3" t="s">
        <v>3829</v>
      </c>
      <c r="C232" s="3"/>
      <c r="D232" s="3" t="s">
        <v>3829</v>
      </c>
      <c r="E232" s="3">
        <v>21403</v>
      </c>
    </row>
    <row r="233" spans="1:5" ht="13.8" x14ac:dyDescent="0.3">
      <c r="A233" s="3">
        <v>21404</v>
      </c>
      <c r="B233" s="3" t="s">
        <v>3830</v>
      </c>
      <c r="C233" s="3"/>
      <c r="D233" s="3" t="s">
        <v>3830</v>
      </c>
      <c r="E233" s="3">
        <v>21404</v>
      </c>
    </row>
    <row r="234" spans="1:5" ht="13.8" x14ac:dyDescent="0.3">
      <c r="A234" s="3">
        <v>21501</v>
      </c>
      <c r="B234" s="3" t="s">
        <v>3831</v>
      </c>
      <c r="C234" s="3"/>
      <c r="D234" s="3" t="s">
        <v>3831</v>
      </c>
      <c r="E234" s="3">
        <v>21501</v>
      </c>
    </row>
    <row r="235" spans="1:5" ht="13.8" x14ac:dyDescent="0.3">
      <c r="A235" s="3">
        <v>21502</v>
      </c>
      <c r="B235" s="3" t="s">
        <v>3832</v>
      </c>
      <c r="C235" s="3"/>
      <c r="D235" s="3" t="s">
        <v>3832</v>
      </c>
      <c r="E235" s="3">
        <v>21502</v>
      </c>
    </row>
    <row r="236" spans="1:5" ht="13.8" x14ac:dyDescent="0.3">
      <c r="A236" s="3">
        <v>21503</v>
      </c>
      <c r="B236" s="3" t="s">
        <v>3833</v>
      </c>
      <c r="C236" s="3"/>
      <c r="D236" s="3" t="s">
        <v>3833</v>
      </c>
      <c r="E236" s="3">
        <v>21503</v>
      </c>
    </row>
    <row r="237" spans="1:5" ht="13.8" x14ac:dyDescent="0.3">
      <c r="A237" s="3">
        <v>21504</v>
      </c>
      <c r="B237" s="3" t="s">
        <v>3834</v>
      </c>
      <c r="C237" s="3"/>
      <c r="D237" s="3" t="s">
        <v>3834</v>
      </c>
      <c r="E237" s="3">
        <v>21504</v>
      </c>
    </row>
    <row r="238" spans="1:5" ht="13.8" x14ac:dyDescent="0.3">
      <c r="A238" s="3">
        <v>21601</v>
      </c>
      <c r="B238" s="3" t="s">
        <v>3835</v>
      </c>
      <c r="C238" s="3"/>
      <c r="D238" s="3" t="s">
        <v>3835</v>
      </c>
      <c r="E238" s="3">
        <v>21601</v>
      </c>
    </row>
    <row r="239" spans="1:5" ht="13.8" x14ac:dyDescent="0.3">
      <c r="A239" s="3">
        <v>21602</v>
      </c>
      <c r="B239" s="3" t="s">
        <v>3836</v>
      </c>
      <c r="C239" s="3"/>
      <c r="D239" s="3" t="s">
        <v>3836</v>
      </c>
      <c r="E239" s="3">
        <v>21602</v>
      </c>
    </row>
    <row r="240" spans="1:5" ht="13.8" x14ac:dyDescent="0.3">
      <c r="A240" s="3">
        <v>21603</v>
      </c>
      <c r="B240" s="3" t="s">
        <v>3837</v>
      </c>
      <c r="C240" s="3"/>
      <c r="D240" s="3" t="s">
        <v>3837</v>
      </c>
      <c r="E240" s="3">
        <v>21603</v>
      </c>
    </row>
    <row r="241" spans="1:5" ht="13.8" x14ac:dyDescent="0.3">
      <c r="A241" s="3">
        <v>30101</v>
      </c>
      <c r="B241" s="3" t="s">
        <v>3838</v>
      </c>
      <c r="C241" s="3"/>
      <c r="D241" s="3" t="s">
        <v>3838</v>
      </c>
      <c r="E241" s="3">
        <v>30101</v>
      </c>
    </row>
    <row r="242" spans="1:5" ht="13.8" x14ac:dyDescent="0.3">
      <c r="A242" s="3">
        <v>30102</v>
      </c>
      <c r="B242" s="3" t="s">
        <v>3839</v>
      </c>
      <c r="C242" s="3"/>
      <c r="D242" s="3" t="s">
        <v>3839</v>
      </c>
      <c r="E242" s="3">
        <v>30102</v>
      </c>
    </row>
    <row r="243" spans="1:5" ht="13.8" x14ac:dyDescent="0.3">
      <c r="A243" s="3">
        <v>30103</v>
      </c>
      <c r="B243" s="3" t="s">
        <v>3840</v>
      </c>
      <c r="C243" s="3"/>
      <c r="D243" s="3" t="s">
        <v>3840</v>
      </c>
      <c r="E243" s="3">
        <v>30103</v>
      </c>
    </row>
    <row r="244" spans="1:5" ht="13.8" x14ac:dyDescent="0.3">
      <c r="A244" s="3">
        <v>30104</v>
      </c>
      <c r="B244" s="3" t="s">
        <v>3841</v>
      </c>
      <c r="C244" s="3"/>
      <c r="D244" s="3" t="s">
        <v>3841</v>
      </c>
      <c r="E244" s="3">
        <v>30104</v>
      </c>
    </row>
    <row r="245" spans="1:5" ht="13.8" x14ac:dyDescent="0.3">
      <c r="A245" s="3">
        <v>30105</v>
      </c>
      <c r="B245" s="3" t="s">
        <v>4356</v>
      </c>
      <c r="C245" s="3"/>
      <c r="D245" s="3" t="s">
        <v>4356</v>
      </c>
      <c r="E245" s="3">
        <v>30105</v>
      </c>
    </row>
    <row r="246" spans="1:5" ht="13.8" x14ac:dyDescent="0.3">
      <c r="A246" s="3">
        <v>30106</v>
      </c>
      <c r="B246" s="3" t="s">
        <v>4357</v>
      </c>
      <c r="C246" s="3"/>
      <c r="D246" s="3" t="s">
        <v>4357</v>
      </c>
      <c r="E246" s="3">
        <v>30106</v>
      </c>
    </row>
    <row r="247" spans="1:5" ht="13.8" x14ac:dyDescent="0.3">
      <c r="A247" s="3">
        <v>30107</v>
      </c>
      <c r="B247" s="3" t="s">
        <v>3842</v>
      </c>
      <c r="C247" s="3"/>
      <c r="D247" s="3" t="s">
        <v>3842</v>
      </c>
      <c r="E247" s="3">
        <v>30107</v>
      </c>
    </row>
    <row r="248" spans="1:5" ht="13.8" x14ac:dyDescent="0.3">
      <c r="A248" s="3">
        <v>30108</v>
      </c>
      <c r="B248" s="3" t="s">
        <v>3843</v>
      </c>
      <c r="C248" s="3"/>
      <c r="D248" s="3" t="s">
        <v>3843</v>
      </c>
      <c r="E248" s="3">
        <v>30108</v>
      </c>
    </row>
    <row r="249" spans="1:5" ht="13.8" x14ac:dyDescent="0.3">
      <c r="A249" s="3">
        <v>30109</v>
      </c>
      <c r="B249" s="3" t="s">
        <v>4358</v>
      </c>
      <c r="C249" s="3"/>
      <c r="D249" s="3" t="s">
        <v>4358</v>
      </c>
      <c r="E249" s="3">
        <v>30109</v>
      </c>
    </row>
    <row r="250" spans="1:5" ht="13.8" x14ac:dyDescent="0.3">
      <c r="A250" s="3">
        <v>30110</v>
      </c>
      <c r="B250" s="3" t="s">
        <v>3844</v>
      </c>
      <c r="C250" s="3"/>
      <c r="D250" s="3" t="s">
        <v>3844</v>
      </c>
      <c r="E250" s="3">
        <v>30110</v>
      </c>
    </row>
    <row r="251" spans="1:5" ht="13.8" x14ac:dyDescent="0.3">
      <c r="A251" s="3">
        <v>30111</v>
      </c>
      <c r="B251" s="3" t="s">
        <v>3845</v>
      </c>
      <c r="C251" s="3"/>
      <c r="D251" s="3" t="s">
        <v>3845</v>
      </c>
      <c r="E251" s="3">
        <v>30111</v>
      </c>
    </row>
    <row r="252" spans="1:5" ht="13.8" x14ac:dyDescent="0.3">
      <c r="A252" s="3">
        <v>30201</v>
      </c>
      <c r="B252" s="3" t="s">
        <v>3846</v>
      </c>
      <c r="C252" s="3"/>
      <c r="D252" s="3" t="s">
        <v>3846</v>
      </c>
      <c r="E252" s="3">
        <v>30201</v>
      </c>
    </row>
    <row r="253" spans="1:5" ht="13.8" x14ac:dyDescent="0.3">
      <c r="A253" s="3">
        <v>30202</v>
      </c>
      <c r="B253" s="3" t="s">
        <v>3847</v>
      </c>
      <c r="C253" s="3"/>
      <c r="D253" s="3" t="s">
        <v>3847</v>
      </c>
      <c r="E253" s="3">
        <v>30202</v>
      </c>
    </row>
    <row r="254" spans="1:5" ht="13.8" x14ac:dyDescent="0.3">
      <c r="A254" s="3">
        <v>30203</v>
      </c>
      <c r="B254" s="3" t="s">
        <v>3848</v>
      </c>
      <c r="C254" s="3"/>
      <c r="D254" s="3" t="s">
        <v>3848</v>
      </c>
      <c r="E254" s="3">
        <v>30203</v>
      </c>
    </row>
    <row r="255" spans="1:5" ht="13.8" x14ac:dyDescent="0.3">
      <c r="A255" s="3">
        <v>30204</v>
      </c>
      <c r="B255" s="3" t="s">
        <v>3849</v>
      </c>
      <c r="C255" s="3"/>
      <c r="D255" s="3" t="s">
        <v>3849</v>
      </c>
      <c r="E255" s="3">
        <v>30204</v>
      </c>
    </row>
    <row r="256" spans="1:5" ht="13.8" x14ac:dyDescent="0.3">
      <c r="A256" s="3">
        <v>30205</v>
      </c>
      <c r="B256" s="3" t="s">
        <v>3850</v>
      </c>
      <c r="C256" s="3"/>
      <c r="D256" s="3" t="s">
        <v>3850</v>
      </c>
      <c r="E256" s="3">
        <v>30205</v>
      </c>
    </row>
    <row r="257" spans="1:5" ht="13.8" x14ac:dyDescent="0.3">
      <c r="A257" s="3">
        <v>30206</v>
      </c>
      <c r="B257" s="3" t="s">
        <v>4359</v>
      </c>
      <c r="C257" s="3"/>
      <c r="D257" s="3" t="s">
        <v>4359</v>
      </c>
      <c r="E257" s="3">
        <v>30206</v>
      </c>
    </row>
    <row r="258" spans="1:5" ht="13.8" x14ac:dyDescent="0.3">
      <c r="A258" s="3">
        <v>30301</v>
      </c>
      <c r="B258" s="3" t="s">
        <v>3851</v>
      </c>
      <c r="C258" s="3"/>
      <c r="D258" s="3" t="s">
        <v>3851</v>
      </c>
      <c r="E258" s="3">
        <v>30301</v>
      </c>
    </row>
    <row r="259" spans="1:5" ht="13.8" x14ac:dyDescent="0.3">
      <c r="A259" s="3">
        <v>30302</v>
      </c>
      <c r="B259" s="3" t="s">
        <v>3852</v>
      </c>
      <c r="C259" s="3"/>
      <c r="D259" s="3" t="s">
        <v>3852</v>
      </c>
      <c r="E259" s="3">
        <v>30302</v>
      </c>
    </row>
    <row r="260" spans="1:5" ht="13.8" x14ac:dyDescent="0.3">
      <c r="A260" s="3">
        <v>30303</v>
      </c>
      <c r="B260" s="3" t="s">
        <v>3853</v>
      </c>
      <c r="C260" s="3"/>
      <c r="D260" s="3" t="s">
        <v>3853</v>
      </c>
      <c r="E260" s="3">
        <v>30303</v>
      </c>
    </row>
    <row r="261" spans="1:5" ht="13.8" x14ac:dyDescent="0.3">
      <c r="A261" s="3">
        <v>30304</v>
      </c>
      <c r="B261" s="3" t="s">
        <v>3854</v>
      </c>
      <c r="C261" s="3"/>
      <c r="D261" s="3" t="s">
        <v>3854</v>
      </c>
      <c r="E261" s="3">
        <v>30304</v>
      </c>
    </row>
    <row r="262" spans="1:5" ht="13.8" x14ac:dyDescent="0.3">
      <c r="A262" s="3">
        <v>30305</v>
      </c>
      <c r="B262" s="3" t="s">
        <v>3855</v>
      </c>
      <c r="C262" s="3"/>
      <c r="D262" s="3" t="s">
        <v>3855</v>
      </c>
      <c r="E262" s="3">
        <v>30305</v>
      </c>
    </row>
    <row r="263" spans="1:5" ht="13.8" x14ac:dyDescent="0.3">
      <c r="A263" s="3">
        <v>30306</v>
      </c>
      <c r="B263" s="3" t="s">
        <v>4360</v>
      </c>
      <c r="C263" s="3"/>
      <c r="D263" s="3" t="s">
        <v>4360</v>
      </c>
      <c r="E263" s="3">
        <v>30306</v>
      </c>
    </row>
    <row r="264" spans="1:5" ht="13.8" x14ac:dyDescent="0.3">
      <c r="A264" s="3">
        <v>30307</v>
      </c>
      <c r="B264" s="3" t="s">
        <v>3856</v>
      </c>
      <c r="C264" s="3"/>
      <c r="D264" s="3" t="s">
        <v>3856</v>
      </c>
      <c r="E264" s="3">
        <v>30307</v>
      </c>
    </row>
    <row r="265" spans="1:5" ht="13.8" x14ac:dyDescent="0.3">
      <c r="A265" s="3">
        <v>30308</v>
      </c>
      <c r="B265" s="3" t="s">
        <v>3857</v>
      </c>
      <c r="C265" s="3"/>
      <c r="D265" s="3" t="s">
        <v>3857</v>
      </c>
      <c r="E265" s="3">
        <v>30308</v>
      </c>
    </row>
    <row r="266" spans="1:5" ht="13.8" x14ac:dyDescent="0.3">
      <c r="A266" s="3">
        <v>30401</v>
      </c>
      <c r="B266" s="3" t="s">
        <v>3858</v>
      </c>
      <c r="C266" s="3"/>
      <c r="D266" s="3" t="s">
        <v>3858</v>
      </c>
      <c r="E266" s="3">
        <v>30401</v>
      </c>
    </row>
    <row r="267" spans="1:5" ht="13.8" x14ac:dyDescent="0.3">
      <c r="A267" s="3">
        <v>30402</v>
      </c>
      <c r="B267" s="3" t="s">
        <v>3859</v>
      </c>
      <c r="C267" s="3"/>
      <c r="D267" s="3" t="s">
        <v>3859</v>
      </c>
      <c r="E267" s="3">
        <v>30402</v>
      </c>
    </row>
    <row r="268" spans="1:5" ht="13.8" x14ac:dyDescent="0.3">
      <c r="A268" s="3">
        <v>30403</v>
      </c>
      <c r="B268" s="3" t="s">
        <v>3860</v>
      </c>
      <c r="C268" s="3"/>
      <c r="D268" s="3" t="s">
        <v>3860</v>
      </c>
      <c r="E268" s="3">
        <v>30403</v>
      </c>
    </row>
    <row r="269" spans="1:5" ht="13.8" x14ac:dyDescent="0.3">
      <c r="A269" s="3">
        <v>30404</v>
      </c>
      <c r="B269" s="3" t="s">
        <v>4361</v>
      </c>
      <c r="C269" s="3"/>
      <c r="D269" s="3" t="s">
        <v>4361</v>
      </c>
      <c r="E269" s="3">
        <v>30404</v>
      </c>
    </row>
    <row r="270" spans="1:5" ht="13.8" x14ac:dyDescent="0.3">
      <c r="A270" s="3">
        <v>30501</v>
      </c>
      <c r="B270" s="3" t="s">
        <v>3861</v>
      </c>
      <c r="C270" s="3"/>
      <c r="D270" s="3" t="s">
        <v>3861</v>
      </c>
      <c r="E270" s="3">
        <v>30501</v>
      </c>
    </row>
    <row r="271" spans="1:5" ht="13.8" x14ac:dyDescent="0.3">
      <c r="A271" s="3">
        <v>30502</v>
      </c>
      <c r="B271" s="3" t="s">
        <v>3862</v>
      </c>
      <c r="C271" s="3"/>
      <c r="D271" s="3" t="s">
        <v>3862</v>
      </c>
      <c r="E271" s="3">
        <v>30502</v>
      </c>
    </row>
    <row r="272" spans="1:5" ht="13.8" x14ac:dyDescent="0.3">
      <c r="A272" s="3">
        <v>30503</v>
      </c>
      <c r="B272" s="3" t="s">
        <v>3863</v>
      </c>
      <c r="C272" s="3"/>
      <c r="D272" s="3" t="s">
        <v>3863</v>
      </c>
      <c r="E272" s="3">
        <v>30503</v>
      </c>
    </row>
    <row r="273" spans="1:5" ht="13.8" x14ac:dyDescent="0.3">
      <c r="A273" s="3">
        <v>30504</v>
      </c>
      <c r="B273" s="3" t="s">
        <v>3864</v>
      </c>
      <c r="C273" s="3"/>
      <c r="D273" s="3" t="s">
        <v>3864</v>
      </c>
      <c r="E273" s="3">
        <v>30504</v>
      </c>
    </row>
    <row r="274" spans="1:5" ht="13.8" x14ac:dyDescent="0.3">
      <c r="A274" s="3">
        <v>30505</v>
      </c>
      <c r="B274" s="3" t="s">
        <v>3865</v>
      </c>
      <c r="C274" s="3"/>
      <c r="D274" s="3" t="s">
        <v>3865</v>
      </c>
      <c r="E274" s="3">
        <v>30505</v>
      </c>
    </row>
    <row r="275" spans="1:5" ht="13.8" x14ac:dyDescent="0.3">
      <c r="A275" s="3">
        <v>30506</v>
      </c>
      <c r="B275" s="3" t="s">
        <v>3866</v>
      </c>
      <c r="C275" s="3"/>
      <c r="D275" s="3" t="s">
        <v>3866</v>
      </c>
      <c r="E275" s="3">
        <v>30506</v>
      </c>
    </row>
    <row r="276" spans="1:5" ht="13.8" x14ac:dyDescent="0.3">
      <c r="A276" s="3">
        <v>30507</v>
      </c>
      <c r="B276" s="3" t="s">
        <v>3867</v>
      </c>
      <c r="C276" s="3"/>
      <c r="D276" s="3" t="s">
        <v>3867</v>
      </c>
      <c r="E276" s="3">
        <v>30507</v>
      </c>
    </row>
    <row r="277" spans="1:5" ht="13.8" x14ac:dyDescent="0.3">
      <c r="A277" s="3">
        <v>30508</v>
      </c>
      <c r="B277" s="3" t="s">
        <v>3868</v>
      </c>
      <c r="C277" s="3"/>
      <c r="D277" s="3" t="s">
        <v>3868</v>
      </c>
      <c r="E277" s="3">
        <v>30508</v>
      </c>
    </row>
    <row r="278" spans="1:5" ht="13.8" x14ac:dyDescent="0.3">
      <c r="A278" s="3">
        <v>30509</v>
      </c>
      <c r="B278" s="3" t="s">
        <v>3869</v>
      </c>
      <c r="C278" s="3"/>
      <c r="D278" s="3" t="s">
        <v>3869</v>
      </c>
      <c r="E278" s="3">
        <v>30509</v>
      </c>
    </row>
    <row r="279" spans="1:5" ht="13.8" x14ac:dyDescent="0.3">
      <c r="A279" s="3">
        <v>30510</v>
      </c>
      <c r="B279" s="3" t="s">
        <v>3870</v>
      </c>
      <c r="C279" s="3"/>
      <c r="D279" s="3" t="s">
        <v>3870</v>
      </c>
      <c r="E279" s="3">
        <v>30510</v>
      </c>
    </row>
    <row r="280" spans="1:5" ht="13.8" x14ac:dyDescent="0.3">
      <c r="A280" s="3">
        <v>30511</v>
      </c>
      <c r="B280" s="3" t="s">
        <v>3871</v>
      </c>
      <c r="C280" s="3"/>
      <c r="D280" s="3" t="s">
        <v>3871</v>
      </c>
      <c r="E280" s="3">
        <v>30511</v>
      </c>
    </row>
    <row r="281" spans="1:5" ht="13.8" x14ac:dyDescent="0.3">
      <c r="A281" s="3">
        <v>30512</v>
      </c>
      <c r="B281" s="3" t="s">
        <v>4719</v>
      </c>
      <c r="C281" s="3"/>
      <c r="D281" s="3" t="s">
        <v>4719</v>
      </c>
      <c r="E281" s="3">
        <v>30512</v>
      </c>
    </row>
    <row r="282" spans="1:5" ht="13.8" x14ac:dyDescent="0.3">
      <c r="A282" s="3">
        <v>30601</v>
      </c>
      <c r="B282" s="3" t="s">
        <v>3872</v>
      </c>
      <c r="C282" s="3"/>
      <c r="D282" s="3" t="s">
        <v>3872</v>
      </c>
      <c r="E282" s="3">
        <v>30601</v>
      </c>
    </row>
    <row r="283" spans="1:5" ht="13.8" x14ac:dyDescent="0.3">
      <c r="A283" s="3">
        <v>30602</v>
      </c>
      <c r="B283" s="3" t="s">
        <v>3873</v>
      </c>
      <c r="C283" s="3"/>
      <c r="D283" s="3" t="s">
        <v>3873</v>
      </c>
      <c r="E283" s="3">
        <v>30602</v>
      </c>
    </row>
    <row r="284" spans="1:5" ht="13.8" x14ac:dyDescent="0.3">
      <c r="A284" s="3">
        <v>30603</v>
      </c>
      <c r="B284" s="3" t="s">
        <v>3874</v>
      </c>
      <c r="C284" s="3"/>
      <c r="D284" s="3" t="s">
        <v>3874</v>
      </c>
      <c r="E284" s="3">
        <v>30603</v>
      </c>
    </row>
    <row r="285" spans="1:5" ht="13.8" x14ac:dyDescent="0.3">
      <c r="A285" s="3">
        <v>30701</v>
      </c>
      <c r="B285" s="3" t="s">
        <v>3875</v>
      </c>
      <c r="C285" s="3"/>
      <c r="D285" s="3" t="s">
        <v>3875</v>
      </c>
      <c r="E285" s="3">
        <v>30701</v>
      </c>
    </row>
    <row r="286" spans="1:5" ht="13.8" x14ac:dyDescent="0.3">
      <c r="A286" s="3">
        <v>30702</v>
      </c>
      <c r="B286" s="3" t="s">
        <v>3876</v>
      </c>
      <c r="C286" s="3"/>
      <c r="D286" s="3" t="s">
        <v>3876</v>
      </c>
      <c r="E286" s="3">
        <v>30702</v>
      </c>
    </row>
    <row r="287" spans="1:5" ht="13.8" x14ac:dyDescent="0.3">
      <c r="A287" s="3">
        <v>30703</v>
      </c>
      <c r="B287" s="3" t="s">
        <v>3877</v>
      </c>
      <c r="C287" s="3"/>
      <c r="D287" s="3" t="s">
        <v>3877</v>
      </c>
      <c r="E287" s="3">
        <v>30703</v>
      </c>
    </row>
    <row r="288" spans="1:5" ht="13.8" x14ac:dyDescent="0.3">
      <c r="A288" s="3">
        <v>30704</v>
      </c>
      <c r="B288" s="3" t="s">
        <v>3878</v>
      </c>
      <c r="C288" s="3"/>
      <c r="D288" s="3" t="s">
        <v>3878</v>
      </c>
      <c r="E288" s="3">
        <v>30704</v>
      </c>
    </row>
    <row r="289" spans="1:5" ht="13.8" x14ac:dyDescent="0.3">
      <c r="A289" s="3">
        <v>30705</v>
      </c>
      <c r="B289" s="3" t="s">
        <v>3879</v>
      </c>
      <c r="C289" s="3"/>
      <c r="D289" s="3" t="s">
        <v>3879</v>
      </c>
      <c r="E289" s="3">
        <v>30705</v>
      </c>
    </row>
    <row r="290" spans="1:5" ht="13.8" x14ac:dyDescent="0.3">
      <c r="A290" s="3">
        <v>30801</v>
      </c>
      <c r="B290" s="3" t="s">
        <v>4362</v>
      </c>
      <c r="C290" s="3"/>
      <c r="D290" s="3" t="s">
        <v>4362</v>
      </c>
      <c r="E290" s="3">
        <v>30801</v>
      </c>
    </row>
    <row r="291" spans="1:5" ht="13.8" x14ac:dyDescent="0.3">
      <c r="A291" s="3">
        <v>30802</v>
      </c>
      <c r="B291" s="3" t="s">
        <v>3880</v>
      </c>
      <c r="C291" s="3"/>
      <c r="D291" s="3" t="s">
        <v>3880</v>
      </c>
      <c r="E291" s="3">
        <v>30802</v>
      </c>
    </row>
    <row r="292" spans="1:5" ht="13.8" x14ac:dyDescent="0.3">
      <c r="A292" s="3">
        <v>30803</v>
      </c>
      <c r="B292" s="3" t="s">
        <v>3881</v>
      </c>
      <c r="C292" s="3"/>
      <c r="D292" s="3" t="s">
        <v>3881</v>
      </c>
      <c r="E292" s="3">
        <v>30803</v>
      </c>
    </row>
    <row r="293" spans="1:5" ht="13.8" x14ac:dyDescent="0.3">
      <c r="A293" s="3">
        <v>30804</v>
      </c>
      <c r="B293" s="3" t="s">
        <v>3882</v>
      </c>
      <c r="C293" s="3"/>
      <c r="D293" s="3" t="s">
        <v>3882</v>
      </c>
      <c r="E293" s="3">
        <v>30804</v>
      </c>
    </row>
    <row r="294" spans="1:5" ht="13.8" x14ac:dyDescent="0.3">
      <c r="A294" s="3">
        <v>40101</v>
      </c>
      <c r="B294" s="3" t="s">
        <v>3883</v>
      </c>
      <c r="C294" s="3"/>
      <c r="D294" s="3" t="s">
        <v>3883</v>
      </c>
      <c r="E294" s="3">
        <v>40101</v>
      </c>
    </row>
    <row r="295" spans="1:5" ht="13.8" x14ac:dyDescent="0.3">
      <c r="A295" s="3">
        <v>40102</v>
      </c>
      <c r="B295" s="3" t="s">
        <v>3884</v>
      </c>
      <c r="C295" s="3"/>
      <c r="D295" s="3" t="s">
        <v>3884</v>
      </c>
      <c r="E295" s="3">
        <v>40102</v>
      </c>
    </row>
    <row r="296" spans="1:5" ht="13.8" x14ac:dyDescent="0.3">
      <c r="A296" s="3">
        <v>40103</v>
      </c>
      <c r="B296" s="3" t="s">
        <v>3885</v>
      </c>
      <c r="C296" s="3"/>
      <c r="D296" s="3" t="s">
        <v>3885</v>
      </c>
      <c r="E296" s="3">
        <v>40103</v>
      </c>
    </row>
    <row r="297" spans="1:5" ht="13.8" x14ac:dyDescent="0.3">
      <c r="A297" s="3">
        <v>40104</v>
      </c>
      <c r="B297" s="3" t="s">
        <v>3886</v>
      </c>
      <c r="C297" s="3"/>
      <c r="D297" s="3" t="s">
        <v>3886</v>
      </c>
      <c r="E297" s="3">
        <v>40104</v>
      </c>
    </row>
    <row r="298" spans="1:5" ht="13.8" x14ac:dyDescent="0.3">
      <c r="A298" s="3">
        <v>40105</v>
      </c>
      <c r="B298" s="3" t="s">
        <v>3887</v>
      </c>
      <c r="C298" s="3"/>
      <c r="D298" s="3" t="s">
        <v>3887</v>
      </c>
      <c r="E298" s="3">
        <v>40105</v>
      </c>
    </row>
    <row r="299" spans="1:5" ht="13.8" x14ac:dyDescent="0.3">
      <c r="A299" s="3">
        <v>40201</v>
      </c>
      <c r="B299" s="3" t="s">
        <v>3888</v>
      </c>
      <c r="C299" s="3"/>
      <c r="D299" s="3" t="s">
        <v>3888</v>
      </c>
      <c r="E299" s="3">
        <v>40201</v>
      </c>
    </row>
    <row r="300" spans="1:5" ht="13.8" x14ac:dyDescent="0.3">
      <c r="A300" s="3">
        <v>40202</v>
      </c>
      <c r="B300" s="3" t="s">
        <v>3889</v>
      </c>
      <c r="C300" s="3"/>
      <c r="D300" s="3" t="s">
        <v>3889</v>
      </c>
      <c r="E300" s="3">
        <v>40202</v>
      </c>
    </row>
    <row r="301" spans="1:5" ht="13.8" x14ac:dyDescent="0.3">
      <c r="A301" s="3">
        <v>40203</v>
      </c>
      <c r="B301" s="3" t="s">
        <v>3890</v>
      </c>
      <c r="C301" s="3"/>
      <c r="D301" s="3" t="s">
        <v>3890</v>
      </c>
      <c r="E301" s="3">
        <v>40203</v>
      </c>
    </row>
    <row r="302" spans="1:5" ht="13.8" x14ac:dyDescent="0.3">
      <c r="A302" s="3">
        <v>40204</v>
      </c>
      <c r="B302" s="3" t="s">
        <v>3891</v>
      </c>
      <c r="C302" s="3"/>
      <c r="D302" s="3" t="s">
        <v>3891</v>
      </c>
      <c r="E302" s="3">
        <v>40204</v>
      </c>
    </row>
    <row r="303" spans="1:5" ht="13.8" x14ac:dyDescent="0.3">
      <c r="A303" s="3">
        <v>40205</v>
      </c>
      <c r="B303" s="3" t="s">
        <v>3892</v>
      </c>
      <c r="C303" s="3"/>
      <c r="D303" s="3" t="s">
        <v>3892</v>
      </c>
      <c r="E303" s="3">
        <v>40205</v>
      </c>
    </row>
    <row r="304" spans="1:5" ht="13.8" x14ac:dyDescent="0.3">
      <c r="A304" s="3">
        <v>40206</v>
      </c>
      <c r="B304" s="3" t="s">
        <v>3893</v>
      </c>
      <c r="C304" s="3"/>
      <c r="D304" s="3" t="s">
        <v>3893</v>
      </c>
      <c r="E304" s="3">
        <v>40206</v>
      </c>
    </row>
    <row r="305" spans="1:5" ht="13.8" x14ac:dyDescent="0.3">
      <c r="A305" s="3">
        <v>40207</v>
      </c>
      <c r="B305" s="3" t="s">
        <v>5271</v>
      </c>
      <c r="C305" s="3"/>
      <c r="D305" s="3" t="s">
        <v>5271</v>
      </c>
      <c r="E305" s="3">
        <v>40207</v>
      </c>
    </row>
    <row r="306" spans="1:5" ht="13.8" x14ac:dyDescent="0.3">
      <c r="A306" s="3">
        <v>40301</v>
      </c>
      <c r="B306" s="3" t="s">
        <v>3894</v>
      </c>
      <c r="C306" s="3"/>
      <c r="D306" s="3" t="s">
        <v>3894</v>
      </c>
      <c r="E306" s="3">
        <v>40301</v>
      </c>
    </row>
    <row r="307" spans="1:5" ht="13.8" x14ac:dyDescent="0.3">
      <c r="A307" s="3">
        <v>40302</v>
      </c>
      <c r="B307" s="3" t="s">
        <v>3895</v>
      </c>
      <c r="C307" s="3"/>
      <c r="D307" s="3" t="s">
        <v>3895</v>
      </c>
      <c r="E307" s="3">
        <v>40302</v>
      </c>
    </row>
    <row r="308" spans="1:5" ht="13.8" x14ac:dyDescent="0.3">
      <c r="A308" s="3">
        <v>40303</v>
      </c>
      <c r="B308" s="3" t="s">
        <v>3896</v>
      </c>
      <c r="C308" s="3"/>
      <c r="D308" s="3" t="s">
        <v>3896</v>
      </c>
      <c r="E308" s="3">
        <v>40303</v>
      </c>
    </row>
    <row r="309" spans="1:5" ht="13.8" x14ac:dyDescent="0.3">
      <c r="A309" s="3">
        <v>40304</v>
      </c>
      <c r="B309" s="3" t="s">
        <v>3897</v>
      </c>
      <c r="C309" s="3"/>
      <c r="D309" s="3" t="s">
        <v>3897</v>
      </c>
      <c r="E309" s="3">
        <v>40304</v>
      </c>
    </row>
    <row r="310" spans="1:5" ht="13.8" x14ac:dyDescent="0.3">
      <c r="A310" s="3">
        <v>40305</v>
      </c>
      <c r="B310" s="3" t="s">
        <v>3898</v>
      </c>
      <c r="C310" s="3"/>
      <c r="D310" s="3" t="s">
        <v>3898</v>
      </c>
      <c r="E310" s="3">
        <v>40305</v>
      </c>
    </row>
    <row r="311" spans="1:5" ht="13.8" x14ac:dyDescent="0.3">
      <c r="A311" s="3">
        <v>40306</v>
      </c>
      <c r="B311" s="3" t="s">
        <v>3899</v>
      </c>
      <c r="C311" s="3"/>
      <c r="D311" s="3" t="s">
        <v>3899</v>
      </c>
      <c r="E311" s="3">
        <v>40306</v>
      </c>
    </row>
    <row r="312" spans="1:5" ht="13.8" x14ac:dyDescent="0.3">
      <c r="A312" s="3">
        <v>40307</v>
      </c>
      <c r="B312" s="3" t="s">
        <v>3900</v>
      </c>
      <c r="C312" s="3"/>
      <c r="D312" s="3" t="s">
        <v>3900</v>
      </c>
      <c r="E312" s="3">
        <v>40307</v>
      </c>
    </row>
    <row r="313" spans="1:5" ht="13.8" x14ac:dyDescent="0.3">
      <c r="A313" s="3">
        <v>40308</v>
      </c>
      <c r="B313" s="3" t="s">
        <v>3901</v>
      </c>
      <c r="C313" s="3"/>
      <c r="D313" s="3" t="s">
        <v>3901</v>
      </c>
      <c r="E313" s="3">
        <v>40308</v>
      </c>
    </row>
    <row r="314" spans="1:5" ht="13.8" x14ac:dyDescent="0.3">
      <c r="A314" s="3">
        <v>40401</v>
      </c>
      <c r="B314" s="3" t="s">
        <v>3902</v>
      </c>
      <c r="C314" s="3"/>
      <c r="D314" s="3" t="s">
        <v>3902</v>
      </c>
      <c r="E314" s="3">
        <v>40401</v>
      </c>
    </row>
    <row r="315" spans="1:5" ht="13.8" x14ac:dyDescent="0.3">
      <c r="A315" s="3">
        <v>40402</v>
      </c>
      <c r="B315" s="3" t="s">
        <v>3903</v>
      </c>
      <c r="C315" s="3"/>
      <c r="D315" s="3" t="s">
        <v>3903</v>
      </c>
      <c r="E315" s="3">
        <v>40402</v>
      </c>
    </row>
    <row r="316" spans="1:5" ht="13.8" x14ac:dyDescent="0.3">
      <c r="A316" s="3">
        <v>40403</v>
      </c>
      <c r="B316" s="3" t="s">
        <v>3904</v>
      </c>
      <c r="C316" s="3"/>
      <c r="D316" s="3" t="s">
        <v>3904</v>
      </c>
      <c r="E316" s="3">
        <v>40403</v>
      </c>
    </row>
    <row r="317" spans="1:5" ht="13.8" x14ac:dyDescent="0.3">
      <c r="A317" s="3">
        <v>40404</v>
      </c>
      <c r="B317" s="3" t="s">
        <v>3905</v>
      </c>
      <c r="C317" s="3"/>
      <c r="D317" s="3" t="s">
        <v>3905</v>
      </c>
      <c r="E317" s="3">
        <v>40404</v>
      </c>
    </row>
    <row r="318" spans="1:5" ht="13.8" x14ac:dyDescent="0.3">
      <c r="A318" s="3">
        <v>40405</v>
      </c>
      <c r="B318" s="3" t="s">
        <v>3906</v>
      </c>
      <c r="C318" s="3"/>
      <c r="D318" s="3" t="s">
        <v>3906</v>
      </c>
      <c r="E318" s="3">
        <v>40405</v>
      </c>
    </row>
    <row r="319" spans="1:5" ht="13.8" x14ac:dyDescent="0.3">
      <c r="A319" s="3">
        <v>40406</v>
      </c>
      <c r="B319" s="3" t="s">
        <v>3907</v>
      </c>
      <c r="C319" s="3"/>
      <c r="D319" s="3" t="s">
        <v>3907</v>
      </c>
      <c r="E319" s="3">
        <v>40406</v>
      </c>
    </row>
    <row r="320" spans="1:5" ht="13.8" x14ac:dyDescent="0.3">
      <c r="A320" s="4">
        <v>40501</v>
      </c>
      <c r="B320" s="3" t="s">
        <v>3908</v>
      </c>
      <c r="C320" s="3"/>
      <c r="D320" s="3" t="s">
        <v>3908</v>
      </c>
      <c r="E320" s="4">
        <v>40501</v>
      </c>
    </row>
    <row r="321" spans="1:5" ht="13.8" x14ac:dyDescent="0.3">
      <c r="A321" s="3">
        <v>40502</v>
      </c>
      <c r="B321" s="3" t="s">
        <v>3909</v>
      </c>
      <c r="C321" s="3"/>
      <c r="D321" s="3" t="s">
        <v>3909</v>
      </c>
      <c r="E321" s="3">
        <v>40502</v>
      </c>
    </row>
    <row r="322" spans="1:5" ht="13.8" x14ac:dyDescent="0.3">
      <c r="A322" s="3">
        <v>40503</v>
      </c>
      <c r="B322" s="3" t="s">
        <v>3910</v>
      </c>
      <c r="C322" s="3"/>
      <c r="D322" s="3" t="s">
        <v>3910</v>
      </c>
      <c r="E322" s="3">
        <v>40503</v>
      </c>
    </row>
    <row r="323" spans="1:5" ht="13.8" x14ac:dyDescent="0.3">
      <c r="A323" s="3">
        <v>40504</v>
      </c>
      <c r="B323" s="3" t="s">
        <v>4363</v>
      </c>
      <c r="C323" s="3"/>
      <c r="D323" s="3" t="s">
        <v>4363</v>
      </c>
      <c r="E323" s="3">
        <v>40504</v>
      </c>
    </row>
    <row r="324" spans="1:5" ht="13.8" x14ac:dyDescent="0.3">
      <c r="A324" s="3">
        <v>40505</v>
      </c>
      <c r="B324" s="3" t="s">
        <v>3911</v>
      </c>
      <c r="C324" s="3"/>
      <c r="D324" s="3" t="s">
        <v>3911</v>
      </c>
      <c r="E324" s="3">
        <v>40505</v>
      </c>
    </row>
    <row r="325" spans="1:5" ht="13.8" x14ac:dyDescent="0.3">
      <c r="A325" s="3">
        <v>40601</v>
      </c>
      <c r="B325" s="3" t="s">
        <v>3912</v>
      </c>
      <c r="C325" s="3"/>
      <c r="D325" s="3" t="s">
        <v>3912</v>
      </c>
      <c r="E325" s="3">
        <v>40601</v>
      </c>
    </row>
    <row r="326" spans="1:5" ht="13.8" x14ac:dyDescent="0.3">
      <c r="A326" s="3">
        <v>40602</v>
      </c>
      <c r="B326" s="3" t="s">
        <v>3913</v>
      </c>
      <c r="C326" s="3"/>
      <c r="D326" s="3" t="s">
        <v>3913</v>
      </c>
      <c r="E326" s="3">
        <v>40602</v>
      </c>
    </row>
    <row r="327" spans="1:5" ht="13.8" x14ac:dyDescent="0.3">
      <c r="A327" s="3">
        <v>40603</v>
      </c>
      <c r="B327" s="3" t="s">
        <v>3914</v>
      </c>
      <c r="C327" s="3"/>
      <c r="D327" s="3" t="s">
        <v>3914</v>
      </c>
      <c r="E327" s="3">
        <v>40603</v>
      </c>
    </row>
    <row r="328" spans="1:5" ht="13.8" x14ac:dyDescent="0.3">
      <c r="A328" s="3">
        <v>40604</v>
      </c>
      <c r="B328" s="3" t="s">
        <v>3915</v>
      </c>
      <c r="C328" s="3"/>
      <c r="D328" s="3" t="s">
        <v>3915</v>
      </c>
      <c r="E328" s="3">
        <v>40604</v>
      </c>
    </row>
    <row r="329" spans="1:5" ht="13.8" x14ac:dyDescent="0.3">
      <c r="A329" s="3">
        <v>40701</v>
      </c>
      <c r="B329" s="3" t="s">
        <v>3916</v>
      </c>
      <c r="C329" s="3"/>
      <c r="D329" s="3" t="s">
        <v>3916</v>
      </c>
      <c r="E329" s="3">
        <v>40701</v>
      </c>
    </row>
    <row r="330" spans="1:5" ht="13.8" x14ac:dyDescent="0.3">
      <c r="A330" s="3">
        <v>40702</v>
      </c>
      <c r="B330" s="3" t="s">
        <v>4364</v>
      </c>
      <c r="C330" s="3"/>
      <c r="D330" s="3" t="s">
        <v>4364</v>
      </c>
      <c r="E330" s="3">
        <v>40702</v>
      </c>
    </row>
    <row r="331" spans="1:5" ht="13.8" x14ac:dyDescent="0.3">
      <c r="A331" s="3">
        <v>40703</v>
      </c>
      <c r="B331" s="3" t="s">
        <v>3917</v>
      </c>
      <c r="C331" s="3"/>
      <c r="D331" s="3" t="s">
        <v>3917</v>
      </c>
      <c r="E331" s="3">
        <v>40703</v>
      </c>
    </row>
    <row r="332" spans="1:5" ht="13.8" x14ac:dyDescent="0.3">
      <c r="A332" s="3">
        <v>40801</v>
      </c>
      <c r="B332" s="3" t="s">
        <v>3918</v>
      </c>
      <c r="C332" s="3"/>
      <c r="D332" s="3" t="s">
        <v>3918</v>
      </c>
      <c r="E332" s="3">
        <v>40801</v>
      </c>
    </row>
    <row r="333" spans="1:5" ht="13.8" x14ac:dyDescent="0.3">
      <c r="A333" s="3">
        <v>40802</v>
      </c>
      <c r="B333" s="3" t="s">
        <v>3919</v>
      </c>
      <c r="C333" s="3"/>
      <c r="D333" s="3" t="s">
        <v>3919</v>
      </c>
      <c r="E333" s="3">
        <v>40802</v>
      </c>
    </row>
    <row r="334" spans="1:5" ht="13.8" x14ac:dyDescent="0.3">
      <c r="A334" s="3">
        <v>40803</v>
      </c>
      <c r="B334" s="3" t="s">
        <v>3920</v>
      </c>
      <c r="C334" s="3"/>
      <c r="D334" s="3" t="s">
        <v>3920</v>
      </c>
      <c r="E334" s="3">
        <v>40803</v>
      </c>
    </row>
    <row r="335" spans="1:5" ht="13.8" x14ac:dyDescent="0.3">
      <c r="A335" s="3">
        <v>40901</v>
      </c>
      <c r="B335" s="3" t="s">
        <v>3921</v>
      </c>
      <c r="C335" s="3"/>
      <c r="D335" s="3" t="s">
        <v>3921</v>
      </c>
      <c r="E335" s="3">
        <v>40901</v>
      </c>
    </row>
    <row r="336" spans="1:5" ht="13.8" x14ac:dyDescent="0.3">
      <c r="A336" s="3">
        <v>40902</v>
      </c>
      <c r="B336" s="3" t="s">
        <v>4365</v>
      </c>
      <c r="C336" s="3"/>
      <c r="D336" s="3" t="s">
        <v>4365</v>
      </c>
      <c r="E336" s="3">
        <v>40902</v>
      </c>
    </row>
    <row r="337" spans="1:5" ht="13.8" x14ac:dyDescent="0.3">
      <c r="A337" s="3">
        <v>41001</v>
      </c>
      <c r="B337" s="3" t="s">
        <v>3922</v>
      </c>
      <c r="C337" s="3"/>
      <c r="D337" s="3" t="s">
        <v>3922</v>
      </c>
      <c r="E337" s="3">
        <v>41001</v>
      </c>
    </row>
    <row r="338" spans="1:5" ht="13.8" x14ac:dyDescent="0.3">
      <c r="A338" s="3">
        <v>41002</v>
      </c>
      <c r="B338" s="3" t="s">
        <v>3923</v>
      </c>
      <c r="C338" s="3"/>
      <c r="D338" s="3" t="s">
        <v>3923</v>
      </c>
      <c r="E338" s="3">
        <v>41002</v>
      </c>
    </row>
    <row r="339" spans="1:5" ht="13.8" x14ac:dyDescent="0.3">
      <c r="A339" s="3">
        <v>41003</v>
      </c>
      <c r="B339" s="3" t="s">
        <v>4366</v>
      </c>
      <c r="C339" s="3"/>
      <c r="D339" s="3" t="s">
        <v>4366</v>
      </c>
      <c r="E339" s="3">
        <v>41003</v>
      </c>
    </row>
    <row r="340" spans="1:5" ht="13.8" x14ac:dyDescent="0.3">
      <c r="A340" s="3">
        <v>41004</v>
      </c>
      <c r="B340" s="3" t="s">
        <v>3924</v>
      </c>
      <c r="C340" s="3"/>
      <c r="D340" s="3" t="s">
        <v>3924</v>
      </c>
      <c r="E340" s="3">
        <v>41004</v>
      </c>
    </row>
    <row r="341" spans="1:5" ht="13.8" x14ac:dyDescent="0.3">
      <c r="A341" s="3">
        <v>41005</v>
      </c>
      <c r="B341" s="3" t="s">
        <v>3925</v>
      </c>
      <c r="C341" s="3"/>
      <c r="D341" s="3" t="s">
        <v>3925</v>
      </c>
      <c r="E341" s="3">
        <v>41005</v>
      </c>
    </row>
    <row r="342" spans="1:5" ht="13.8" x14ac:dyDescent="0.3">
      <c r="A342" s="3">
        <v>50101</v>
      </c>
      <c r="B342" s="3" t="s">
        <v>3926</v>
      </c>
      <c r="C342" s="3"/>
      <c r="D342" s="3" t="s">
        <v>3926</v>
      </c>
      <c r="E342" s="3">
        <v>50101</v>
      </c>
    </row>
    <row r="343" spans="1:5" ht="13.8" x14ac:dyDescent="0.3">
      <c r="A343" s="3">
        <v>50102</v>
      </c>
      <c r="B343" s="3" t="s">
        <v>3927</v>
      </c>
      <c r="C343" s="3"/>
      <c r="D343" s="3" t="s">
        <v>3927</v>
      </c>
      <c r="E343" s="3">
        <v>50102</v>
      </c>
    </row>
    <row r="344" spans="1:5" ht="13.8" x14ac:dyDescent="0.3">
      <c r="A344" s="3">
        <v>50103</v>
      </c>
      <c r="B344" s="3" t="s">
        <v>3928</v>
      </c>
      <c r="C344" s="3"/>
      <c r="D344" s="3" t="s">
        <v>3928</v>
      </c>
      <c r="E344" s="3">
        <v>50103</v>
      </c>
    </row>
    <row r="345" spans="1:5" ht="13.8" x14ac:dyDescent="0.3">
      <c r="A345" s="3">
        <v>50104</v>
      </c>
      <c r="B345" s="3" t="s">
        <v>3929</v>
      </c>
      <c r="C345" s="3"/>
      <c r="D345" s="3" t="s">
        <v>3929</v>
      </c>
      <c r="E345" s="3">
        <v>50104</v>
      </c>
    </row>
    <row r="346" spans="1:5" ht="13.8" x14ac:dyDescent="0.3">
      <c r="A346" s="3">
        <v>50105</v>
      </c>
      <c r="B346" s="3" t="s">
        <v>3930</v>
      </c>
      <c r="C346" s="3"/>
      <c r="D346" s="3" t="s">
        <v>3930</v>
      </c>
      <c r="E346" s="3">
        <v>50105</v>
      </c>
    </row>
    <row r="347" spans="1:5" ht="13.8" x14ac:dyDescent="0.3">
      <c r="A347" s="3">
        <v>50201</v>
      </c>
      <c r="B347" s="3" t="s">
        <v>3931</v>
      </c>
      <c r="C347" s="3"/>
      <c r="D347" s="3" t="s">
        <v>3931</v>
      </c>
      <c r="E347" s="3">
        <v>50201</v>
      </c>
    </row>
    <row r="348" spans="1:5" ht="13.8" x14ac:dyDescent="0.3">
      <c r="A348" s="3">
        <v>50202</v>
      </c>
      <c r="B348" s="3" t="s">
        <v>3932</v>
      </c>
      <c r="C348" s="3"/>
      <c r="D348" s="3" t="s">
        <v>3932</v>
      </c>
      <c r="E348" s="3">
        <v>50202</v>
      </c>
    </row>
    <row r="349" spans="1:5" ht="13.8" x14ac:dyDescent="0.3">
      <c r="A349" s="3">
        <v>50203</v>
      </c>
      <c r="B349" s="3" t="s">
        <v>3933</v>
      </c>
      <c r="C349" s="3"/>
      <c r="D349" s="3" t="s">
        <v>3933</v>
      </c>
      <c r="E349" s="3">
        <v>50203</v>
      </c>
    </row>
    <row r="350" spans="1:5" ht="13.8" x14ac:dyDescent="0.3">
      <c r="A350" s="3">
        <v>50204</v>
      </c>
      <c r="B350" s="3" t="s">
        <v>4367</v>
      </c>
      <c r="C350" s="3"/>
      <c r="D350" s="3" t="s">
        <v>4367</v>
      </c>
      <c r="E350" s="3">
        <v>50204</v>
      </c>
    </row>
    <row r="351" spans="1:5" ht="13.8" x14ac:dyDescent="0.3">
      <c r="A351" s="3">
        <v>50205</v>
      </c>
      <c r="B351" s="3" t="s">
        <v>3934</v>
      </c>
      <c r="C351" s="3"/>
      <c r="D351" s="3" t="s">
        <v>3934</v>
      </c>
      <c r="E351" s="3">
        <v>50205</v>
      </c>
    </row>
    <row r="352" spans="1:5" ht="13.8" x14ac:dyDescent="0.3">
      <c r="A352" s="3">
        <v>50206</v>
      </c>
      <c r="B352" s="3" t="s">
        <v>3935</v>
      </c>
      <c r="C352" s="3"/>
      <c r="D352" s="3" t="s">
        <v>3935</v>
      </c>
      <c r="E352" s="3">
        <v>50206</v>
      </c>
    </row>
    <row r="353" spans="1:5" ht="13.8" x14ac:dyDescent="0.3">
      <c r="A353" s="3">
        <v>50207</v>
      </c>
      <c r="B353" s="3" t="s">
        <v>3936</v>
      </c>
      <c r="C353" s="3"/>
      <c r="D353" s="3" t="s">
        <v>3936</v>
      </c>
      <c r="E353" s="3">
        <v>50207</v>
      </c>
    </row>
    <row r="354" spans="1:5" ht="13.8" x14ac:dyDescent="0.3">
      <c r="A354" s="3">
        <v>50301</v>
      </c>
      <c r="B354" s="3" t="s">
        <v>3937</v>
      </c>
      <c r="C354" s="3"/>
      <c r="D354" s="3" t="s">
        <v>3937</v>
      </c>
      <c r="E354" s="3">
        <v>50301</v>
      </c>
    </row>
    <row r="355" spans="1:5" ht="13.8" x14ac:dyDescent="0.3">
      <c r="A355" s="3">
        <v>50302</v>
      </c>
      <c r="B355" s="3" t="s">
        <v>3938</v>
      </c>
      <c r="C355" s="3"/>
      <c r="D355" s="3" t="s">
        <v>3938</v>
      </c>
      <c r="E355" s="3">
        <v>50302</v>
      </c>
    </row>
    <row r="356" spans="1:5" ht="13.8" x14ac:dyDescent="0.3">
      <c r="A356" s="3">
        <v>50303</v>
      </c>
      <c r="B356" s="3" t="s">
        <v>3939</v>
      </c>
      <c r="C356" s="3"/>
      <c r="D356" s="3" t="s">
        <v>3939</v>
      </c>
      <c r="E356" s="3">
        <v>50303</v>
      </c>
    </row>
    <row r="357" spans="1:5" ht="13.8" x14ac:dyDescent="0.3">
      <c r="A357" s="3">
        <v>50304</v>
      </c>
      <c r="B357" s="3" t="s">
        <v>3940</v>
      </c>
      <c r="C357" s="3"/>
      <c r="D357" s="3" t="s">
        <v>3940</v>
      </c>
      <c r="E357" s="3">
        <v>50304</v>
      </c>
    </row>
    <row r="358" spans="1:5" ht="13.8" x14ac:dyDescent="0.3">
      <c r="A358" s="3">
        <v>50305</v>
      </c>
      <c r="B358" s="3" t="s">
        <v>3941</v>
      </c>
      <c r="C358" s="3"/>
      <c r="D358" s="3" t="s">
        <v>3941</v>
      </c>
      <c r="E358" s="3">
        <v>50305</v>
      </c>
    </row>
    <row r="359" spans="1:5" ht="13.8" x14ac:dyDescent="0.3">
      <c r="A359" s="3">
        <v>50306</v>
      </c>
      <c r="B359" s="3" t="s">
        <v>4368</v>
      </c>
      <c r="C359" s="3"/>
      <c r="D359" s="3" t="s">
        <v>4368</v>
      </c>
      <c r="E359" s="3">
        <v>50306</v>
      </c>
    </row>
    <row r="360" spans="1:5" ht="13.8" x14ac:dyDescent="0.3">
      <c r="A360" s="3">
        <v>50307</v>
      </c>
      <c r="B360" s="3" t="s">
        <v>3942</v>
      </c>
      <c r="C360" s="3"/>
      <c r="D360" s="3" t="s">
        <v>3942</v>
      </c>
      <c r="E360" s="3">
        <v>50307</v>
      </c>
    </row>
    <row r="361" spans="1:5" ht="13.8" x14ac:dyDescent="0.3">
      <c r="A361" s="3">
        <v>50308</v>
      </c>
      <c r="B361" s="3" t="s">
        <v>3943</v>
      </c>
      <c r="C361" s="3"/>
      <c r="D361" s="3" t="s">
        <v>3943</v>
      </c>
      <c r="E361" s="3">
        <v>50308</v>
      </c>
    </row>
    <row r="362" spans="1:5" ht="13.8" x14ac:dyDescent="0.3">
      <c r="A362" s="3">
        <v>50309</v>
      </c>
      <c r="B362" s="3" t="s">
        <v>3944</v>
      </c>
      <c r="C362" s="3"/>
      <c r="D362" s="3" t="s">
        <v>3944</v>
      </c>
      <c r="E362" s="3">
        <v>50309</v>
      </c>
    </row>
    <row r="363" spans="1:5" ht="13.8" x14ac:dyDescent="0.3">
      <c r="A363" s="3">
        <v>50401</v>
      </c>
      <c r="B363" s="3" t="s">
        <v>3945</v>
      </c>
      <c r="C363" s="3"/>
      <c r="D363" s="3" t="s">
        <v>3945</v>
      </c>
      <c r="E363" s="3">
        <v>50401</v>
      </c>
    </row>
    <row r="364" spans="1:5" ht="13.8" x14ac:dyDescent="0.3">
      <c r="A364" s="3">
        <v>50402</v>
      </c>
      <c r="B364" s="3" t="s">
        <v>4369</v>
      </c>
      <c r="C364" s="3"/>
      <c r="D364" s="3" t="s">
        <v>4369</v>
      </c>
      <c r="E364" s="3">
        <v>50402</v>
      </c>
    </row>
    <row r="365" spans="1:5" ht="13.8" x14ac:dyDescent="0.3">
      <c r="A365" s="3">
        <v>50403</v>
      </c>
      <c r="B365" s="3" t="s">
        <v>3946</v>
      </c>
      <c r="C365" s="3"/>
      <c r="D365" s="3" t="s">
        <v>3946</v>
      </c>
      <c r="E365" s="3">
        <v>50403</v>
      </c>
    </row>
    <row r="366" spans="1:5" ht="13.8" x14ac:dyDescent="0.3">
      <c r="A366" s="3">
        <v>50404</v>
      </c>
      <c r="B366" s="3" t="s">
        <v>3947</v>
      </c>
      <c r="C366" s="3"/>
      <c r="D366" s="3" t="s">
        <v>3947</v>
      </c>
      <c r="E366" s="3">
        <v>50404</v>
      </c>
    </row>
    <row r="367" spans="1:5" ht="13.8" x14ac:dyDescent="0.3">
      <c r="A367" s="3">
        <v>50501</v>
      </c>
      <c r="B367" s="3" t="s">
        <v>3948</v>
      </c>
      <c r="C367" s="3"/>
      <c r="D367" s="3" t="s">
        <v>3948</v>
      </c>
      <c r="E367" s="3">
        <v>50501</v>
      </c>
    </row>
    <row r="368" spans="1:5" ht="13.8" x14ac:dyDescent="0.3">
      <c r="A368" s="3">
        <v>50502</v>
      </c>
      <c r="B368" s="3" t="s">
        <v>3949</v>
      </c>
      <c r="C368" s="3"/>
      <c r="D368" s="3" t="s">
        <v>3949</v>
      </c>
      <c r="E368" s="3">
        <v>50502</v>
      </c>
    </row>
    <row r="369" spans="1:5" ht="13.8" x14ac:dyDescent="0.3">
      <c r="A369" s="3">
        <v>50503</v>
      </c>
      <c r="B369" s="3" t="s">
        <v>3950</v>
      </c>
      <c r="C369" s="3"/>
      <c r="D369" s="3" t="s">
        <v>3950</v>
      </c>
      <c r="E369" s="3">
        <v>50503</v>
      </c>
    </row>
    <row r="370" spans="1:5" ht="13.8" x14ac:dyDescent="0.3">
      <c r="A370" s="3">
        <v>50504</v>
      </c>
      <c r="B370" s="3" t="s">
        <v>3951</v>
      </c>
      <c r="C370" s="3"/>
      <c r="D370" s="3" t="s">
        <v>3951</v>
      </c>
      <c r="E370" s="3">
        <v>50504</v>
      </c>
    </row>
    <row r="371" spans="1:5" ht="13.8" x14ac:dyDescent="0.3">
      <c r="A371" s="3">
        <v>50601</v>
      </c>
      <c r="B371" s="3" t="s">
        <v>3952</v>
      </c>
      <c r="C371" s="3"/>
      <c r="D371" s="3" t="s">
        <v>3952</v>
      </c>
      <c r="E371" s="3">
        <v>50601</v>
      </c>
    </row>
    <row r="372" spans="1:5" ht="13.8" x14ac:dyDescent="0.3">
      <c r="A372" s="3">
        <v>50602</v>
      </c>
      <c r="B372" s="3" t="s">
        <v>3953</v>
      </c>
      <c r="C372" s="3"/>
      <c r="D372" s="3" t="s">
        <v>3953</v>
      </c>
      <c r="E372" s="3">
        <v>50602</v>
      </c>
    </row>
    <row r="373" spans="1:5" ht="13.8" x14ac:dyDescent="0.3">
      <c r="A373" s="3">
        <v>50603</v>
      </c>
      <c r="B373" s="3" t="s">
        <v>3954</v>
      </c>
      <c r="C373" s="3"/>
      <c r="D373" s="3" t="s">
        <v>3954</v>
      </c>
      <c r="E373" s="3">
        <v>50603</v>
      </c>
    </row>
    <row r="374" spans="1:5" ht="13.8" x14ac:dyDescent="0.3">
      <c r="A374" s="3">
        <v>50604</v>
      </c>
      <c r="B374" s="3" t="s">
        <v>3955</v>
      </c>
      <c r="C374" s="3"/>
      <c r="D374" s="3" t="s">
        <v>3955</v>
      </c>
      <c r="E374" s="3">
        <v>50604</v>
      </c>
    </row>
    <row r="375" spans="1:5" ht="13.8" x14ac:dyDescent="0.3">
      <c r="A375" s="3">
        <v>50605</v>
      </c>
      <c r="B375" s="3" t="s">
        <v>3956</v>
      </c>
      <c r="C375" s="3"/>
      <c r="D375" s="3" t="s">
        <v>3956</v>
      </c>
      <c r="E375" s="3">
        <v>50605</v>
      </c>
    </row>
    <row r="376" spans="1:5" ht="13.8" x14ac:dyDescent="0.3">
      <c r="A376" s="3">
        <v>50701</v>
      </c>
      <c r="B376" s="3" t="s">
        <v>4720</v>
      </c>
      <c r="C376" s="3"/>
      <c r="D376" s="3" t="s">
        <v>4720</v>
      </c>
      <c r="E376" s="3">
        <v>50701</v>
      </c>
    </row>
    <row r="377" spans="1:5" ht="13.8" x14ac:dyDescent="0.3">
      <c r="A377" s="3">
        <v>50702</v>
      </c>
      <c r="B377" s="3" t="s">
        <v>3957</v>
      </c>
      <c r="C377" s="3"/>
      <c r="D377" s="3" t="s">
        <v>3957</v>
      </c>
      <c r="E377" s="3">
        <v>50702</v>
      </c>
    </row>
    <row r="378" spans="1:5" ht="13.8" x14ac:dyDescent="0.3">
      <c r="A378" s="3">
        <v>50703</v>
      </c>
      <c r="B378" s="3" t="s">
        <v>3958</v>
      </c>
      <c r="C378" s="3"/>
      <c r="D378" s="3" t="s">
        <v>3958</v>
      </c>
      <c r="E378" s="3">
        <v>50703</v>
      </c>
    </row>
    <row r="379" spans="1:5" ht="13.8" x14ac:dyDescent="0.3">
      <c r="A379" s="3">
        <v>50704</v>
      </c>
      <c r="B379" s="3" t="s">
        <v>3959</v>
      </c>
      <c r="C379" s="3"/>
      <c r="D379" s="3" t="s">
        <v>3959</v>
      </c>
      <c r="E379" s="3">
        <v>50704</v>
      </c>
    </row>
    <row r="380" spans="1:5" ht="13.8" x14ac:dyDescent="0.3">
      <c r="A380" s="3">
        <v>50801</v>
      </c>
      <c r="B380" s="3" t="s">
        <v>3960</v>
      </c>
      <c r="C380" s="3"/>
      <c r="D380" s="3" t="s">
        <v>3960</v>
      </c>
      <c r="E380" s="3">
        <v>50801</v>
      </c>
    </row>
    <row r="381" spans="1:5" ht="13.8" x14ac:dyDescent="0.3">
      <c r="A381" s="3">
        <v>50802</v>
      </c>
      <c r="B381" s="3" t="s">
        <v>4370</v>
      </c>
      <c r="C381" s="3"/>
      <c r="D381" s="3" t="s">
        <v>4370</v>
      </c>
      <c r="E381" s="3">
        <v>50802</v>
      </c>
    </row>
    <row r="382" spans="1:5" ht="13.8" x14ac:dyDescent="0.3">
      <c r="A382" s="3">
        <v>50803</v>
      </c>
      <c r="B382" s="3" t="s">
        <v>3961</v>
      </c>
      <c r="C382" s="3"/>
      <c r="D382" s="3" t="s">
        <v>3961</v>
      </c>
      <c r="E382" s="3">
        <v>50803</v>
      </c>
    </row>
    <row r="383" spans="1:5" ht="13.8" x14ac:dyDescent="0.3">
      <c r="A383" s="3">
        <v>50804</v>
      </c>
      <c r="B383" s="3" t="s">
        <v>3962</v>
      </c>
      <c r="C383" s="3"/>
      <c r="D383" s="3" t="s">
        <v>3962</v>
      </c>
      <c r="E383" s="3">
        <v>50804</v>
      </c>
    </row>
    <row r="384" spans="1:5" ht="13.8" x14ac:dyDescent="0.3">
      <c r="A384" s="3">
        <v>50805</v>
      </c>
      <c r="B384" s="3" t="s">
        <v>3963</v>
      </c>
      <c r="C384" s="3"/>
      <c r="D384" s="3" t="s">
        <v>3963</v>
      </c>
      <c r="E384" s="3">
        <v>50805</v>
      </c>
    </row>
    <row r="385" spans="1:5" ht="13.8" x14ac:dyDescent="0.3">
      <c r="A385" s="3">
        <v>50806</v>
      </c>
      <c r="B385" s="3" t="s">
        <v>4371</v>
      </c>
      <c r="C385" s="3"/>
      <c r="D385" s="3" t="s">
        <v>4371</v>
      </c>
      <c r="E385" s="3">
        <v>50806</v>
      </c>
    </row>
    <row r="386" spans="1:5" ht="13.8" x14ac:dyDescent="0.3">
      <c r="A386" s="3">
        <v>50807</v>
      </c>
      <c r="B386" s="3" t="s">
        <v>3964</v>
      </c>
      <c r="C386" s="3"/>
      <c r="D386" s="3" t="s">
        <v>3964</v>
      </c>
      <c r="E386" s="3">
        <v>50807</v>
      </c>
    </row>
    <row r="387" spans="1:5" ht="13.8" x14ac:dyDescent="0.3">
      <c r="A387" s="3">
        <v>50808</v>
      </c>
      <c r="B387" s="3" t="s">
        <v>3965</v>
      </c>
      <c r="C387" s="3"/>
      <c r="D387" s="3" t="s">
        <v>3965</v>
      </c>
      <c r="E387" s="3">
        <v>50808</v>
      </c>
    </row>
    <row r="388" spans="1:5" ht="13.8" x14ac:dyDescent="0.3">
      <c r="A388" s="3">
        <v>50901</v>
      </c>
      <c r="B388" s="3" t="s">
        <v>3966</v>
      </c>
      <c r="C388" s="3"/>
      <c r="D388" s="3" t="s">
        <v>3966</v>
      </c>
      <c r="E388" s="3">
        <v>50901</v>
      </c>
    </row>
    <row r="389" spans="1:5" ht="13.8" x14ac:dyDescent="0.3">
      <c r="A389" s="3">
        <v>50902</v>
      </c>
      <c r="B389" s="3" t="s">
        <v>3967</v>
      </c>
      <c r="C389" s="3"/>
      <c r="D389" s="3" t="s">
        <v>3967</v>
      </c>
      <c r="E389" s="3">
        <v>50902</v>
      </c>
    </row>
    <row r="390" spans="1:5" ht="13.8" x14ac:dyDescent="0.3">
      <c r="A390" s="3">
        <v>50903</v>
      </c>
      <c r="B390" s="3" t="s">
        <v>3968</v>
      </c>
      <c r="C390" s="3"/>
      <c r="D390" s="3" t="s">
        <v>3968</v>
      </c>
      <c r="E390" s="3">
        <v>50903</v>
      </c>
    </row>
    <row r="391" spans="1:5" ht="13.8" x14ac:dyDescent="0.3">
      <c r="A391" s="3">
        <v>50904</v>
      </c>
      <c r="B391" s="3" t="s">
        <v>3969</v>
      </c>
      <c r="C391" s="3"/>
      <c r="D391" s="3" t="s">
        <v>3969</v>
      </c>
      <c r="E391" s="3">
        <v>50904</v>
      </c>
    </row>
    <row r="392" spans="1:5" ht="13.8" x14ac:dyDescent="0.3">
      <c r="A392" s="3">
        <v>50905</v>
      </c>
      <c r="B392" s="3" t="s">
        <v>3970</v>
      </c>
      <c r="C392" s="3"/>
      <c r="D392" s="3" t="s">
        <v>3970</v>
      </c>
      <c r="E392" s="3">
        <v>50905</v>
      </c>
    </row>
    <row r="393" spans="1:5" ht="13.8" x14ac:dyDescent="0.3">
      <c r="A393" s="3">
        <v>50906</v>
      </c>
      <c r="B393" s="3" t="s">
        <v>3971</v>
      </c>
      <c r="C393" s="3"/>
      <c r="D393" s="3" t="s">
        <v>3971</v>
      </c>
      <c r="E393" s="3">
        <v>50906</v>
      </c>
    </row>
    <row r="394" spans="1:5" ht="13.8" x14ac:dyDescent="0.3">
      <c r="A394" s="3">
        <v>51001</v>
      </c>
      <c r="B394" s="3" t="s">
        <v>3972</v>
      </c>
      <c r="C394" s="3"/>
      <c r="D394" s="3" t="s">
        <v>3972</v>
      </c>
      <c r="E394" s="3">
        <v>51001</v>
      </c>
    </row>
    <row r="395" spans="1:5" ht="13.8" x14ac:dyDescent="0.3">
      <c r="A395" s="3">
        <v>51002</v>
      </c>
      <c r="B395" s="3" t="s">
        <v>3973</v>
      </c>
      <c r="C395" s="3"/>
      <c r="D395" s="3" t="s">
        <v>3973</v>
      </c>
      <c r="E395" s="3">
        <v>51002</v>
      </c>
    </row>
    <row r="396" spans="1:5" ht="13.8" x14ac:dyDescent="0.3">
      <c r="A396" s="3">
        <v>51003</v>
      </c>
      <c r="B396" s="3" t="s">
        <v>4721</v>
      </c>
      <c r="C396" s="3"/>
      <c r="D396" s="3" t="s">
        <v>4721</v>
      </c>
      <c r="E396" s="3">
        <v>51003</v>
      </c>
    </row>
    <row r="397" spans="1:5" ht="13.8" x14ac:dyDescent="0.3">
      <c r="A397" s="3">
        <v>51004</v>
      </c>
      <c r="B397" s="3" t="s">
        <v>3974</v>
      </c>
      <c r="C397" s="3"/>
      <c r="D397" s="3" t="s">
        <v>3974</v>
      </c>
      <c r="E397" s="3">
        <v>51004</v>
      </c>
    </row>
    <row r="398" spans="1:5" ht="13.8" x14ac:dyDescent="0.3">
      <c r="A398" s="3">
        <v>51101</v>
      </c>
      <c r="B398" s="3" t="s">
        <v>3975</v>
      </c>
      <c r="C398" s="3"/>
      <c r="D398" s="3" t="s">
        <v>3975</v>
      </c>
      <c r="E398" s="3">
        <v>51101</v>
      </c>
    </row>
    <row r="399" spans="1:5" ht="13.8" x14ac:dyDescent="0.3">
      <c r="A399" s="3">
        <v>51102</v>
      </c>
      <c r="B399" s="3" t="s">
        <v>3976</v>
      </c>
      <c r="C399" s="3"/>
      <c r="D399" s="3" t="s">
        <v>3976</v>
      </c>
      <c r="E399" s="3">
        <v>51102</v>
      </c>
    </row>
    <row r="400" spans="1:5" ht="13.8" x14ac:dyDescent="0.3">
      <c r="A400" s="3">
        <v>51103</v>
      </c>
      <c r="B400" s="3" t="s">
        <v>4372</v>
      </c>
      <c r="C400" s="3"/>
      <c r="D400" s="3" t="s">
        <v>4372</v>
      </c>
      <c r="E400" s="3">
        <v>51103</v>
      </c>
    </row>
    <row r="401" spans="1:5" ht="13.8" x14ac:dyDescent="0.3">
      <c r="A401" s="3">
        <v>51104</v>
      </c>
      <c r="B401" s="3" t="s">
        <v>3977</v>
      </c>
      <c r="C401" s="3"/>
      <c r="D401" s="3" t="s">
        <v>3977</v>
      </c>
      <c r="E401" s="3">
        <v>51104</v>
      </c>
    </row>
    <row r="402" spans="1:5" ht="13.8" x14ac:dyDescent="0.3">
      <c r="A402" s="3">
        <v>51105</v>
      </c>
      <c r="B402" s="3" t="s">
        <v>3978</v>
      </c>
      <c r="C402" s="3"/>
      <c r="D402" s="3" t="s">
        <v>3978</v>
      </c>
      <c r="E402" s="3">
        <v>51105</v>
      </c>
    </row>
    <row r="403" spans="1:5" ht="13.8" x14ac:dyDescent="0.3">
      <c r="A403" s="3">
        <v>60101</v>
      </c>
      <c r="B403" s="3" t="s">
        <v>3979</v>
      </c>
      <c r="C403" s="3"/>
      <c r="D403" s="3" t="s">
        <v>3979</v>
      </c>
      <c r="E403" s="3">
        <v>60101</v>
      </c>
    </row>
    <row r="404" spans="1:5" ht="13.8" x14ac:dyDescent="0.3">
      <c r="A404" s="3">
        <v>60102</v>
      </c>
      <c r="B404" s="3" t="s">
        <v>3980</v>
      </c>
      <c r="C404" s="3"/>
      <c r="D404" s="3" t="s">
        <v>3980</v>
      </c>
      <c r="E404" s="3">
        <v>60102</v>
      </c>
    </row>
    <row r="405" spans="1:5" ht="13.8" x14ac:dyDescent="0.3">
      <c r="A405" s="3">
        <v>60103</v>
      </c>
      <c r="B405" s="3" t="s">
        <v>3981</v>
      </c>
      <c r="C405" s="3"/>
      <c r="D405" s="3" t="s">
        <v>3981</v>
      </c>
      <c r="E405" s="3">
        <v>60103</v>
      </c>
    </row>
    <row r="406" spans="1:5" ht="13.8" x14ac:dyDescent="0.3">
      <c r="A406" s="3">
        <v>60104</v>
      </c>
      <c r="B406" s="3" t="s">
        <v>3982</v>
      </c>
      <c r="C406" s="3"/>
      <c r="D406" s="3" t="s">
        <v>3982</v>
      </c>
      <c r="E406" s="3">
        <v>60104</v>
      </c>
    </row>
    <row r="407" spans="1:5" ht="13.8" x14ac:dyDescent="0.3">
      <c r="A407" s="3">
        <v>60105</v>
      </c>
      <c r="B407" s="3" t="s">
        <v>3983</v>
      </c>
      <c r="C407" s="3"/>
      <c r="D407" s="3" t="s">
        <v>3983</v>
      </c>
      <c r="E407" s="3">
        <v>60105</v>
      </c>
    </row>
    <row r="408" spans="1:5" ht="13.8" x14ac:dyDescent="0.3">
      <c r="A408" s="3">
        <v>60106</v>
      </c>
      <c r="B408" s="3" t="s">
        <v>3984</v>
      </c>
      <c r="C408" s="3"/>
      <c r="D408" s="3" t="s">
        <v>3984</v>
      </c>
      <c r="E408" s="3">
        <v>60106</v>
      </c>
    </row>
    <row r="409" spans="1:5" ht="13.8" x14ac:dyDescent="0.3">
      <c r="A409" s="3">
        <v>60107</v>
      </c>
      <c r="B409" s="3" t="s">
        <v>3985</v>
      </c>
      <c r="C409" s="3"/>
      <c r="D409" s="3" t="s">
        <v>3985</v>
      </c>
      <c r="E409" s="3">
        <v>60107</v>
      </c>
    </row>
    <row r="410" spans="1:5" ht="13.8" x14ac:dyDescent="0.3">
      <c r="A410" s="3">
        <v>60108</v>
      </c>
      <c r="B410" s="3" t="s">
        <v>3986</v>
      </c>
      <c r="C410" s="3"/>
      <c r="D410" s="3" t="s">
        <v>3986</v>
      </c>
      <c r="E410" s="3">
        <v>60108</v>
      </c>
    </row>
    <row r="411" spans="1:5" ht="13.8" x14ac:dyDescent="0.3">
      <c r="A411" s="3">
        <v>60110</v>
      </c>
      <c r="B411" s="3" t="s">
        <v>3987</v>
      </c>
      <c r="C411" s="3"/>
      <c r="D411" s="3" t="s">
        <v>3987</v>
      </c>
      <c r="E411" s="3">
        <v>60110</v>
      </c>
    </row>
    <row r="412" spans="1:5" ht="13.8" x14ac:dyDescent="0.3">
      <c r="A412" s="3">
        <v>60111</v>
      </c>
      <c r="B412" s="3" t="s">
        <v>3988</v>
      </c>
      <c r="C412" s="3"/>
      <c r="D412" s="3" t="s">
        <v>3988</v>
      </c>
      <c r="E412" s="3">
        <v>60111</v>
      </c>
    </row>
    <row r="413" spans="1:5" ht="13.8" x14ac:dyDescent="0.3">
      <c r="A413" s="3">
        <v>60112</v>
      </c>
      <c r="B413" s="3" t="s">
        <v>3989</v>
      </c>
      <c r="C413" s="3"/>
      <c r="D413" s="3" t="s">
        <v>3989</v>
      </c>
      <c r="E413" s="3">
        <v>60112</v>
      </c>
    </row>
    <row r="414" spans="1:5" ht="13.8" x14ac:dyDescent="0.3">
      <c r="A414" s="3">
        <v>60113</v>
      </c>
      <c r="B414" s="3" t="s">
        <v>3990</v>
      </c>
      <c r="C414" s="3"/>
      <c r="D414" s="3" t="s">
        <v>3990</v>
      </c>
      <c r="E414" s="3">
        <v>60113</v>
      </c>
    </row>
    <row r="415" spans="1:5" ht="13.8" x14ac:dyDescent="0.3">
      <c r="A415" s="3">
        <v>60114</v>
      </c>
      <c r="B415" s="3" t="s">
        <v>3991</v>
      </c>
      <c r="C415" s="3"/>
      <c r="D415" s="3" t="s">
        <v>3991</v>
      </c>
      <c r="E415" s="3">
        <v>60114</v>
      </c>
    </row>
    <row r="416" spans="1:5" ht="13.8" x14ac:dyDescent="0.3">
      <c r="A416" s="3">
        <v>60115</v>
      </c>
      <c r="B416" s="3" t="s">
        <v>3992</v>
      </c>
      <c r="C416" s="3"/>
      <c r="D416" s="3" t="s">
        <v>3992</v>
      </c>
      <c r="E416" s="3">
        <v>60115</v>
      </c>
    </row>
    <row r="417" spans="1:5" ht="13.8" x14ac:dyDescent="0.3">
      <c r="A417" s="3">
        <v>60116</v>
      </c>
      <c r="B417" s="3" t="s">
        <v>3993</v>
      </c>
      <c r="C417" s="3"/>
      <c r="D417" s="3" t="s">
        <v>3993</v>
      </c>
      <c r="E417" s="3">
        <v>60116</v>
      </c>
    </row>
    <row r="418" spans="1:5" ht="13.8" x14ac:dyDescent="0.3">
      <c r="A418" s="3">
        <v>60201</v>
      </c>
      <c r="B418" s="3" t="s">
        <v>3994</v>
      </c>
      <c r="C418" s="3"/>
      <c r="D418" s="3" t="s">
        <v>3994</v>
      </c>
      <c r="E418" s="3">
        <v>60201</v>
      </c>
    </row>
    <row r="419" spans="1:5" ht="13.8" x14ac:dyDescent="0.3">
      <c r="A419" s="3">
        <v>60202</v>
      </c>
      <c r="B419" s="3" t="s">
        <v>3995</v>
      </c>
      <c r="C419" s="3"/>
      <c r="D419" s="3" t="s">
        <v>3995</v>
      </c>
      <c r="E419" s="3">
        <v>60202</v>
      </c>
    </row>
    <row r="420" spans="1:5" ht="13.8" x14ac:dyDescent="0.3">
      <c r="A420" s="3">
        <v>60203</v>
      </c>
      <c r="B420" s="3" t="s">
        <v>3996</v>
      </c>
      <c r="C420" s="3"/>
      <c r="D420" s="3" t="s">
        <v>3996</v>
      </c>
      <c r="E420" s="3">
        <v>60203</v>
      </c>
    </row>
    <row r="421" spans="1:5" ht="13.8" x14ac:dyDescent="0.3">
      <c r="A421" s="3">
        <v>60204</v>
      </c>
      <c r="B421" s="3" t="s">
        <v>3997</v>
      </c>
      <c r="C421" s="3"/>
      <c r="D421" s="3" t="s">
        <v>3997</v>
      </c>
      <c r="E421" s="3">
        <v>60204</v>
      </c>
    </row>
    <row r="422" spans="1:5" ht="13.8" x14ac:dyDescent="0.3">
      <c r="A422" s="3">
        <v>60205</v>
      </c>
      <c r="B422" s="3" t="s">
        <v>3998</v>
      </c>
      <c r="C422" s="3"/>
      <c r="D422" s="3" t="s">
        <v>3998</v>
      </c>
      <c r="E422" s="3">
        <v>60205</v>
      </c>
    </row>
    <row r="423" spans="1:5" ht="13.8" x14ac:dyDescent="0.3">
      <c r="A423" s="3">
        <v>60206</v>
      </c>
      <c r="B423" s="3" t="s">
        <v>3999</v>
      </c>
      <c r="C423" s="3"/>
      <c r="D423" s="3" t="s">
        <v>3999</v>
      </c>
      <c r="E423" s="3">
        <v>60206</v>
      </c>
    </row>
    <row r="424" spans="1:5" ht="13.8" x14ac:dyDescent="0.3">
      <c r="A424" s="3">
        <v>60301</v>
      </c>
      <c r="B424" s="3" t="s">
        <v>4000</v>
      </c>
      <c r="C424" s="3"/>
      <c r="D424" s="3" t="s">
        <v>4000</v>
      </c>
      <c r="E424" s="3">
        <v>60301</v>
      </c>
    </row>
    <row r="425" spans="1:5" ht="13.8" x14ac:dyDescent="0.3">
      <c r="A425" s="3">
        <v>60302</v>
      </c>
      <c r="B425" s="3" t="s">
        <v>4001</v>
      </c>
      <c r="C425" s="3"/>
      <c r="D425" s="3" t="s">
        <v>4001</v>
      </c>
      <c r="E425" s="3">
        <v>60302</v>
      </c>
    </row>
    <row r="426" spans="1:5" ht="13.8" x14ac:dyDescent="0.3">
      <c r="A426" s="3">
        <v>60303</v>
      </c>
      <c r="B426" s="3" t="s">
        <v>4002</v>
      </c>
      <c r="C426" s="3"/>
      <c r="D426" s="3" t="s">
        <v>4002</v>
      </c>
      <c r="E426" s="3">
        <v>60303</v>
      </c>
    </row>
    <row r="427" spans="1:5" ht="13.8" x14ac:dyDescent="0.3">
      <c r="A427" s="3">
        <v>60304</v>
      </c>
      <c r="B427" s="3" t="s">
        <v>4003</v>
      </c>
      <c r="C427" s="3"/>
      <c r="D427" s="3" t="s">
        <v>4003</v>
      </c>
      <c r="E427" s="3">
        <v>60304</v>
      </c>
    </row>
    <row r="428" spans="1:5" ht="13.8" x14ac:dyDescent="0.3">
      <c r="A428" s="3">
        <v>60305</v>
      </c>
      <c r="B428" s="3" t="s">
        <v>4004</v>
      </c>
      <c r="C428" s="3"/>
      <c r="D428" s="3" t="s">
        <v>4004</v>
      </c>
      <c r="E428" s="3">
        <v>60305</v>
      </c>
    </row>
    <row r="429" spans="1:5" ht="13.8" x14ac:dyDescent="0.3">
      <c r="A429" s="3">
        <v>60306</v>
      </c>
      <c r="B429" s="3" t="s">
        <v>4005</v>
      </c>
      <c r="C429" s="3"/>
      <c r="D429" s="3" t="s">
        <v>4005</v>
      </c>
      <c r="E429" s="3">
        <v>60306</v>
      </c>
    </row>
    <row r="430" spans="1:5" ht="13.8" x14ac:dyDescent="0.3">
      <c r="A430" s="3">
        <v>60307</v>
      </c>
      <c r="B430" s="3" t="s">
        <v>4006</v>
      </c>
      <c r="C430" s="3"/>
      <c r="D430" s="3" t="s">
        <v>4006</v>
      </c>
      <c r="E430" s="3">
        <v>60307</v>
      </c>
    </row>
    <row r="431" spans="1:5" ht="13.8" x14ac:dyDescent="0.3">
      <c r="A431" s="3">
        <v>60308</v>
      </c>
      <c r="B431" s="3" t="s">
        <v>4007</v>
      </c>
      <c r="C431" s="3"/>
      <c r="D431" s="3" t="s">
        <v>4007</v>
      </c>
      <c r="E431" s="3">
        <v>60308</v>
      </c>
    </row>
    <row r="432" spans="1:5" ht="13.8" x14ac:dyDescent="0.3">
      <c r="A432" s="3">
        <v>60309</v>
      </c>
      <c r="B432" s="3" t="s">
        <v>4008</v>
      </c>
      <c r="C432" s="3"/>
      <c r="D432" s="3" t="s">
        <v>4008</v>
      </c>
      <c r="E432" s="3">
        <v>60309</v>
      </c>
    </row>
    <row r="433" spans="1:5" ht="13.8" x14ac:dyDescent="0.3">
      <c r="A433" s="3">
        <v>60401</v>
      </c>
      <c r="B433" s="3" t="s">
        <v>4009</v>
      </c>
      <c r="C433" s="3"/>
      <c r="D433" s="3" t="s">
        <v>4009</v>
      </c>
      <c r="E433" s="3">
        <v>60401</v>
      </c>
    </row>
    <row r="434" spans="1:5" ht="13.8" x14ac:dyDescent="0.3">
      <c r="A434" s="3">
        <v>60402</v>
      </c>
      <c r="B434" s="3" t="s">
        <v>4373</v>
      </c>
      <c r="C434" s="3"/>
      <c r="D434" s="3" t="s">
        <v>4373</v>
      </c>
      <c r="E434" s="3">
        <v>60402</v>
      </c>
    </row>
    <row r="435" spans="1:5" ht="13.8" x14ac:dyDescent="0.3">
      <c r="A435" s="3">
        <v>60403</v>
      </c>
      <c r="B435" s="3" t="s">
        <v>4010</v>
      </c>
      <c r="C435" s="3"/>
      <c r="D435" s="3" t="s">
        <v>4010</v>
      </c>
      <c r="E435" s="3">
        <v>60403</v>
      </c>
    </row>
    <row r="436" spans="1:5" ht="13.8" x14ac:dyDescent="0.3">
      <c r="A436" s="3">
        <v>60501</v>
      </c>
      <c r="B436" s="3" t="s">
        <v>4011</v>
      </c>
      <c r="C436" s="3"/>
      <c r="D436" s="3" t="s">
        <v>4011</v>
      </c>
      <c r="E436" s="3">
        <v>60501</v>
      </c>
    </row>
    <row r="437" spans="1:5" ht="13.8" x14ac:dyDescent="0.3">
      <c r="A437" s="3">
        <v>60502</v>
      </c>
      <c r="B437" s="3" t="s">
        <v>4012</v>
      </c>
      <c r="C437" s="3"/>
      <c r="D437" s="3" t="s">
        <v>4012</v>
      </c>
      <c r="E437" s="3">
        <v>60502</v>
      </c>
    </row>
    <row r="438" spans="1:5" ht="13.8" x14ac:dyDescent="0.3">
      <c r="A438" s="3">
        <v>60503</v>
      </c>
      <c r="B438" s="3" t="s">
        <v>4013</v>
      </c>
      <c r="C438" s="3"/>
      <c r="D438" s="3" t="s">
        <v>4013</v>
      </c>
      <c r="E438" s="3">
        <v>60503</v>
      </c>
    </row>
    <row r="439" spans="1:5" ht="13.8" x14ac:dyDescent="0.3">
      <c r="A439" s="3">
        <v>60504</v>
      </c>
      <c r="B439" s="3" t="s">
        <v>4014</v>
      </c>
      <c r="C439" s="3"/>
      <c r="D439" s="3" t="s">
        <v>4014</v>
      </c>
      <c r="E439" s="3">
        <v>60504</v>
      </c>
    </row>
    <row r="440" spans="1:5" ht="13.8" x14ac:dyDescent="0.3">
      <c r="A440" s="3">
        <v>60505</v>
      </c>
      <c r="B440" s="3" t="s">
        <v>4015</v>
      </c>
      <c r="C440" s="3"/>
      <c r="D440" s="3" t="s">
        <v>4015</v>
      </c>
      <c r="E440" s="3">
        <v>60505</v>
      </c>
    </row>
    <row r="441" spans="1:5" ht="13.8" x14ac:dyDescent="0.3">
      <c r="A441" s="3">
        <v>60506</v>
      </c>
      <c r="B441" s="3" t="s">
        <v>4016</v>
      </c>
      <c r="C441" s="3"/>
      <c r="D441" s="3" t="s">
        <v>4016</v>
      </c>
      <c r="E441" s="3">
        <v>60506</v>
      </c>
    </row>
    <row r="442" spans="1:5" ht="13.8" x14ac:dyDescent="0.3">
      <c r="A442" s="3">
        <v>60601</v>
      </c>
      <c r="B442" s="3" t="s">
        <v>4374</v>
      </c>
      <c r="C442" s="3"/>
      <c r="D442" s="3" t="s">
        <v>4374</v>
      </c>
      <c r="E442" s="3">
        <v>60601</v>
      </c>
    </row>
    <row r="443" spans="1:5" ht="13.8" x14ac:dyDescent="0.3">
      <c r="A443" s="3">
        <v>60602</v>
      </c>
      <c r="B443" s="3" t="s">
        <v>4375</v>
      </c>
      <c r="C443" s="3"/>
      <c r="D443" s="3" t="s">
        <v>4375</v>
      </c>
      <c r="E443" s="3">
        <v>60602</v>
      </c>
    </row>
    <row r="444" spans="1:5" ht="13.8" x14ac:dyDescent="0.3">
      <c r="A444" s="3">
        <v>60603</v>
      </c>
      <c r="B444" s="3" t="s">
        <v>4376</v>
      </c>
      <c r="C444" s="3"/>
      <c r="D444" s="3" t="s">
        <v>4376</v>
      </c>
      <c r="E444" s="3">
        <v>60603</v>
      </c>
    </row>
    <row r="445" spans="1:5" ht="13.8" x14ac:dyDescent="0.3">
      <c r="A445" s="3">
        <v>60701</v>
      </c>
      <c r="B445" s="3" t="s">
        <v>4017</v>
      </c>
      <c r="C445" s="3"/>
      <c r="D445" s="3" t="s">
        <v>4017</v>
      </c>
      <c r="E445" s="3">
        <v>60701</v>
      </c>
    </row>
    <row r="446" spans="1:5" ht="13.8" x14ac:dyDescent="0.3">
      <c r="A446" s="3">
        <v>60703</v>
      </c>
      <c r="B446" s="3" t="s">
        <v>4018</v>
      </c>
      <c r="C446" s="3"/>
      <c r="D446" s="3" t="s">
        <v>4018</v>
      </c>
      <c r="E446" s="3">
        <v>60703</v>
      </c>
    </row>
    <row r="447" spans="1:5" ht="13.8" x14ac:dyDescent="0.3">
      <c r="A447" s="3">
        <v>60704</v>
      </c>
      <c r="B447" s="3" t="s">
        <v>4019</v>
      </c>
      <c r="C447" s="3"/>
      <c r="D447" s="3" t="s">
        <v>4019</v>
      </c>
      <c r="E447" s="3">
        <v>60704</v>
      </c>
    </row>
    <row r="448" spans="1:5" ht="13.8" x14ac:dyDescent="0.3">
      <c r="A448" s="3">
        <v>60801</v>
      </c>
      <c r="B448" s="3" t="s">
        <v>4020</v>
      </c>
      <c r="C448" s="3"/>
      <c r="D448" s="3" t="s">
        <v>4020</v>
      </c>
      <c r="E448" s="3">
        <v>60801</v>
      </c>
    </row>
    <row r="449" spans="1:5" ht="13.8" x14ac:dyDescent="0.3">
      <c r="A449" s="3">
        <v>60802</v>
      </c>
      <c r="B449" s="3" t="s">
        <v>4021</v>
      </c>
      <c r="C449" s="3"/>
      <c r="D449" s="3" t="s">
        <v>4021</v>
      </c>
      <c r="E449" s="3">
        <v>60802</v>
      </c>
    </row>
    <row r="450" spans="1:5" ht="13.8" x14ac:dyDescent="0.3">
      <c r="A450" s="3">
        <v>60803</v>
      </c>
      <c r="B450" s="3" t="s">
        <v>4377</v>
      </c>
      <c r="C450" s="3"/>
      <c r="D450" s="3" t="s">
        <v>4377</v>
      </c>
      <c r="E450" s="3">
        <v>60803</v>
      </c>
    </row>
    <row r="451" spans="1:5" ht="13.8" x14ac:dyDescent="0.3">
      <c r="A451" s="3">
        <v>60804</v>
      </c>
      <c r="B451" s="3" t="s">
        <v>4022</v>
      </c>
      <c r="C451" s="3"/>
      <c r="D451" s="3" t="s">
        <v>4022</v>
      </c>
      <c r="E451" s="3">
        <v>60804</v>
      </c>
    </row>
    <row r="452" spans="1:5" ht="13.8" x14ac:dyDescent="0.3">
      <c r="A452" s="3">
        <v>60805</v>
      </c>
      <c r="B452" s="3" t="s">
        <v>4023</v>
      </c>
      <c r="C452" s="3"/>
      <c r="D452" s="3" t="s">
        <v>4023</v>
      </c>
      <c r="E452" s="3">
        <v>60805</v>
      </c>
    </row>
    <row r="453" spans="1:5" ht="13.8" x14ac:dyDescent="0.3">
      <c r="A453" s="3">
        <v>60806</v>
      </c>
      <c r="B453" s="3" t="s">
        <v>4378</v>
      </c>
      <c r="C453" s="3"/>
      <c r="D453" s="3" t="s">
        <v>4378</v>
      </c>
      <c r="E453" s="3">
        <v>60806</v>
      </c>
    </row>
    <row r="454" spans="1:5" ht="13.8" x14ac:dyDescent="0.3">
      <c r="A454" s="3">
        <v>60901</v>
      </c>
      <c r="B454" s="3" t="s">
        <v>4024</v>
      </c>
      <c r="C454" s="3"/>
      <c r="D454" s="3" t="s">
        <v>4024</v>
      </c>
      <c r="E454" s="3">
        <v>60901</v>
      </c>
    </row>
    <row r="455" spans="1:5" ht="13.8" x14ac:dyDescent="0.3">
      <c r="A455" s="3">
        <v>61001</v>
      </c>
      <c r="B455" s="3" t="s">
        <v>4025</v>
      </c>
      <c r="C455" s="3"/>
      <c r="D455" s="3" t="s">
        <v>4025</v>
      </c>
      <c r="E455" s="3">
        <v>61001</v>
      </c>
    </row>
    <row r="456" spans="1:5" ht="13.8" x14ac:dyDescent="0.3">
      <c r="A456" s="3">
        <v>61002</v>
      </c>
      <c r="B456" s="3" t="s">
        <v>4026</v>
      </c>
      <c r="C456" s="3"/>
      <c r="D456" s="3" t="s">
        <v>4026</v>
      </c>
      <c r="E456" s="3">
        <v>61002</v>
      </c>
    </row>
    <row r="457" spans="1:5" ht="13.8" x14ac:dyDescent="0.3">
      <c r="A457" s="3">
        <v>61003</v>
      </c>
      <c r="B457" s="3" t="s">
        <v>4027</v>
      </c>
      <c r="C457" s="3"/>
      <c r="D457" s="3" t="s">
        <v>4027</v>
      </c>
      <c r="E457" s="3">
        <v>61003</v>
      </c>
    </row>
    <row r="458" spans="1:5" ht="13.8" x14ac:dyDescent="0.3">
      <c r="A458" s="3">
        <v>61004</v>
      </c>
      <c r="B458" s="3" t="s">
        <v>4028</v>
      </c>
      <c r="C458" s="3"/>
      <c r="D458" s="3" t="s">
        <v>4028</v>
      </c>
      <c r="E458" s="3">
        <v>61004</v>
      </c>
    </row>
    <row r="459" spans="1:5" ht="13.8" x14ac:dyDescent="0.3">
      <c r="A459" s="3">
        <v>61101</v>
      </c>
      <c r="B459" s="3" t="s">
        <v>4029</v>
      </c>
      <c r="C459" s="3"/>
      <c r="D459" s="3" t="s">
        <v>4029</v>
      </c>
      <c r="E459" s="3">
        <v>61101</v>
      </c>
    </row>
    <row r="460" spans="1:5" ht="13.8" x14ac:dyDescent="0.3">
      <c r="A460" s="3">
        <v>61102</v>
      </c>
      <c r="B460" s="3" t="s">
        <v>4030</v>
      </c>
      <c r="C460" s="3"/>
      <c r="D460" s="3" t="s">
        <v>4030</v>
      </c>
      <c r="E460" s="3">
        <v>61102</v>
      </c>
    </row>
    <row r="461" spans="1:5" ht="13.8" x14ac:dyDescent="0.3">
      <c r="A461" s="3">
        <v>61103</v>
      </c>
      <c r="B461" s="3" t="s">
        <v>4379</v>
      </c>
      <c r="C461" s="3"/>
      <c r="D461" s="3" t="s">
        <v>4379</v>
      </c>
      <c r="E461" s="3">
        <v>61103</v>
      </c>
    </row>
    <row r="462" spans="1:5" ht="13.8" x14ac:dyDescent="0.3">
      <c r="A462" s="3">
        <v>61201</v>
      </c>
      <c r="B462" s="3" t="s">
        <v>4380</v>
      </c>
      <c r="C462" s="3"/>
      <c r="D462" s="3" t="s">
        <v>4380</v>
      </c>
      <c r="E462" s="3">
        <v>61201</v>
      </c>
    </row>
    <row r="463" spans="1:5" ht="13.8" x14ac:dyDescent="0.3">
      <c r="A463" s="3">
        <v>61301</v>
      </c>
      <c r="B463" s="3" t="s">
        <v>4381</v>
      </c>
      <c r="C463" s="3"/>
      <c r="D463" s="3" t="s">
        <v>4381</v>
      </c>
      <c r="E463" s="3">
        <v>61301</v>
      </c>
    </row>
    <row r="464" spans="1:5" ht="13.8" x14ac:dyDescent="0.3">
      <c r="A464" s="3">
        <v>70101</v>
      </c>
      <c r="B464" s="3" t="s">
        <v>4031</v>
      </c>
      <c r="C464" s="3"/>
      <c r="D464" s="3" t="s">
        <v>4031</v>
      </c>
      <c r="E464" s="3">
        <v>70101</v>
      </c>
    </row>
    <row r="465" spans="1:5" ht="13.8" x14ac:dyDescent="0.3">
      <c r="A465" s="3">
        <v>70102</v>
      </c>
      <c r="B465" s="3" t="s">
        <v>4032</v>
      </c>
      <c r="C465" s="3"/>
      <c r="D465" s="3" t="s">
        <v>4032</v>
      </c>
      <c r="E465" s="3">
        <v>70102</v>
      </c>
    </row>
    <row r="466" spans="1:5" ht="13.8" x14ac:dyDescent="0.3">
      <c r="A466" s="3">
        <v>70103</v>
      </c>
      <c r="B466" s="3" t="s">
        <v>4033</v>
      </c>
      <c r="C466" s="3"/>
      <c r="D466" s="3" t="s">
        <v>4033</v>
      </c>
      <c r="E466" s="3">
        <v>70103</v>
      </c>
    </row>
    <row r="467" spans="1:5" ht="13.8" x14ac:dyDescent="0.3">
      <c r="A467" s="3">
        <v>70104</v>
      </c>
      <c r="B467" s="3" t="s">
        <v>4034</v>
      </c>
      <c r="C467" s="3"/>
      <c r="D467" s="3" t="s">
        <v>4034</v>
      </c>
      <c r="E467" s="3">
        <v>70104</v>
      </c>
    </row>
    <row r="468" spans="1:5" ht="13.8" x14ac:dyDescent="0.3">
      <c r="A468" s="3">
        <v>70201</v>
      </c>
      <c r="B468" s="3" t="s">
        <v>4035</v>
      </c>
      <c r="C468" s="3"/>
      <c r="D468" s="3" t="s">
        <v>4035</v>
      </c>
      <c r="E468" s="3">
        <v>70201</v>
      </c>
    </row>
    <row r="469" spans="1:5" ht="13.8" x14ac:dyDescent="0.3">
      <c r="A469" s="3">
        <v>70202</v>
      </c>
      <c r="B469" s="3" t="s">
        <v>4036</v>
      </c>
      <c r="C469" s="3"/>
      <c r="D469" s="3" t="s">
        <v>4036</v>
      </c>
      <c r="E469" s="3">
        <v>70202</v>
      </c>
    </row>
    <row r="470" spans="1:5" ht="13.8" x14ac:dyDescent="0.3">
      <c r="A470" s="3">
        <v>70203</v>
      </c>
      <c r="B470" s="3" t="s">
        <v>4382</v>
      </c>
      <c r="C470" s="3"/>
      <c r="D470" s="3" t="s">
        <v>4382</v>
      </c>
      <c r="E470" s="3">
        <v>70203</v>
      </c>
    </row>
    <row r="471" spans="1:5" ht="13.8" x14ac:dyDescent="0.3">
      <c r="A471" s="3">
        <v>70204</v>
      </c>
      <c r="B471" s="3" t="s">
        <v>4037</v>
      </c>
      <c r="C471" s="3"/>
      <c r="D471" s="3" t="s">
        <v>4037</v>
      </c>
      <c r="E471" s="3">
        <v>70204</v>
      </c>
    </row>
    <row r="472" spans="1:5" ht="13.8" x14ac:dyDescent="0.3">
      <c r="A472" s="3">
        <v>70205</v>
      </c>
      <c r="B472" s="3" t="s">
        <v>4038</v>
      </c>
      <c r="C472" s="3"/>
      <c r="D472" s="3" t="s">
        <v>4038</v>
      </c>
      <c r="E472" s="3">
        <v>70205</v>
      </c>
    </row>
    <row r="473" spans="1:5" ht="13.8" x14ac:dyDescent="0.3">
      <c r="A473" s="3">
        <v>70206</v>
      </c>
      <c r="B473" s="3" t="s">
        <v>4039</v>
      </c>
      <c r="C473" s="3"/>
      <c r="D473" s="3" t="s">
        <v>4039</v>
      </c>
      <c r="E473" s="3">
        <v>70206</v>
      </c>
    </row>
    <row r="474" spans="1:5" ht="13.8" x14ac:dyDescent="0.3">
      <c r="A474" s="3">
        <v>70207</v>
      </c>
      <c r="B474" s="3" t="s">
        <v>4722</v>
      </c>
      <c r="C474" s="3"/>
      <c r="D474" s="3" t="s">
        <v>4722</v>
      </c>
      <c r="E474" s="3">
        <v>70207</v>
      </c>
    </row>
    <row r="475" spans="1:5" ht="13.8" x14ac:dyDescent="0.3">
      <c r="A475" s="3">
        <v>70301</v>
      </c>
      <c r="B475" s="3" t="s">
        <v>4040</v>
      </c>
      <c r="C475" s="3"/>
      <c r="D475" s="3" t="s">
        <v>4040</v>
      </c>
      <c r="E475" s="3">
        <v>70301</v>
      </c>
    </row>
    <row r="476" spans="1:5" ht="13.8" x14ac:dyDescent="0.3">
      <c r="A476" s="3">
        <v>70302</v>
      </c>
      <c r="B476" s="3" t="s">
        <v>4041</v>
      </c>
      <c r="C476" s="3"/>
      <c r="D476" s="3" t="s">
        <v>4041</v>
      </c>
      <c r="E476" s="3">
        <v>70302</v>
      </c>
    </row>
    <row r="477" spans="1:5" ht="13.8" x14ac:dyDescent="0.3">
      <c r="A477" s="3">
        <v>70303</v>
      </c>
      <c r="B477" s="3" t="s">
        <v>4042</v>
      </c>
      <c r="C477" s="3"/>
      <c r="D477" s="3" t="s">
        <v>4042</v>
      </c>
      <c r="E477" s="3">
        <v>70303</v>
      </c>
    </row>
    <row r="478" spans="1:5" ht="13.8" x14ac:dyDescent="0.3">
      <c r="A478" s="3">
        <v>70304</v>
      </c>
      <c r="B478" s="3" t="s">
        <v>4043</v>
      </c>
      <c r="C478" s="3"/>
      <c r="D478" s="3" t="s">
        <v>4043</v>
      </c>
      <c r="E478" s="3">
        <v>70304</v>
      </c>
    </row>
    <row r="479" spans="1:5" ht="13.8" x14ac:dyDescent="0.3">
      <c r="A479" s="3">
        <v>70305</v>
      </c>
      <c r="B479" s="3" t="s">
        <v>4383</v>
      </c>
      <c r="C479" s="3"/>
      <c r="D479" s="3" t="s">
        <v>4383</v>
      </c>
      <c r="E479" s="3">
        <v>70305</v>
      </c>
    </row>
    <row r="480" spans="1:5" ht="13.8" x14ac:dyDescent="0.3">
      <c r="A480" s="3">
        <v>70306</v>
      </c>
      <c r="B480" s="3" t="s">
        <v>4044</v>
      </c>
      <c r="C480" s="3"/>
      <c r="D480" s="3" t="s">
        <v>4044</v>
      </c>
      <c r="E480" s="3">
        <v>70306</v>
      </c>
    </row>
    <row r="481" spans="1:5" ht="13.8" x14ac:dyDescent="0.3">
      <c r="A481" s="3">
        <v>70307</v>
      </c>
      <c r="B481" s="3" t="s">
        <v>4045</v>
      </c>
      <c r="C481" s="3"/>
      <c r="D481" s="3" t="s">
        <v>4045</v>
      </c>
      <c r="E481" s="3">
        <v>70307</v>
      </c>
    </row>
    <row r="482" spans="1:5" ht="13.8" x14ac:dyDescent="0.3">
      <c r="A482" s="3">
        <v>70401</v>
      </c>
      <c r="B482" s="3" t="s">
        <v>4046</v>
      </c>
      <c r="C482" s="3"/>
      <c r="D482" s="3" t="s">
        <v>4046</v>
      </c>
      <c r="E482" s="3">
        <v>70401</v>
      </c>
    </row>
    <row r="483" spans="1:5" ht="13.8" x14ac:dyDescent="0.3">
      <c r="A483" s="3">
        <v>70402</v>
      </c>
      <c r="B483" s="3" t="s">
        <v>4047</v>
      </c>
      <c r="C483" s="3"/>
      <c r="D483" s="3" t="s">
        <v>4047</v>
      </c>
      <c r="E483" s="3">
        <v>70402</v>
      </c>
    </row>
    <row r="484" spans="1:5" ht="13.8" x14ac:dyDescent="0.3">
      <c r="A484" s="3">
        <v>70403</v>
      </c>
      <c r="B484" s="3" t="s">
        <v>4048</v>
      </c>
      <c r="C484" s="3"/>
      <c r="D484" s="3" t="s">
        <v>4048</v>
      </c>
      <c r="E484" s="3">
        <v>70403</v>
      </c>
    </row>
    <row r="485" spans="1:5" ht="13.8" x14ac:dyDescent="0.3">
      <c r="A485" s="3">
        <v>70404</v>
      </c>
      <c r="B485" s="3" t="s">
        <v>4049</v>
      </c>
      <c r="C485" s="3"/>
      <c r="D485" s="3" t="s">
        <v>4049</v>
      </c>
      <c r="E485" s="3">
        <v>70404</v>
      </c>
    </row>
    <row r="486" spans="1:5" ht="13.8" x14ac:dyDescent="0.3">
      <c r="A486" s="3">
        <v>70501</v>
      </c>
      <c r="B486" s="3" t="s">
        <v>4050</v>
      </c>
      <c r="C486" s="3"/>
      <c r="D486" s="3" t="s">
        <v>4050</v>
      </c>
      <c r="E486" s="3">
        <v>70501</v>
      </c>
    </row>
    <row r="487" spans="1:5" ht="13.8" x14ac:dyDescent="0.3">
      <c r="A487" s="3">
        <v>70502</v>
      </c>
      <c r="B487" s="3" t="s">
        <v>4051</v>
      </c>
      <c r="C487" s="3"/>
      <c r="D487" s="3" t="s">
        <v>4051</v>
      </c>
      <c r="E487" s="3">
        <v>70502</v>
      </c>
    </row>
    <row r="488" spans="1:5" ht="13.8" x14ac:dyDescent="0.3">
      <c r="A488" s="3">
        <v>70503</v>
      </c>
      <c r="B488" s="3" t="s">
        <v>4052</v>
      </c>
      <c r="C488" s="3"/>
      <c r="D488" s="3" t="s">
        <v>4052</v>
      </c>
      <c r="E488" s="3">
        <v>70503</v>
      </c>
    </row>
    <row r="489" spans="1:5" ht="13.8" x14ac:dyDescent="0.3">
      <c r="A489" s="3">
        <v>70601</v>
      </c>
      <c r="B489" s="3" t="s">
        <v>4053</v>
      </c>
      <c r="C489" s="3"/>
      <c r="D489" s="3" t="s">
        <v>4053</v>
      </c>
      <c r="E489" s="3">
        <v>70601</v>
      </c>
    </row>
    <row r="490" spans="1:5" ht="13.8" x14ac:dyDescent="0.3">
      <c r="A490" s="3">
        <v>70602</v>
      </c>
      <c r="B490" s="3" t="s">
        <v>4054</v>
      </c>
      <c r="C490" s="3"/>
      <c r="D490" s="3" t="s">
        <v>4054</v>
      </c>
      <c r="E490" s="3">
        <v>70602</v>
      </c>
    </row>
    <row r="491" spans="1:5" ht="13.8" x14ac:dyDescent="0.3">
      <c r="A491" s="3">
        <v>70603</v>
      </c>
      <c r="B491" s="3" t="s">
        <v>4055</v>
      </c>
      <c r="C491" s="3"/>
      <c r="D491" s="3" t="s">
        <v>4055</v>
      </c>
      <c r="E491" s="3">
        <v>70603</v>
      </c>
    </row>
    <row r="492" spans="1:5" ht="13.8" x14ac:dyDescent="0.3">
      <c r="A492" s="3">
        <v>70604</v>
      </c>
      <c r="B492" s="3" t="s">
        <v>4056</v>
      </c>
      <c r="C492" s="3"/>
      <c r="D492" s="3" t="s">
        <v>4056</v>
      </c>
      <c r="E492" s="3">
        <v>70604</v>
      </c>
    </row>
    <row r="493" spans="1:5" ht="13.8" x14ac:dyDescent="0.3">
      <c r="A493" s="4">
        <v>70605</v>
      </c>
      <c r="B493" s="3" t="s">
        <v>4057</v>
      </c>
      <c r="C493" s="3"/>
      <c r="D493" s="3" t="s">
        <v>4057</v>
      </c>
      <c r="E493" s="4">
        <v>70605</v>
      </c>
    </row>
  </sheetData>
  <sheetProtection algorithmName="SHA-512" hashValue="exi1RW+T0jgHuH3rJIGp/mHGNz4L41NSvlhP2PL+AmsHdRMOyMbgs4KVDDPUZD6v4bG+xs8FQuBgFLAHXilX1Q==" saltValue="vHfzjxITP2/IHUXClcouZA==" spinCount="100000" sheet="1" objects="1" scenarios="1" sort="0" autoFilter="0" pivotTables="0"/>
  <mergeCells count="2">
    <mergeCell ref="W1:W2"/>
    <mergeCell ref="X1:X2"/>
  </mergeCells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I3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51" customWidth="1"/>
    <col min="2" max="2" width="5.109375" style="101" hidden="1" customWidth="1"/>
    <col min="3" max="3" width="83.33203125" style="51" customWidth="1"/>
    <col min="4" max="4" width="8.33203125" style="51" customWidth="1"/>
    <col min="5" max="5" width="4.33203125" style="51" customWidth="1"/>
    <col min="6" max="6" width="4.33203125" style="386" customWidth="1"/>
    <col min="7" max="7" width="12.33203125" style="51" customWidth="1"/>
    <col min="8" max="9" width="15.33203125" style="51" customWidth="1"/>
    <col min="10" max="16384" width="11.44140625" style="51"/>
  </cols>
  <sheetData>
    <row r="1" spans="2:9" ht="18" customHeight="1" x14ac:dyDescent="0.4">
      <c r="B1" s="6">
        <v>1</v>
      </c>
      <c r="C1" s="316" t="s">
        <v>1371</v>
      </c>
      <c r="D1" s="384"/>
      <c r="E1" s="384"/>
      <c r="F1" s="384"/>
      <c r="G1" s="384"/>
      <c r="H1" s="384"/>
      <c r="I1" s="384"/>
    </row>
    <row r="2" spans="2:9" ht="18.600000000000001" x14ac:dyDescent="0.3">
      <c r="B2" s="6">
        <v>2</v>
      </c>
      <c r="C2" s="50" t="s">
        <v>3270</v>
      </c>
      <c r="D2" s="385"/>
      <c r="E2" s="385"/>
      <c r="G2" s="385"/>
    </row>
    <row r="3" spans="2:9" ht="18.600000000000001" x14ac:dyDescent="0.3">
      <c r="B3" s="6">
        <v>3</v>
      </c>
      <c r="C3" s="50" t="s">
        <v>8383</v>
      </c>
      <c r="D3" s="385"/>
      <c r="E3" s="385"/>
      <c r="G3" s="385"/>
    </row>
    <row r="4" spans="2:9" ht="19.2" thickBot="1" x14ac:dyDescent="0.35">
      <c r="B4" s="6">
        <v>4</v>
      </c>
      <c r="C4" s="617" t="s">
        <v>8412</v>
      </c>
      <c r="D4" s="317"/>
      <c r="E4" s="317"/>
      <c r="F4" s="357"/>
      <c r="G4" s="317"/>
    </row>
    <row r="5" spans="2:9" ht="38.4" customHeight="1" thickTop="1" thickBot="1" x14ac:dyDescent="0.35">
      <c r="B5" s="6">
        <v>5</v>
      </c>
      <c r="C5" s="244" t="s">
        <v>1370</v>
      </c>
      <c r="D5" s="137" t="s">
        <v>4714</v>
      </c>
      <c r="E5" s="137"/>
      <c r="F5" s="387"/>
      <c r="G5" s="388" t="s">
        <v>1368</v>
      </c>
    </row>
    <row r="6" spans="2:9" s="386" customFormat="1" ht="22.5" customHeight="1" thickTop="1" x14ac:dyDescent="0.3">
      <c r="B6" s="6">
        <v>6</v>
      </c>
      <c r="C6" s="771" t="s">
        <v>0</v>
      </c>
      <c r="D6" s="771"/>
      <c r="E6" s="771"/>
      <c r="F6" s="772"/>
      <c r="G6" s="389">
        <f>SUM(G7:G32)</f>
        <v>0</v>
      </c>
      <c r="H6" s="773" t="str">
        <f>IF($G$6=('CUADRO 1'!F6),"","--&gt; ¡VERIFICAR!.  El total no coincide con el total del Cuadro 1.")</f>
        <v/>
      </c>
      <c r="I6" s="773"/>
    </row>
    <row r="7" spans="2:9" s="386" customFormat="1" ht="16.5" customHeight="1" x14ac:dyDescent="0.3">
      <c r="B7" s="6">
        <v>7</v>
      </c>
      <c r="C7" s="513"/>
      <c r="D7" s="390" t="str">
        <f>IFERROR(VLOOKUP(C7,ubicac,2,0),"")</f>
        <v/>
      </c>
      <c r="E7" s="391"/>
      <c r="F7" s="392" t="str">
        <f t="shared" ref="F7:F12" si="0">IF(AND(OR(G7&gt;0),(C7="")),"*",IF(AND(C7&lt;&gt;"",(G7=0)),"***",""))</f>
        <v/>
      </c>
      <c r="G7" s="516"/>
      <c r="H7" s="773"/>
      <c r="I7" s="773"/>
    </row>
    <row r="8" spans="2:9" s="386" customFormat="1" ht="16.5" customHeight="1" x14ac:dyDescent="0.3">
      <c r="B8" s="6">
        <v>8</v>
      </c>
      <c r="C8" s="514"/>
      <c r="D8" s="393" t="str">
        <f t="shared" ref="D8:D32" si="1">IFERROR(VLOOKUP(C8,ubicac,2,0),"")</f>
        <v/>
      </c>
      <c r="E8" s="370" t="str">
        <f>IF(D8="","",IF(OR(D8=D7),"R",""))</f>
        <v/>
      </c>
      <c r="F8" s="394" t="str">
        <f t="shared" si="0"/>
        <v/>
      </c>
      <c r="G8" s="517"/>
      <c r="H8" s="773"/>
      <c r="I8" s="773"/>
    </row>
    <row r="9" spans="2:9" s="386" customFormat="1" ht="16.5" customHeight="1" x14ac:dyDescent="0.3">
      <c r="B9" s="6">
        <v>9</v>
      </c>
      <c r="C9" s="514"/>
      <c r="D9" s="393" t="str">
        <f t="shared" si="1"/>
        <v/>
      </c>
      <c r="E9" s="370" t="str">
        <f>IF(D9="","",IF(OR(D9=D8,D9=D7),"R",""))</f>
        <v/>
      </c>
      <c r="F9" s="394" t="str">
        <f t="shared" si="0"/>
        <v/>
      </c>
      <c r="G9" s="517"/>
      <c r="H9" s="396"/>
      <c r="I9" s="396"/>
    </row>
    <row r="10" spans="2:9" s="386" customFormat="1" ht="16.5" customHeight="1" x14ac:dyDescent="0.3">
      <c r="B10" s="6">
        <v>10</v>
      </c>
      <c r="C10" s="514"/>
      <c r="D10" s="393" t="str">
        <f t="shared" si="1"/>
        <v/>
      </c>
      <c r="E10" s="370" t="str">
        <f>IF(D10="","",IF(OR(D10=D9,D10=D8,D10=D7),"R",""))</f>
        <v/>
      </c>
      <c r="F10" s="394" t="str">
        <f t="shared" si="0"/>
        <v/>
      </c>
      <c r="G10" s="517"/>
      <c r="H10" s="770" t="str">
        <f>IF(OR(F7="*",F8="*",F9="*",F10="*",F11="*",F12="*",F13="*",F14="*",F15="*",F16="*",F17="*",F18="*",F19="*",F20="*",F21="*",F22="*",F23="*",F24="*",F25="*",F26="*",F27="*",F28="*",F29="*",F30="*",F31="*",F32="*"),"* = No ha seleccionado Provincia/Cantón/Distrito","")</f>
        <v/>
      </c>
      <c r="I10" s="770"/>
    </row>
    <row r="11" spans="2:9" s="386" customFormat="1" ht="16.5" customHeight="1" x14ac:dyDescent="0.3">
      <c r="B11" s="6">
        <v>11</v>
      </c>
      <c r="C11" s="514"/>
      <c r="D11" s="393" t="str">
        <f t="shared" si="1"/>
        <v/>
      </c>
      <c r="E11" s="370" t="str">
        <f>IF(D11="","",IF(OR(D11=D10,D11=D9,D11=D8,D11=D7),"R",""))</f>
        <v/>
      </c>
      <c r="F11" s="397" t="str">
        <f t="shared" si="0"/>
        <v/>
      </c>
      <c r="G11" s="517"/>
      <c r="H11" s="770"/>
      <c r="I11" s="770"/>
    </row>
    <row r="12" spans="2:9" s="386" customFormat="1" ht="16.5" customHeight="1" x14ac:dyDescent="0.3">
      <c r="B12" s="6">
        <v>12</v>
      </c>
      <c r="C12" s="514"/>
      <c r="D12" s="393" t="str">
        <f t="shared" si="1"/>
        <v/>
      </c>
      <c r="E12" s="370" t="str">
        <f>IF(D12="","",IF(OR(D12=D11,D12=D10,D12=D9,D12=D8,D12=D7),"R",""))</f>
        <v/>
      </c>
      <c r="F12" s="394" t="str">
        <f t="shared" si="0"/>
        <v/>
      </c>
      <c r="G12" s="517"/>
      <c r="H12" s="770"/>
      <c r="I12" s="770"/>
    </row>
    <row r="13" spans="2:9" s="386" customFormat="1" ht="16.5" customHeight="1" x14ac:dyDescent="0.3">
      <c r="B13" s="6">
        <v>13</v>
      </c>
      <c r="C13" s="514"/>
      <c r="D13" s="393" t="str">
        <f t="shared" si="1"/>
        <v/>
      </c>
      <c r="E13" s="370" t="str">
        <f>IF(D13="","",IF(OR(D13=D12,D13=D11,D13=D10,D13=D9,D13=D8,D13=D7),"R",""))</f>
        <v/>
      </c>
      <c r="F13" s="394" t="str">
        <f t="shared" ref="F13:F19" si="2">IF(AND(OR(G13&gt;0),(C13="")),"*",IF(AND(C13&lt;&gt;"",(G13=0)),"***",""))</f>
        <v/>
      </c>
      <c r="G13" s="517"/>
      <c r="H13" s="600"/>
      <c r="I13" s="396"/>
    </row>
    <row r="14" spans="2:9" s="386" customFormat="1" ht="16.5" customHeight="1" x14ac:dyDescent="0.3">
      <c r="B14" s="6">
        <v>14</v>
      </c>
      <c r="C14" s="514"/>
      <c r="D14" s="393" t="str">
        <f t="shared" si="1"/>
        <v/>
      </c>
      <c r="E14" s="370" t="str">
        <f>IF(D14="","",IF(OR(D14=D13,D14=D12,D14=D11,D14=D10,D14=D9,D14=D8,D14=D7),"R",""))</f>
        <v/>
      </c>
      <c r="F14" s="394" t="str">
        <f t="shared" si="2"/>
        <v/>
      </c>
      <c r="G14" s="517"/>
      <c r="H14" s="770" t="str">
        <f>IF(OR(F7="***",F8="***",F9="***",F10="***",F11="***",F12="***",F13="***",F14="***",F15="***",F16="***",F17="***",F18="***",F19="***",F20="***",F21="***",F22="***",F23="***",F24="***",F25="***",F26="***",F27="***",F28="***",F29="***",F30="***",F31="***",F32="***"),"*** = Digite la matrícula","")</f>
        <v/>
      </c>
      <c r="I14" s="770"/>
    </row>
    <row r="15" spans="2:9" s="386" customFormat="1" ht="16.5" customHeight="1" x14ac:dyDescent="0.3">
      <c r="B15" s="6">
        <v>15</v>
      </c>
      <c r="C15" s="514"/>
      <c r="D15" s="393" t="str">
        <f t="shared" si="1"/>
        <v/>
      </c>
      <c r="E15" s="370" t="str">
        <f>IF(D15="","",IF(OR(D15=D14,D15=D13,D15=D12,D15=D11,D15=D10,D15=D9,D15=D8,D15=D7),"R",""))</f>
        <v/>
      </c>
      <c r="F15" s="394" t="str">
        <f t="shared" si="2"/>
        <v/>
      </c>
      <c r="G15" s="517"/>
      <c r="H15" s="770"/>
      <c r="I15" s="770"/>
    </row>
    <row r="16" spans="2:9" s="386" customFormat="1" ht="16.5" customHeight="1" x14ac:dyDescent="0.3">
      <c r="B16" s="6">
        <v>16</v>
      </c>
      <c r="C16" s="514"/>
      <c r="D16" s="393" t="str">
        <f t="shared" si="1"/>
        <v/>
      </c>
      <c r="E16" s="370" t="str">
        <f>IF(D16="","",IF(OR(D16=D15,D16=D14,D16=D13,D16=D12,D16=D11,D16=D10,D16=D9,D16=D8,D16=D7),"R",""))</f>
        <v/>
      </c>
      <c r="F16" s="394" t="str">
        <f t="shared" si="2"/>
        <v/>
      </c>
      <c r="G16" s="517"/>
      <c r="H16" s="398"/>
      <c r="I16" s="398"/>
    </row>
    <row r="17" spans="2:9" s="386" customFormat="1" ht="16.5" customHeight="1" x14ac:dyDescent="0.3">
      <c r="B17" s="6">
        <v>17</v>
      </c>
      <c r="C17" s="514"/>
      <c r="D17" s="393" t="str">
        <f t="shared" si="1"/>
        <v/>
      </c>
      <c r="E17" s="370" t="str">
        <f>IF(D17="","",IF(OR(D17=D16,D17=D15,D17=D14,D17=D13,D17=D12,D17=D11,D17=D10,D17=D9,D17=D8,D17=D7),"R",""))</f>
        <v/>
      </c>
      <c r="F17" s="394" t="str">
        <f t="shared" si="2"/>
        <v/>
      </c>
      <c r="G17" s="517"/>
      <c r="H17" s="770" t="str">
        <f>IF(OR(E7="R",E8="R",E9="R",E10="R",E11="R",E12="R",E13="R",E14="R",E15="R",E16="R",E17="R",E18="R",E19="R",E20="R",E21="R",E22="R",E23="R",E24="R",E25="R",E26="R",E27="R",E28="R",E29="R",E30="R",E31="R",E32="R"),"R = Líneas repetidas","")</f>
        <v/>
      </c>
      <c r="I17" s="770"/>
    </row>
    <row r="18" spans="2:9" s="386" customFormat="1" ht="16.5" customHeight="1" x14ac:dyDescent="0.3">
      <c r="B18" s="6">
        <v>18</v>
      </c>
      <c r="C18" s="514"/>
      <c r="D18" s="393" t="str">
        <f t="shared" si="1"/>
        <v/>
      </c>
      <c r="E18" s="370" t="str">
        <f>IF(D18="","",IF(OR(D18=D17,D18=D16,D18=D15,D18=D14,D18=D13,D18=D12,D18=D11,D18=D10,D18=D9,D18=D8,D18=D7),"R",""))</f>
        <v/>
      </c>
      <c r="F18" s="394" t="str">
        <f t="shared" si="2"/>
        <v/>
      </c>
      <c r="G18" s="517"/>
      <c r="H18" s="770"/>
      <c r="I18" s="770"/>
    </row>
    <row r="19" spans="2:9" s="386" customFormat="1" ht="16.5" customHeight="1" x14ac:dyDescent="0.3">
      <c r="B19" s="6">
        <v>19</v>
      </c>
      <c r="C19" s="514"/>
      <c r="D19" s="393" t="str">
        <f t="shared" si="1"/>
        <v/>
      </c>
      <c r="E19" s="370" t="str">
        <f>IF(D19="","",IF(OR(D19=D18,D19=D17,D19=D16,D19=D15,D19=D14,D19=D13,D19=D12,D19=D11,D19=D10,D19=D9,D19=D8,D19=D7),"R",""))</f>
        <v/>
      </c>
      <c r="F19" s="394" t="str">
        <f t="shared" si="2"/>
        <v/>
      </c>
      <c r="G19" s="517"/>
      <c r="H19" s="398"/>
      <c r="I19" s="398"/>
    </row>
    <row r="20" spans="2:9" s="386" customFormat="1" ht="16.5" customHeight="1" x14ac:dyDescent="0.3">
      <c r="B20" s="6">
        <v>20</v>
      </c>
      <c r="C20" s="514"/>
      <c r="D20" s="393" t="str">
        <f t="shared" ref="D20:D30" si="3">IFERROR(VLOOKUP(C20,ubicac,2,0),"")</f>
        <v/>
      </c>
      <c r="E20" s="370" t="str">
        <f>IF(D20="","",IF(OR(D20=D19,D20=D18,D20=D17,D20=D16,D20=D15,D20=D14,D20=D13,D20=D12,D20=D11,D20=D10,D20=D9,D20=D8,D20=D7),"R",""))</f>
        <v/>
      </c>
      <c r="F20" s="394" t="str">
        <f t="shared" ref="F20:F30" si="4">IF(AND(OR(G20&gt;0),(C20="")),"*",IF(AND(C20&lt;&gt;"",(G20=0)),"***",""))</f>
        <v/>
      </c>
      <c r="G20" s="517"/>
      <c r="H20" s="601"/>
      <c r="I20" s="601"/>
    </row>
    <row r="21" spans="2:9" s="386" customFormat="1" ht="16.5" customHeight="1" x14ac:dyDescent="0.3">
      <c r="B21" s="6">
        <v>21</v>
      </c>
      <c r="C21" s="514"/>
      <c r="D21" s="393" t="str">
        <f t="shared" si="3"/>
        <v/>
      </c>
      <c r="E21" s="370" t="str">
        <f>IF(D21="","",IF(OR(D21=D20,D21=D19,D21=D18,D21=D17,D21=D16,D21=D15,D21=D14,D21=D13,D21=D12,D21=D11,D21=D10,D21=D9,D21=D8,D21=D7),"R",""))</f>
        <v/>
      </c>
      <c r="F21" s="394" t="str">
        <f t="shared" si="4"/>
        <v/>
      </c>
      <c r="G21" s="517"/>
      <c r="H21" s="398"/>
      <c r="I21" s="398"/>
    </row>
    <row r="22" spans="2:9" s="386" customFormat="1" ht="16.5" customHeight="1" x14ac:dyDescent="0.3">
      <c r="B22" s="6">
        <v>22</v>
      </c>
      <c r="C22" s="514"/>
      <c r="D22" s="393" t="str">
        <f t="shared" si="3"/>
        <v/>
      </c>
      <c r="E22" s="370" t="str">
        <f>IF(D22="","",IF(OR(D22=D21,D22=D20,D22=D19,D22=D18,D22=D17,D22=D16,D22=D15,D22=D14,D22=D13,D22=D12,D22=D11,D22=D10,D22=D9,D22=D8,D22=D7),"R",""))</f>
        <v/>
      </c>
      <c r="F22" s="394" t="str">
        <f t="shared" si="4"/>
        <v/>
      </c>
      <c r="G22" s="517"/>
      <c r="H22" s="398"/>
      <c r="I22" s="398"/>
    </row>
    <row r="23" spans="2:9" s="386" customFormat="1" ht="16.5" customHeight="1" x14ac:dyDescent="0.3">
      <c r="B23" s="6">
        <v>23</v>
      </c>
      <c r="C23" s="514"/>
      <c r="D23" s="393" t="str">
        <f t="shared" si="3"/>
        <v/>
      </c>
      <c r="E23" s="370" t="str">
        <f>IF(D23="","",IF(OR(D23=D22,D23=D21,D23=D20,D23=D19,D23=D18,D23=D17,D23=D16,D23=D15,D23=D14,D23=D13,D23=D12,D23=D11,D23=D10,D23=D9,D23=D8,D23=D7),"R",""))</f>
        <v/>
      </c>
      <c r="F23" s="394" t="str">
        <f t="shared" si="4"/>
        <v/>
      </c>
      <c r="G23" s="517"/>
      <c r="H23" s="398"/>
      <c r="I23" s="398"/>
    </row>
    <row r="24" spans="2:9" s="386" customFormat="1" ht="16.5" customHeight="1" x14ac:dyDescent="0.3">
      <c r="B24" s="6">
        <v>24</v>
      </c>
      <c r="C24" s="514"/>
      <c r="D24" s="393" t="str">
        <f t="shared" si="3"/>
        <v/>
      </c>
      <c r="E24" s="370" t="str">
        <f>IF(D24="","",IF(OR(D24=D23,D24=D22,D24=D21,D24=D20,D24=D19,D24=D18,D24=D17,D24=D16,D24=D15,D24=D14,D24=D13,D24=D12,D24=D11,D24=D10,D24=D9,D24=D8,D24=D7),"R",""))</f>
        <v/>
      </c>
      <c r="F24" s="394" t="str">
        <f t="shared" si="4"/>
        <v/>
      </c>
      <c r="G24" s="517"/>
      <c r="H24" s="398"/>
      <c r="I24" s="398"/>
    </row>
    <row r="25" spans="2:9" s="386" customFormat="1" ht="16.5" customHeight="1" x14ac:dyDescent="0.3">
      <c r="B25" s="6">
        <v>25</v>
      </c>
      <c r="C25" s="514"/>
      <c r="D25" s="393" t="str">
        <f t="shared" si="3"/>
        <v/>
      </c>
      <c r="E25" s="370" t="str">
        <f>IF(D25="","",IF(OR(D25=D24,D25=D23,D25=D22,D25=D21,D25=D20,D25=D19,D25=D18,D25=D17,D25=D16,D25=D15,D25=D14,D25=D13,D25=D12,D25=D11,D25=D10,D25=D9,D25=D8,D25=D7),"R",""))</f>
        <v/>
      </c>
      <c r="F25" s="394" t="str">
        <f t="shared" si="4"/>
        <v/>
      </c>
      <c r="G25" s="517"/>
      <c r="H25" s="399"/>
      <c r="I25" s="399"/>
    </row>
    <row r="26" spans="2:9" s="386" customFormat="1" ht="16.5" customHeight="1" x14ac:dyDescent="0.3">
      <c r="B26" s="6">
        <v>26</v>
      </c>
      <c r="C26" s="514"/>
      <c r="D26" s="393" t="str">
        <f t="shared" si="3"/>
        <v/>
      </c>
      <c r="E26" s="370" t="str">
        <f>IF(D26="","",IF(OR(D26=D25,D26=D24,D26=D23,D26=D22,D26=D21,D26=D20,D26=D19,D26=D18,D26=D17,D26=D16,D26=D15,D26=D14,D26=D13,D26=D12,D26=D11,D26=D10,D26=D9,D26=D8,D26=D7),"R",""))</f>
        <v/>
      </c>
      <c r="F26" s="394" t="str">
        <f t="shared" si="4"/>
        <v/>
      </c>
      <c r="G26" s="517"/>
      <c r="H26" s="399"/>
      <c r="I26" s="399"/>
    </row>
    <row r="27" spans="2:9" s="386" customFormat="1" ht="16.5" customHeight="1" x14ac:dyDescent="0.3">
      <c r="B27" s="6">
        <v>27</v>
      </c>
      <c r="C27" s="514"/>
      <c r="D27" s="393" t="str">
        <f t="shared" si="3"/>
        <v/>
      </c>
      <c r="E27" s="370" t="str">
        <f>IF(D27="","",IF(OR(D27=D26,D27=D25,D27=D24,D27=D23,D27=D22,D27=D21,D27=D20,D27=D19,D27=D18,D27=D17,D27=D16,D27=D15,D27=D14,D27=D13,D27=D12,D27=D11,D27=D10,D27=D9,D27=D8,D27=D7),"R",""))</f>
        <v/>
      </c>
      <c r="F27" s="394" t="str">
        <f t="shared" si="4"/>
        <v/>
      </c>
      <c r="G27" s="517"/>
      <c r="H27" s="399"/>
      <c r="I27" s="399"/>
    </row>
    <row r="28" spans="2:9" s="386" customFormat="1" ht="16.5" customHeight="1" x14ac:dyDescent="0.3">
      <c r="B28" s="6">
        <v>28</v>
      </c>
      <c r="C28" s="514"/>
      <c r="D28" s="393" t="str">
        <f t="shared" si="3"/>
        <v/>
      </c>
      <c r="E28" s="370" t="str">
        <f>IF(D28="","",IF(OR(D28=D27,D28=D26,D28=D25,D28=D24,D28=D23,D28=D22,D28=D21,D28=D20,D28=D19,D28=D18,D28=D17,D28=D16,D28=D15,D28=D14,D28=D13,D28=D12,D28=D11,D28=D10,D28=D9,D28=D8,D28=D7),"R",""))</f>
        <v/>
      </c>
      <c r="F28" s="394" t="str">
        <f t="shared" si="4"/>
        <v/>
      </c>
      <c r="G28" s="517"/>
      <c r="H28" s="399"/>
      <c r="I28" s="399"/>
    </row>
    <row r="29" spans="2:9" ht="16.5" customHeight="1" x14ac:dyDescent="0.3">
      <c r="B29" s="6">
        <v>29</v>
      </c>
      <c r="C29" s="514"/>
      <c r="D29" s="393" t="str">
        <f t="shared" si="3"/>
        <v/>
      </c>
      <c r="E29" s="370" t="str">
        <f>IF(D29="","",IF(OR(D29=D28,D29=D27,D29=D26,D29=D25,D29=D24,D29=D23,D29=D22,D29=D21,D29=D20,D29=D19,D29=D18,D29=D17,D29=D16,D29=D15,D29=D14,D29=D13,D29=D12,D29=D11,D29=D10,D29=D9,D29=D8,D29=D7),"R",""))</f>
        <v/>
      </c>
      <c r="F29" s="394" t="str">
        <f t="shared" si="4"/>
        <v/>
      </c>
      <c r="G29" s="518"/>
      <c r="H29" s="400"/>
      <c r="I29" s="100"/>
    </row>
    <row r="30" spans="2:9" ht="16.5" customHeight="1" x14ac:dyDescent="0.3">
      <c r="B30" s="6">
        <v>30</v>
      </c>
      <c r="C30" s="514"/>
      <c r="D30" s="393" t="str">
        <f t="shared" si="3"/>
        <v/>
      </c>
      <c r="E30" s="370" t="str">
        <f>IF(D30="","",IF(OR(D30=D29,D30=D28,D30=D27,D30=D26,D30=D25,D30=D24,D30=D23,D30=D22,D30=D21,D30=D20,D30=D19,D30=D18,D30=D17,D30=D16,D30=D15,D30=D14,D30=D13,D30=D12,D30=D11,D30=D10,D30=D9,D30=D8,D30=D7),"R",""))</f>
        <v/>
      </c>
      <c r="F30" s="394" t="str">
        <f t="shared" si="4"/>
        <v/>
      </c>
      <c r="G30" s="518"/>
      <c r="H30" s="100"/>
      <c r="I30" s="100"/>
    </row>
    <row r="31" spans="2:9" ht="16.5" customHeight="1" x14ac:dyDescent="0.3">
      <c r="B31" s="6">
        <v>31</v>
      </c>
      <c r="C31" s="514"/>
      <c r="D31" s="393" t="str">
        <f t="shared" si="1"/>
        <v/>
      </c>
      <c r="E31" s="370" t="str">
        <f>IF(D31="","",IF(OR(D31=D30,D31=D29,D31=D28,D31=D27,D31=D26,D31=D25,D31=D24,D31=D23,D31=D22,D31=D21,D31=D20,D31=D19,D31=D18,D31=D17,D31=D16,D31=D15,D31=D14,D31=D13,D31=D12,D31=D11,D31=D10,D31=D9,D31=D8,D31=D7),"R",""))</f>
        <v/>
      </c>
      <c r="F31" s="394" t="str">
        <f>IF(AND(OR(G31&gt;0),(C31="")),"*",IF(AND(C31&lt;&gt;"",(G31=0)),"***",""))</f>
        <v/>
      </c>
      <c r="G31" s="518"/>
      <c r="H31" s="100"/>
      <c r="I31" s="100"/>
    </row>
    <row r="32" spans="2:9" ht="16.5" customHeight="1" thickBot="1" x14ac:dyDescent="0.35">
      <c r="B32" s="6">
        <v>32</v>
      </c>
      <c r="C32" s="515"/>
      <c r="D32" s="401" t="str">
        <f t="shared" si="1"/>
        <v/>
      </c>
      <c r="E32" s="402" t="str">
        <f>IF(D32="","",IF(OR(D32=D31,D32=D30,D32=D29,D32=D28,D32=D27,D32=D26,D32=D25,D32=D24,D32=D23,D32=D22,D32=D21,D32=D20,D32=D19,D32=D18,D32=D17,D32=D16,D32=D15,D32=D14,D32=D13,D32=D12,D32=D11,D32=D10,D32=D9,D32=D8,D32=D7),"R",""))</f>
        <v/>
      </c>
      <c r="F32" s="403" t="str">
        <f>IF(AND(OR(G32&gt;0),(C32="")),"*",IF(AND(C32&lt;&gt;"",(G32=0)),"***",""))</f>
        <v/>
      </c>
      <c r="G32" s="519"/>
      <c r="H32" s="100"/>
      <c r="I32" s="100"/>
    </row>
    <row r="33" spans="2:7" ht="16.5" customHeight="1" thickTop="1" x14ac:dyDescent="0.3">
      <c r="B33" s="6">
        <v>33</v>
      </c>
      <c r="C33" s="26" t="s">
        <v>2807</v>
      </c>
      <c r="D33" s="404"/>
      <c r="E33" s="404"/>
      <c r="F33" s="405"/>
      <c r="G33" s="405"/>
    </row>
    <row r="34" spans="2:7" ht="16.5" customHeight="1" x14ac:dyDescent="0.3">
      <c r="B34" s="6">
        <v>34</v>
      </c>
      <c r="C34" s="406"/>
      <c r="D34" s="404"/>
      <c r="E34" s="404"/>
      <c r="F34" s="405"/>
      <c r="G34" s="405"/>
    </row>
    <row r="35" spans="2:7" ht="16.2" x14ac:dyDescent="0.3">
      <c r="B35" s="6">
        <v>35</v>
      </c>
      <c r="C35" s="383" t="s">
        <v>1139</v>
      </c>
    </row>
    <row r="36" spans="2:7" ht="15" customHeight="1" x14ac:dyDescent="0.3">
      <c r="B36" s="6">
        <v>36</v>
      </c>
      <c r="C36" s="708"/>
      <c r="D36" s="730"/>
      <c r="E36" s="730"/>
      <c r="F36" s="730"/>
      <c r="G36" s="731"/>
    </row>
    <row r="37" spans="2:7" ht="15" customHeight="1" x14ac:dyDescent="0.3">
      <c r="C37" s="732"/>
      <c r="D37" s="733"/>
      <c r="E37" s="733"/>
      <c r="F37" s="733"/>
      <c r="G37" s="734"/>
    </row>
    <row r="38" spans="2:7" ht="15" customHeight="1" x14ac:dyDescent="0.3">
      <c r="C38" s="732"/>
      <c r="D38" s="733"/>
      <c r="E38" s="733"/>
      <c r="F38" s="733"/>
      <c r="G38" s="734"/>
    </row>
    <row r="39" spans="2:7" ht="18" customHeight="1" x14ac:dyDescent="0.3">
      <c r="C39" s="735"/>
      <c r="D39" s="736"/>
      <c r="E39" s="736"/>
      <c r="F39" s="736"/>
      <c r="G39" s="737"/>
    </row>
  </sheetData>
  <sheetProtection algorithmName="SHA-512" hashValue="6V7gHAM6Sv1YT57a9NasYcybhnl7bMkxmsbunvFU8mBPKJQvVWNCbWS2OlD1a+OuSSwrwGwlvFSPHizjG0mL3Q==" saltValue="7ZlhMo7yyAJ040glEwZU4w==" spinCount="100000" sheet="1" objects="1" scenarios="1" insertRows="0" deleteRows="0" sort="0" autoFilter="0" pivotTables="0"/>
  <mergeCells count="6">
    <mergeCell ref="H14:I15"/>
    <mergeCell ref="H10:I12"/>
    <mergeCell ref="C36:G39"/>
    <mergeCell ref="C6:F6"/>
    <mergeCell ref="H6:I8"/>
    <mergeCell ref="H17:I18"/>
  </mergeCells>
  <conditionalFormatting sqref="F7:F32">
    <cfRule type="cellIs" dxfId="52" priority="6" operator="equal">
      <formula>"Error!"</formula>
    </cfRule>
  </conditionalFormatting>
  <conditionalFormatting sqref="G6">
    <cfRule type="cellIs" dxfId="51" priority="7" operator="equal">
      <formula>0</formula>
    </cfRule>
  </conditionalFormatting>
  <conditionalFormatting sqref="H6:I8">
    <cfRule type="notContainsBlanks" dxfId="50" priority="1">
      <formula>LEN(TRIM(H6))&gt;0</formula>
    </cfRule>
  </conditionalFormatting>
  <conditionalFormatting sqref="H10:I12">
    <cfRule type="notContainsBlanks" dxfId="49" priority="2">
      <formula>LEN(TRIM(H10))&gt;0</formula>
    </cfRule>
  </conditionalFormatting>
  <conditionalFormatting sqref="H14:I15">
    <cfRule type="notContainsBlanks" dxfId="48" priority="3">
      <formula>LEN(TRIM(H14))&gt;0</formula>
    </cfRule>
  </conditionalFormatting>
  <conditionalFormatting sqref="H17:I18">
    <cfRule type="notContainsBlanks" dxfId="47" priority="4">
      <formula>LEN(TRIM(H17))&gt;0</formula>
    </cfRule>
  </conditionalFormatting>
  <dataValidations count="2">
    <dataValidation type="list" allowBlank="1" showInputMessage="1" showErrorMessage="1" sqref="C7:C32" xr:uid="{00000000-0002-0000-0A00-000000000000}">
      <formula1>ubic</formula1>
    </dataValidation>
    <dataValidation type="whole" operator="greaterThanOrEqual" allowBlank="1" showInputMessage="1" showErrorMessage="1" sqref="G6:G32" xr:uid="{00000000-0002-0000-0A00-000001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N42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7.5546875" style="51" customWidth="1"/>
    <col min="2" max="2" width="4.6640625" style="101" hidden="1" customWidth="1"/>
    <col min="3" max="3" width="43.6640625" style="51" customWidth="1"/>
    <col min="4" max="4" width="5.33203125" style="101" customWidth="1"/>
    <col min="5" max="13" width="10.6640625" style="51" customWidth="1"/>
    <col min="14" max="14" width="20.88671875" style="51" customWidth="1"/>
    <col min="15" max="16384" width="11.44140625" style="51"/>
  </cols>
  <sheetData>
    <row r="1" spans="2:14" ht="18" customHeight="1" x14ac:dyDescent="0.4">
      <c r="B1" s="6">
        <v>1</v>
      </c>
      <c r="C1" s="316" t="s">
        <v>2544</v>
      </c>
      <c r="D1" s="357"/>
      <c r="E1" s="358"/>
      <c r="F1" s="358"/>
      <c r="G1" s="358"/>
      <c r="H1" s="358"/>
      <c r="I1" s="359"/>
      <c r="J1" s="359"/>
      <c r="K1" s="52"/>
      <c r="L1" s="52"/>
      <c r="M1" s="52"/>
      <c r="N1" s="52"/>
    </row>
    <row r="2" spans="2:14" ht="18.600000000000001" x14ac:dyDescent="0.3">
      <c r="B2" s="6">
        <v>2</v>
      </c>
      <c r="C2" s="50" t="s">
        <v>3623</v>
      </c>
      <c r="D2" s="357"/>
      <c r="E2" s="318"/>
      <c r="F2" s="318"/>
      <c r="G2" s="318"/>
      <c r="H2" s="318"/>
      <c r="I2" s="318"/>
      <c r="J2" s="318"/>
      <c r="K2" s="318"/>
      <c r="L2" s="318"/>
      <c r="M2" s="318"/>
    </row>
    <row r="3" spans="2:14" ht="18.600000000000001" x14ac:dyDescent="0.3">
      <c r="B3" s="6">
        <v>3</v>
      </c>
      <c r="C3" s="50" t="s">
        <v>8413</v>
      </c>
      <c r="D3" s="361"/>
      <c r="E3" s="360"/>
      <c r="F3" s="360"/>
      <c r="G3" s="360"/>
      <c r="H3" s="360"/>
      <c r="I3" s="360"/>
      <c r="J3" s="360"/>
      <c r="K3" s="360"/>
      <c r="L3" s="360"/>
      <c r="M3" s="360"/>
    </row>
    <row r="4" spans="2:14" ht="18" customHeight="1" thickBot="1" x14ac:dyDescent="0.35">
      <c r="B4" s="6">
        <v>4</v>
      </c>
      <c r="C4" s="617" t="s">
        <v>8412</v>
      </c>
      <c r="D4" s="361"/>
      <c r="E4" s="360"/>
      <c r="F4" s="360"/>
      <c r="G4" s="360"/>
      <c r="H4" s="360"/>
      <c r="I4" s="360"/>
      <c r="J4" s="360"/>
      <c r="K4" s="360"/>
      <c r="L4" s="360"/>
      <c r="M4" s="360"/>
    </row>
    <row r="5" spans="2:14" ht="33" customHeight="1" thickTop="1" x14ac:dyDescent="0.3">
      <c r="B5" s="6">
        <v>5</v>
      </c>
      <c r="C5" s="777" t="s">
        <v>3624</v>
      </c>
      <c r="D5" s="54"/>
      <c r="E5" s="727" t="s">
        <v>3625</v>
      </c>
      <c r="F5" s="728"/>
      <c r="G5" s="776"/>
      <c r="H5" s="775" t="s">
        <v>3271</v>
      </c>
      <c r="I5" s="728"/>
      <c r="J5" s="776"/>
      <c r="K5" s="775" t="s">
        <v>3272</v>
      </c>
      <c r="L5" s="728"/>
      <c r="M5" s="728"/>
    </row>
    <row r="6" spans="2:14" ht="23.25" customHeight="1" thickBot="1" x14ac:dyDescent="0.35">
      <c r="B6" s="6">
        <v>6</v>
      </c>
      <c r="C6" s="778"/>
      <c r="D6" s="55"/>
      <c r="E6" s="319" t="s">
        <v>0</v>
      </c>
      <c r="F6" s="362" t="s">
        <v>870</v>
      </c>
      <c r="G6" s="321" t="s">
        <v>871</v>
      </c>
      <c r="H6" s="324" t="s">
        <v>0</v>
      </c>
      <c r="I6" s="362" t="s">
        <v>870</v>
      </c>
      <c r="J6" s="363" t="s">
        <v>871</v>
      </c>
      <c r="K6" s="321" t="s">
        <v>0</v>
      </c>
      <c r="L6" s="362" t="s">
        <v>870</v>
      </c>
      <c r="M6" s="321" t="s">
        <v>871</v>
      </c>
    </row>
    <row r="7" spans="2:14" ht="18" customHeight="1" thickTop="1" thickBot="1" x14ac:dyDescent="0.35">
      <c r="B7" s="6">
        <v>7</v>
      </c>
      <c r="C7" s="602" t="s">
        <v>0</v>
      </c>
      <c r="D7" s="603" t="str">
        <f>IF(OR(F7&gt;'CUADRO 1'!G6,G7&gt;'CUADRO 1'!H6),"/*/","")</f>
        <v/>
      </c>
      <c r="E7" s="364">
        <f>+F7+G7</f>
        <v>0</v>
      </c>
      <c r="F7" s="365">
        <f>SUM(F8:F36)</f>
        <v>0</v>
      </c>
      <c r="G7" s="366">
        <f>SUM(G8:G36)</f>
        <v>0</v>
      </c>
      <c r="H7" s="367">
        <f>+I7+J7</f>
        <v>0</v>
      </c>
      <c r="I7" s="365">
        <f>SUM(I8:I36)</f>
        <v>0</v>
      </c>
      <c r="J7" s="368">
        <f>SUM(J8:J36)</f>
        <v>0</v>
      </c>
      <c r="K7" s="366">
        <f>+L7+M7</f>
        <v>0</v>
      </c>
      <c r="L7" s="365">
        <f>SUM(L8:L36)</f>
        <v>0</v>
      </c>
      <c r="M7" s="366">
        <f>SUM(M8:M36)</f>
        <v>0</v>
      </c>
      <c r="N7" s="770" t="str">
        <f>IF(D7="/*/","/*/ = El dato indicado en Extranjeros (hombres o mujeres) es mayor al total de Académica Diurna del Cuadro 1.","")</f>
        <v/>
      </c>
    </row>
    <row r="8" spans="2:14" ht="18" customHeight="1" x14ac:dyDescent="0.3">
      <c r="B8" s="6">
        <v>8</v>
      </c>
      <c r="C8" s="671" t="s">
        <v>982</v>
      </c>
      <c r="D8" s="369" t="str">
        <f>IF(OR(I8&gt;F8,L8&gt;F8,J8&gt;G8,M8&gt;G8),"**","")</f>
        <v/>
      </c>
      <c r="E8" s="147">
        <f>+F8+G8</f>
        <v>0</v>
      </c>
      <c r="F8" s="520"/>
      <c r="G8" s="521"/>
      <c r="H8" s="335">
        <f>+I8+J8</f>
        <v>0</v>
      </c>
      <c r="I8" s="520"/>
      <c r="J8" s="529"/>
      <c r="K8" s="157">
        <f>+L8+M8</f>
        <v>0</v>
      </c>
      <c r="L8" s="520"/>
      <c r="M8" s="521"/>
      <c r="N8" s="770"/>
    </row>
    <row r="9" spans="2:14" ht="18" customHeight="1" x14ac:dyDescent="0.3">
      <c r="B9" s="6">
        <v>9</v>
      </c>
      <c r="C9" s="672" t="s">
        <v>968</v>
      </c>
      <c r="D9" s="370" t="str">
        <f t="shared" ref="D9:D36" si="0">IF(OR(I9&gt;F9,L9&gt;F9,J9&gt;G9,M9&gt;G9),"**","")</f>
        <v/>
      </c>
      <c r="E9" s="257">
        <f>+F9+G9</f>
        <v>0</v>
      </c>
      <c r="F9" s="501"/>
      <c r="G9" s="522"/>
      <c r="H9" s="338">
        <f>+I9+J9</f>
        <v>0</v>
      </c>
      <c r="I9" s="501"/>
      <c r="J9" s="530"/>
      <c r="K9" s="371">
        <f>+L9+M9</f>
        <v>0</v>
      </c>
      <c r="L9" s="501"/>
      <c r="M9" s="522"/>
      <c r="N9" s="770"/>
    </row>
    <row r="10" spans="2:14" ht="18" customHeight="1" x14ac:dyDescent="0.3">
      <c r="B10" s="6">
        <v>10</v>
      </c>
      <c r="C10" s="672" t="s">
        <v>980</v>
      </c>
      <c r="D10" s="370" t="str">
        <f t="shared" si="0"/>
        <v/>
      </c>
      <c r="E10" s="257">
        <f t="shared" ref="E10:E36" si="1">+F10+G10</f>
        <v>0</v>
      </c>
      <c r="F10" s="501"/>
      <c r="G10" s="522"/>
      <c r="H10" s="338">
        <f t="shared" ref="H10:H36" si="2">+I10+J10</f>
        <v>0</v>
      </c>
      <c r="I10" s="501"/>
      <c r="J10" s="530"/>
      <c r="K10" s="371">
        <f t="shared" ref="K10:K36" si="3">+L10+M10</f>
        <v>0</v>
      </c>
      <c r="L10" s="501"/>
      <c r="M10" s="522"/>
      <c r="N10" s="770"/>
    </row>
    <row r="11" spans="2:14" ht="18" customHeight="1" x14ac:dyDescent="0.3">
      <c r="B11" s="6">
        <v>11</v>
      </c>
      <c r="C11" s="672" t="s">
        <v>985</v>
      </c>
      <c r="D11" s="370" t="str">
        <f t="shared" si="0"/>
        <v/>
      </c>
      <c r="E11" s="257">
        <f t="shared" si="1"/>
        <v>0</v>
      </c>
      <c r="F11" s="501"/>
      <c r="G11" s="522"/>
      <c r="H11" s="338">
        <f t="shared" si="2"/>
        <v>0</v>
      </c>
      <c r="I11" s="501"/>
      <c r="J11" s="530"/>
      <c r="K11" s="371">
        <f t="shared" si="3"/>
        <v>0</v>
      </c>
      <c r="L11" s="501"/>
      <c r="M11" s="522"/>
      <c r="N11" s="770"/>
    </row>
    <row r="12" spans="2:14" ht="18" customHeight="1" x14ac:dyDescent="0.3">
      <c r="B12" s="6">
        <v>12</v>
      </c>
      <c r="C12" s="672" t="s">
        <v>965</v>
      </c>
      <c r="D12" s="370" t="str">
        <f t="shared" si="0"/>
        <v/>
      </c>
      <c r="E12" s="257">
        <f t="shared" si="1"/>
        <v>0</v>
      </c>
      <c r="F12" s="501"/>
      <c r="G12" s="522"/>
      <c r="H12" s="338">
        <f t="shared" si="2"/>
        <v>0</v>
      </c>
      <c r="I12" s="501"/>
      <c r="J12" s="530"/>
      <c r="K12" s="371">
        <f t="shared" si="3"/>
        <v>0</v>
      </c>
      <c r="L12" s="501"/>
      <c r="M12" s="522"/>
      <c r="N12" s="770"/>
    </row>
    <row r="13" spans="2:14" ht="18" customHeight="1" x14ac:dyDescent="0.3">
      <c r="B13" s="6">
        <v>13</v>
      </c>
      <c r="C13" s="672" t="s">
        <v>981</v>
      </c>
      <c r="D13" s="370" t="str">
        <f t="shared" si="0"/>
        <v/>
      </c>
      <c r="E13" s="257">
        <f t="shared" si="1"/>
        <v>0</v>
      </c>
      <c r="F13" s="501"/>
      <c r="G13" s="522"/>
      <c r="H13" s="338">
        <f t="shared" si="2"/>
        <v>0</v>
      </c>
      <c r="I13" s="501"/>
      <c r="J13" s="530"/>
      <c r="K13" s="371">
        <f t="shared" si="3"/>
        <v>0</v>
      </c>
      <c r="L13" s="501"/>
      <c r="M13" s="522"/>
      <c r="N13" s="770"/>
    </row>
    <row r="14" spans="2:14" ht="18" customHeight="1" x14ac:dyDescent="0.3">
      <c r="B14" s="6">
        <v>14</v>
      </c>
      <c r="C14" s="672" t="s">
        <v>977</v>
      </c>
      <c r="D14" s="370" t="str">
        <f t="shared" si="0"/>
        <v/>
      </c>
      <c r="E14" s="257">
        <f t="shared" si="1"/>
        <v>0</v>
      </c>
      <c r="F14" s="501"/>
      <c r="G14" s="522"/>
      <c r="H14" s="338">
        <f t="shared" si="2"/>
        <v>0</v>
      </c>
      <c r="I14" s="501"/>
      <c r="J14" s="530"/>
      <c r="K14" s="371">
        <f t="shared" si="3"/>
        <v>0</v>
      </c>
      <c r="L14" s="501"/>
      <c r="M14" s="522"/>
      <c r="N14" s="770"/>
    </row>
    <row r="15" spans="2:14" ht="18" customHeight="1" x14ac:dyDescent="0.3">
      <c r="B15" s="6">
        <v>15</v>
      </c>
      <c r="C15" s="672" t="s">
        <v>974</v>
      </c>
      <c r="D15" s="370" t="str">
        <f t="shared" si="0"/>
        <v/>
      </c>
      <c r="E15" s="257">
        <f t="shared" si="1"/>
        <v>0</v>
      </c>
      <c r="F15" s="501"/>
      <c r="G15" s="522"/>
      <c r="H15" s="338">
        <f t="shared" si="2"/>
        <v>0</v>
      </c>
      <c r="I15" s="501"/>
      <c r="J15" s="530"/>
      <c r="K15" s="371">
        <f t="shared" si="3"/>
        <v>0</v>
      </c>
      <c r="L15" s="501"/>
      <c r="M15" s="522"/>
      <c r="N15" s="497"/>
    </row>
    <row r="16" spans="2:14" ht="18" customHeight="1" x14ac:dyDescent="0.3">
      <c r="B16" s="6">
        <v>16</v>
      </c>
      <c r="C16" s="672" t="s">
        <v>978</v>
      </c>
      <c r="D16" s="370" t="str">
        <f t="shared" si="0"/>
        <v/>
      </c>
      <c r="E16" s="257">
        <f t="shared" si="1"/>
        <v>0</v>
      </c>
      <c r="F16" s="501"/>
      <c r="G16" s="522"/>
      <c r="H16" s="338">
        <f t="shared" si="2"/>
        <v>0</v>
      </c>
      <c r="I16" s="501"/>
      <c r="J16" s="530"/>
      <c r="K16" s="371">
        <f t="shared" si="3"/>
        <v>0</v>
      </c>
      <c r="L16" s="501"/>
      <c r="M16" s="522"/>
      <c r="N16" s="770" t="str">
        <f>IF(OR(D8="**",D9="**",D10="**",D11="**",D12="**",D13="**",D14="**",D15="**",D16="**",D17="**",D18="**",D19="**",D20="**",D21="**",D22="**",D23="**",D24="**",D25="**",D26="**",D27="**",D28="**",D29="**",D30="**",D31="**",D32="**",D33="**",D34="**",D35="**",D36="**",),"** = El dato indicado en Refugiados o en Solicitante de Asilo, es mayor a lo indicado en Extranjeros.","")</f>
        <v/>
      </c>
    </row>
    <row r="17" spans="2:14" ht="18" customHeight="1" x14ac:dyDescent="0.3">
      <c r="B17" s="6">
        <v>17</v>
      </c>
      <c r="C17" s="672" t="s">
        <v>971</v>
      </c>
      <c r="D17" s="370" t="str">
        <f t="shared" si="0"/>
        <v/>
      </c>
      <c r="E17" s="257">
        <f t="shared" si="1"/>
        <v>0</v>
      </c>
      <c r="F17" s="501"/>
      <c r="G17" s="522"/>
      <c r="H17" s="338">
        <f t="shared" si="2"/>
        <v>0</v>
      </c>
      <c r="I17" s="501"/>
      <c r="J17" s="530"/>
      <c r="K17" s="371">
        <f t="shared" si="3"/>
        <v>0</v>
      </c>
      <c r="L17" s="501"/>
      <c r="M17" s="522"/>
      <c r="N17" s="770"/>
    </row>
    <row r="18" spans="2:14" ht="18" customHeight="1" x14ac:dyDescent="0.3">
      <c r="B18" s="6">
        <v>18</v>
      </c>
      <c r="C18" s="672" t="s">
        <v>966</v>
      </c>
      <c r="D18" s="370" t="str">
        <f t="shared" si="0"/>
        <v/>
      </c>
      <c r="E18" s="257">
        <f t="shared" si="1"/>
        <v>0</v>
      </c>
      <c r="F18" s="501"/>
      <c r="G18" s="522"/>
      <c r="H18" s="338">
        <f t="shared" si="2"/>
        <v>0</v>
      </c>
      <c r="I18" s="501"/>
      <c r="J18" s="530"/>
      <c r="K18" s="371">
        <f t="shared" si="3"/>
        <v>0</v>
      </c>
      <c r="L18" s="501"/>
      <c r="M18" s="522"/>
      <c r="N18" s="770"/>
    </row>
    <row r="19" spans="2:14" ht="18" customHeight="1" x14ac:dyDescent="0.3">
      <c r="B19" s="6">
        <v>19</v>
      </c>
      <c r="C19" s="672" t="s">
        <v>969</v>
      </c>
      <c r="D19" s="370" t="str">
        <f t="shared" si="0"/>
        <v/>
      </c>
      <c r="E19" s="257">
        <f t="shared" si="1"/>
        <v>0</v>
      </c>
      <c r="F19" s="501"/>
      <c r="G19" s="522"/>
      <c r="H19" s="338">
        <f t="shared" si="2"/>
        <v>0</v>
      </c>
      <c r="I19" s="501"/>
      <c r="J19" s="530"/>
      <c r="K19" s="371">
        <f t="shared" si="3"/>
        <v>0</v>
      </c>
      <c r="L19" s="501"/>
      <c r="M19" s="522"/>
      <c r="N19" s="770"/>
    </row>
    <row r="20" spans="2:14" ht="18" customHeight="1" x14ac:dyDescent="0.3">
      <c r="B20" s="6">
        <v>20</v>
      </c>
      <c r="C20" s="672" t="s">
        <v>987</v>
      </c>
      <c r="D20" s="370" t="str">
        <f t="shared" si="0"/>
        <v/>
      </c>
      <c r="E20" s="257">
        <f t="shared" si="1"/>
        <v>0</v>
      </c>
      <c r="F20" s="501"/>
      <c r="G20" s="522"/>
      <c r="H20" s="338">
        <f t="shared" si="2"/>
        <v>0</v>
      </c>
      <c r="I20" s="501"/>
      <c r="J20" s="530"/>
      <c r="K20" s="371">
        <f t="shared" si="3"/>
        <v>0</v>
      </c>
      <c r="L20" s="501"/>
      <c r="M20" s="522"/>
      <c r="N20" s="770"/>
    </row>
    <row r="21" spans="2:14" ht="18" customHeight="1" x14ac:dyDescent="0.3">
      <c r="B21" s="6">
        <v>21</v>
      </c>
      <c r="C21" s="672" t="s">
        <v>976</v>
      </c>
      <c r="D21" s="370" t="str">
        <f t="shared" si="0"/>
        <v/>
      </c>
      <c r="E21" s="257">
        <f t="shared" si="1"/>
        <v>0</v>
      </c>
      <c r="F21" s="501"/>
      <c r="G21" s="522"/>
      <c r="H21" s="338">
        <f t="shared" si="2"/>
        <v>0</v>
      </c>
      <c r="I21" s="501"/>
      <c r="J21" s="530"/>
      <c r="K21" s="371">
        <f t="shared" si="3"/>
        <v>0</v>
      </c>
      <c r="L21" s="501"/>
      <c r="M21" s="522"/>
      <c r="N21" s="770"/>
    </row>
    <row r="22" spans="2:14" ht="18" customHeight="1" x14ac:dyDescent="0.3">
      <c r="B22" s="6">
        <v>22</v>
      </c>
      <c r="C22" s="672" t="s">
        <v>970</v>
      </c>
      <c r="D22" s="370" t="str">
        <f t="shared" si="0"/>
        <v/>
      </c>
      <c r="E22" s="257">
        <f t="shared" si="1"/>
        <v>0</v>
      </c>
      <c r="F22" s="501"/>
      <c r="G22" s="522"/>
      <c r="H22" s="338">
        <f t="shared" si="2"/>
        <v>0</v>
      </c>
      <c r="I22" s="501"/>
      <c r="J22" s="530"/>
      <c r="K22" s="371">
        <f t="shared" si="3"/>
        <v>0</v>
      </c>
      <c r="L22" s="501"/>
      <c r="M22" s="522"/>
    </row>
    <row r="23" spans="2:14" ht="18" customHeight="1" x14ac:dyDescent="0.3">
      <c r="B23" s="6">
        <v>23</v>
      </c>
      <c r="C23" s="672" t="s">
        <v>967</v>
      </c>
      <c r="D23" s="370" t="str">
        <f t="shared" si="0"/>
        <v/>
      </c>
      <c r="E23" s="257">
        <f t="shared" si="1"/>
        <v>0</v>
      </c>
      <c r="F23" s="501"/>
      <c r="G23" s="522"/>
      <c r="H23" s="338">
        <f t="shared" si="2"/>
        <v>0</v>
      </c>
      <c r="I23" s="501"/>
      <c r="J23" s="530"/>
      <c r="K23" s="371">
        <f t="shared" si="3"/>
        <v>0</v>
      </c>
      <c r="L23" s="501"/>
      <c r="M23" s="522"/>
    </row>
    <row r="24" spans="2:14" ht="18" customHeight="1" x14ac:dyDescent="0.3">
      <c r="B24" s="6">
        <v>24</v>
      </c>
      <c r="C24" s="672" t="s">
        <v>972</v>
      </c>
      <c r="D24" s="370" t="str">
        <f t="shared" si="0"/>
        <v/>
      </c>
      <c r="E24" s="257">
        <f t="shared" si="1"/>
        <v>0</v>
      </c>
      <c r="F24" s="501"/>
      <c r="G24" s="522"/>
      <c r="H24" s="338">
        <f t="shared" si="2"/>
        <v>0</v>
      </c>
      <c r="I24" s="501"/>
      <c r="J24" s="530"/>
      <c r="K24" s="371">
        <f t="shared" si="3"/>
        <v>0</v>
      </c>
      <c r="L24" s="501"/>
      <c r="M24" s="522"/>
    </row>
    <row r="25" spans="2:14" ht="18" customHeight="1" x14ac:dyDescent="0.3">
      <c r="B25" s="6">
        <v>25</v>
      </c>
      <c r="C25" s="672" t="s">
        <v>973</v>
      </c>
      <c r="D25" s="370" t="str">
        <f t="shared" si="0"/>
        <v/>
      </c>
      <c r="E25" s="257">
        <f t="shared" si="1"/>
        <v>0</v>
      </c>
      <c r="F25" s="501"/>
      <c r="G25" s="522"/>
      <c r="H25" s="338">
        <f t="shared" si="2"/>
        <v>0</v>
      </c>
      <c r="I25" s="501"/>
      <c r="J25" s="530"/>
      <c r="K25" s="371">
        <f t="shared" si="3"/>
        <v>0</v>
      </c>
      <c r="L25" s="501"/>
      <c r="M25" s="522"/>
    </row>
    <row r="26" spans="2:14" ht="18" customHeight="1" x14ac:dyDescent="0.3">
      <c r="B26" s="6">
        <v>26</v>
      </c>
      <c r="C26" s="672" t="s">
        <v>983</v>
      </c>
      <c r="D26" s="370" t="str">
        <f t="shared" si="0"/>
        <v/>
      </c>
      <c r="E26" s="257">
        <f t="shared" si="1"/>
        <v>0</v>
      </c>
      <c r="F26" s="501"/>
      <c r="G26" s="522"/>
      <c r="H26" s="338">
        <f t="shared" si="2"/>
        <v>0</v>
      </c>
      <c r="I26" s="501"/>
      <c r="J26" s="530"/>
      <c r="K26" s="371">
        <f t="shared" si="3"/>
        <v>0</v>
      </c>
      <c r="L26" s="501"/>
      <c r="M26" s="522"/>
    </row>
    <row r="27" spans="2:14" ht="18" customHeight="1" x14ac:dyDescent="0.3">
      <c r="B27" s="6">
        <v>27</v>
      </c>
      <c r="C27" s="672" t="s">
        <v>979</v>
      </c>
      <c r="D27" s="370" t="str">
        <f t="shared" si="0"/>
        <v/>
      </c>
      <c r="E27" s="257">
        <f t="shared" si="1"/>
        <v>0</v>
      </c>
      <c r="F27" s="501"/>
      <c r="G27" s="522"/>
      <c r="H27" s="338">
        <f t="shared" si="2"/>
        <v>0</v>
      </c>
      <c r="I27" s="501"/>
      <c r="J27" s="530"/>
      <c r="K27" s="371">
        <f t="shared" si="3"/>
        <v>0</v>
      </c>
      <c r="L27" s="501"/>
      <c r="M27" s="522"/>
    </row>
    <row r="28" spans="2:14" ht="18" customHeight="1" x14ac:dyDescent="0.3">
      <c r="B28" s="6">
        <v>28</v>
      </c>
      <c r="C28" s="672" t="s">
        <v>975</v>
      </c>
      <c r="D28" s="370" t="str">
        <f t="shared" si="0"/>
        <v/>
      </c>
      <c r="E28" s="257">
        <f t="shared" si="1"/>
        <v>0</v>
      </c>
      <c r="F28" s="501"/>
      <c r="G28" s="522"/>
      <c r="H28" s="338">
        <f t="shared" si="2"/>
        <v>0</v>
      </c>
      <c r="I28" s="501"/>
      <c r="J28" s="530"/>
      <c r="K28" s="371">
        <f t="shared" si="3"/>
        <v>0</v>
      </c>
      <c r="L28" s="501"/>
      <c r="M28" s="522"/>
    </row>
    <row r="29" spans="2:14" ht="18" customHeight="1" x14ac:dyDescent="0.3">
      <c r="B29" s="6">
        <v>29</v>
      </c>
      <c r="C29" s="672" t="s">
        <v>984</v>
      </c>
      <c r="D29" s="370" t="str">
        <f t="shared" si="0"/>
        <v/>
      </c>
      <c r="E29" s="257">
        <f t="shared" si="1"/>
        <v>0</v>
      </c>
      <c r="F29" s="501"/>
      <c r="G29" s="522"/>
      <c r="H29" s="338">
        <f t="shared" si="2"/>
        <v>0</v>
      </c>
      <c r="I29" s="501"/>
      <c r="J29" s="530"/>
      <c r="K29" s="371">
        <f t="shared" si="3"/>
        <v>0</v>
      </c>
      <c r="L29" s="501"/>
      <c r="M29" s="522"/>
    </row>
    <row r="30" spans="2:14" ht="18" customHeight="1" x14ac:dyDescent="0.3">
      <c r="B30" s="6">
        <v>30</v>
      </c>
      <c r="C30" s="672" t="s">
        <v>986</v>
      </c>
      <c r="D30" s="370" t="str">
        <f t="shared" si="0"/>
        <v/>
      </c>
      <c r="E30" s="257">
        <f t="shared" si="1"/>
        <v>0</v>
      </c>
      <c r="F30" s="501"/>
      <c r="G30" s="522"/>
      <c r="H30" s="338">
        <f t="shared" si="2"/>
        <v>0</v>
      </c>
      <c r="I30" s="501"/>
      <c r="J30" s="530"/>
      <c r="K30" s="371">
        <f t="shared" si="3"/>
        <v>0</v>
      </c>
      <c r="L30" s="501"/>
      <c r="M30" s="522"/>
    </row>
    <row r="31" spans="2:14" ht="18" customHeight="1" x14ac:dyDescent="0.3">
      <c r="B31" s="6">
        <v>31</v>
      </c>
      <c r="C31" s="673" t="s">
        <v>988</v>
      </c>
      <c r="D31" s="372" t="str">
        <f t="shared" si="0"/>
        <v/>
      </c>
      <c r="E31" s="373">
        <f t="shared" si="1"/>
        <v>0</v>
      </c>
      <c r="F31" s="523"/>
      <c r="G31" s="524"/>
      <c r="H31" s="374">
        <f t="shared" si="2"/>
        <v>0</v>
      </c>
      <c r="I31" s="523"/>
      <c r="J31" s="531"/>
      <c r="K31" s="375">
        <f t="shared" si="3"/>
        <v>0</v>
      </c>
      <c r="L31" s="523"/>
      <c r="M31" s="524"/>
    </row>
    <row r="32" spans="2:14" ht="18" customHeight="1" x14ac:dyDescent="0.3">
      <c r="B32" s="6">
        <v>32</v>
      </c>
      <c r="C32" s="673" t="s">
        <v>956</v>
      </c>
      <c r="D32" s="372" t="str">
        <f t="shared" si="0"/>
        <v/>
      </c>
      <c r="E32" s="373">
        <f t="shared" si="1"/>
        <v>0</v>
      </c>
      <c r="F32" s="523"/>
      <c r="G32" s="524"/>
      <c r="H32" s="374">
        <f t="shared" si="2"/>
        <v>0</v>
      </c>
      <c r="I32" s="523"/>
      <c r="J32" s="531"/>
      <c r="K32" s="375">
        <f t="shared" si="3"/>
        <v>0</v>
      </c>
      <c r="L32" s="523"/>
      <c r="M32" s="524"/>
    </row>
    <row r="33" spans="2:13" ht="18" customHeight="1" x14ac:dyDescent="0.3">
      <c r="B33" s="6">
        <v>33</v>
      </c>
      <c r="C33" s="674" t="s">
        <v>955</v>
      </c>
      <c r="D33" s="376" t="str">
        <f t="shared" si="0"/>
        <v/>
      </c>
      <c r="E33" s="377">
        <f t="shared" si="1"/>
        <v>0</v>
      </c>
      <c r="F33" s="525"/>
      <c r="G33" s="526"/>
      <c r="H33" s="378">
        <f t="shared" si="2"/>
        <v>0</v>
      </c>
      <c r="I33" s="525"/>
      <c r="J33" s="532"/>
      <c r="K33" s="379">
        <f t="shared" si="3"/>
        <v>0</v>
      </c>
      <c r="L33" s="525"/>
      <c r="M33" s="526"/>
    </row>
    <row r="34" spans="2:13" ht="18" customHeight="1" x14ac:dyDescent="0.3">
      <c r="B34" s="6">
        <v>34</v>
      </c>
      <c r="C34" s="674" t="s">
        <v>954</v>
      </c>
      <c r="D34" s="376" t="str">
        <f t="shared" si="0"/>
        <v/>
      </c>
      <c r="E34" s="377">
        <f t="shared" si="1"/>
        <v>0</v>
      </c>
      <c r="F34" s="525"/>
      <c r="G34" s="526"/>
      <c r="H34" s="378">
        <f t="shared" si="2"/>
        <v>0</v>
      </c>
      <c r="I34" s="525"/>
      <c r="J34" s="532"/>
      <c r="K34" s="379">
        <f t="shared" si="3"/>
        <v>0</v>
      </c>
      <c r="L34" s="525"/>
      <c r="M34" s="526"/>
    </row>
    <row r="35" spans="2:13" ht="18" customHeight="1" x14ac:dyDescent="0.3">
      <c r="B35" s="6">
        <v>35</v>
      </c>
      <c r="C35" s="674" t="s">
        <v>953</v>
      </c>
      <c r="D35" s="376" t="str">
        <f t="shared" si="0"/>
        <v/>
      </c>
      <c r="E35" s="377">
        <f t="shared" si="1"/>
        <v>0</v>
      </c>
      <c r="F35" s="525"/>
      <c r="G35" s="526"/>
      <c r="H35" s="378">
        <f t="shared" si="2"/>
        <v>0</v>
      </c>
      <c r="I35" s="525"/>
      <c r="J35" s="532"/>
      <c r="K35" s="379">
        <f t="shared" si="3"/>
        <v>0</v>
      </c>
      <c r="L35" s="525"/>
      <c r="M35" s="526"/>
    </row>
    <row r="36" spans="2:13" ht="18" customHeight="1" thickBot="1" x14ac:dyDescent="0.35">
      <c r="B36" s="6">
        <v>36</v>
      </c>
      <c r="C36" s="675" t="s">
        <v>952</v>
      </c>
      <c r="D36" s="380" t="str">
        <f t="shared" si="0"/>
        <v/>
      </c>
      <c r="E36" s="262">
        <f t="shared" si="1"/>
        <v>0</v>
      </c>
      <c r="F36" s="527"/>
      <c r="G36" s="528"/>
      <c r="H36" s="345">
        <f t="shared" si="2"/>
        <v>0</v>
      </c>
      <c r="I36" s="527"/>
      <c r="J36" s="533"/>
      <c r="K36" s="381">
        <f t="shared" si="3"/>
        <v>0</v>
      </c>
      <c r="L36" s="527"/>
      <c r="M36" s="528"/>
    </row>
    <row r="37" spans="2:13" ht="17.25" customHeight="1" thickTop="1" x14ac:dyDescent="0.3">
      <c r="B37" s="6">
        <v>37</v>
      </c>
      <c r="C37" s="252"/>
      <c r="D37" s="382"/>
      <c r="E37" s="157"/>
      <c r="F37" s="207"/>
      <c r="G37" s="207"/>
      <c r="H37" s="157"/>
      <c r="I37" s="207"/>
      <c r="J37" s="207"/>
      <c r="K37" s="157"/>
      <c r="L37" s="207"/>
      <c r="M37" s="207"/>
    </row>
    <row r="38" spans="2:13" ht="16.5" customHeight="1" x14ac:dyDescent="0.3">
      <c r="B38" s="6">
        <v>38</v>
      </c>
      <c r="C38" s="383" t="s">
        <v>1139</v>
      </c>
      <c r="E38" s="774"/>
      <c r="F38" s="774"/>
      <c r="G38" s="774"/>
      <c r="H38" s="774"/>
      <c r="I38" s="774"/>
      <c r="J38" s="774"/>
      <c r="K38" s="774"/>
      <c r="L38" s="774"/>
      <c r="M38" s="774"/>
    </row>
    <row r="39" spans="2:13" ht="16.5" customHeight="1" x14ac:dyDescent="0.3">
      <c r="B39" s="6">
        <v>39</v>
      </c>
      <c r="C39" s="708"/>
      <c r="D39" s="709"/>
      <c r="E39" s="709"/>
      <c r="F39" s="709"/>
      <c r="G39" s="709"/>
      <c r="H39" s="709"/>
      <c r="I39" s="709"/>
      <c r="J39" s="709"/>
      <c r="K39" s="709"/>
      <c r="L39" s="709"/>
      <c r="M39" s="710"/>
    </row>
    <row r="40" spans="2:13" ht="16.5" customHeight="1" x14ac:dyDescent="0.3">
      <c r="C40" s="711"/>
      <c r="D40" s="712"/>
      <c r="E40" s="712"/>
      <c r="F40" s="712"/>
      <c r="G40" s="712"/>
      <c r="H40" s="712"/>
      <c r="I40" s="712"/>
      <c r="J40" s="712"/>
      <c r="K40" s="712"/>
      <c r="L40" s="712"/>
      <c r="M40" s="713"/>
    </row>
    <row r="41" spans="2:13" ht="16.5" customHeight="1" x14ac:dyDescent="0.3">
      <c r="C41" s="711"/>
      <c r="D41" s="712"/>
      <c r="E41" s="712"/>
      <c r="F41" s="712"/>
      <c r="G41" s="712"/>
      <c r="H41" s="712"/>
      <c r="I41" s="712"/>
      <c r="J41" s="712"/>
      <c r="K41" s="712"/>
      <c r="L41" s="712"/>
      <c r="M41" s="713"/>
    </row>
    <row r="42" spans="2:13" x14ac:dyDescent="0.3">
      <c r="C42" s="714"/>
      <c r="D42" s="715"/>
      <c r="E42" s="715"/>
      <c r="F42" s="715"/>
      <c r="G42" s="715"/>
      <c r="H42" s="715"/>
      <c r="I42" s="715"/>
      <c r="J42" s="715"/>
      <c r="K42" s="715"/>
      <c r="L42" s="715"/>
      <c r="M42" s="716"/>
    </row>
  </sheetData>
  <sheetProtection algorithmName="SHA-512" hashValue="nUw2JxxJwoAKXPYVAZzWwpK0R6Pw8d1eHVpXm3gAVH0+fVbyUq4XCVbr5DkuzeaVlEpmVSR5Cvd/iS0ntdManA==" saltValue="VM88hymXS3ysSYuQcd6Uqg==" spinCount="100000" sheet="1" objects="1" scenarios="1" sort="0" autoFilter="0" pivotTables="0"/>
  <mergeCells count="10">
    <mergeCell ref="K5:M5"/>
    <mergeCell ref="H5:J5"/>
    <mergeCell ref="E5:G5"/>
    <mergeCell ref="C5:C6"/>
    <mergeCell ref="C39:M42"/>
    <mergeCell ref="N7:N14"/>
    <mergeCell ref="N16:N21"/>
    <mergeCell ref="E38:G38"/>
    <mergeCell ref="H38:J38"/>
    <mergeCell ref="K38:M38"/>
  </mergeCells>
  <conditionalFormatting sqref="E8:E37">
    <cfRule type="cellIs" dxfId="46" priority="4" operator="equal">
      <formula>0</formula>
    </cfRule>
  </conditionalFormatting>
  <conditionalFormatting sqref="E7:M7 K8:K37">
    <cfRule type="cellIs" dxfId="45" priority="2" operator="equal">
      <formula>0</formula>
    </cfRule>
  </conditionalFormatting>
  <conditionalFormatting sqref="H8:H37">
    <cfRule type="cellIs" dxfId="44" priority="3" operator="equal">
      <formula>0</formula>
    </cfRule>
  </conditionalFormatting>
  <dataValidations count="1">
    <dataValidation type="whole" operator="greaterThanOrEqual" allowBlank="1" showInputMessage="1" showErrorMessage="1" sqref="E7:M36" xr:uid="{00000000-0002-0000-0B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U3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51" customWidth="1"/>
    <col min="2" max="2" width="4.109375" style="101" hidden="1" customWidth="1"/>
    <col min="3" max="3" width="50.5546875" style="51" customWidth="1"/>
    <col min="4" max="21" width="8.33203125" style="51" customWidth="1"/>
    <col min="22" max="16384" width="11.44140625" style="51"/>
  </cols>
  <sheetData>
    <row r="1" spans="2:21" ht="18" customHeight="1" x14ac:dyDescent="0.4">
      <c r="B1" s="6">
        <v>1</v>
      </c>
      <c r="C1" s="316" t="s">
        <v>1372</v>
      </c>
      <c r="Q1" s="52"/>
      <c r="R1" s="52"/>
      <c r="S1" s="52"/>
      <c r="T1" s="52"/>
      <c r="U1" s="52"/>
    </row>
    <row r="2" spans="2:21" ht="18.600000000000001" x14ac:dyDescent="0.3">
      <c r="B2" s="6">
        <v>2</v>
      </c>
      <c r="C2" s="50" t="s">
        <v>8414</v>
      </c>
      <c r="D2" s="317"/>
      <c r="E2" s="317"/>
      <c r="F2" s="317"/>
      <c r="G2" s="317"/>
      <c r="H2" s="317"/>
      <c r="I2" s="317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318"/>
      <c r="U2" s="318"/>
    </row>
    <row r="3" spans="2:21" ht="19.2" thickBot="1" x14ac:dyDescent="0.35">
      <c r="B3" s="6">
        <v>3</v>
      </c>
      <c r="C3" s="617" t="s">
        <v>8412</v>
      </c>
      <c r="D3" s="317"/>
      <c r="E3" s="317"/>
      <c r="F3" s="317"/>
      <c r="G3" s="317"/>
      <c r="H3" s="317"/>
      <c r="I3" s="317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</row>
    <row r="4" spans="2:21" ht="21.75" customHeight="1" thickTop="1" thickBot="1" x14ac:dyDescent="0.35">
      <c r="B4" s="6">
        <v>4</v>
      </c>
      <c r="C4" s="796" t="str">
        <f>IF(AND('Datos del Centro'!D31="Sí",(G8+M8)=0),"En la portada se indicó que tienen Servicios de Apoyo Educativo, pero en este cuadro (Parte 2) no indica cuántos estudiantes se benefician.",(IF(AND(OR('Datos del Centro'!D31="No",'Datos del Centro'!D31=""),(G8+M8)&gt;=1),"En la portada no indicó que tienen Servicios de Apoyo Educativo, pero en la Parte (2) de este cuadro se están indicando datos.","")))</f>
        <v/>
      </c>
      <c r="D4" s="793" t="s">
        <v>2535</v>
      </c>
      <c r="E4" s="794"/>
      <c r="F4" s="794"/>
      <c r="G4" s="794"/>
      <c r="H4" s="794"/>
      <c r="I4" s="794"/>
      <c r="J4" s="795" t="s">
        <v>2536</v>
      </c>
      <c r="K4" s="794"/>
      <c r="L4" s="794"/>
      <c r="M4" s="794"/>
      <c r="N4" s="794"/>
      <c r="O4" s="794"/>
      <c r="P4" s="798" t="s">
        <v>5263</v>
      </c>
      <c r="Q4" s="799"/>
      <c r="R4" s="799"/>
      <c r="S4" s="799"/>
      <c r="T4" s="799"/>
      <c r="U4" s="799"/>
    </row>
    <row r="5" spans="2:21" ht="50.4" customHeight="1" thickBot="1" x14ac:dyDescent="0.35">
      <c r="B5" s="6">
        <v>5</v>
      </c>
      <c r="C5" s="797"/>
      <c r="D5" s="802" t="s">
        <v>8373</v>
      </c>
      <c r="E5" s="783"/>
      <c r="F5" s="783"/>
      <c r="G5" s="782" t="s">
        <v>8374</v>
      </c>
      <c r="H5" s="783"/>
      <c r="I5" s="784"/>
      <c r="J5" s="788" t="s">
        <v>8373</v>
      </c>
      <c r="K5" s="783"/>
      <c r="L5" s="783"/>
      <c r="M5" s="782" t="s">
        <v>8374</v>
      </c>
      <c r="N5" s="783"/>
      <c r="O5" s="783"/>
      <c r="P5" s="800"/>
      <c r="Q5" s="801"/>
      <c r="R5" s="801"/>
      <c r="S5" s="801"/>
      <c r="T5" s="801"/>
      <c r="U5" s="801"/>
    </row>
    <row r="6" spans="2:21" ht="48.6" customHeight="1" x14ac:dyDescent="0.3">
      <c r="B6" s="6">
        <v>6</v>
      </c>
      <c r="C6" s="797"/>
      <c r="D6" s="803"/>
      <c r="E6" s="786"/>
      <c r="F6" s="786"/>
      <c r="G6" s="785"/>
      <c r="H6" s="786"/>
      <c r="I6" s="787"/>
      <c r="J6" s="789"/>
      <c r="K6" s="786"/>
      <c r="L6" s="786"/>
      <c r="M6" s="785"/>
      <c r="N6" s="786"/>
      <c r="O6" s="786"/>
      <c r="P6" s="790" t="s">
        <v>2535</v>
      </c>
      <c r="Q6" s="791"/>
      <c r="R6" s="791"/>
      <c r="S6" s="792" t="s">
        <v>3407</v>
      </c>
      <c r="T6" s="791"/>
      <c r="U6" s="791"/>
    </row>
    <row r="7" spans="2:21" ht="31.5" customHeight="1" thickBot="1" x14ac:dyDescent="0.35">
      <c r="B7" s="6">
        <v>7</v>
      </c>
      <c r="C7" s="622" t="s">
        <v>2556</v>
      </c>
      <c r="D7" s="319" t="s">
        <v>0</v>
      </c>
      <c r="E7" s="320" t="s">
        <v>18</v>
      </c>
      <c r="F7" s="321" t="s">
        <v>17</v>
      </c>
      <c r="G7" s="59" t="s">
        <v>0</v>
      </c>
      <c r="H7" s="320" t="s">
        <v>18</v>
      </c>
      <c r="I7" s="58" t="s">
        <v>17</v>
      </c>
      <c r="J7" s="322" t="s">
        <v>0</v>
      </c>
      <c r="K7" s="320" t="s">
        <v>18</v>
      </c>
      <c r="L7" s="321" t="s">
        <v>17</v>
      </c>
      <c r="M7" s="59" t="s">
        <v>0</v>
      </c>
      <c r="N7" s="320" t="s">
        <v>18</v>
      </c>
      <c r="O7" s="323" t="s">
        <v>17</v>
      </c>
      <c r="P7" s="324" t="s">
        <v>0</v>
      </c>
      <c r="Q7" s="320" t="s">
        <v>18</v>
      </c>
      <c r="R7" s="321" t="s">
        <v>17</v>
      </c>
      <c r="S7" s="59" t="s">
        <v>0</v>
      </c>
      <c r="T7" s="320" t="s">
        <v>18</v>
      </c>
      <c r="U7" s="58" t="s">
        <v>17</v>
      </c>
    </row>
    <row r="8" spans="2:21" ht="23.25" customHeight="1" thickTop="1" thickBot="1" x14ac:dyDescent="0.35">
      <c r="B8" s="6">
        <v>8</v>
      </c>
      <c r="C8" s="325" t="s">
        <v>1386</v>
      </c>
      <c r="D8" s="326">
        <f>+E8+F8</f>
        <v>0</v>
      </c>
      <c r="E8" s="327">
        <f>+E9+E10+E11+E12+E13+E14+E15+E16+E17+E18+E19+E20+E21+E22</f>
        <v>0</v>
      </c>
      <c r="F8" s="328">
        <f>+F9+F10+F11+F12+F13+F14+F15+F16+F17+F18+F19+F20+F21+F22</f>
        <v>0</v>
      </c>
      <c r="G8" s="329">
        <f t="shared" ref="G8:G13" si="0">+H8+I8</f>
        <v>0</v>
      </c>
      <c r="H8" s="327">
        <f>+H9+H10+H11+H12+H13+H14+H15+H16+H17+H18+H19+H20+H21+H22</f>
        <v>0</v>
      </c>
      <c r="I8" s="328">
        <f>+I9+I10+I11+I12+I13+I14+I15+I16+I17+I18+I19+I20+I21+I22</f>
        <v>0</v>
      </c>
      <c r="J8" s="330">
        <f t="shared" ref="J8:J13" si="1">+K8+L8</f>
        <v>0</v>
      </c>
      <c r="K8" s="327">
        <f>+K9+K10+K11+K12+K13+K14+K15+K16+K17+K18+K19+K20+K21+K22</f>
        <v>0</v>
      </c>
      <c r="L8" s="328">
        <f>+L9+L10+L11+L12+L13+L14+L15+L16+L17+L18+L19+L20+L21+L22</f>
        <v>0</v>
      </c>
      <c r="M8" s="329">
        <f t="shared" ref="M8:M13" si="2">+N8+O8</f>
        <v>0</v>
      </c>
      <c r="N8" s="327">
        <f>+N9+N10+N11+N12+N13+N14+N15+N16+N17+N18+N19+N20+N21+N22</f>
        <v>0</v>
      </c>
      <c r="O8" s="331">
        <f>+O9+O10+O11+O12+O13+O14+O15+O16+O17+O18+O19+O20+O21+O22</f>
        <v>0</v>
      </c>
      <c r="P8" s="332">
        <f t="shared" ref="P8:P13" si="3">+Q8+R8</f>
        <v>0</v>
      </c>
      <c r="Q8" s="327">
        <f>+Q9+Q10+Q11+Q12+Q13+Q14+Q15+Q16+Q17+Q18+Q19+Q20+Q21+Q22</f>
        <v>0</v>
      </c>
      <c r="R8" s="328">
        <f>+R9+R10+R11+R12+R13+R14+R15+R16+R17+R18+R19+R20+R21+R22</f>
        <v>0</v>
      </c>
      <c r="S8" s="329">
        <f t="shared" ref="S8:S13" si="4">+T8+U8</f>
        <v>0</v>
      </c>
      <c r="T8" s="327">
        <f>+T9+T10+T11+T12+T13+T14+T15+T16+T17+T18+T19+T20+T21+T22</f>
        <v>0</v>
      </c>
      <c r="U8" s="328">
        <f>+U9+U10+U11+U12+U13+U14+U15+U16+U17+U18+U19+U20+U21+U22</f>
        <v>0</v>
      </c>
    </row>
    <row r="9" spans="2:21" ht="25.5" customHeight="1" x14ac:dyDescent="0.3">
      <c r="B9" s="6">
        <v>9</v>
      </c>
      <c r="C9" s="672" t="s">
        <v>1154</v>
      </c>
      <c r="D9" s="147">
        <f>+E9+F9</f>
        <v>0</v>
      </c>
      <c r="E9" s="520"/>
      <c r="F9" s="521"/>
      <c r="G9" s="333">
        <f t="shared" si="0"/>
        <v>0</v>
      </c>
      <c r="H9" s="520"/>
      <c r="I9" s="521"/>
      <c r="J9" s="334">
        <f t="shared" si="1"/>
        <v>0</v>
      </c>
      <c r="K9" s="520"/>
      <c r="L9" s="521"/>
      <c r="M9" s="333">
        <f t="shared" si="2"/>
        <v>0</v>
      </c>
      <c r="N9" s="520"/>
      <c r="O9" s="529"/>
      <c r="P9" s="335">
        <f t="shared" si="3"/>
        <v>0</v>
      </c>
      <c r="Q9" s="537"/>
      <c r="R9" s="537"/>
      <c r="S9" s="333">
        <f t="shared" si="4"/>
        <v>0</v>
      </c>
      <c r="T9" s="537"/>
      <c r="U9" s="538"/>
    </row>
    <row r="10" spans="2:21" ht="25.5" customHeight="1" x14ac:dyDescent="0.3">
      <c r="B10" s="6">
        <v>10</v>
      </c>
      <c r="C10" s="672" t="s">
        <v>940</v>
      </c>
      <c r="D10" s="257">
        <f>+E10+F10</f>
        <v>0</v>
      </c>
      <c r="E10" s="501"/>
      <c r="F10" s="522"/>
      <c r="G10" s="336">
        <f t="shared" si="0"/>
        <v>0</v>
      </c>
      <c r="H10" s="501"/>
      <c r="I10" s="522"/>
      <c r="J10" s="337">
        <f t="shared" si="1"/>
        <v>0</v>
      </c>
      <c r="K10" s="501"/>
      <c r="L10" s="522"/>
      <c r="M10" s="336">
        <f t="shared" si="2"/>
        <v>0</v>
      </c>
      <c r="N10" s="501"/>
      <c r="O10" s="530"/>
      <c r="P10" s="338">
        <f t="shared" si="3"/>
        <v>0</v>
      </c>
      <c r="Q10" s="501"/>
      <c r="R10" s="501"/>
      <c r="S10" s="336">
        <f t="shared" si="4"/>
        <v>0</v>
      </c>
      <c r="T10" s="501"/>
      <c r="U10" s="503"/>
    </row>
    <row r="11" spans="2:21" ht="25.5" customHeight="1" x14ac:dyDescent="0.3">
      <c r="B11" s="6">
        <v>11</v>
      </c>
      <c r="C11" s="672" t="s">
        <v>1155</v>
      </c>
      <c r="D11" s="257">
        <f t="shared" ref="D11:D20" si="5">+E11+F11</f>
        <v>0</v>
      </c>
      <c r="E11" s="501"/>
      <c r="F11" s="522"/>
      <c r="G11" s="336">
        <f t="shared" si="0"/>
        <v>0</v>
      </c>
      <c r="H11" s="501"/>
      <c r="I11" s="522"/>
      <c r="J11" s="337">
        <f t="shared" si="1"/>
        <v>0</v>
      </c>
      <c r="K11" s="501"/>
      <c r="L11" s="522"/>
      <c r="M11" s="336">
        <f t="shared" si="2"/>
        <v>0</v>
      </c>
      <c r="N11" s="501"/>
      <c r="O11" s="530"/>
      <c r="P11" s="338">
        <f t="shared" si="3"/>
        <v>0</v>
      </c>
      <c r="Q11" s="501"/>
      <c r="R11" s="501"/>
      <c r="S11" s="336">
        <f t="shared" si="4"/>
        <v>0</v>
      </c>
      <c r="T11" s="501"/>
      <c r="U11" s="503"/>
    </row>
    <row r="12" spans="2:21" ht="25.5" customHeight="1" x14ac:dyDescent="0.3">
      <c r="B12" s="6">
        <v>12</v>
      </c>
      <c r="C12" s="672" t="s">
        <v>1156</v>
      </c>
      <c r="D12" s="257">
        <f t="shared" si="5"/>
        <v>0</v>
      </c>
      <c r="E12" s="501"/>
      <c r="F12" s="522"/>
      <c r="G12" s="336">
        <f t="shared" si="0"/>
        <v>0</v>
      </c>
      <c r="H12" s="501"/>
      <c r="I12" s="522"/>
      <c r="J12" s="337">
        <f t="shared" si="1"/>
        <v>0</v>
      </c>
      <c r="K12" s="501"/>
      <c r="L12" s="522"/>
      <c r="M12" s="336">
        <f t="shared" si="2"/>
        <v>0</v>
      </c>
      <c r="N12" s="501"/>
      <c r="O12" s="530"/>
      <c r="P12" s="338">
        <f t="shared" si="3"/>
        <v>0</v>
      </c>
      <c r="Q12" s="501"/>
      <c r="R12" s="501"/>
      <c r="S12" s="336">
        <f t="shared" si="4"/>
        <v>0</v>
      </c>
      <c r="T12" s="501"/>
      <c r="U12" s="503"/>
    </row>
    <row r="13" spans="2:21" ht="25.5" customHeight="1" x14ac:dyDescent="0.3">
      <c r="B13" s="6">
        <v>13</v>
      </c>
      <c r="C13" s="672" t="s">
        <v>8375</v>
      </c>
      <c r="D13" s="257">
        <f t="shared" si="5"/>
        <v>0</v>
      </c>
      <c r="E13" s="501"/>
      <c r="F13" s="522"/>
      <c r="G13" s="336">
        <f t="shared" si="0"/>
        <v>0</v>
      </c>
      <c r="H13" s="501"/>
      <c r="I13" s="522"/>
      <c r="J13" s="337">
        <f t="shared" si="1"/>
        <v>0</v>
      </c>
      <c r="K13" s="501"/>
      <c r="L13" s="522"/>
      <c r="M13" s="336">
        <f t="shared" si="2"/>
        <v>0</v>
      </c>
      <c r="N13" s="501"/>
      <c r="O13" s="530"/>
      <c r="P13" s="338">
        <f t="shared" si="3"/>
        <v>0</v>
      </c>
      <c r="Q13" s="501"/>
      <c r="R13" s="501"/>
      <c r="S13" s="336">
        <f t="shared" si="4"/>
        <v>0</v>
      </c>
      <c r="T13" s="501"/>
      <c r="U13" s="503"/>
    </row>
    <row r="14" spans="2:21" ht="25.5" customHeight="1" x14ac:dyDescent="0.3">
      <c r="B14" s="6">
        <v>14</v>
      </c>
      <c r="C14" s="672" t="s">
        <v>3408</v>
      </c>
      <c r="D14" s="257">
        <f t="shared" ref="D14:D16" si="6">+E14+F14</f>
        <v>0</v>
      </c>
      <c r="E14" s="501"/>
      <c r="F14" s="522"/>
      <c r="G14" s="336">
        <f t="shared" ref="G14:G16" si="7">+H14+I14</f>
        <v>0</v>
      </c>
      <c r="H14" s="501"/>
      <c r="I14" s="522"/>
      <c r="J14" s="337">
        <f t="shared" ref="J14:J16" si="8">+K14+L14</f>
        <v>0</v>
      </c>
      <c r="K14" s="501"/>
      <c r="L14" s="522"/>
      <c r="M14" s="336">
        <f t="shared" ref="M14:M16" si="9">+N14+O14</f>
        <v>0</v>
      </c>
      <c r="N14" s="501"/>
      <c r="O14" s="530"/>
      <c r="P14" s="338">
        <f t="shared" ref="P14:P16" si="10">+Q14+R14</f>
        <v>0</v>
      </c>
      <c r="Q14" s="501"/>
      <c r="R14" s="501"/>
      <c r="S14" s="336">
        <f t="shared" ref="S14:S16" si="11">+T14+U14</f>
        <v>0</v>
      </c>
      <c r="T14" s="501"/>
      <c r="U14" s="503"/>
    </row>
    <row r="15" spans="2:21" ht="25.5" customHeight="1" x14ac:dyDescent="0.3">
      <c r="B15" s="6">
        <v>15</v>
      </c>
      <c r="C15" s="672" t="s">
        <v>943</v>
      </c>
      <c r="D15" s="257">
        <f t="shared" si="6"/>
        <v>0</v>
      </c>
      <c r="E15" s="501"/>
      <c r="F15" s="522"/>
      <c r="G15" s="336">
        <f t="shared" si="7"/>
        <v>0</v>
      </c>
      <c r="H15" s="501"/>
      <c r="I15" s="522"/>
      <c r="J15" s="337">
        <f t="shared" si="8"/>
        <v>0</v>
      </c>
      <c r="K15" s="501"/>
      <c r="L15" s="522"/>
      <c r="M15" s="336">
        <f t="shared" si="9"/>
        <v>0</v>
      </c>
      <c r="N15" s="501"/>
      <c r="O15" s="530"/>
      <c r="P15" s="338">
        <f t="shared" si="10"/>
        <v>0</v>
      </c>
      <c r="Q15" s="501"/>
      <c r="R15" s="501"/>
      <c r="S15" s="336">
        <f t="shared" si="11"/>
        <v>0</v>
      </c>
      <c r="T15" s="501"/>
      <c r="U15" s="503"/>
    </row>
    <row r="16" spans="2:21" ht="25.5" customHeight="1" x14ac:dyDescent="0.3">
      <c r="B16" s="6">
        <v>16</v>
      </c>
      <c r="C16" s="676" t="s">
        <v>3418</v>
      </c>
      <c r="D16" s="257">
        <f t="shared" si="6"/>
        <v>0</v>
      </c>
      <c r="E16" s="501"/>
      <c r="F16" s="522"/>
      <c r="G16" s="336">
        <f t="shared" si="7"/>
        <v>0</v>
      </c>
      <c r="H16" s="501"/>
      <c r="I16" s="522"/>
      <c r="J16" s="337">
        <f t="shared" si="8"/>
        <v>0</v>
      </c>
      <c r="K16" s="501"/>
      <c r="L16" s="522"/>
      <c r="M16" s="336">
        <f t="shared" si="9"/>
        <v>0</v>
      </c>
      <c r="N16" s="501"/>
      <c r="O16" s="530"/>
      <c r="P16" s="338">
        <f t="shared" si="10"/>
        <v>0</v>
      </c>
      <c r="Q16" s="501"/>
      <c r="R16" s="501"/>
      <c r="S16" s="336">
        <f t="shared" si="11"/>
        <v>0</v>
      </c>
      <c r="T16" s="501"/>
      <c r="U16" s="503"/>
    </row>
    <row r="17" spans="2:21" ht="25.5" customHeight="1" x14ac:dyDescent="0.3">
      <c r="B17" s="6">
        <v>17</v>
      </c>
      <c r="C17" s="672" t="s">
        <v>944</v>
      </c>
      <c r="D17" s="257">
        <f t="shared" si="5"/>
        <v>0</v>
      </c>
      <c r="E17" s="501"/>
      <c r="F17" s="522"/>
      <c r="G17" s="336">
        <f t="shared" ref="G17:G18" si="12">+H17+I17</f>
        <v>0</v>
      </c>
      <c r="H17" s="501"/>
      <c r="I17" s="522"/>
      <c r="J17" s="337">
        <f t="shared" ref="J17:J18" si="13">+K17+L17</f>
        <v>0</v>
      </c>
      <c r="K17" s="501"/>
      <c r="L17" s="522"/>
      <c r="M17" s="336">
        <f t="shared" ref="M17:M18" si="14">+N17+O17</f>
        <v>0</v>
      </c>
      <c r="N17" s="501"/>
      <c r="O17" s="530"/>
      <c r="P17" s="338">
        <f t="shared" ref="P17:P18" si="15">+Q17+R17</f>
        <v>0</v>
      </c>
      <c r="Q17" s="501"/>
      <c r="R17" s="501"/>
      <c r="S17" s="336">
        <f t="shared" ref="S17:S18" si="16">+T17+U17</f>
        <v>0</v>
      </c>
      <c r="T17" s="501"/>
      <c r="U17" s="503"/>
    </row>
    <row r="18" spans="2:21" ht="25.5" customHeight="1" thickBot="1" x14ac:dyDescent="0.35">
      <c r="B18" s="6">
        <v>18</v>
      </c>
      <c r="C18" s="672" t="s">
        <v>3527</v>
      </c>
      <c r="D18" s="257">
        <f t="shared" si="5"/>
        <v>0</v>
      </c>
      <c r="E18" s="501"/>
      <c r="F18" s="522"/>
      <c r="G18" s="336">
        <f t="shared" si="12"/>
        <v>0</v>
      </c>
      <c r="H18" s="501"/>
      <c r="I18" s="522"/>
      <c r="J18" s="337">
        <f t="shared" si="13"/>
        <v>0</v>
      </c>
      <c r="K18" s="501"/>
      <c r="L18" s="522"/>
      <c r="M18" s="336">
        <f t="shared" si="14"/>
        <v>0</v>
      </c>
      <c r="N18" s="501"/>
      <c r="O18" s="530"/>
      <c r="P18" s="338">
        <f t="shared" si="15"/>
        <v>0</v>
      </c>
      <c r="Q18" s="501"/>
      <c r="R18" s="501"/>
      <c r="S18" s="336">
        <f t="shared" si="16"/>
        <v>0</v>
      </c>
      <c r="T18" s="501"/>
      <c r="U18" s="503"/>
    </row>
    <row r="19" spans="2:21" ht="25.5" customHeight="1" x14ac:dyDescent="0.3">
      <c r="B19" s="6">
        <v>19</v>
      </c>
      <c r="C19" s="677" t="s">
        <v>8376</v>
      </c>
      <c r="D19" s="339">
        <f>+E19+F19</f>
        <v>0</v>
      </c>
      <c r="E19" s="534"/>
      <c r="F19" s="535"/>
      <c r="G19" s="340">
        <f>+H19+I19</f>
        <v>0</v>
      </c>
      <c r="H19" s="534"/>
      <c r="I19" s="535"/>
      <c r="J19" s="341">
        <f>+K19+L19</f>
        <v>0</v>
      </c>
      <c r="K19" s="534"/>
      <c r="L19" s="535"/>
      <c r="M19" s="340">
        <f>+N19+O19</f>
        <v>0</v>
      </c>
      <c r="N19" s="534"/>
      <c r="O19" s="536"/>
      <c r="P19" s="342">
        <f>+Q19+R19</f>
        <v>0</v>
      </c>
      <c r="Q19" s="534"/>
      <c r="R19" s="534"/>
      <c r="S19" s="340">
        <f>+T19+U19</f>
        <v>0</v>
      </c>
      <c r="T19" s="539"/>
      <c r="U19" s="540"/>
    </row>
    <row r="20" spans="2:21" ht="25.5" customHeight="1" x14ac:dyDescent="0.3">
      <c r="B20" s="6">
        <v>20</v>
      </c>
      <c r="C20" s="678" t="s">
        <v>8377</v>
      </c>
      <c r="D20" s="257">
        <f t="shared" si="5"/>
        <v>0</v>
      </c>
      <c r="E20" s="501"/>
      <c r="F20" s="522"/>
      <c r="G20" s="336">
        <f>+H20+I20</f>
        <v>0</v>
      </c>
      <c r="H20" s="501"/>
      <c r="I20" s="522"/>
      <c r="J20" s="337">
        <f>+K20+L20</f>
        <v>0</v>
      </c>
      <c r="K20" s="501"/>
      <c r="L20" s="522"/>
      <c r="M20" s="336">
        <f>+N20+O20</f>
        <v>0</v>
      </c>
      <c r="N20" s="501"/>
      <c r="O20" s="530"/>
      <c r="P20" s="338">
        <f>+Q20+R20</f>
        <v>0</v>
      </c>
      <c r="Q20" s="501"/>
      <c r="R20" s="501"/>
      <c r="S20" s="336">
        <f>+T20+U20</f>
        <v>0</v>
      </c>
      <c r="T20" s="501"/>
      <c r="U20" s="503"/>
    </row>
    <row r="21" spans="2:21" ht="25.5" customHeight="1" x14ac:dyDescent="0.3">
      <c r="B21" s="6">
        <v>21</v>
      </c>
      <c r="C21" s="669" t="s">
        <v>3417</v>
      </c>
      <c r="D21" s="257">
        <f>+E21+F21</f>
        <v>0</v>
      </c>
      <c r="E21" s="501"/>
      <c r="F21" s="522"/>
      <c r="G21" s="336">
        <f>+H21+I21</f>
        <v>0</v>
      </c>
      <c r="H21" s="501"/>
      <c r="I21" s="522"/>
      <c r="J21" s="337">
        <f>+K21+L21</f>
        <v>0</v>
      </c>
      <c r="K21" s="501"/>
      <c r="L21" s="522"/>
      <c r="M21" s="336">
        <f>+N21+O21</f>
        <v>0</v>
      </c>
      <c r="N21" s="501"/>
      <c r="O21" s="530"/>
      <c r="P21" s="338">
        <f>+Q21+R21</f>
        <v>0</v>
      </c>
      <c r="Q21" s="501"/>
      <c r="R21" s="501"/>
      <c r="S21" s="336">
        <f>+T21+U21</f>
        <v>0</v>
      </c>
      <c r="T21" s="501"/>
      <c r="U21" s="503"/>
    </row>
    <row r="22" spans="2:21" ht="25.5" customHeight="1" thickBot="1" x14ac:dyDescent="0.35">
      <c r="B22" s="6">
        <v>22</v>
      </c>
      <c r="C22" s="679" t="s">
        <v>8378</v>
      </c>
      <c r="D22" s="262">
        <f>+E22+F22</f>
        <v>0</v>
      </c>
      <c r="E22" s="527"/>
      <c r="F22" s="528"/>
      <c r="G22" s="343">
        <f>+H22+I22</f>
        <v>0</v>
      </c>
      <c r="H22" s="527"/>
      <c r="I22" s="528"/>
      <c r="J22" s="344">
        <f>+K22+L22</f>
        <v>0</v>
      </c>
      <c r="K22" s="527"/>
      <c r="L22" s="528"/>
      <c r="M22" s="343">
        <f>+N22+O22</f>
        <v>0</v>
      </c>
      <c r="N22" s="527"/>
      <c r="O22" s="533"/>
      <c r="P22" s="345">
        <f>+Q22+R22</f>
        <v>0</v>
      </c>
      <c r="Q22" s="511"/>
      <c r="R22" s="511"/>
      <c r="S22" s="346">
        <f>+T22+U22</f>
        <v>0</v>
      </c>
      <c r="T22" s="511"/>
      <c r="U22" s="512"/>
    </row>
    <row r="23" spans="2:21" ht="18" customHeight="1" thickTop="1" x14ac:dyDescent="0.3">
      <c r="B23" s="6">
        <v>23</v>
      </c>
      <c r="C23" s="347" t="s">
        <v>3409</v>
      </c>
      <c r="D23" s="123"/>
      <c r="E23" s="207" t="str">
        <f>IF(E8&lt;=('CUADRO 1'!G7+'CUADRO 1'!G8+'CUADRO 1'!G9),"","XX")</f>
        <v/>
      </c>
      <c r="F23" s="207" t="str">
        <f>IF(F8&lt;=('CUADRO 1'!H7+'CUADRO 1'!H8+'CUADRO 1'!H9),"","XX")</f>
        <v/>
      </c>
      <c r="G23" s="123"/>
      <c r="H23" s="348" t="str">
        <f>IF(OR(H9&gt;E9,H10&gt;E10,H11&gt;E11,H12&gt;E12,H13&gt;E13,H14&gt;E14,H15&gt;E15,H16&gt;E16,H17&gt;E17,H18&gt;E18,H19&gt;E19,H20&gt;E20,H21&gt;E21,H22&gt;E22),"XXX","")</f>
        <v/>
      </c>
      <c r="I23" s="348" t="str">
        <f>IF(OR(I9&gt;F9,I10&gt;F10,I11&gt;F11,I12&gt;F12,I13&gt;F13,I14&gt;F14,I15&gt;F15,I16&gt;F16,I17&gt;F17,I18&gt;F18,I19&gt;F19,I20&gt;F20,I21&gt;F21,I22&gt;F22),"XXX","")</f>
        <v/>
      </c>
      <c r="J23" s="123"/>
      <c r="K23" s="207" t="str">
        <f>IF(K8&lt;=('CUADRO 1'!G10+'CUADRO 1'!G11+'CUADRO 1'!G12),"","XX")</f>
        <v/>
      </c>
      <c r="L23" s="207" t="str">
        <f>IF(L8&lt;=('CUADRO 1'!H10+'CUADRO 1'!H11+'CUADRO 1'!H12),"","XX")</f>
        <v/>
      </c>
      <c r="M23" s="123"/>
      <c r="N23" s="348" t="str">
        <f>IF(OR(N9&gt;K9,N10&gt;K10,N11&gt;K11,N12&gt;K12,N13&gt;K13,N14&gt;K14,N15&gt;K15,N16&gt;K16,N17&gt;K17,N18&gt;K18,N19&gt;K19,N20&gt;K20,N21&gt;K21,N22&gt;K22),"XXX","")</f>
        <v/>
      </c>
      <c r="O23" s="348" t="str">
        <f>IF(OR(O9&gt;L9,O10&gt;L10,O11&gt;L11,O12&gt;L12,O13&gt;L13,O14&gt;L14,O15&gt;L15,O16&gt;L16,O17&gt;L17,O18&gt;L18,O19&gt;L19,O20&gt;L20,O21&gt;L21,O22&gt;L22),"XXX","")</f>
        <v/>
      </c>
      <c r="P23" s="123"/>
      <c r="Q23" s="349" t="str">
        <f>IF(OR(Q9&gt;E9,Q10&gt;E10,Q11&gt;E11,Q12&gt;E12,Q13&gt;E13,Q14&gt;E14,Q15&gt;E15,Q16&gt;E16,Q17&gt;E17,Q18&gt;E18,Q19&gt;E19,Q20&gt;E20,Q21&gt;E21,Q22&gt;E22),"XXX","")</f>
        <v/>
      </c>
      <c r="R23" s="349" t="str">
        <f>IF(OR(R9&gt;F9,R10&gt;F10,R11&gt;F11,R12&gt;F12,R13&gt;F13,R14&gt;F14,R15&gt;F15,R16&gt;F16,R17&gt;F17,R18&gt;F18,R19&gt;F19,R20&gt;F20,R21&gt;F21,R22&gt;F22),"XXX","")</f>
        <v/>
      </c>
      <c r="S23" s="123"/>
      <c r="T23" s="349" t="str">
        <f>IF(OR(T9&gt;K9,T10&gt;K10,T11&gt;K11,T12&gt;K12,T13&gt;K13,T14&gt;K14,T15&gt;K15,T16&gt;K16,T17&gt;K17,T18&gt;K18,T19&gt;K19,T20&gt;K20,T21&gt;K21,T22&gt;K22),"XXX","")</f>
        <v/>
      </c>
      <c r="U23" s="349" t="str">
        <f>IF(OR(U9&gt;L9,U10&gt;L10,U11&gt;L11,U12&gt;L12,U13&gt;L13,U14&gt;L14,U15&gt;L15,U16&gt;L16,U17&gt;L17,U18&gt;L18,U19&gt;L19,U20&gt;L20,U21&gt;L21,U22&gt;L22),"XXX","")</f>
        <v/>
      </c>
    </row>
    <row r="24" spans="2:21" ht="18" customHeight="1" x14ac:dyDescent="0.3">
      <c r="B24" s="6">
        <v>24</v>
      </c>
      <c r="C24" s="347" t="s">
        <v>3528</v>
      </c>
      <c r="F24" s="350"/>
      <c r="G24" s="770" t="str">
        <f>IF(OR(E23="XX",F23="XX",K23="XX",L23="XX",),"XX = ¡VERIFICAR!.  El total de hombres o mujeres de la Parte 1 de este Cuadro, es mayor a lo reportado en el Cuadro 1.","")</f>
        <v/>
      </c>
      <c r="H24" s="770"/>
      <c r="I24" s="770"/>
      <c r="J24" s="770"/>
      <c r="K24" s="770"/>
      <c r="L24" s="770"/>
      <c r="M24" s="770"/>
      <c r="N24" s="770"/>
      <c r="O24" s="770"/>
      <c r="Q24" s="779" t="str">
        <f>IF(OR(Q23="XXX",R23="XXX",T23="XXX",U23="XXX"),"XXX = ¡VERIFICAR!.  En alguna Discapacidad o Condición se están indicando más estudiantes Alfabetizados que los reportados en la parte (1).","")</f>
        <v/>
      </c>
      <c r="R24" s="779"/>
      <c r="S24" s="779"/>
      <c r="T24" s="779"/>
      <c r="U24" s="779"/>
    </row>
    <row r="25" spans="2:21" ht="18" customHeight="1" x14ac:dyDescent="0.3">
      <c r="B25" s="6">
        <v>25</v>
      </c>
      <c r="C25" s="347" t="s">
        <v>3529</v>
      </c>
      <c r="E25" s="350"/>
      <c r="F25" s="350"/>
      <c r="G25" s="770"/>
      <c r="H25" s="770"/>
      <c r="I25" s="770"/>
      <c r="J25" s="770"/>
      <c r="K25" s="770"/>
      <c r="L25" s="770"/>
      <c r="M25" s="770"/>
      <c r="N25" s="770"/>
      <c r="O25" s="770"/>
      <c r="Q25" s="779"/>
      <c r="R25" s="779"/>
      <c r="S25" s="779"/>
      <c r="T25" s="779"/>
      <c r="U25" s="779"/>
    </row>
    <row r="26" spans="2:21" ht="18" customHeight="1" x14ac:dyDescent="0.3">
      <c r="B26" s="6">
        <v>26</v>
      </c>
      <c r="C26" s="351" t="s">
        <v>3530</v>
      </c>
      <c r="D26" s="289"/>
      <c r="G26" s="780" t="str">
        <f>IF(OR(H23="XXX",I23="XXX",N23="XXX",O23="XXX"),"XXX = ¡VERIFICAR!.  En alguna Discapacidad o Condición se están indicando más estudiantes con Servicios de Apoyo que el total indicado con la Discapacidad o Condición.","")</f>
        <v/>
      </c>
      <c r="H26" s="780"/>
      <c r="I26" s="780"/>
      <c r="J26" s="780"/>
      <c r="K26" s="780"/>
      <c r="L26" s="780"/>
      <c r="M26" s="780"/>
      <c r="N26" s="780"/>
      <c r="O26" s="780"/>
      <c r="P26" s="289"/>
      <c r="Q26" s="779"/>
      <c r="R26" s="779"/>
      <c r="S26" s="779"/>
      <c r="T26" s="779"/>
      <c r="U26" s="779"/>
    </row>
    <row r="27" spans="2:21" ht="18" customHeight="1" x14ac:dyDescent="0.3">
      <c r="B27" s="6">
        <v>27</v>
      </c>
      <c r="C27" s="352"/>
      <c r="D27" s="353"/>
      <c r="F27" s="350"/>
      <c r="G27" s="780"/>
      <c r="H27" s="780"/>
      <c r="I27" s="780"/>
      <c r="J27" s="780"/>
      <c r="K27" s="780"/>
      <c r="L27" s="780"/>
      <c r="M27" s="780"/>
      <c r="N27" s="780"/>
      <c r="O27" s="780"/>
      <c r="Q27" s="779"/>
      <c r="R27" s="779"/>
      <c r="S27" s="779"/>
      <c r="T27" s="779"/>
      <c r="U27" s="779"/>
    </row>
    <row r="28" spans="2:21" ht="18" customHeight="1" x14ac:dyDescent="0.35">
      <c r="B28" s="6">
        <v>28</v>
      </c>
      <c r="C28" s="99" t="s">
        <v>1139</v>
      </c>
      <c r="D28" s="354"/>
      <c r="E28" s="355"/>
      <c r="F28" s="355"/>
      <c r="G28" s="781"/>
      <c r="H28" s="781"/>
      <c r="I28" s="781"/>
      <c r="J28" s="781"/>
      <c r="K28" s="781"/>
      <c r="L28" s="781"/>
      <c r="M28" s="781"/>
      <c r="N28" s="781"/>
      <c r="O28" s="781"/>
      <c r="Q28" s="779"/>
      <c r="R28" s="779"/>
      <c r="S28" s="779"/>
      <c r="T28" s="779"/>
      <c r="U28" s="779"/>
    </row>
    <row r="29" spans="2:21" ht="16.2" customHeight="1" x14ac:dyDescent="0.3">
      <c r="B29" s="6">
        <v>29</v>
      </c>
      <c r="C29" s="708"/>
      <c r="D29" s="730"/>
      <c r="E29" s="730"/>
      <c r="F29" s="730"/>
      <c r="G29" s="730"/>
      <c r="H29" s="730"/>
      <c r="I29" s="730"/>
      <c r="J29" s="730"/>
      <c r="K29" s="730"/>
      <c r="L29" s="730"/>
      <c r="M29" s="730"/>
      <c r="N29" s="730"/>
      <c r="O29" s="731"/>
      <c r="Q29" s="356"/>
      <c r="R29" s="356"/>
    </row>
    <row r="30" spans="2:21" ht="16.2" customHeight="1" x14ac:dyDescent="0.3">
      <c r="C30" s="732"/>
      <c r="D30" s="733"/>
      <c r="E30" s="733"/>
      <c r="F30" s="733"/>
      <c r="G30" s="733"/>
      <c r="H30" s="733"/>
      <c r="I30" s="733"/>
      <c r="J30" s="733"/>
      <c r="K30" s="733"/>
      <c r="L30" s="733"/>
      <c r="M30" s="733"/>
      <c r="N30" s="733"/>
      <c r="O30" s="734"/>
      <c r="Q30" s="356"/>
      <c r="R30" s="356"/>
    </row>
    <row r="31" spans="2:21" ht="16.2" customHeight="1" x14ac:dyDescent="0.3">
      <c r="C31" s="732"/>
      <c r="D31" s="733"/>
      <c r="E31" s="733"/>
      <c r="F31" s="733"/>
      <c r="G31" s="733"/>
      <c r="H31" s="733"/>
      <c r="I31" s="733"/>
      <c r="J31" s="733"/>
      <c r="K31" s="733"/>
      <c r="L31" s="733"/>
      <c r="M31" s="733"/>
      <c r="N31" s="733"/>
      <c r="O31" s="734"/>
      <c r="Q31" s="356"/>
      <c r="R31" s="356"/>
    </row>
    <row r="32" spans="2:21" ht="16.2" customHeight="1" x14ac:dyDescent="0.3">
      <c r="C32" s="735"/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7"/>
      <c r="Q32" s="356"/>
      <c r="R32" s="356"/>
    </row>
    <row r="33" ht="8.25" customHeight="1" x14ac:dyDescent="0.3"/>
  </sheetData>
  <sheetProtection algorithmName="SHA-512" hashValue="/4IA4MJXDyjN/V9omJ18LWcz+aZWXXh+UMC6q1tIdZqStjiHRI57UySIfCaB4RbtpoRsj72RUvKrMKTBo4GbZA==" saltValue="UnhiFvQ+DickUY0kmmzUfQ==" spinCount="100000" sheet="1" objects="1" scenarios="1" sort="0" autoFilter="0" pivotTables="0"/>
  <mergeCells count="14">
    <mergeCell ref="D4:I4"/>
    <mergeCell ref="J4:O4"/>
    <mergeCell ref="C4:C6"/>
    <mergeCell ref="P4:U5"/>
    <mergeCell ref="D5:F6"/>
    <mergeCell ref="G24:O25"/>
    <mergeCell ref="Q24:U28"/>
    <mergeCell ref="G26:O28"/>
    <mergeCell ref="C29:O32"/>
    <mergeCell ref="G5:I6"/>
    <mergeCell ref="J5:L6"/>
    <mergeCell ref="M5:O6"/>
    <mergeCell ref="P6:R6"/>
    <mergeCell ref="S6:U6"/>
  </mergeCells>
  <conditionalFormatting sqref="D9:D22 G9:G22 J9:J22 M9:M22 P9:P22 S9:S22">
    <cfRule type="cellIs" dxfId="43" priority="134" operator="equal">
      <formula>0</formula>
    </cfRule>
  </conditionalFormatting>
  <conditionalFormatting sqref="D8:U8">
    <cfRule type="cellIs" dxfId="42" priority="286" operator="equal">
      <formula>0</formula>
    </cfRule>
  </conditionalFormatting>
  <conditionalFormatting sqref="Q9:R22">
    <cfRule type="cellIs" dxfId="41" priority="56" operator="greaterThan">
      <formula>E9</formula>
    </cfRule>
  </conditionalFormatting>
  <conditionalFormatting sqref="T9:U22">
    <cfRule type="cellIs" dxfId="40" priority="14" operator="greaterThan">
      <formula>K9</formula>
    </cfRule>
  </conditionalFormatting>
  <dataValidations count="1">
    <dataValidation type="whole" operator="greaterThanOrEqual" allowBlank="1" showInputMessage="1" showErrorMessage="1" sqref="D8:U22" xr:uid="{00000000-0002-0000-0C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7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9">
    <tabColor rgb="FFFFFF00"/>
    <pageSetUpPr fitToPage="1"/>
  </sheetPr>
  <dimension ref="A1:AI741"/>
  <sheetViews>
    <sheetView zoomScale="80" zoomScaleNormal="80" workbookViewId="0">
      <pane ySplit="2" topLeftCell="A708" activePane="bottomLeft" state="frozen"/>
      <selection activeCell="C20" sqref="C20"/>
      <selection pane="bottomLeft" activeCell="D489" sqref="D489"/>
    </sheetView>
  </sheetViews>
  <sheetFormatPr baseColWidth="10" defaultColWidth="11.44140625" defaultRowHeight="14.4" x14ac:dyDescent="0.3"/>
  <cols>
    <col min="1" max="2" width="11" style="170" bestFit="1" customWidth="1"/>
    <col min="3" max="3" width="11.44140625" style="170" bestFit="1" customWidth="1"/>
    <col min="4" max="4" width="21.109375" style="170" customWidth="1"/>
    <col min="5" max="5" width="9.109375" style="170" bestFit="1" customWidth="1"/>
    <col min="6" max="6" width="6.44140625" style="170" bestFit="1" customWidth="1"/>
    <col min="7" max="7" width="7.88671875" style="170" bestFit="1" customWidth="1"/>
    <col min="8" max="8" width="7.109375" style="170" bestFit="1" customWidth="1"/>
    <col min="9" max="9" width="9.44140625" style="170" customWidth="1"/>
    <col min="10" max="10" width="11" style="170" bestFit="1" customWidth="1"/>
    <col min="11" max="11" width="9.33203125" style="170" bestFit="1" customWidth="1"/>
    <col min="12" max="12" width="6" style="170" bestFit="1" customWidth="1"/>
    <col min="13" max="13" width="9.33203125" style="170" bestFit="1" customWidth="1"/>
    <col min="14" max="14" width="6.6640625" style="170" bestFit="1" customWidth="1"/>
    <col min="15" max="15" width="7.44140625" style="170" bestFit="1" customWidth="1"/>
    <col min="16" max="16" width="7.88671875" style="170" bestFit="1" customWidth="1"/>
    <col min="17" max="17" width="8.109375" style="170" bestFit="1" customWidth="1"/>
    <col min="18" max="18" width="8.5546875" style="170" bestFit="1" customWidth="1"/>
    <col min="19" max="19" width="8.88671875" style="170" bestFit="1" customWidth="1"/>
    <col min="20" max="20" width="8.5546875" style="170" bestFit="1" customWidth="1"/>
    <col min="21" max="21" width="8.88671875" style="170" bestFit="1" customWidth="1"/>
    <col min="22" max="22" width="8.5546875" style="170" bestFit="1" customWidth="1"/>
    <col min="23" max="23" width="8.88671875" style="170" bestFit="1" customWidth="1"/>
    <col min="24" max="24" width="8.5546875" style="170" bestFit="1" customWidth="1"/>
    <col min="25" max="25" width="8.88671875" style="170" bestFit="1" customWidth="1"/>
    <col min="26" max="26" width="8.5546875" style="170" bestFit="1" customWidth="1"/>
    <col min="27" max="27" width="8.88671875" style="170" bestFit="1" customWidth="1"/>
    <col min="28" max="28" width="8.5546875" style="170" bestFit="1" customWidth="1"/>
    <col min="29" max="29" width="8.88671875" style="170" bestFit="1" customWidth="1"/>
    <col min="30" max="35" width="9.33203125" style="170" bestFit="1" customWidth="1"/>
    <col min="36" max="16384" width="11.44140625" style="170"/>
  </cols>
  <sheetData>
    <row r="1" spans="1:35" s="310" customFormat="1" x14ac:dyDescent="0.3">
      <c r="A1" s="310">
        <v>1</v>
      </c>
      <c r="B1" s="310">
        <v>2</v>
      </c>
      <c r="C1" s="310">
        <v>3</v>
      </c>
      <c r="D1" s="310">
        <v>4</v>
      </c>
      <c r="E1" s="310">
        <v>5</v>
      </c>
      <c r="F1" s="310">
        <v>6</v>
      </c>
      <c r="G1" s="310">
        <v>7</v>
      </c>
      <c r="H1" s="310">
        <v>8</v>
      </c>
      <c r="I1" s="310">
        <v>9</v>
      </c>
      <c r="J1" s="310">
        <v>10</v>
      </c>
      <c r="K1" s="310">
        <v>11</v>
      </c>
      <c r="L1" s="310">
        <v>12</v>
      </c>
      <c r="M1" s="310">
        <v>13</v>
      </c>
      <c r="N1" s="310">
        <v>14</v>
      </c>
      <c r="O1" s="310">
        <v>15</v>
      </c>
      <c r="P1" s="310">
        <v>16</v>
      </c>
      <c r="Q1" s="310">
        <v>17</v>
      </c>
      <c r="R1" s="310">
        <v>18</v>
      </c>
      <c r="S1" s="310">
        <v>19</v>
      </c>
      <c r="T1" s="310">
        <v>20</v>
      </c>
      <c r="U1" s="310">
        <v>21</v>
      </c>
      <c r="V1" s="310">
        <v>22</v>
      </c>
      <c r="W1" s="310">
        <v>23</v>
      </c>
      <c r="X1" s="310">
        <v>24</v>
      </c>
      <c r="Y1" s="310">
        <v>25</v>
      </c>
      <c r="Z1" s="310">
        <v>26</v>
      </c>
      <c r="AA1" s="310">
        <v>27</v>
      </c>
      <c r="AB1" s="310">
        <v>28</v>
      </c>
      <c r="AC1" s="310">
        <v>29</v>
      </c>
      <c r="AD1" s="310">
        <v>30</v>
      </c>
      <c r="AE1" s="310">
        <v>31</v>
      </c>
      <c r="AF1" s="310">
        <v>32</v>
      </c>
      <c r="AG1" s="310">
        <v>33</v>
      </c>
      <c r="AH1" s="310">
        <v>34</v>
      </c>
      <c r="AI1" s="310">
        <v>35</v>
      </c>
    </row>
    <row r="2" spans="1:35" s="312" customFormat="1" x14ac:dyDescent="0.3">
      <c r="A2" s="311" t="s">
        <v>5286</v>
      </c>
      <c r="B2" s="610" t="s">
        <v>19</v>
      </c>
      <c r="C2" s="610" t="s">
        <v>20</v>
      </c>
      <c r="D2" s="610" t="s">
        <v>21</v>
      </c>
      <c r="E2" s="610" t="s">
        <v>1379</v>
      </c>
      <c r="F2" s="610" t="s">
        <v>22</v>
      </c>
      <c r="G2" s="610" t="s">
        <v>5288</v>
      </c>
      <c r="H2" s="610" t="s">
        <v>5290</v>
      </c>
      <c r="I2" s="610" t="s">
        <v>5292</v>
      </c>
      <c r="J2" s="610" t="s">
        <v>5293</v>
      </c>
      <c r="K2" s="610" t="s">
        <v>5294</v>
      </c>
      <c r="L2" s="610" t="s">
        <v>23</v>
      </c>
      <c r="M2" s="610" t="s">
        <v>24</v>
      </c>
      <c r="N2" s="610" t="s">
        <v>25</v>
      </c>
      <c r="O2" s="611" t="s">
        <v>0</v>
      </c>
      <c r="P2" s="611" t="s">
        <v>8390</v>
      </c>
      <c r="Q2" s="611" t="s">
        <v>8391</v>
      </c>
      <c r="R2" s="612" t="s">
        <v>8392</v>
      </c>
      <c r="S2" s="612" t="s">
        <v>8393</v>
      </c>
      <c r="T2" s="611" t="s">
        <v>8394</v>
      </c>
      <c r="U2" s="611" t="s">
        <v>8395</v>
      </c>
      <c r="V2" s="612" t="s">
        <v>8396</v>
      </c>
      <c r="W2" s="612" t="s">
        <v>8397</v>
      </c>
      <c r="X2" s="611" t="s">
        <v>8398</v>
      </c>
      <c r="Y2" s="611" t="s">
        <v>8399</v>
      </c>
      <c r="Z2" s="613" t="s">
        <v>8400</v>
      </c>
      <c r="AA2" s="613" t="s">
        <v>8401</v>
      </c>
      <c r="AB2" s="611" t="s">
        <v>8402</v>
      </c>
      <c r="AC2" s="611" t="s">
        <v>8403</v>
      </c>
      <c r="AD2" s="614" t="s">
        <v>8404</v>
      </c>
      <c r="AE2" s="615" t="s">
        <v>8405</v>
      </c>
      <c r="AF2" s="614" t="s">
        <v>8406</v>
      </c>
      <c r="AG2" s="615" t="s">
        <v>8407</v>
      </c>
      <c r="AH2" s="616" t="s">
        <v>8408</v>
      </c>
      <c r="AI2" s="615" t="s">
        <v>8409</v>
      </c>
    </row>
    <row r="3" spans="1:35" x14ac:dyDescent="0.3">
      <c r="A3" s="170" t="str">
        <f>CONCATENATE("4.",B3)</f>
        <v>4.00001</v>
      </c>
      <c r="B3" s="608" t="s">
        <v>1180</v>
      </c>
      <c r="C3" s="608" t="s">
        <v>1390</v>
      </c>
      <c r="D3" s="608" t="s">
        <v>3422</v>
      </c>
      <c r="E3" s="608" t="s">
        <v>1</v>
      </c>
      <c r="F3" s="608" t="s">
        <v>3277</v>
      </c>
      <c r="G3" s="608" t="s">
        <v>2</v>
      </c>
      <c r="H3" s="608" t="s">
        <v>5308</v>
      </c>
      <c r="I3" s="608" t="s">
        <v>5309</v>
      </c>
      <c r="J3" s="608" t="s">
        <v>4393</v>
      </c>
      <c r="K3" s="608" t="s">
        <v>5310</v>
      </c>
      <c r="L3" s="608" t="s">
        <v>33</v>
      </c>
      <c r="M3" s="608" t="s">
        <v>1</v>
      </c>
      <c r="N3" s="608" t="s">
        <v>1</v>
      </c>
      <c r="O3" s="608">
        <v>83</v>
      </c>
      <c r="P3" s="608">
        <v>38</v>
      </c>
      <c r="Q3" s="608">
        <v>45</v>
      </c>
      <c r="R3" s="608">
        <v>40</v>
      </c>
      <c r="S3" s="608">
        <v>19</v>
      </c>
      <c r="T3" s="608">
        <v>21</v>
      </c>
      <c r="U3" s="608">
        <v>10</v>
      </c>
      <c r="V3" s="608">
        <v>7</v>
      </c>
      <c r="W3" s="608">
        <v>3</v>
      </c>
      <c r="X3" s="608">
        <v>14</v>
      </c>
      <c r="Y3" s="608">
        <v>5</v>
      </c>
      <c r="Z3" s="608">
        <v>1</v>
      </c>
      <c r="AA3" s="608">
        <v>1</v>
      </c>
      <c r="AB3" s="608">
        <v>0</v>
      </c>
      <c r="AC3" s="608">
        <v>0</v>
      </c>
      <c r="AD3" s="608">
        <v>21</v>
      </c>
      <c r="AE3" s="608">
        <v>11</v>
      </c>
      <c r="AF3" s="608">
        <v>4</v>
      </c>
      <c r="AG3" s="608">
        <v>9</v>
      </c>
      <c r="AH3" s="608">
        <v>0</v>
      </c>
      <c r="AI3" s="608">
        <v>0</v>
      </c>
    </row>
    <row r="4" spans="1:35" x14ac:dyDescent="0.3">
      <c r="A4" s="170" t="str">
        <f t="shared" ref="A4:A67" si="0">CONCATENATE("4.",B4)</f>
        <v>4.00002</v>
      </c>
      <c r="B4" s="608" t="s">
        <v>1181</v>
      </c>
      <c r="C4" s="608" t="s">
        <v>1392</v>
      </c>
      <c r="D4" s="608" t="s">
        <v>3022</v>
      </c>
      <c r="E4" s="608" t="s">
        <v>4728</v>
      </c>
      <c r="F4" s="608" t="s">
        <v>3278</v>
      </c>
      <c r="G4" s="608" t="s">
        <v>1</v>
      </c>
      <c r="H4" s="608" t="s">
        <v>5308</v>
      </c>
      <c r="I4" s="608" t="s">
        <v>5314</v>
      </c>
      <c r="J4" s="608" t="s">
        <v>4393</v>
      </c>
      <c r="K4" s="608" t="s">
        <v>5310</v>
      </c>
      <c r="L4" s="608" t="s">
        <v>33</v>
      </c>
      <c r="M4" s="608" t="s">
        <v>1</v>
      </c>
      <c r="N4" s="608" t="s">
        <v>2</v>
      </c>
      <c r="O4" s="608">
        <v>110</v>
      </c>
      <c r="P4" s="608">
        <v>58</v>
      </c>
      <c r="Q4" s="608">
        <v>52</v>
      </c>
      <c r="R4" s="608">
        <v>47</v>
      </c>
      <c r="S4" s="608">
        <v>23</v>
      </c>
      <c r="T4" s="608">
        <v>0</v>
      </c>
      <c r="U4" s="608">
        <v>0</v>
      </c>
      <c r="V4" s="608">
        <v>36</v>
      </c>
      <c r="W4" s="608">
        <v>20</v>
      </c>
      <c r="X4" s="608">
        <v>0</v>
      </c>
      <c r="Y4" s="608">
        <v>0</v>
      </c>
      <c r="Z4" s="608">
        <v>27</v>
      </c>
      <c r="AA4" s="608">
        <v>15</v>
      </c>
      <c r="AB4" s="608">
        <v>0</v>
      </c>
      <c r="AC4" s="608">
        <v>0</v>
      </c>
      <c r="AD4" s="608">
        <v>24</v>
      </c>
      <c r="AE4" s="608">
        <v>0</v>
      </c>
      <c r="AF4" s="608">
        <v>16</v>
      </c>
      <c r="AG4" s="608">
        <v>0</v>
      </c>
      <c r="AH4" s="608">
        <v>12</v>
      </c>
      <c r="AI4" s="608">
        <v>0</v>
      </c>
    </row>
    <row r="5" spans="1:35" x14ac:dyDescent="0.3">
      <c r="A5" s="170" t="str">
        <f t="shared" si="0"/>
        <v>4.00003</v>
      </c>
      <c r="B5" s="608" t="s">
        <v>1048</v>
      </c>
      <c r="C5" s="608" t="s">
        <v>1393</v>
      </c>
      <c r="D5" s="608" t="s">
        <v>3023</v>
      </c>
      <c r="E5" s="608" t="s">
        <v>4728</v>
      </c>
      <c r="F5" s="608" t="s">
        <v>3278</v>
      </c>
      <c r="G5" s="608" t="s">
        <v>1</v>
      </c>
      <c r="H5" s="608" t="s">
        <v>5308</v>
      </c>
      <c r="I5" s="608" t="s">
        <v>5314</v>
      </c>
      <c r="J5" s="608" t="s">
        <v>4393</v>
      </c>
      <c r="K5" s="608" t="s">
        <v>5310</v>
      </c>
      <c r="L5" s="608" t="s">
        <v>33</v>
      </c>
      <c r="M5" s="608" t="s">
        <v>1</v>
      </c>
      <c r="N5" s="608" t="s">
        <v>2</v>
      </c>
      <c r="O5" s="608">
        <v>423</v>
      </c>
      <c r="P5" s="608">
        <v>204</v>
      </c>
      <c r="Q5" s="608">
        <v>219</v>
      </c>
      <c r="R5" s="608">
        <v>164</v>
      </c>
      <c r="S5" s="608">
        <v>98</v>
      </c>
      <c r="T5" s="608">
        <v>117</v>
      </c>
      <c r="U5" s="608">
        <v>39</v>
      </c>
      <c r="V5" s="608">
        <v>26</v>
      </c>
      <c r="W5" s="608">
        <v>23</v>
      </c>
      <c r="X5" s="608">
        <v>51</v>
      </c>
      <c r="Y5" s="608">
        <v>20</v>
      </c>
      <c r="Z5" s="608">
        <v>65</v>
      </c>
      <c r="AA5" s="608">
        <v>24</v>
      </c>
      <c r="AB5" s="608">
        <v>0</v>
      </c>
      <c r="AC5" s="608">
        <v>0</v>
      </c>
      <c r="AD5" s="608">
        <v>66</v>
      </c>
      <c r="AE5" s="608">
        <v>78</v>
      </c>
      <c r="AF5" s="608">
        <v>3</v>
      </c>
      <c r="AG5" s="608">
        <v>31</v>
      </c>
      <c r="AH5" s="608">
        <v>41</v>
      </c>
      <c r="AI5" s="608">
        <v>0</v>
      </c>
    </row>
    <row r="6" spans="1:35" x14ac:dyDescent="0.3">
      <c r="A6" s="170" t="str">
        <f t="shared" si="0"/>
        <v>4.00004</v>
      </c>
      <c r="B6" s="608" t="s">
        <v>1182</v>
      </c>
      <c r="C6" s="608" t="s">
        <v>1382</v>
      </c>
      <c r="D6" s="608" t="s">
        <v>4058</v>
      </c>
      <c r="E6" s="608" t="s">
        <v>4728</v>
      </c>
      <c r="F6" s="608" t="s">
        <v>3278</v>
      </c>
      <c r="G6" s="608" t="s">
        <v>4</v>
      </c>
      <c r="H6" s="608" t="s">
        <v>5308</v>
      </c>
      <c r="I6" s="608">
        <v>0</v>
      </c>
      <c r="J6" s="608" t="s">
        <v>996</v>
      </c>
      <c r="K6" s="608" t="s">
        <v>5310</v>
      </c>
      <c r="L6" s="608" t="s">
        <v>33</v>
      </c>
      <c r="M6" s="608" t="s">
        <v>10</v>
      </c>
      <c r="N6" s="608" t="s">
        <v>3</v>
      </c>
      <c r="O6" s="608">
        <v>0</v>
      </c>
      <c r="P6" s="608">
        <v>0</v>
      </c>
      <c r="Q6" s="608">
        <v>0</v>
      </c>
      <c r="R6" s="608">
        <v>0</v>
      </c>
      <c r="S6" s="608">
        <v>0</v>
      </c>
      <c r="T6" s="608">
        <v>0</v>
      </c>
      <c r="U6" s="608">
        <v>0</v>
      </c>
      <c r="V6" s="608">
        <v>0</v>
      </c>
      <c r="W6" s="608">
        <v>0</v>
      </c>
      <c r="X6" s="608">
        <v>0</v>
      </c>
      <c r="Y6" s="608">
        <v>0</v>
      </c>
      <c r="Z6" s="608">
        <v>0</v>
      </c>
      <c r="AA6" s="608">
        <v>0</v>
      </c>
      <c r="AB6" s="608">
        <v>0</v>
      </c>
      <c r="AC6" s="608">
        <v>0</v>
      </c>
      <c r="AD6" s="608">
        <v>0</v>
      </c>
      <c r="AE6" s="608">
        <v>0</v>
      </c>
      <c r="AF6" s="608">
        <v>0</v>
      </c>
      <c r="AG6" s="608">
        <v>0</v>
      </c>
      <c r="AH6" s="608">
        <v>0</v>
      </c>
      <c r="AI6" s="608">
        <v>0</v>
      </c>
    </row>
    <row r="7" spans="1:35" x14ac:dyDescent="0.3">
      <c r="A7" s="170" t="str">
        <f t="shared" si="0"/>
        <v>4.00006</v>
      </c>
      <c r="B7" s="608" t="s">
        <v>37</v>
      </c>
      <c r="C7" s="608" t="s">
        <v>1396</v>
      </c>
      <c r="D7" s="608" t="s">
        <v>1397</v>
      </c>
      <c r="E7" s="608" t="s">
        <v>1</v>
      </c>
      <c r="F7" s="608" t="s">
        <v>3277</v>
      </c>
      <c r="G7" s="608" t="s">
        <v>1</v>
      </c>
      <c r="H7" s="608" t="s">
        <v>5308</v>
      </c>
      <c r="I7" s="608" t="s">
        <v>5325</v>
      </c>
      <c r="J7" s="608" t="s">
        <v>4393</v>
      </c>
      <c r="K7" s="608" t="s">
        <v>5310</v>
      </c>
      <c r="L7" s="608" t="s">
        <v>33</v>
      </c>
      <c r="M7" s="608" t="s">
        <v>1</v>
      </c>
      <c r="N7" s="608" t="s">
        <v>3</v>
      </c>
      <c r="O7" s="608">
        <v>279</v>
      </c>
      <c r="P7" s="608">
        <v>153</v>
      </c>
      <c r="Q7" s="608">
        <v>126</v>
      </c>
      <c r="R7" s="608">
        <v>113</v>
      </c>
      <c r="S7" s="608">
        <v>65</v>
      </c>
      <c r="T7" s="608">
        <v>56</v>
      </c>
      <c r="U7" s="608">
        <v>32</v>
      </c>
      <c r="V7" s="608">
        <v>26</v>
      </c>
      <c r="W7" s="608">
        <v>12</v>
      </c>
      <c r="X7" s="608">
        <v>63</v>
      </c>
      <c r="Y7" s="608">
        <v>32</v>
      </c>
      <c r="Z7" s="608">
        <v>20</v>
      </c>
      <c r="AA7" s="608">
        <v>12</v>
      </c>
      <c r="AB7" s="608">
        <v>1</v>
      </c>
      <c r="AC7" s="608">
        <v>0</v>
      </c>
      <c r="AD7" s="608">
        <v>48</v>
      </c>
      <c r="AE7" s="608">
        <v>24</v>
      </c>
      <c r="AF7" s="608">
        <v>14</v>
      </c>
      <c r="AG7" s="608">
        <v>31</v>
      </c>
      <c r="AH7" s="608">
        <v>8</v>
      </c>
      <c r="AI7" s="608">
        <v>1</v>
      </c>
    </row>
    <row r="8" spans="1:35" x14ac:dyDescent="0.3">
      <c r="A8" s="170" t="str">
        <f t="shared" si="0"/>
        <v>4.00008</v>
      </c>
      <c r="B8" s="608" t="s">
        <v>36</v>
      </c>
      <c r="C8" s="608" t="s">
        <v>1382</v>
      </c>
      <c r="D8" s="608" t="s">
        <v>1234</v>
      </c>
      <c r="E8" s="608" t="s">
        <v>1</v>
      </c>
      <c r="F8" s="608" t="s">
        <v>3277</v>
      </c>
      <c r="G8" s="608" t="s">
        <v>2</v>
      </c>
      <c r="H8" s="608" t="s">
        <v>5308</v>
      </c>
      <c r="I8" s="608">
        <v>0</v>
      </c>
      <c r="J8" s="608" t="s">
        <v>996</v>
      </c>
      <c r="K8" s="608" t="s">
        <v>5310</v>
      </c>
      <c r="L8" s="608" t="s">
        <v>33</v>
      </c>
      <c r="M8" s="608" t="s">
        <v>1</v>
      </c>
      <c r="N8" s="608" t="s">
        <v>4</v>
      </c>
      <c r="O8" s="608">
        <v>6</v>
      </c>
      <c r="P8" s="608">
        <v>4</v>
      </c>
      <c r="Q8" s="608">
        <v>2</v>
      </c>
      <c r="R8" s="608">
        <v>4</v>
      </c>
      <c r="S8" s="608">
        <v>3</v>
      </c>
      <c r="T8" s="608">
        <v>0</v>
      </c>
      <c r="U8" s="608">
        <v>0</v>
      </c>
      <c r="V8" s="608">
        <v>2</v>
      </c>
      <c r="W8" s="608">
        <v>1</v>
      </c>
      <c r="X8" s="608">
        <v>0</v>
      </c>
      <c r="Y8" s="608">
        <v>0</v>
      </c>
      <c r="Z8" s="608">
        <v>0</v>
      </c>
      <c r="AA8" s="608">
        <v>0</v>
      </c>
      <c r="AB8" s="608">
        <v>0</v>
      </c>
      <c r="AC8" s="608">
        <v>0</v>
      </c>
      <c r="AD8" s="608">
        <v>1</v>
      </c>
      <c r="AE8" s="608">
        <v>0</v>
      </c>
      <c r="AF8" s="608">
        <v>1</v>
      </c>
      <c r="AG8" s="608">
        <v>0</v>
      </c>
      <c r="AH8" s="608">
        <v>0</v>
      </c>
      <c r="AI8" s="608">
        <v>0</v>
      </c>
    </row>
    <row r="9" spans="1:35" x14ac:dyDescent="0.3">
      <c r="A9" s="170" t="str">
        <f t="shared" si="0"/>
        <v>4.00009</v>
      </c>
      <c r="B9" s="608" t="s">
        <v>1049</v>
      </c>
      <c r="C9" s="608" t="s">
        <v>1382</v>
      </c>
      <c r="D9" s="608" t="s">
        <v>1398</v>
      </c>
      <c r="E9" s="608" t="s">
        <v>1</v>
      </c>
      <c r="F9" s="608" t="s">
        <v>3277</v>
      </c>
      <c r="G9" s="608" t="s">
        <v>2</v>
      </c>
      <c r="H9" s="608" t="s">
        <v>5308</v>
      </c>
      <c r="I9" s="608">
        <v>0</v>
      </c>
      <c r="J9" s="608" t="s">
        <v>996</v>
      </c>
      <c r="K9" s="608" t="s">
        <v>5310</v>
      </c>
      <c r="L9" s="608" t="s">
        <v>33</v>
      </c>
      <c r="M9" s="608" t="s">
        <v>1</v>
      </c>
      <c r="N9" s="608" t="s">
        <v>4</v>
      </c>
      <c r="O9" s="608">
        <v>27</v>
      </c>
      <c r="P9" s="608">
        <v>15</v>
      </c>
      <c r="Q9" s="608">
        <v>12</v>
      </c>
      <c r="R9" s="608">
        <v>4</v>
      </c>
      <c r="S9" s="608">
        <v>2</v>
      </c>
      <c r="T9" s="608">
        <v>3</v>
      </c>
      <c r="U9" s="608">
        <v>1</v>
      </c>
      <c r="V9" s="608">
        <v>11</v>
      </c>
      <c r="W9" s="608">
        <v>5</v>
      </c>
      <c r="X9" s="608">
        <v>9</v>
      </c>
      <c r="Y9" s="608">
        <v>7</v>
      </c>
      <c r="Z9" s="608">
        <v>0</v>
      </c>
      <c r="AA9" s="608">
        <v>0</v>
      </c>
      <c r="AB9" s="608">
        <v>0</v>
      </c>
      <c r="AC9" s="608">
        <v>0</v>
      </c>
      <c r="AD9" s="608">
        <v>2</v>
      </c>
      <c r="AE9" s="608">
        <v>2</v>
      </c>
      <c r="AF9" s="608">
        <v>6</v>
      </c>
      <c r="AG9" s="608">
        <v>2</v>
      </c>
      <c r="AH9" s="608">
        <v>0</v>
      </c>
      <c r="AI9" s="608">
        <v>0</v>
      </c>
    </row>
    <row r="10" spans="1:35" x14ac:dyDescent="0.3">
      <c r="A10" s="170" t="str">
        <f t="shared" si="0"/>
        <v>4.00010</v>
      </c>
      <c r="B10" s="608" t="s">
        <v>43</v>
      </c>
      <c r="C10" s="608" t="s">
        <v>1400</v>
      </c>
      <c r="D10" s="608" t="s">
        <v>1401</v>
      </c>
      <c r="E10" s="608" t="s">
        <v>1</v>
      </c>
      <c r="F10" s="608" t="s">
        <v>3277</v>
      </c>
      <c r="G10" s="608" t="s">
        <v>2</v>
      </c>
      <c r="H10" s="608" t="s">
        <v>5308</v>
      </c>
      <c r="I10" s="608" t="s">
        <v>5309</v>
      </c>
      <c r="J10" s="608" t="s">
        <v>4393</v>
      </c>
      <c r="K10" s="608" t="s">
        <v>5310</v>
      </c>
      <c r="L10" s="608" t="s">
        <v>33</v>
      </c>
      <c r="M10" s="608" t="s">
        <v>1</v>
      </c>
      <c r="N10" s="608" t="s">
        <v>4</v>
      </c>
      <c r="O10" s="608">
        <v>450</v>
      </c>
      <c r="P10" s="608">
        <v>0</v>
      </c>
      <c r="Q10" s="608">
        <v>450</v>
      </c>
      <c r="R10" s="608">
        <v>184</v>
      </c>
      <c r="S10" s="608">
        <v>0</v>
      </c>
      <c r="T10" s="608">
        <v>116</v>
      </c>
      <c r="U10" s="608">
        <v>0</v>
      </c>
      <c r="V10" s="608">
        <v>26</v>
      </c>
      <c r="W10" s="608">
        <v>0</v>
      </c>
      <c r="X10" s="608">
        <v>71</v>
      </c>
      <c r="Y10" s="608">
        <v>0</v>
      </c>
      <c r="Z10" s="608">
        <v>53</v>
      </c>
      <c r="AA10" s="608">
        <v>0</v>
      </c>
      <c r="AB10" s="608">
        <v>0</v>
      </c>
      <c r="AC10" s="608">
        <v>0</v>
      </c>
      <c r="AD10" s="608">
        <v>184</v>
      </c>
      <c r="AE10" s="608">
        <v>116</v>
      </c>
      <c r="AF10" s="608">
        <v>26</v>
      </c>
      <c r="AG10" s="608">
        <v>71</v>
      </c>
      <c r="AH10" s="608">
        <v>53</v>
      </c>
      <c r="AI10" s="608">
        <v>0</v>
      </c>
    </row>
    <row r="11" spans="1:35" x14ac:dyDescent="0.3">
      <c r="A11" s="170" t="str">
        <f t="shared" si="0"/>
        <v>4.00011</v>
      </c>
      <c r="B11" s="608" t="s">
        <v>1403</v>
      </c>
      <c r="C11" s="608" t="s">
        <v>1404</v>
      </c>
      <c r="D11" s="608" t="s">
        <v>1405</v>
      </c>
      <c r="E11" s="608" t="s">
        <v>1</v>
      </c>
      <c r="F11" s="608" t="s">
        <v>3277</v>
      </c>
      <c r="G11" s="608" t="s">
        <v>2</v>
      </c>
      <c r="H11" s="608" t="s">
        <v>5308</v>
      </c>
      <c r="I11" s="608" t="s">
        <v>5339</v>
      </c>
      <c r="J11" s="608" t="s">
        <v>4393</v>
      </c>
      <c r="K11" s="608" t="s">
        <v>5310</v>
      </c>
      <c r="L11" s="608" t="s">
        <v>33</v>
      </c>
      <c r="M11" s="608" t="s">
        <v>1</v>
      </c>
      <c r="N11" s="608" t="s">
        <v>4</v>
      </c>
      <c r="O11" s="608">
        <v>337</v>
      </c>
      <c r="P11" s="608">
        <v>337</v>
      </c>
      <c r="Q11" s="608">
        <v>0</v>
      </c>
      <c r="R11" s="608">
        <v>131</v>
      </c>
      <c r="S11" s="608">
        <v>131</v>
      </c>
      <c r="T11" s="608">
        <v>100</v>
      </c>
      <c r="U11" s="608">
        <v>100</v>
      </c>
      <c r="V11" s="608">
        <v>48</v>
      </c>
      <c r="W11" s="608">
        <v>48</v>
      </c>
      <c r="X11" s="608">
        <v>38</v>
      </c>
      <c r="Y11" s="608">
        <v>38</v>
      </c>
      <c r="Z11" s="608">
        <v>20</v>
      </c>
      <c r="AA11" s="608">
        <v>20</v>
      </c>
      <c r="AB11" s="608">
        <v>0</v>
      </c>
      <c r="AC11" s="608">
        <v>0</v>
      </c>
      <c r="AD11" s="608">
        <v>0</v>
      </c>
      <c r="AE11" s="608">
        <v>0</v>
      </c>
      <c r="AF11" s="608">
        <v>0</v>
      </c>
      <c r="AG11" s="608">
        <v>0</v>
      </c>
      <c r="AH11" s="608">
        <v>0</v>
      </c>
      <c r="AI11" s="608">
        <v>0</v>
      </c>
    </row>
    <row r="12" spans="1:35" x14ac:dyDescent="0.3">
      <c r="A12" s="170" t="str">
        <f t="shared" si="0"/>
        <v>4.00013</v>
      </c>
      <c r="B12" s="608" t="s">
        <v>1043</v>
      </c>
      <c r="C12" s="608" t="s">
        <v>1382</v>
      </c>
      <c r="D12" s="608" t="s">
        <v>1237</v>
      </c>
      <c r="E12" s="608" t="s">
        <v>1</v>
      </c>
      <c r="F12" s="608" t="s">
        <v>3277</v>
      </c>
      <c r="G12" s="608" t="s">
        <v>3</v>
      </c>
      <c r="H12" s="608" t="s">
        <v>5308</v>
      </c>
      <c r="I12" s="608">
        <v>0</v>
      </c>
      <c r="J12" s="608" t="s">
        <v>996</v>
      </c>
      <c r="K12" s="608" t="s">
        <v>5310</v>
      </c>
      <c r="L12" s="608" t="s">
        <v>33</v>
      </c>
      <c r="M12" s="608" t="s">
        <v>1</v>
      </c>
      <c r="N12" s="608" t="s">
        <v>5</v>
      </c>
      <c r="O12" s="608">
        <v>19</v>
      </c>
      <c r="P12" s="608">
        <v>11</v>
      </c>
      <c r="Q12" s="608">
        <v>8</v>
      </c>
      <c r="R12" s="608">
        <v>5</v>
      </c>
      <c r="S12" s="608">
        <v>3</v>
      </c>
      <c r="T12" s="608">
        <v>1</v>
      </c>
      <c r="U12" s="608">
        <v>1</v>
      </c>
      <c r="V12" s="608">
        <v>1</v>
      </c>
      <c r="W12" s="608">
        <v>1</v>
      </c>
      <c r="X12" s="608">
        <v>12</v>
      </c>
      <c r="Y12" s="608">
        <v>6</v>
      </c>
      <c r="Z12" s="608">
        <v>0</v>
      </c>
      <c r="AA12" s="608">
        <v>0</v>
      </c>
      <c r="AB12" s="608">
        <v>0</v>
      </c>
      <c r="AC12" s="608">
        <v>0</v>
      </c>
      <c r="AD12" s="608">
        <v>2</v>
      </c>
      <c r="AE12" s="608">
        <v>0</v>
      </c>
      <c r="AF12" s="608">
        <v>0</v>
      </c>
      <c r="AG12" s="608">
        <v>6</v>
      </c>
      <c r="AH12" s="608">
        <v>0</v>
      </c>
      <c r="AI12" s="608">
        <v>0</v>
      </c>
    </row>
    <row r="13" spans="1:35" x14ac:dyDescent="0.3">
      <c r="A13" s="170" t="str">
        <f t="shared" si="0"/>
        <v>4.00014</v>
      </c>
      <c r="B13" s="608" t="s">
        <v>1050</v>
      </c>
      <c r="C13" s="608" t="s">
        <v>1409</v>
      </c>
      <c r="D13" s="608" t="s">
        <v>1410</v>
      </c>
      <c r="E13" s="608" t="s">
        <v>1</v>
      </c>
      <c r="F13" s="608" t="s">
        <v>3277</v>
      </c>
      <c r="G13" s="608" t="s">
        <v>3</v>
      </c>
      <c r="H13" s="608" t="s">
        <v>5308</v>
      </c>
      <c r="I13" s="608">
        <v>0</v>
      </c>
      <c r="J13" s="608" t="s">
        <v>4838</v>
      </c>
      <c r="K13" s="608" t="s">
        <v>5310</v>
      </c>
      <c r="L13" s="608" t="s">
        <v>33</v>
      </c>
      <c r="M13" s="608" t="s">
        <v>1</v>
      </c>
      <c r="N13" s="608" t="s">
        <v>5</v>
      </c>
      <c r="O13" s="608">
        <v>0</v>
      </c>
      <c r="P13" s="608">
        <v>0</v>
      </c>
      <c r="Q13" s="608">
        <v>0</v>
      </c>
      <c r="R13" s="608">
        <v>0</v>
      </c>
      <c r="S13" s="608">
        <v>0</v>
      </c>
      <c r="T13" s="608">
        <v>0</v>
      </c>
      <c r="U13" s="608">
        <v>0</v>
      </c>
      <c r="V13" s="608">
        <v>0</v>
      </c>
      <c r="W13" s="608">
        <v>0</v>
      </c>
      <c r="X13" s="608">
        <v>0</v>
      </c>
      <c r="Y13" s="608">
        <v>0</v>
      </c>
      <c r="Z13" s="608">
        <v>0</v>
      </c>
      <c r="AA13" s="608">
        <v>0</v>
      </c>
      <c r="AB13" s="608">
        <v>0</v>
      </c>
      <c r="AC13" s="608">
        <v>0</v>
      </c>
      <c r="AD13" s="608">
        <v>0</v>
      </c>
      <c r="AE13" s="608">
        <v>0</v>
      </c>
      <c r="AF13" s="608">
        <v>0</v>
      </c>
      <c r="AG13" s="608">
        <v>0</v>
      </c>
      <c r="AH13" s="608">
        <v>0</v>
      </c>
      <c r="AI13" s="608">
        <v>0</v>
      </c>
    </row>
    <row r="14" spans="1:35" x14ac:dyDescent="0.3">
      <c r="A14" s="170" t="str">
        <f t="shared" si="0"/>
        <v>4.00015</v>
      </c>
      <c r="B14" s="608" t="s">
        <v>1055</v>
      </c>
      <c r="C14" s="608" t="s">
        <v>1412</v>
      </c>
      <c r="D14" s="608" t="s">
        <v>1413</v>
      </c>
      <c r="E14" s="608" t="s">
        <v>1</v>
      </c>
      <c r="F14" s="608" t="s">
        <v>3277</v>
      </c>
      <c r="G14" s="608" t="s">
        <v>3</v>
      </c>
      <c r="H14" s="608" t="s">
        <v>5308</v>
      </c>
      <c r="I14" s="608" t="s">
        <v>5347</v>
      </c>
      <c r="J14" s="608" t="s">
        <v>4393</v>
      </c>
      <c r="K14" s="608" t="s">
        <v>5310</v>
      </c>
      <c r="L14" s="608" t="s">
        <v>33</v>
      </c>
      <c r="M14" s="608" t="s">
        <v>1</v>
      </c>
      <c r="N14" s="608" t="s">
        <v>5</v>
      </c>
      <c r="O14" s="608">
        <v>236</v>
      </c>
      <c r="P14" s="608">
        <v>118</v>
      </c>
      <c r="Q14" s="608">
        <v>118</v>
      </c>
      <c r="R14" s="608">
        <v>59</v>
      </c>
      <c r="S14" s="608">
        <v>23</v>
      </c>
      <c r="T14" s="608">
        <v>41</v>
      </c>
      <c r="U14" s="608">
        <v>23</v>
      </c>
      <c r="V14" s="608">
        <v>33</v>
      </c>
      <c r="W14" s="608">
        <v>18</v>
      </c>
      <c r="X14" s="608">
        <v>76</v>
      </c>
      <c r="Y14" s="608">
        <v>39</v>
      </c>
      <c r="Z14" s="608">
        <v>27</v>
      </c>
      <c r="AA14" s="608">
        <v>15</v>
      </c>
      <c r="AB14" s="608">
        <v>0</v>
      </c>
      <c r="AC14" s="608">
        <v>0</v>
      </c>
      <c r="AD14" s="608">
        <v>36</v>
      </c>
      <c r="AE14" s="608">
        <v>18</v>
      </c>
      <c r="AF14" s="608">
        <v>15</v>
      </c>
      <c r="AG14" s="608">
        <v>37</v>
      </c>
      <c r="AH14" s="608">
        <v>12</v>
      </c>
      <c r="AI14" s="608">
        <v>0</v>
      </c>
    </row>
    <row r="15" spans="1:35" x14ac:dyDescent="0.3">
      <c r="A15" s="170" t="str">
        <f t="shared" si="0"/>
        <v>4.00016</v>
      </c>
      <c r="B15" s="608" t="s">
        <v>1183</v>
      </c>
      <c r="C15" s="608" t="s">
        <v>1415</v>
      </c>
      <c r="D15" s="608" t="s">
        <v>1416</v>
      </c>
      <c r="E15" s="608" t="s">
        <v>1</v>
      </c>
      <c r="F15" s="608" t="s">
        <v>3277</v>
      </c>
      <c r="G15" s="608" t="s">
        <v>3</v>
      </c>
      <c r="H15" s="608" t="s">
        <v>5308</v>
      </c>
      <c r="I15" s="608" t="s">
        <v>5309</v>
      </c>
      <c r="J15" s="608" t="s">
        <v>4393</v>
      </c>
      <c r="K15" s="608" t="s">
        <v>5310</v>
      </c>
      <c r="L15" s="608" t="s">
        <v>33</v>
      </c>
      <c r="M15" s="608" t="s">
        <v>1</v>
      </c>
      <c r="N15" s="608" t="s">
        <v>5</v>
      </c>
      <c r="O15" s="608">
        <v>300</v>
      </c>
      <c r="P15" s="608">
        <v>173</v>
      </c>
      <c r="Q15" s="608">
        <v>127</v>
      </c>
      <c r="R15" s="608">
        <v>91</v>
      </c>
      <c r="S15" s="608">
        <v>57</v>
      </c>
      <c r="T15" s="608">
        <v>38</v>
      </c>
      <c r="U15" s="608">
        <v>18</v>
      </c>
      <c r="V15" s="608">
        <v>49</v>
      </c>
      <c r="W15" s="608">
        <v>30</v>
      </c>
      <c r="X15" s="608">
        <v>69</v>
      </c>
      <c r="Y15" s="608">
        <v>41</v>
      </c>
      <c r="Z15" s="608">
        <v>53</v>
      </c>
      <c r="AA15" s="608">
        <v>27</v>
      </c>
      <c r="AB15" s="608">
        <v>0</v>
      </c>
      <c r="AC15" s="608">
        <v>0</v>
      </c>
      <c r="AD15" s="608">
        <v>34</v>
      </c>
      <c r="AE15" s="608">
        <v>20</v>
      </c>
      <c r="AF15" s="608">
        <v>19</v>
      </c>
      <c r="AG15" s="608">
        <v>28</v>
      </c>
      <c r="AH15" s="608">
        <v>26</v>
      </c>
      <c r="AI15" s="608">
        <v>0</v>
      </c>
    </row>
    <row r="16" spans="1:35" x14ac:dyDescent="0.3">
      <c r="A16" s="170" t="str">
        <f t="shared" si="0"/>
        <v>4.00017</v>
      </c>
      <c r="B16" s="608" t="s">
        <v>1040</v>
      </c>
      <c r="C16" s="608" t="s">
        <v>1418</v>
      </c>
      <c r="D16" s="608" t="s">
        <v>3024</v>
      </c>
      <c r="E16" s="608" t="s">
        <v>4728</v>
      </c>
      <c r="F16" s="608" t="s">
        <v>3278</v>
      </c>
      <c r="G16" s="608" t="s">
        <v>5</v>
      </c>
      <c r="H16" s="608" t="s">
        <v>5308</v>
      </c>
      <c r="I16" s="608" t="s">
        <v>5309</v>
      </c>
      <c r="J16" s="608" t="s">
        <v>4393</v>
      </c>
      <c r="K16" s="608" t="s">
        <v>5310</v>
      </c>
      <c r="L16" s="608" t="s">
        <v>33</v>
      </c>
      <c r="M16" s="608" t="s">
        <v>1</v>
      </c>
      <c r="N16" s="608" t="s">
        <v>7</v>
      </c>
      <c r="O16" s="608">
        <v>262</v>
      </c>
      <c r="P16" s="608">
        <v>144</v>
      </c>
      <c r="Q16" s="608">
        <v>118</v>
      </c>
      <c r="R16" s="608">
        <v>113</v>
      </c>
      <c r="S16" s="608">
        <v>59</v>
      </c>
      <c r="T16" s="608">
        <v>69</v>
      </c>
      <c r="U16" s="608">
        <v>41</v>
      </c>
      <c r="V16" s="608">
        <v>37</v>
      </c>
      <c r="W16" s="608">
        <v>19</v>
      </c>
      <c r="X16" s="608">
        <v>39</v>
      </c>
      <c r="Y16" s="608">
        <v>22</v>
      </c>
      <c r="Z16" s="608">
        <v>4</v>
      </c>
      <c r="AA16" s="608">
        <v>3</v>
      </c>
      <c r="AB16" s="608">
        <v>0</v>
      </c>
      <c r="AC16" s="608">
        <v>0</v>
      </c>
      <c r="AD16" s="608">
        <v>54</v>
      </c>
      <c r="AE16" s="608">
        <v>28</v>
      </c>
      <c r="AF16" s="608">
        <v>18</v>
      </c>
      <c r="AG16" s="608">
        <v>17</v>
      </c>
      <c r="AH16" s="608">
        <v>1</v>
      </c>
      <c r="AI16" s="608">
        <v>0</v>
      </c>
    </row>
    <row r="17" spans="1:35" x14ac:dyDescent="0.3">
      <c r="A17" s="170" t="str">
        <f t="shared" si="0"/>
        <v>4.00018</v>
      </c>
      <c r="B17" s="608" t="s">
        <v>1419</v>
      </c>
      <c r="C17" s="608" t="s">
        <v>1382</v>
      </c>
      <c r="D17" s="608" t="s">
        <v>4059</v>
      </c>
      <c r="E17" s="608" t="s">
        <v>4728</v>
      </c>
      <c r="F17" s="608" t="s">
        <v>3278</v>
      </c>
      <c r="G17" s="608" t="s">
        <v>1</v>
      </c>
      <c r="H17" s="608" t="s">
        <v>5308</v>
      </c>
      <c r="I17" s="608">
        <v>0</v>
      </c>
      <c r="J17" s="608" t="s">
        <v>996</v>
      </c>
      <c r="K17" s="608" t="s">
        <v>5310</v>
      </c>
      <c r="L17" s="608" t="s">
        <v>33</v>
      </c>
      <c r="M17" s="608" t="s">
        <v>1</v>
      </c>
      <c r="N17" s="608" t="s">
        <v>9</v>
      </c>
      <c r="O17" s="608">
        <v>0</v>
      </c>
      <c r="P17" s="608">
        <v>0</v>
      </c>
      <c r="Q17" s="608">
        <v>0</v>
      </c>
      <c r="R17" s="608">
        <v>0</v>
      </c>
      <c r="S17" s="608">
        <v>0</v>
      </c>
      <c r="T17" s="608">
        <v>0</v>
      </c>
      <c r="U17" s="608">
        <v>0</v>
      </c>
      <c r="V17" s="608">
        <v>0</v>
      </c>
      <c r="W17" s="608">
        <v>0</v>
      </c>
      <c r="X17" s="608">
        <v>0</v>
      </c>
      <c r="Y17" s="608">
        <v>0</v>
      </c>
      <c r="Z17" s="608">
        <v>0</v>
      </c>
      <c r="AA17" s="608">
        <v>0</v>
      </c>
      <c r="AB17" s="608">
        <v>0</v>
      </c>
      <c r="AC17" s="608">
        <v>0</v>
      </c>
      <c r="AD17" s="608">
        <v>0</v>
      </c>
      <c r="AE17" s="608">
        <v>0</v>
      </c>
      <c r="AF17" s="608">
        <v>0</v>
      </c>
      <c r="AG17" s="608">
        <v>0</v>
      </c>
      <c r="AH17" s="608">
        <v>0</v>
      </c>
      <c r="AI17" s="608">
        <v>0</v>
      </c>
    </row>
    <row r="18" spans="1:35" x14ac:dyDescent="0.3">
      <c r="A18" s="170" t="str">
        <f t="shared" si="0"/>
        <v>4.00019</v>
      </c>
      <c r="B18" s="608" t="s">
        <v>51</v>
      </c>
      <c r="C18" s="608" t="s">
        <v>1382</v>
      </c>
      <c r="D18" s="608" t="s">
        <v>4060</v>
      </c>
      <c r="E18" s="608" t="s">
        <v>4728</v>
      </c>
      <c r="F18" s="608" t="s">
        <v>3278</v>
      </c>
      <c r="G18" s="608" t="s">
        <v>1</v>
      </c>
      <c r="H18" s="608" t="s">
        <v>5308</v>
      </c>
      <c r="I18" s="608">
        <v>0</v>
      </c>
      <c r="J18" s="608" t="s">
        <v>996</v>
      </c>
      <c r="K18" s="608" t="s">
        <v>5310</v>
      </c>
      <c r="L18" s="608" t="s">
        <v>33</v>
      </c>
      <c r="M18" s="608" t="s">
        <v>1</v>
      </c>
      <c r="N18" s="608" t="s">
        <v>9</v>
      </c>
      <c r="O18" s="608">
        <v>42</v>
      </c>
      <c r="P18" s="608">
        <v>20</v>
      </c>
      <c r="Q18" s="608">
        <v>22</v>
      </c>
      <c r="R18" s="608">
        <v>12</v>
      </c>
      <c r="S18" s="608">
        <v>4</v>
      </c>
      <c r="T18" s="608">
        <v>12</v>
      </c>
      <c r="U18" s="608">
        <v>5</v>
      </c>
      <c r="V18" s="608">
        <v>9</v>
      </c>
      <c r="W18" s="608">
        <v>4</v>
      </c>
      <c r="X18" s="608">
        <v>5</v>
      </c>
      <c r="Y18" s="608">
        <v>4</v>
      </c>
      <c r="Z18" s="608">
        <v>4</v>
      </c>
      <c r="AA18" s="608">
        <v>3</v>
      </c>
      <c r="AB18" s="608">
        <v>0</v>
      </c>
      <c r="AC18" s="608">
        <v>0</v>
      </c>
      <c r="AD18" s="608">
        <v>8</v>
      </c>
      <c r="AE18" s="608">
        <v>7</v>
      </c>
      <c r="AF18" s="608">
        <v>5</v>
      </c>
      <c r="AG18" s="608">
        <v>1</v>
      </c>
      <c r="AH18" s="608">
        <v>1</v>
      </c>
      <c r="AI18" s="608">
        <v>0</v>
      </c>
    </row>
    <row r="19" spans="1:35" x14ac:dyDescent="0.3">
      <c r="A19" s="170" t="str">
        <f t="shared" si="0"/>
        <v>4.00020</v>
      </c>
      <c r="B19" s="608" t="s">
        <v>53</v>
      </c>
      <c r="C19" s="608" t="s">
        <v>1382</v>
      </c>
      <c r="D19" s="608" t="s">
        <v>5360</v>
      </c>
      <c r="E19" s="608" t="s">
        <v>4728</v>
      </c>
      <c r="F19" s="608" t="s">
        <v>3278</v>
      </c>
      <c r="G19" s="608" t="s">
        <v>1</v>
      </c>
      <c r="H19" s="608" t="s">
        <v>5308</v>
      </c>
      <c r="I19" s="608">
        <v>0</v>
      </c>
      <c r="J19" s="608" t="s">
        <v>996</v>
      </c>
      <c r="K19" s="608" t="s">
        <v>5310</v>
      </c>
      <c r="L19" s="608" t="s">
        <v>33</v>
      </c>
      <c r="M19" s="608" t="s">
        <v>1</v>
      </c>
      <c r="N19" s="608" t="s">
        <v>9</v>
      </c>
      <c r="O19" s="608">
        <v>0</v>
      </c>
      <c r="P19" s="608">
        <v>0</v>
      </c>
      <c r="Q19" s="608">
        <v>0</v>
      </c>
      <c r="R19" s="608">
        <v>0</v>
      </c>
      <c r="S19" s="608">
        <v>0</v>
      </c>
      <c r="T19" s="608">
        <v>0</v>
      </c>
      <c r="U19" s="608">
        <v>0</v>
      </c>
      <c r="V19" s="608">
        <v>0</v>
      </c>
      <c r="W19" s="608">
        <v>0</v>
      </c>
      <c r="X19" s="608">
        <v>0</v>
      </c>
      <c r="Y19" s="608">
        <v>0</v>
      </c>
      <c r="Z19" s="608">
        <v>0</v>
      </c>
      <c r="AA19" s="608">
        <v>0</v>
      </c>
      <c r="AB19" s="608">
        <v>0</v>
      </c>
      <c r="AC19" s="608">
        <v>0</v>
      </c>
      <c r="AD19" s="608">
        <v>0</v>
      </c>
      <c r="AE19" s="608">
        <v>0</v>
      </c>
      <c r="AF19" s="608">
        <v>0</v>
      </c>
      <c r="AG19" s="608">
        <v>0</v>
      </c>
      <c r="AH19" s="608">
        <v>0</v>
      </c>
      <c r="AI19" s="608">
        <v>0</v>
      </c>
    </row>
    <row r="20" spans="1:35" x14ac:dyDescent="0.3">
      <c r="A20" s="170" t="str">
        <f t="shared" si="0"/>
        <v>4.00021</v>
      </c>
      <c r="B20" s="608" t="s">
        <v>1422</v>
      </c>
      <c r="C20" s="608" t="s">
        <v>1382</v>
      </c>
      <c r="D20" s="608" t="s">
        <v>838</v>
      </c>
      <c r="E20" s="608" t="s">
        <v>1</v>
      </c>
      <c r="F20" s="608" t="s">
        <v>3277</v>
      </c>
      <c r="G20" s="608" t="s">
        <v>4</v>
      </c>
      <c r="H20" s="608" t="s">
        <v>5308</v>
      </c>
      <c r="I20" s="608">
        <v>0</v>
      </c>
      <c r="J20" s="608" t="s">
        <v>996</v>
      </c>
      <c r="K20" s="608" t="s">
        <v>5310</v>
      </c>
      <c r="L20" s="608" t="s">
        <v>33</v>
      </c>
      <c r="M20" s="608" t="s">
        <v>62</v>
      </c>
      <c r="N20" s="608" t="s">
        <v>3</v>
      </c>
      <c r="O20" s="608">
        <v>12</v>
      </c>
      <c r="P20" s="608">
        <v>12</v>
      </c>
      <c r="Q20" s="608">
        <v>0</v>
      </c>
      <c r="R20" s="608">
        <v>2</v>
      </c>
      <c r="S20" s="608">
        <v>2</v>
      </c>
      <c r="T20" s="608">
        <v>7</v>
      </c>
      <c r="U20" s="608">
        <v>7</v>
      </c>
      <c r="V20" s="608">
        <v>3</v>
      </c>
      <c r="W20" s="608">
        <v>3</v>
      </c>
      <c r="X20" s="608">
        <v>0</v>
      </c>
      <c r="Y20" s="608">
        <v>0</v>
      </c>
      <c r="Z20" s="608">
        <v>0</v>
      </c>
      <c r="AA20" s="608">
        <v>0</v>
      </c>
      <c r="AB20" s="608">
        <v>0</v>
      </c>
      <c r="AC20" s="608">
        <v>0</v>
      </c>
      <c r="AD20" s="608">
        <v>0</v>
      </c>
      <c r="AE20" s="608">
        <v>0</v>
      </c>
      <c r="AF20" s="608">
        <v>0</v>
      </c>
      <c r="AG20" s="608">
        <v>0</v>
      </c>
      <c r="AH20" s="608">
        <v>0</v>
      </c>
      <c r="AI20" s="608">
        <v>0</v>
      </c>
    </row>
    <row r="21" spans="1:35" x14ac:dyDescent="0.3">
      <c r="A21" s="170" t="str">
        <f t="shared" si="0"/>
        <v>4.00023</v>
      </c>
      <c r="B21" s="608" t="s">
        <v>55</v>
      </c>
      <c r="C21" s="608" t="s">
        <v>1423</v>
      </c>
      <c r="D21" s="608" t="s">
        <v>1424</v>
      </c>
      <c r="E21" s="608" t="s">
        <v>4728</v>
      </c>
      <c r="F21" s="608" t="s">
        <v>3278</v>
      </c>
      <c r="G21" s="608" t="s">
        <v>1</v>
      </c>
      <c r="H21" s="608" t="s">
        <v>5308</v>
      </c>
      <c r="I21" s="608" t="s">
        <v>5367</v>
      </c>
      <c r="J21" s="608" t="s">
        <v>4393</v>
      </c>
      <c r="K21" s="608" t="s">
        <v>5310</v>
      </c>
      <c r="L21" s="608" t="s">
        <v>33</v>
      </c>
      <c r="M21" s="608" t="s">
        <v>1</v>
      </c>
      <c r="N21" s="608" t="s">
        <v>9</v>
      </c>
      <c r="O21" s="608">
        <v>722</v>
      </c>
      <c r="P21" s="608">
        <v>362</v>
      </c>
      <c r="Q21" s="608">
        <v>360</v>
      </c>
      <c r="R21" s="608">
        <v>317</v>
      </c>
      <c r="S21" s="608">
        <v>156</v>
      </c>
      <c r="T21" s="608">
        <v>150</v>
      </c>
      <c r="U21" s="608">
        <v>74</v>
      </c>
      <c r="V21" s="608">
        <v>104</v>
      </c>
      <c r="W21" s="608">
        <v>54</v>
      </c>
      <c r="X21" s="608">
        <v>110</v>
      </c>
      <c r="Y21" s="608">
        <v>58</v>
      </c>
      <c r="Z21" s="608">
        <v>41</v>
      </c>
      <c r="AA21" s="608">
        <v>20</v>
      </c>
      <c r="AB21" s="608">
        <v>0</v>
      </c>
      <c r="AC21" s="608">
        <v>0</v>
      </c>
      <c r="AD21" s="608">
        <v>161</v>
      </c>
      <c r="AE21" s="608">
        <v>76</v>
      </c>
      <c r="AF21" s="608">
        <v>50</v>
      </c>
      <c r="AG21" s="608">
        <v>52</v>
      </c>
      <c r="AH21" s="608">
        <v>21</v>
      </c>
      <c r="AI21" s="608">
        <v>0</v>
      </c>
    </row>
    <row r="22" spans="1:35" x14ac:dyDescent="0.3">
      <c r="A22" s="170" t="str">
        <f t="shared" si="0"/>
        <v>4.00024</v>
      </c>
      <c r="B22" s="608" t="s">
        <v>1053</v>
      </c>
      <c r="C22" s="608" t="s">
        <v>1382</v>
      </c>
      <c r="D22" s="608" t="s">
        <v>3209</v>
      </c>
      <c r="E22" s="608" t="s">
        <v>4728</v>
      </c>
      <c r="F22" s="608" t="s">
        <v>3278</v>
      </c>
      <c r="G22" s="608" t="s">
        <v>2</v>
      </c>
      <c r="H22" s="608" t="s">
        <v>5308</v>
      </c>
      <c r="I22" s="608">
        <v>0</v>
      </c>
      <c r="J22" s="608" t="s">
        <v>996</v>
      </c>
      <c r="K22" s="608" t="s">
        <v>5310</v>
      </c>
      <c r="L22" s="608" t="s">
        <v>33</v>
      </c>
      <c r="M22" s="608" t="s">
        <v>1</v>
      </c>
      <c r="N22" s="608" t="s">
        <v>10</v>
      </c>
      <c r="O22" s="608">
        <v>0</v>
      </c>
      <c r="P22" s="608">
        <v>0</v>
      </c>
      <c r="Q22" s="608">
        <v>0</v>
      </c>
      <c r="R22" s="608">
        <v>0</v>
      </c>
      <c r="S22" s="608">
        <v>0</v>
      </c>
      <c r="T22" s="608">
        <v>0</v>
      </c>
      <c r="U22" s="608">
        <v>0</v>
      </c>
      <c r="V22" s="608">
        <v>0</v>
      </c>
      <c r="W22" s="608">
        <v>0</v>
      </c>
      <c r="X22" s="608">
        <v>0</v>
      </c>
      <c r="Y22" s="608">
        <v>0</v>
      </c>
      <c r="Z22" s="608">
        <v>0</v>
      </c>
      <c r="AA22" s="608">
        <v>0</v>
      </c>
      <c r="AB22" s="608">
        <v>0</v>
      </c>
      <c r="AC22" s="608">
        <v>0</v>
      </c>
      <c r="AD22" s="608">
        <v>0</v>
      </c>
      <c r="AE22" s="608">
        <v>0</v>
      </c>
      <c r="AF22" s="608">
        <v>0</v>
      </c>
      <c r="AG22" s="608">
        <v>0</v>
      </c>
      <c r="AH22" s="608">
        <v>0</v>
      </c>
      <c r="AI22" s="608">
        <v>0</v>
      </c>
    </row>
    <row r="23" spans="1:35" x14ac:dyDescent="0.3">
      <c r="A23" s="170" t="str">
        <f t="shared" si="0"/>
        <v>4.00025</v>
      </c>
      <c r="B23" s="608" t="s">
        <v>1057</v>
      </c>
      <c r="C23" s="608" t="s">
        <v>1382</v>
      </c>
      <c r="D23" s="608" t="s">
        <v>4061</v>
      </c>
      <c r="E23" s="608" t="s">
        <v>4728</v>
      </c>
      <c r="F23" s="608" t="s">
        <v>3278</v>
      </c>
      <c r="G23" s="608" t="s">
        <v>2</v>
      </c>
      <c r="H23" s="608" t="s">
        <v>5308</v>
      </c>
      <c r="I23" s="608">
        <v>0</v>
      </c>
      <c r="J23" s="608" t="s">
        <v>996</v>
      </c>
      <c r="K23" s="608" t="s">
        <v>5310</v>
      </c>
      <c r="L23" s="608" t="s">
        <v>33</v>
      </c>
      <c r="M23" s="608" t="s">
        <v>1</v>
      </c>
      <c r="N23" s="608" t="s">
        <v>10</v>
      </c>
      <c r="O23" s="608">
        <v>0</v>
      </c>
      <c r="P23" s="608">
        <v>0</v>
      </c>
      <c r="Q23" s="608">
        <v>0</v>
      </c>
      <c r="R23" s="608">
        <v>0</v>
      </c>
      <c r="S23" s="608">
        <v>0</v>
      </c>
      <c r="T23" s="608">
        <v>0</v>
      </c>
      <c r="U23" s="608">
        <v>0</v>
      </c>
      <c r="V23" s="608">
        <v>0</v>
      </c>
      <c r="W23" s="608">
        <v>0</v>
      </c>
      <c r="X23" s="608">
        <v>0</v>
      </c>
      <c r="Y23" s="608">
        <v>0</v>
      </c>
      <c r="Z23" s="608">
        <v>0</v>
      </c>
      <c r="AA23" s="608">
        <v>0</v>
      </c>
      <c r="AB23" s="608">
        <v>0</v>
      </c>
      <c r="AC23" s="608">
        <v>0</v>
      </c>
      <c r="AD23" s="608">
        <v>0</v>
      </c>
      <c r="AE23" s="608">
        <v>0</v>
      </c>
      <c r="AF23" s="608">
        <v>0</v>
      </c>
      <c r="AG23" s="608">
        <v>0</v>
      </c>
      <c r="AH23" s="608">
        <v>0</v>
      </c>
      <c r="AI23" s="608">
        <v>0</v>
      </c>
    </row>
    <row r="24" spans="1:35" x14ac:dyDescent="0.3">
      <c r="A24" s="170" t="str">
        <f t="shared" si="0"/>
        <v>4.00026</v>
      </c>
      <c r="B24" s="608" t="s">
        <v>1047</v>
      </c>
      <c r="C24" s="608" t="s">
        <v>1426</v>
      </c>
      <c r="D24" s="608" t="s">
        <v>4110</v>
      </c>
      <c r="E24" s="608" t="s">
        <v>4728</v>
      </c>
      <c r="F24" s="608" t="s">
        <v>3278</v>
      </c>
      <c r="G24" s="608" t="s">
        <v>2</v>
      </c>
      <c r="H24" s="608" t="s">
        <v>5308</v>
      </c>
      <c r="I24" s="608" t="s">
        <v>5309</v>
      </c>
      <c r="J24" s="608" t="s">
        <v>4393</v>
      </c>
      <c r="K24" s="608" t="s">
        <v>5310</v>
      </c>
      <c r="L24" s="608" t="s">
        <v>33</v>
      </c>
      <c r="M24" s="608" t="s">
        <v>1</v>
      </c>
      <c r="N24" s="608" t="s">
        <v>10</v>
      </c>
      <c r="O24" s="608">
        <v>336</v>
      </c>
      <c r="P24" s="608">
        <v>199</v>
      </c>
      <c r="Q24" s="608">
        <v>137</v>
      </c>
      <c r="R24" s="608">
        <v>128</v>
      </c>
      <c r="S24" s="608">
        <v>76</v>
      </c>
      <c r="T24" s="608">
        <v>85</v>
      </c>
      <c r="U24" s="608">
        <v>47</v>
      </c>
      <c r="V24" s="608">
        <v>34</v>
      </c>
      <c r="W24" s="608">
        <v>24</v>
      </c>
      <c r="X24" s="608">
        <v>80</v>
      </c>
      <c r="Y24" s="608">
        <v>48</v>
      </c>
      <c r="Z24" s="608">
        <v>9</v>
      </c>
      <c r="AA24" s="608">
        <v>4</v>
      </c>
      <c r="AB24" s="608">
        <v>0</v>
      </c>
      <c r="AC24" s="608">
        <v>0</v>
      </c>
      <c r="AD24" s="608">
        <v>52</v>
      </c>
      <c r="AE24" s="608">
        <v>38</v>
      </c>
      <c r="AF24" s="608">
        <v>10</v>
      </c>
      <c r="AG24" s="608">
        <v>32</v>
      </c>
      <c r="AH24" s="608">
        <v>5</v>
      </c>
      <c r="AI24" s="608">
        <v>0</v>
      </c>
    </row>
    <row r="25" spans="1:35" x14ac:dyDescent="0.3">
      <c r="A25" s="170" t="str">
        <f t="shared" si="0"/>
        <v>4.00027</v>
      </c>
      <c r="B25" s="608" t="s">
        <v>1045</v>
      </c>
      <c r="C25" s="608" t="s">
        <v>1382</v>
      </c>
      <c r="D25" s="608" t="s">
        <v>1246</v>
      </c>
      <c r="E25" s="608" t="s">
        <v>1</v>
      </c>
      <c r="F25" s="608" t="s">
        <v>3277</v>
      </c>
      <c r="G25" s="608" t="s">
        <v>5</v>
      </c>
      <c r="H25" s="608" t="s">
        <v>5308</v>
      </c>
      <c r="I25" s="608">
        <v>0</v>
      </c>
      <c r="J25" s="608" t="s">
        <v>996</v>
      </c>
      <c r="K25" s="608" t="s">
        <v>5310</v>
      </c>
      <c r="L25" s="608" t="s">
        <v>33</v>
      </c>
      <c r="M25" s="608" t="s">
        <v>1</v>
      </c>
      <c r="N25" s="608" t="s">
        <v>11</v>
      </c>
      <c r="O25" s="608">
        <v>36</v>
      </c>
      <c r="P25" s="608">
        <v>24</v>
      </c>
      <c r="Q25" s="608">
        <v>12</v>
      </c>
      <c r="R25" s="608">
        <v>10</v>
      </c>
      <c r="S25" s="608">
        <v>6</v>
      </c>
      <c r="T25" s="608">
        <v>8</v>
      </c>
      <c r="U25" s="608">
        <v>6</v>
      </c>
      <c r="V25" s="608">
        <v>8</v>
      </c>
      <c r="W25" s="608">
        <v>6</v>
      </c>
      <c r="X25" s="608">
        <v>5</v>
      </c>
      <c r="Y25" s="608">
        <v>3</v>
      </c>
      <c r="Z25" s="608">
        <v>5</v>
      </c>
      <c r="AA25" s="608">
        <v>3</v>
      </c>
      <c r="AB25" s="608">
        <v>0</v>
      </c>
      <c r="AC25" s="608">
        <v>0</v>
      </c>
      <c r="AD25" s="608">
        <v>4</v>
      </c>
      <c r="AE25" s="608">
        <v>2</v>
      </c>
      <c r="AF25" s="608">
        <v>2</v>
      </c>
      <c r="AG25" s="608">
        <v>2</v>
      </c>
      <c r="AH25" s="608">
        <v>2</v>
      </c>
      <c r="AI25" s="608">
        <v>0</v>
      </c>
    </row>
    <row r="26" spans="1:35" x14ac:dyDescent="0.3">
      <c r="A26" s="170" t="str">
        <f t="shared" si="0"/>
        <v>4.00028</v>
      </c>
      <c r="B26" s="608" t="s">
        <v>1052</v>
      </c>
      <c r="C26" s="608" t="s">
        <v>1428</v>
      </c>
      <c r="D26" s="608" t="s">
        <v>1429</v>
      </c>
      <c r="E26" s="608" t="s">
        <v>1</v>
      </c>
      <c r="F26" s="608" t="s">
        <v>3277</v>
      </c>
      <c r="G26" s="608" t="s">
        <v>5</v>
      </c>
      <c r="H26" s="608" t="s">
        <v>5308</v>
      </c>
      <c r="I26" s="608" t="s">
        <v>5309</v>
      </c>
      <c r="J26" s="608" t="s">
        <v>4393</v>
      </c>
      <c r="K26" s="608" t="s">
        <v>5310</v>
      </c>
      <c r="L26" s="608" t="s">
        <v>33</v>
      </c>
      <c r="M26" s="608" t="s">
        <v>1</v>
      </c>
      <c r="N26" s="608" t="s">
        <v>11</v>
      </c>
      <c r="O26" s="608">
        <v>628</v>
      </c>
      <c r="P26" s="608">
        <v>341</v>
      </c>
      <c r="Q26" s="608">
        <v>287</v>
      </c>
      <c r="R26" s="608">
        <v>191</v>
      </c>
      <c r="S26" s="608">
        <v>105</v>
      </c>
      <c r="T26" s="608">
        <v>150</v>
      </c>
      <c r="U26" s="608">
        <v>84</v>
      </c>
      <c r="V26" s="608">
        <v>89</v>
      </c>
      <c r="W26" s="608">
        <v>47</v>
      </c>
      <c r="X26" s="608">
        <v>104</v>
      </c>
      <c r="Y26" s="608">
        <v>50</v>
      </c>
      <c r="Z26" s="608">
        <v>94</v>
      </c>
      <c r="AA26" s="608">
        <v>55</v>
      </c>
      <c r="AB26" s="608">
        <v>0</v>
      </c>
      <c r="AC26" s="608">
        <v>0</v>
      </c>
      <c r="AD26" s="608">
        <v>86</v>
      </c>
      <c r="AE26" s="608">
        <v>66</v>
      </c>
      <c r="AF26" s="608">
        <v>42</v>
      </c>
      <c r="AG26" s="608">
        <v>54</v>
      </c>
      <c r="AH26" s="608">
        <v>39</v>
      </c>
      <c r="AI26" s="608">
        <v>0</v>
      </c>
    </row>
    <row r="27" spans="1:35" x14ac:dyDescent="0.3">
      <c r="A27" s="170" t="str">
        <f t="shared" si="0"/>
        <v>4.00029</v>
      </c>
      <c r="B27" s="608" t="s">
        <v>1044</v>
      </c>
      <c r="C27" s="608" t="s">
        <v>1430</v>
      </c>
      <c r="D27" s="608" t="s">
        <v>1431</v>
      </c>
      <c r="E27" s="608" t="s">
        <v>1</v>
      </c>
      <c r="F27" s="608" t="s">
        <v>3277</v>
      </c>
      <c r="G27" s="608" t="s">
        <v>5</v>
      </c>
      <c r="H27" s="608" t="s">
        <v>5308</v>
      </c>
      <c r="I27" s="608" t="s">
        <v>5309</v>
      </c>
      <c r="J27" s="608" t="s">
        <v>4393</v>
      </c>
      <c r="K27" s="608" t="s">
        <v>5310</v>
      </c>
      <c r="L27" s="608" t="s">
        <v>33</v>
      </c>
      <c r="M27" s="608" t="s">
        <v>1</v>
      </c>
      <c r="N27" s="608" t="s">
        <v>11</v>
      </c>
      <c r="O27" s="608">
        <v>105</v>
      </c>
      <c r="P27" s="608">
        <v>56</v>
      </c>
      <c r="Q27" s="608">
        <v>49</v>
      </c>
      <c r="R27" s="608">
        <v>42</v>
      </c>
      <c r="S27" s="608">
        <v>22</v>
      </c>
      <c r="T27" s="608">
        <v>37</v>
      </c>
      <c r="U27" s="608">
        <v>21</v>
      </c>
      <c r="V27" s="608">
        <v>5</v>
      </c>
      <c r="W27" s="608">
        <v>1</v>
      </c>
      <c r="X27" s="608">
        <v>21</v>
      </c>
      <c r="Y27" s="608">
        <v>12</v>
      </c>
      <c r="Z27" s="608">
        <v>0</v>
      </c>
      <c r="AA27" s="608">
        <v>0</v>
      </c>
      <c r="AB27" s="608">
        <v>0</v>
      </c>
      <c r="AC27" s="608">
        <v>0</v>
      </c>
      <c r="AD27" s="608">
        <v>20</v>
      </c>
      <c r="AE27" s="608">
        <v>16</v>
      </c>
      <c r="AF27" s="608">
        <v>4</v>
      </c>
      <c r="AG27" s="608">
        <v>9</v>
      </c>
      <c r="AH27" s="608">
        <v>0</v>
      </c>
      <c r="AI27" s="608">
        <v>0</v>
      </c>
    </row>
    <row r="28" spans="1:35" x14ac:dyDescent="0.3">
      <c r="A28" s="170" t="str">
        <f t="shared" si="0"/>
        <v>4.00031</v>
      </c>
      <c r="B28" s="608" t="s">
        <v>931</v>
      </c>
      <c r="C28" s="608" t="s">
        <v>1432</v>
      </c>
      <c r="D28" s="608" t="s">
        <v>1433</v>
      </c>
      <c r="E28" s="608" t="s">
        <v>1</v>
      </c>
      <c r="F28" s="608" t="s">
        <v>3277</v>
      </c>
      <c r="G28" s="608" t="s">
        <v>1</v>
      </c>
      <c r="H28" s="608" t="s">
        <v>5308</v>
      </c>
      <c r="I28" s="608" t="s">
        <v>5309</v>
      </c>
      <c r="J28" s="608" t="s">
        <v>4393</v>
      </c>
      <c r="K28" s="608" t="s">
        <v>5310</v>
      </c>
      <c r="L28" s="608" t="s">
        <v>33</v>
      </c>
      <c r="M28" s="608" t="s">
        <v>1</v>
      </c>
      <c r="N28" s="608" t="s">
        <v>13</v>
      </c>
      <c r="O28" s="608">
        <v>156</v>
      </c>
      <c r="P28" s="608">
        <v>89</v>
      </c>
      <c r="Q28" s="608">
        <v>67</v>
      </c>
      <c r="R28" s="608">
        <v>57</v>
      </c>
      <c r="S28" s="608">
        <v>38</v>
      </c>
      <c r="T28" s="608">
        <v>44</v>
      </c>
      <c r="U28" s="608">
        <v>17</v>
      </c>
      <c r="V28" s="608">
        <v>17</v>
      </c>
      <c r="W28" s="608">
        <v>15</v>
      </c>
      <c r="X28" s="608">
        <v>33</v>
      </c>
      <c r="Y28" s="608">
        <v>16</v>
      </c>
      <c r="Z28" s="608">
        <v>5</v>
      </c>
      <c r="AA28" s="608">
        <v>3</v>
      </c>
      <c r="AB28" s="608">
        <v>0</v>
      </c>
      <c r="AC28" s="608">
        <v>0</v>
      </c>
      <c r="AD28" s="608">
        <v>19</v>
      </c>
      <c r="AE28" s="608">
        <v>27</v>
      </c>
      <c r="AF28" s="608">
        <v>2</v>
      </c>
      <c r="AG28" s="608">
        <v>17</v>
      </c>
      <c r="AH28" s="608">
        <v>2</v>
      </c>
      <c r="AI28" s="608">
        <v>0</v>
      </c>
    </row>
    <row r="29" spans="1:35" x14ac:dyDescent="0.3">
      <c r="A29" s="170" t="str">
        <f t="shared" si="0"/>
        <v>4.00032</v>
      </c>
      <c r="B29" s="608" t="s">
        <v>1056</v>
      </c>
      <c r="C29" s="608" t="s">
        <v>1382</v>
      </c>
      <c r="D29" s="608" t="s">
        <v>3210</v>
      </c>
      <c r="E29" s="608" t="s">
        <v>3</v>
      </c>
      <c r="F29" s="608" t="s">
        <v>58</v>
      </c>
      <c r="G29" s="608" t="s">
        <v>4</v>
      </c>
      <c r="H29" s="608" t="s">
        <v>5308</v>
      </c>
      <c r="I29" s="608">
        <v>0</v>
      </c>
      <c r="J29" s="608" t="s">
        <v>996</v>
      </c>
      <c r="K29" s="608" t="s">
        <v>5310</v>
      </c>
      <c r="L29" s="608" t="s">
        <v>35</v>
      </c>
      <c r="M29" s="608" t="s">
        <v>1</v>
      </c>
      <c r="N29" s="608" t="s">
        <v>9</v>
      </c>
      <c r="O29" s="608">
        <v>0</v>
      </c>
      <c r="P29" s="608">
        <v>0</v>
      </c>
      <c r="Q29" s="608">
        <v>0</v>
      </c>
      <c r="R29" s="608">
        <v>0</v>
      </c>
      <c r="S29" s="608">
        <v>0</v>
      </c>
      <c r="T29" s="608">
        <v>0</v>
      </c>
      <c r="U29" s="608">
        <v>0</v>
      </c>
      <c r="V29" s="608">
        <v>0</v>
      </c>
      <c r="W29" s="608">
        <v>0</v>
      </c>
      <c r="X29" s="608">
        <v>0</v>
      </c>
      <c r="Y29" s="608">
        <v>0</v>
      </c>
      <c r="Z29" s="608">
        <v>0</v>
      </c>
      <c r="AA29" s="608">
        <v>0</v>
      </c>
      <c r="AB29" s="608">
        <v>0</v>
      </c>
      <c r="AC29" s="608">
        <v>0</v>
      </c>
      <c r="AD29" s="608">
        <v>0</v>
      </c>
      <c r="AE29" s="608">
        <v>0</v>
      </c>
      <c r="AF29" s="608">
        <v>0</v>
      </c>
      <c r="AG29" s="608">
        <v>0</v>
      </c>
      <c r="AH29" s="608">
        <v>0</v>
      </c>
      <c r="AI29" s="608">
        <v>0</v>
      </c>
    </row>
    <row r="30" spans="1:35" x14ac:dyDescent="0.3">
      <c r="A30" s="170" t="str">
        <f t="shared" si="0"/>
        <v>4.00033</v>
      </c>
      <c r="B30" s="608" t="s">
        <v>925</v>
      </c>
      <c r="C30" s="608" t="s">
        <v>1382</v>
      </c>
      <c r="D30" s="608" t="s">
        <v>1247</v>
      </c>
      <c r="E30" s="608" t="s">
        <v>4728</v>
      </c>
      <c r="F30" s="608" t="s">
        <v>3278</v>
      </c>
      <c r="G30" s="608" t="s">
        <v>3</v>
      </c>
      <c r="H30" s="608" t="s">
        <v>5308</v>
      </c>
      <c r="I30" s="608">
        <v>0</v>
      </c>
      <c r="J30" s="608" t="s">
        <v>996</v>
      </c>
      <c r="K30" s="608" t="s">
        <v>5310</v>
      </c>
      <c r="L30" s="608" t="s">
        <v>33</v>
      </c>
      <c r="M30" s="608" t="s">
        <v>2</v>
      </c>
      <c r="N30" s="608" t="s">
        <v>1</v>
      </c>
      <c r="O30" s="608">
        <v>59</v>
      </c>
      <c r="P30" s="608">
        <v>29</v>
      </c>
      <c r="Q30" s="608">
        <v>30</v>
      </c>
      <c r="R30" s="608">
        <v>14</v>
      </c>
      <c r="S30" s="608">
        <v>4</v>
      </c>
      <c r="T30" s="608">
        <v>24</v>
      </c>
      <c r="U30" s="608">
        <v>12</v>
      </c>
      <c r="V30" s="608">
        <v>11</v>
      </c>
      <c r="W30" s="608">
        <v>6</v>
      </c>
      <c r="X30" s="608">
        <v>3</v>
      </c>
      <c r="Y30" s="608">
        <v>1</v>
      </c>
      <c r="Z30" s="608">
        <v>7</v>
      </c>
      <c r="AA30" s="608">
        <v>6</v>
      </c>
      <c r="AB30" s="608">
        <v>0</v>
      </c>
      <c r="AC30" s="608">
        <v>0</v>
      </c>
      <c r="AD30" s="608">
        <v>10</v>
      </c>
      <c r="AE30" s="608">
        <v>12</v>
      </c>
      <c r="AF30" s="608">
        <v>5</v>
      </c>
      <c r="AG30" s="608">
        <v>2</v>
      </c>
      <c r="AH30" s="608">
        <v>1</v>
      </c>
      <c r="AI30" s="608">
        <v>0</v>
      </c>
    </row>
    <row r="31" spans="1:35" x14ac:dyDescent="0.3">
      <c r="A31" s="170" t="str">
        <f t="shared" si="0"/>
        <v>4.00034</v>
      </c>
      <c r="B31" s="608" t="s">
        <v>1058</v>
      </c>
      <c r="C31" s="608" t="s">
        <v>1434</v>
      </c>
      <c r="D31" s="608" t="s">
        <v>3025</v>
      </c>
      <c r="E31" s="608" t="s">
        <v>4728</v>
      </c>
      <c r="F31" s="608" t="s">
        <v>3278</v>
      </c>
      <c r="G31" s="608" t="s">
        <v>3</v>
      </c>
      <c r="H31" s="608" t="s">
        <v>5308</v>
      </c>
      <c r="I31" s="608" t="s">
        <v>5314</v>
      </c>
      <c r="J31" s="608" t="s">
        <v>4393</v>
      </c>
      <c r="K31" s="608" t="s">
        <v>5310</v>
      </c>
      <c r="L31" s="608" t="s">
        <v>33</v>
      </c>
      <c r="M31" s="608" t="s">
        <v>2</v>
      </c>
      <c r="N31" s="608" t="s">
        <v>2</v>
      </c>
      <c r="O31" s="608">
        <v>498</v>
      </c>
      <c r="P31" s="608">
        <v>234</v>
      </c>
      <c r="Q31" s="608">
        <v>264</v>
      </c>
      <c r="R31" s="608">
        <v>120</v>
      </c>
      <c r="S31" s="608">
        <v>53</v>
      </c>
      <c r="T31" s="608">
        <v>163</v>
      </c>
      <c r="U31" s="608">
        <v>71</v>
      </c>
      <c r="V31" s="608">
        <v>37</v>
      </c>
      <c r="W31" s="608">
        <v>24</v>
      </c>
      <c r="X31" s="608">
        <v>154</v>
      </c>
      <c r="Y31" s="608">
        <v>71</v>
      </c>
      <c r="Z31" s="608">
        <v>24</v>
      </c>
      <c r="AA31" s="608">
        <v>15</v>
      </c>
      <c r="AB31" s="608">
        <v>0</v>
      </c>
      <c r="AC31" s="608">
        <v>0</v>
      </c>
      <c r="AD31" s="608">
        <v>67</v>
      </c>
      <c r="AE31" s="608">
        <v>92</v>
      </c>
      <c r="AF31" s="608">
        <v>13</v>
      </c>
      <c r="AG31" s="608">
        <v>83</v>
      </c>
      <c r="AH31" s="608">
        <v>9</v>
      </c>
      <c r="AI31" s="608">
        <v>0</v>
      </c>
    </row>
    <row r="32" spans="1:35" x14ac:dyDescent="0.3">
      <c r="A32" s="170" t="str">
        <f t="shared" si="0"/>
        <v>4.00035</v>
      </c>
      <c r="B32" s="608" t="s">
        <v>1073</v>
      </c>
      <c r="C32" s="608" t="s">
        <v>1435</v>
      </c>
      <c r="D32" s="608" t="s">
        <v>1436</v>
      </c>
      <c r="E32" s="608" t="s">
        <v>741</v>
      </c>
      <c r="F32" s="608" t="s">
        <v>39</v>
      </c>
      <c r="G32" s="608" t="s">
        <v>1</v>
      </c>
      <c r="H32" s="608" t="s">
        <v>5308</v>
      </c>
      <c r="I32" s="608" t="s">
        <v>5309</v>
      </c>
      <c r="J32" s="608" t="s">
        <v>4393</v>
      </c>
      <c r="K32" s="608" t="s">
        <v>5310</v>
      </c>
      <c r="L32" s="608" t="s">
        <v>33</v>
      </c>
      <c r="M32" s="608" t="s">
        <v>3</v>
      </c>
      <c r="N32" s="608" t="s">
        <v>14</v>
      </c>
      <c r="O32" s="608">
        <v>230</v>
      </c>
      <c r="P32" s="608">
        <v>130</v>
      </c>
      <c r="Q32" s="608">
        <v>100</v>
      </c>
      <c r="R32" s="608">
        <v>87</v>
      </c>
      <c r="S32" s="608">
        <v>53</v>
      </c>
      <c r="T32" s="608">
        <v>37</v>
      </c>
      <c r="U32" s="608">
        <v>20</v>
      </c>
      <c r="V32" s="608">
        <v>32</v>
      </c>
      <c r="W32" s="608">
        <v>16</v>
      </c>
      <c r="X32" s="608">
        <v>44</v>
      </c>
      <c r="Y32" s="608">
        <v>24</v>
      </c>
      <c r="Z32" s="608">
        <v>30</v>
      </c>
      <c r="AA32" s="608">
        <v>17</v>
      </c>
      <c r="AB32" s="608">
        <v>0</v>
      </c>
      <c r="AC32" s="608">
        <v>0</v>
      </c>
      <c r="AD32" s="608">
        <v>34</v>
      </c>
      <c r="AE32" s="608">
        <v>17</v>
      </c>
      <c r="AF32" s="608">
        <v>16</v>
      </c>
      <c r="AG32" s="608">
        <v>20</v>
      </c>
      <c r="AH32" s="608">
        <v>13</v>
      </c>
      <c r="AI32" s="608">
        <v>0</v>
      </c>
    </row>
    <row r="33" spans="1:35" x14ac:dyDescent="0.3">
      <c r="A33" s="170" t="str">
        <f t="shared" si="0"/>
        <v>4.00036</v>
      </c>
      <c r="B33" s="608" t="s">
        <v>1226</v>
      </c>
      <c r="C33" s="608" t="s">
        <v>1437</v>
      </c>
      <c r="D33" s="608" t="s">
        <v>1438</v>
      </c>
      <c r="E33" s="608" t="s">
        <v>741</v>
      </c>
      <c r="F33" s="608" t="s">
        <v>39</v>
      </c>
      <c r="G33" s="608" t="s">
        <v>7</v>
      </c>
      <c r="H33" s="608" t="s">
        <v>5308</v>
      </c>
      <c r="I33" s="608" t="s">
        <v>5309</v>
      </c>
      <c r="J33" s="608" t="s">
        <v>4393</v>
      </c>
      <c r="K33" s="608" t="s">
        <v>5310</v>
      </c>
      <c r="L33" s="608" t="s">
        <v>33</v>
      </c>
      <c r="M33" s="608" t="s">
        <v>3</v>
      </c>
      <c r="N33" s="608" t="s">
        <v>1</v>
      </c>
      <c r="O33" s="608">
        <v>481</v>
      </c>
      <c r="P33" s="608">
        <v>251</v>
      </c>
      <c r="Q33" s="608">
        <v>230</v>
      </c>
      <c r="R33" s="608">
        <v>137</v>
      </c>
      <c r="S33" s="608">
        <v>71</v>
      </c>
      <c r="T33" s="608">
        <v>121</v>
      </c>
      <c r="U33" s="608">
        <v>63</v>
      </c>
      <c r="V33" s="608">
        <v>70</v>
      </c>
      <c r="W33" s="608">
        <v>34</v>
      </c>
      <c r="X33" s="608">
        <v>96</v>
      </c>
      <c r="Y33" s="608">
        <v>53</v>
      </c>
      <c r="Z33" s="608">
        <v>57</v>
      </c>
      <c r="AA33" s="608">
        <v>30</v>
      </c>
      <c r="AB33" s="608">
        <v>0</v>
      </c>
      <c r="AC33" s="608">
        <v>0</v>
      </c>
      <c r="AD33" s="608">
        <v>66</v>
      </c>
      <c r="AE33" s="608">
        <v>58</v>
      </c>
      <c r="AF33" s="608">
        <v>36</v>
      </c>
      <c r="AG33" s="608">
        <v>43</v>
      </c>
      <c r="AH33" s="608">
        <v>27</v>
      </c>
      <c r="AI33" s="608">
        <v>0</v>
      </c>
    </row>
    <row r="34" spans="1:35" x14ac:dyDescent="0.3">
      <c r="A34" s="170" t="str">
        <f t="shared" si="0"/>
        <v>4.00037</v>
      </c>
      <c r="B34" s="608" t="s">
        <v>1063</v>
      </c>
      <c r="C34" s="608" t="s">
        <v>1439</v>
      </c>
      <c r="D34" s="608" t="s">
        <v>1440</v>
      </c>
      <c r="E34" s="608" t="s">
        <v>741</v>
      </c>
      <c r="F34" s="608" t="s">
        <v>39</v>
      </c>
      <c r="G34" s="608" t="s">
        <v>1</v>
      </c>
      <c r="H34" s="608" t="s">
        <v>5308</v>
      </c>
      <c r="I34" s="608">
        <v>0</v>
      </c>
      <c r="J34" s="608" t="s">
        <v>4838</v>
      </c>
      <c r="K34" s="608" t="s">
        <v>5310</v>
      </c>
      <c r="L34" s="608" t="s">
        <v>33</v>
      </c>
      <c r="M34" s="608" t="s">
        <v>3</v>
      </c>
      <c r="N34" s="608" t="s">
        <v>1</v>
      </c>
      <c r="O34" s="608">
        <v>21</v>
      </c>
      <c r="P34" s="608">
        <v>11</v>
      </c>
      <c r="Q34" s="608">
        <v>10</v>
      </c>
      <c r="R34" s="608">
        <v>3</v>
      </c>
      <c r="S34" s="608">
        <v>2</v>
      </c>
      <c r="T34" s="608">
        <v>9</v>
      </c>
      <c r="U34" s="608">
        <v>6</v>
      </c>
      <c r="V34" s="608">
        <v>7</v>
      </c>
      <c r="W34" s="608">
        <v>3</v>
      </c>
      <c r="X34" s="608">
        <v>2</v>
      </c>
      <c r="Y34" s="608">
        <v>0</v>
      </c>
      <c r="Z34" s="608">
        <v>0</v>
      </c>
      <c r="AA34" s="608">
        <v>0</v>
      </c>
      <c r="AB34" s="608">
        <v>0</v>
      </c>
      <c r="AC34" s="608">
        <v>0</v>
      </c>
      <c r="AD34" s="608">
        <v>1</v>
      </c>
      <c r="AE34" s="608">
        <v>3</v>
      </c>
      <c r="AF34" s="608">
        <v>4</v>
      </c>
      <c r="AG34" s="608">
        <v>2</v>
      </c>
      <c r="AH34" s="608">
        <v>0</v>
      </c>
      <c r="AI34" s="608">
        <v>0</v>
      </c>
    </row>
    <row r="35" spans="1:35" x14ac:dyDescent="0.3">
      <c r="A35" s="170" t="str">
        <f t="shared" si="0"/>
        <v>4.00038</v>
      </c>
      <c r="B35" s="608" t="s">
        <v>1038</v>
      </c>
      <c r="C35" s="608" t="s">
        <v>1442</v>
      </c>
      <c r="D35" s="608" t="s">
        <v>1443</v>
      </c>
      <c r="E35" s="608" t="s">
        <v>741</v>
      </c>
      <c r="F35" s="608" t="s">
        <v>39</v>
      </c>
      <c r="G35" s="608" t="s">
        <v>7</v>
      </c>
      <c r="H35" s="608" t="s">
        <v>5308</v>
      </c>
      <c r="I35" s="608" t="s">
        <v>5309</v>
      </c>
      <c r="J35" s="608" t="s">
        <v>4393</v>
      </c>
      <c r="K35" s="608" t="s">
        <v>5310</v>
      </c>
      <c r="L35" s="608" t="s">
        <v>33</v>
      </c>
      <c r="M35" s="608" t="s">
        <v>3</v>
      </c>
      <c r="N35" s="608" t="s">
        <v>1</v>
      </c>
      <c r="O35" s="608">
        <v>680</v>
      </c>
      <c r="P35" s="608">
        <v>361</v>
      </c>
      <c r="Q35" s="608">
        <v>319</v>
      </c>
      <c r="R35" s="608">
        <v>280</v>
      </c>
      <c r="S35" s="608">
        <v>159</v>
      </c>
      <c r="T35" s="608">
        <v>125</v>
      </c>
      <c r="U35" s="608">
        <v>63</v>
      </c>
      <c r="V35" s="608">
        <v>100</v>
      </c>
      <c r="W35" s="608">
        <v>53</v>
      </c>
      <c r="X35" s="608">
        <v>105</v>
      </c>
      <c r="Y35" s="608">
        <v>51</v>
      </c>
      <c r="Z35" s="608">
        <v>70</v>
      </c>
      <c r="AA35" s="608">
        <v>35</v>
      </c>
      <c r="AB35" s="608">
        <v>0</v>
      </c>
      <c r="AC35" s="608">
        <v>0</v>
      </c>
      <c r="AD35" s="608">
        <v>121</v>
      </c>
      <c r="AE35" s="608">
        <v>62</v>
      </c>
      <c r="AF35" s="608">
        <v>47</v>
      </c>
      <c r="AG35" s="608">
        <v>54</v>
      </c>
      <c r="AH35" s="608">
        <v>35</v>
      </c>
      <c r="AI35" s="608">
        <v>0</v>
      </c>
    </row>
    <row r="36" spans="1:35" x14ac:dyDescent="0.3">
      <c r="A36" s="170" t="str">
        <f t="shared" si="0"/>
        <v>4.00040</v>
      </c>
      <c r="B36" s="608" t="s">
        <v>1347</v>
      </c>
      <c r="C36" s="608" t="s">
        <v>1444</v>
      </c>
      <c r="D36" s="608" t="s">
        <v>1445</v>
      </c>
      <c r="E36" s="608" t="s">
        <v>741</v>
      </c>
      <c r="F36" s="608" t="s">
        <v>39</v>
      </c>
      <c r="G36" s="608" t="s">
        <v>2</v>
      </c>
      <c r="H36" s="608" t="s">
        <v>5308</v>
      </c>
      <c r="I36" s="608" t="s">
        <v>5314</v>
      </c>
      <c r="J36" s="608" t="s">
        <v>4393</v>
      </c>
      <c r="K36" s="608" t="s">
        <v>5310</v>
      </c>
      <c r="L36" s="608" t="s">
        <v>33</v>
      </c>
      <c r="M36" s="608" t="s">
        <v>3</v>
      </c>
      <c r="N36" s="608" t="s">
        <v>2</v>
      </c>
      <c r="O36" s="608">
        <v>711</v>
      </c>
      <c r="P36" s="608">
        <v>366</v>
      </c>
      <c r="Q36" s="608">
        <v>345</v>
      </c>
      <c r="R36" s="608">
        <v>348</v>
      </c>
      <c r="S36" s="608">
        <v>176</v>
      </c>
      <c r="T36" s="608">
        <v>174</v>
      </c>
      <c r="U36" s="608">
        <v>94</v>
      </c>
      <c r="V36" s="608">
        <v>36</v>
      </c>
      <c r="W36" s="608">
        <v>21</v>
      </c>
      <c r="X36" s="608">
        <v>146</v>
      </c>
      <c r="Y36" s="608">
        <v>72</v>
      </c>
      <c r="Z36" s="608">
        <v>7</v>
      </c>
      <c r="AA36" s="608">
        <v>3</v>
      </c>
      <c r="AB36" s="608">
        <v>0</v>
      </c>
      <c r="AC36" s="608">
        <v>0</v>
      </c>
      <c r="AD36" s="608">
        <v>172</v>
      </c>
      <c r="AE36" s="608">
        <v>80</v>
      </c>
      <c r="AF36" s="608">
        <v>15</v>
      </c>
      <c r="AG36" s="608">
        <v>74</v>
      </c>
      <c r="AH36" s="608">
        <v>4</v>
      </c>
      <c r="AI36" s="608">
        <v>0</v>
      </c>
    </row>
    <row r="37" spans="1:35" x14ac:dyDescent="0.3">
      <c r="A37" s="170" t="str">
        <f t="shared" si="0"/>
        <v>4.00041</v>
      </c>
      <c r="B37" s="608" t="s">
        <v>67</v>
      </c>
      <c r="C37" s="608" t="s">
        <v>1446</v>
      </c>
      <c r="D37" s="608" t="s">
        <v>1447</v>
      </c>
      <c r="E37" s="608" t="s">
        <v>741</v>
      </c>
      <c r="F37" s="608" t="s">
        <v>39</v>
      </c>
      <c r="G37" s="608" t="s">
        <v>1</v>
      </c>
      <c r="H37" s="608" t="s">
        <v>5308</v>
      </c>
      <c r="I37" s="608" t="s">
        <v>5309</v>
      </c>
      <c r="J37" s="608" t="s">
        <v>4393</v>
      </c>
      <c r="K37" s="608" t="s">
        <v>5310</v>
      </c>
      <c r="L37" s="608" t="s">
        <v>33</v>
      </c>
      <c r="M37" s="608" t="s">
        <v>3</v>
      </c>
      <c r="N37" s="608" t="s">
        <v>5</v>
      </c>
      <c r="O37" s="608">
        <v>412</v>
      </c>
      <c r="P37" s="608">
        <v>233</v>
      </c>
      <c r="Q37" s="608">
        <v>179</v>
      </c>
      <c r="R37" s="608">
        <v>109</v>
      </c>
      <c r="S37" s="608">
        <v>59</v>
      </c>
      <c r="T37" s="608">
        <v>74</v>
      </c>
      <c r="U37" s="608">
        <v>38</v>
      </c>
      <c r="V37" s="608">
        <v>61</v>
      </c>
      <c r="W37" s="608">
        <v>34</v>
      </c>
      <c r="X37" s="608">
        <v>80</v>
      </c>
      <c r="Y37" s="608">
        <v>50</v>
      </c>
      <c r="Z37" s="608">
        <v>88</v>
      </c>
      <c r="AA37" s="608">
        <v>52</v>
      </c>
      <c r="AB37" s="608">
        <v>0</v>
      </c>
      <c r="AC37" s="608">
        <v>0</v>
      </c>
      <c r="AD37" s="608">
        <v>50</v>
      </c>
      <c r="AE37" s="608">
        <v>36</v>
      </c>
      <c r="AF37" s="608">
        <v>27</v>
      </c>
      <c r="AG37" s="608">
        <v>30</v>
      </c>
      <c r="AH37" s="608">
        <v>36</v>
      </c>
      <c r="AI37" s="608">
        <v>0</v>
      </c>
    </row>
    <row r="38" spans="1:35" x14ac:dyDescent="0.3">
      <c r="A38" s="170" t="str">
        <f t="shared" si="0"/>
        <v>4.00044</v>
      </c>
      <c r="B38" s="608" t="s">
        <v>1184</v>
      </c>
      <c r="C38" s="608" t="s">
        <v>1448</v>
      </c>
      <c r="D38" s="608" t="s">
        <v>1449</v>
      </c>
      <c r="E38" s="608" t="s">
        <v>2</v>
      </c>
      <c r="F38" s="608" t="s">
        <v>164</v>
      </c>
      <c r="G38" s="608" t="s">
        <v>1</v>
      </c>
      <c r="H38" s="608" t="s">
        <v>5308</v>
      </c>
      <c r="I38" s="608" t="s">
        <v>5314</v>
      </c>
      <c r="J38" s="608" t="s">
        <v>4393</v>
      </c>
      <c r="K38" s="608" t="s">
        <v>5310</v>
      </c>
      <c r="L38" s="608" t="s">
        <v>33</v>
      </c>
      <c r="M38" s="608" t="s">
        <v>4</v>
      </c>
      <c r="N38" s="608" t="s">
        <v>1</v>
      </c>
      <c r="O38" s="608">
        <v>339</v>
      </c>
      <c r="P38" s="608">
        <v>174</v>
      </c>
      <c r="Q38" s="608">
        <v>165</v>
      </c>
      <c r="R38" s="608">
        <v>125</v>
      </c>
      <c r="S38" s="608">
        <v>59</v>
      </c>
      <c r="T38" s="608">
        <v>98</v>
      </c>
      <c r="U38" s="608">
        <v>45</v>
      </c>
      <c r="V38" s="608">
        <v>30</v>
      </c>
      <c r="W38" s="608">
        <v>18</v>
      </c>
      <c r="X38" s="608">
        <v>60</v>
      </c>
      <c r="Y38" s="608">
        <v>33</v>
      </c>
      <c r="Z38" s="608">
        <v>26</v>
      </c>
      <c r="AA38" s="608">
        <v>19</v>
      </c>
      <c r="AB38" s="608">
        <v>0</v>
      </c>
      <c r="AC38" s="608">
        <v>0</v>
      </c>
      <c r="AD38" s="608">
        <v>66</v>
      </c>
      <c r="AE38" s="608">
        <v>53</v>
      </c>
      <c r="AF38" s="608">
        <v>12</v>
      </c>
      <c r="AG38" s="608">
        <v>27</v>
      </c>
      <c r="AH38" s="608">
        <v>7</v>
      </c>
      <c r="AI38" s="608">
        <v>0</v>
      </c>
    </row>
    <row r="39" spans="1:35" x14ac:dyDescent="0.3">
      <c r="A39" s="170" t="str">
        <f t="shared" si="0"/>
        <v>4.00047</v>
      </c>
      <c r="B39" s="608" t="s">
        <v>76</v>
      </c>
      <c r="C39" s="608" t="s">
        <v>1451</v>
      </c>
      <c r="D39" s="608" t="s">
        <v>1452</v>
      </c>
      <c r="E39" s="608" t="s">
        <v>4729</v>
      </c>
      <c r="F39" s="608" t="s">
        <v>208</v>
      </c>
      <c r="G39" s="608" t="s">
        <v>1</v>
      </c>
      <c r="H39" s="608" t="s">
        <v>5308</v>
      </c>
      <c r="I39" s="608" t="s">
        <v>5309</v>
      </c>
      <c r="J39" s="608" t="s">
        <v>4393</v>
      </c>
      <c r="K39" s="608" t="s">
        <v>5310</v>
      </c>
      <c r="L39" s="608" t="s">
        <v>33</v>
      </c>
      <c r="M39" s="608" t="s">
        <v>5</v>
      </c>
      <c r="N39" s="608" t="s">
        <v>1</v>
      </c>
      <c r="O39" s="608">
        <v>149</v>
      </c>
      <c r="P39" s="608">
        <v>77</v>
      </c>
      <c r="Q39" s="608">
        <v>72</v>
      </c>
      <c r="R39" s="608">
        <v>53</v>
      </c>
      <c r="S39" s="608">
        <v>24</v>
      </c>
      <c r="T39" s="608">
        <v>19</v>
      </c>
      <c r="U39" s="608">
        <v>9</v>
      </c>
      <c r="V39" s="608">
        <v>22</v>
      </c>
      <c r="W39" s="608">
        <v>10</v>
      </c>
      <c r="X39" s="608">
        <v>37</v>
      </c>
      <c r="Y39" s="608">
        <v>23</v>
      </c>
      <c r="Z39" s="608">
        <v>18</v>
      </c>
      <c r="AA39" s="608">
        <v>11</v>
      </c>
      <c r="AB39" s="608">
        <v>0</v>
      </c>
      <c r="AC39" s="608">
        <v>0</v>
      </c>
      <c r="AD39" s="608">
        <v>29</v>
      </c>
      <c r="AE39" s="608">
        <v>10</v>
      </c>
      <c r="AF39" s="608">
        <v>12</v>
      </c>
      <c r="AG39" s="608">
        <v>14</v>
      </c>
      <c r="AH39" s="608">
        <v>7</v>
      </c>
      <c r="AI39" s="608">
        <v>0</v>
      </c>
    </row>
    <row r="40" spans="1:35" x14ac:dyDescent="0.3">
      <c r="A40" s="170" t="str">
        <f t="shared" si="0"/>
        <v>4.00048</v>
      </c>
      <c r="B40" s="608" t="s">
        <v>1030</v>
      </c>
      <c r="C40" s="608" t="s">
        <v>1453</v>
      </c>
      <c r="D40" s="608" t="s">
        <v>1454</v>
      </c>
      <c r="E40" s="608" t="s">
        <v>741</v>
      </c>
      <c r="F40" s="608" t="s">
        <v>39</v>
      </c>
      <c r="G40" s="608" t="s">
        <v>3</v>
      </c>
      <c r="H40" s="608" t="s">
        <v>5308</v>
      </c>
      <c r="I40" s="608" t="s">
        <v>5347</v>
      </c>
      <c r="J40" s="608" t="s">
        <v>4393</v>
      </c>
      <c r="K40" s="608" t="s">
        <v>5310</v>
      </c>
      <c r="L40" s="608" t="s">
        <v>33</v>
      </c>
      <c r="M40" s="608" t="s">
        <v>6</v>
      </c>
      <c r="N40" s="608" t="s">
        <v>1</v>
      </c>
      <c r="O40" s="608">
        <v>639</v>
      </c>
      <c r="P40" s="608">
        <v>316</v>
      </c>
      <c r="Q40" s="608">
        <v>323</v>
      </c>
      <c r="R40" s="608">
        <v>261</v>
      </c>
      <c r="S40" s="608">
        <v>131</v>
      </c>
      <c r="T40" s="608">
        <v>105</v>
      </c>
      <c r="U40" s="608">
        <v>40</v>
      </c>
      <c r="V40" s="608">
        <v>98</v>
      </c>
      <c r="W40" s="608">
        <v>51</v>
      </c>
      <c r="X40" s="608">
        <v>94</v>
      </c>
      <c r="Y40" s="608">
        <v>44</v>
      </c>
      <c r="Z40" s="608">
        <v>81</v>
      </c>
      <c r="AA40" s="608">
        <v>50</v>
      </c>
      <c r="AB40" s="608">
        <v>0</v>
      </c>
      <c r="AC40" s="608">
        <v>0</v>
      </c>
      <c r="AD40" s="608">
        <v>130</v>
      </c>
      <c r="AE40" s="608">
        <v>65</v>
      </c>
      <c r="AF40" s="608">
        <v>47</v>
      </c>
      <c r="AG40" s="608">
        <v>50</v>
      </c>
      <c r="AH40" s="608">
        <v>31</v>
      </c>
      <c r="AI40" s="608">
        <v>0</v>
      </c>
    </row>
    <row r="41" spans="1:35" x14ac:dyDescent="0.3">
      <c r="A41" s="170" t="str">
        <f t="shared" si="0"/>
        <v>4.00049</v>
      </c>
      <c r="B41" s="608" t="s">
        <v>65</v>
      </c>
      <c r="C41" s="608" t="s">
        <v>1456</v>
      </c>
      <c r="D41" s="608" t="s">
        <v>1457</v>
      </c>
      <c r="E41" s="608" t="s">
        <v>741</v>
      </c>
      <c r="F41" s="608" t="s">
        <v>39</v>
      </c>
      <c r="G41" s="608" t="s">
        <v>3</v>
      </c>
      <c r="H41" s="608" t="s">
        <v>5308</v>
      </c>
      <c r="I41" s="608" t="s">
        <v>5309</v>
      </c>
      <c r="J41" s="608" t="s">
        <v>4393</v>
      </c>
      <c r="K41" s="608" t="s">
        <v>5426</v>
      </c>
      <c r="L41" s="608" t="s">
        <v>33</v>
      </c>
      <c r="M41" s="608" t="s">
        <v>6</v>
      </c>
      <c r="N41" s="608" t="s">
        <v>4</v>
      </c>
      <c r="O41" s="608">
        <v>99</v>
      </c>
      <c r="P41" s="608">
        <v>59</v>
      </c>
      <c r="Q41" s="608">
        <v>40</v>
      </c>
      <c r="R41" s="608">
        <v>20</v>
      </c>
      <c r="S41" s="608">
        <v>11</v>
      </c>
      <c r="T41" s="608">
        <v>24</v>
      </c>
      <c r="U41" s="608">
        <v>14</v>
      </c>
      <c r="V41" s="608">
        <v>7</v>
      </c>
      <c r="W41" s="608">
        <v>2</v>
      </c>
      <c r="X41" s="608">
        <v>36</v>
      </c>
      <c r="Y41" s="608">
        <v>23</v>
      </c>
      <c r="Z41" s="608">
        <v>12</v>
      </c>
      <c r="AA41" s="608">
        <v>9</v>
      </c>
      <c r="AB41" s="608">
        <v>0</v>
      </c>
      <c r="AC41" s="608">
        <v>0</v>
      </c>
      <c r="AD41" s="608">
        <v>9</v>
      </c>
      <c r="AE41" s="608">
        <v>10</v>
      </c>
      <c r="AF41" s="608">
        <v>5</v>
      </c>
      <c r="AG41" s="608">
        <v>13</v>
      </c>
      <c r="AH41" s="608">
        <v>3</v>
      </c>
      <c r="AI41" s="608">
        <v>0</v>
      </c>
    </row>
    <row r="42" spans="1:35" x14ac:dyDescent="0.3">
      <c r="A42" s="170" t="str">
        <f t="shared" si="0"/>
        <v>4.00050</v>
      </c>
      <c r="B42" s="608" t="s">
        <v>80</v>
      </c>
      <c r="C42" s="608" t="s">
        <v>1458</v>
      </c>
      <c r="D42" s="608" t="s">
        <v>1459</v>
      </c>
      <c r="E42" s="608" t="s">
        <v>2</v>
      </c>
      <c r="F42" s="608" t="s">
        <v>164</v>
      </c>
      <c r="G42" s="608" t="s">
        <v>5</v>
      </c>
      <c r="H42" s="608" t="s">
        <v>5308</v>
      </c>
      <c r="I42" s="608" t="s">
        <v>5314</v>
      </c>
      <c r="J42" s="608" t="s">
        <v>4393</v>
      </c>
      <c r="K42" s="608" t="s">
        <v>5310</v>
      </c>
      <c r="L42" s="608" t="s">
        <v>33</v>
      </c>
      <c r="M42" s="608" t="s">
        <v>7</v>
      </c>
      <c r="N42" s="608" t="s">
        <v>1</v>
      </c>
      <c r="O42" s="608">
        <v>150</v>
      </c>
      <c r="P42" s="608">
        <v>98</v>
      </c>
      <c r="Q42" s="608">
        <v>52</v>
      </c>
      <c r="R42" s="608">
        <v>49</v>
      </c>
      <c r="S42" s="608">
        <v>31</v>
      </c>
      <c r="T42" s="608">
        <v>37</v>
      </c>
      <c r="U42" s="608">
        <v>22</v>
      </c>
      <c r="V42" s="608">
        <v>4</v>
      </c>
      <c r="W42" s="608">
        <v>1</v>
      </c>
      <c r="X42" s="608">
        <v>41</v>
      </c>
      <c r="Y42" s="608">
        <v>29</v>
      </c>
      <c r="Z42" s="608">
        <v>19</v>
      </c>
      <c r="AA42" s="608">
        <v>15</v>
      </c>
      <c r="AB42" s="608">
        <v>0</v>
      </c>
      <c r="AC42" s="608">
        <v>0</v>
      </c>
      <c r="AD42" s="608">
        <v>18</v>
      </c>
      <c r="AE42" s="608">
        <v>15</v>
      </c>
      <c r="AF42" s="608">
        <v>3</v>
      </c>
      <c r="AG42" s="608">
        <v>12</v>
      </c>
      <c r="AH42" s="608">
        <v>4</v>
      </c>
      <c r="AI42" s="608">
        <v>0</v>
      </c>
    </row>
    <row r="43" spans="1:35" x14ac:dyDescent="0.3">
      <c r="A43" s="170" t="str">
        <f t="shared" si="0"/>
        <v>4.00051</v>
      </c>
      <c r="B43" s="608" t="s">
        <v>1066</v>
      </c>
      <c r="C43" s="608" t="s">
        <v>1461</v>
      </c>
      <c r="D43" s="608" t="s">
        <v>1462</v>
      </c>
      <c r="E43" s="608" t="s">
        <v>4730</v>
      </c>
      <c r="F43" s="608" t="s">
        <v>3279</v>
      </c>
      <c r="G43" s="608" t="s">
        <v>1</v>
      </c>
      <c r="H43" s="608" t="s">
        <v>5308</v>
      </c>
      <c r="I43" s="608">
        <v>0</v>
      </c>
      <c r="J43" s="608" t="s">
        <v>4838</v>
      </c>
      <c r="K43" s="608" t="s">
        <v>5310</v>
      </c>
      <c r="L43" s="608" t="s">
        <v>33</v>
      </c>
      <c r="M43" s="608" t="s">
        <v>9</v>
      </c>
      <c r="N43" s="608" t="s">
        <v>1</v>
      </c>
      <c r="O43" s="608">
        <v>80</v>
      </c>
      <c r="P43" s="608">
        <v>45</v>
      </c>
      <c r="Q43" s="608">
        <v>35</v>
      </c>
      <c r="R43" s="608">
        <v>29</v>
      </c>
      <c r="S43" s="608">
        <v>16</v>
      </c>
      <c r="T43" s="608">
        <v>10</v>
      </c>
      <c r="U43" s="608">
        <v>6</v>
      </c>
      <c r="V43" s="608">
        <v>0</v>
      </c>
      <c r="W43" s="608">
        <v>0</v>
      </c>
      <c r="X43" s="608">
        <v>41</v>
      </c>
      <c r="Y43" s="608">
        <v>23</v>
      </c>
      <c r="Z43" s="608">
        <v>0</v>
      </c>
      <c r="AA43" s="608">
        <v>0</v>
      </c>
      <c r="AB43" s="608">
        <v>0</v>
      </c>
      <c r="AC43" s="608">
        <v>0</v>
      </c>
      <c r="AD43" s="608">
        <v>13</v>
      </c>
      <c r="AE43" s="608">
        <v>4</v>
      </c>
      <c r="AF43" s="608">
        <v>0</v>
      </c>
      <c r="AG43" s="608">
        <v>18</v>
      </c>
      <c r="AH43" s="608">
        <v>0</v>
      </c>
      <c r="AI43" s="608">
        <v>0</v>
      </c>
    </row>
    <row r="44" spans="1:35" x14ac:dyDescent="0.3">
      <c r="A44" s="170" t="str">
        <f t="shared" si="0"/>
        <v>4.00052</v>
      </c>
      <c r="B44" s="608" t="s">
        <v>69</v>
      </c>
      <c r="C44" s="608" t="s">
        <v>1463</v>
      </c>
      <c r="D44" s="608" t="s">
        <v>1464</v>
      </c>
      <c r="E44" s="608" t="s">
        <v>4730</v>
      </c>
      <c r="F44" s="608" t="s">
        <v>3279</v>
      </c>
      <c r="G44" s="608" t="s">
        <v>1</v>
      </c>
      <c r="H44" s="608" t="s">
        <v>5308</v>
      </c>
      <c r="I44" s="608" t="s">
        <v>5314</v>
      </c>
      <c r="J44" s="608" t="s">
        <v>4393</v>
      </c>
      <c r="K44" s="608" t="s">
        <v>5310</v>
      </c>
      <c r="L44" s="608" t="s">
        <v>33</v>
      </c>
      <c r="M44" s="608" t="s">
        <v>9</v>
      </c>
      <c r="N44" s="608" t="s">
        <v>1</v>
      </c>
      <c r="O44" s="608">
        <v>448</v>
      </c>
      <c r="P44" s="608">
        <v>242</v>
      </c>
      <c r="Q44" s="608">
        <v>206</v>
      </c>
      <c r="R44" s="608">
        <v>144</v>
      </c>
      <c r="S44" s="608">
        <v>58</v>
      </c>
      <c r="T44" s="608">
        <v>109</v>
      </c>
      <c r="U44" s="608">
        <v>65</v>
      </c>
      <c r="V44" s="608">
        <v>67</v>
      </c>
      <c r="W44" s="608">
        <v>38</v>
      </c>
      <c r="X44" s="608">
        <v>85</v>
      </c>
      <c r="Y44" s="608">
        <v>52</v>
      </c>
      <c r="Z44" s="608">
        <v>43</v>
      </c>
      <c r="AA44" s="608">
        <v>29</v>
      </c>
      <c r="AB44" s="608">
        <v>0</v>
      </c>
      <c r="AC44" s="608">
        <v>0</v>
      </c>
      <c r="AD44" s="608">
        <v>86</v>
      </c>
      <c r="AE44" s="608">
        <v>44</v>
      </c>
      <c r="AF44" s="608">
        <v>29</v>
      </c>
      <c r="AG44" s="608">
        <v>33</v>
      </c>
      <c r="AH44" s="608">
        <v>14</v>
      </c>
      <c r="AI44" s="608">
        <v>0</v>
      </c>
    </row>
    <row r="45" spans="1:35" x14ac:dyDescent="0.3">
      <c r="A45" s="170" t="str">
        <f t="shared" si="0"/>
        <v>4.00054</v>
      </c>
      <c r="B45" s="608" t="s">
        <v>1036</v>
      </c>
      <c r="C45" s="608" t="s">
        <v>1382</v>
      </c>
      <c r="D45" s="608" t="s">
        <v>1348</v>
      </c>
      <c r="E45" s="608" t="s">
        <v>1</v>
      </c>
      <c r="F45" s="608" t="s">
        <v>3277</v>
      </c>
      <c r="G45" s="608" t="s">
        <v>3</v>
      </c>
      <c r="H45" s="608" t="s">
        <v>5308</v>
      </c>
      <c r="I45" s="608">
        <v>0</v>
      </c>
      <c r="J45" s="608" t="s">
        <v>996</v>
      </c>
      <c r="K45" s="608" t="s">
        <v>5310</v>
      </c>
      <c r="L45" s="608" t="s">
        <v>33</v>
      </c>
      <c r="M45" s="608" t="s">
        <v>62</v>
      </c>
      <c r="N45" s="608" t="s">
        <v>3</v>
      </c>
      <c r="O45" s="608">
        <v>2</v>
      </c>
      <c r="P45" s="608">
        <v>0</v>
      </c>
      <c r="Q45" s="608">
        <v>2</v>
      </c>
      <c r="R45" s="608">
        <v>1</v>
      </c>
      <c r="S45" s="608">
        <v>0</v>
      </c>
      <c r="T45" s="608">
        <v>1</v>
      </c>
      <c r="U45" s="608">
        <v>0</v>
      </c>
      <c r="V45" s="608">
        <v>0</v>
      </c>
      <c r="W45" s="608">
        <v>0</v>
      </c>
      <c r="X45" s="608">
        <v>0</v>
      </c>
      <c r="Y45" s="608">
        <v>0</v>
      </c>
      <c r="Z45" s="608">
        <v>0</v>
      </c>
      <c r="AA45" s="608">
        <v>0</v>
      </c>
      <c r="AB45" s="608">
        <v>0</v>
      </c>
      <c r="AC45" s="608">
        <v>0</v>
      </c>
      <c r="AD45" s="608">
        <v>1</v>
      </c>
      <c r="AE45" s="608">
        <v>1</v>
      </c>
      <c r="AF45" s="608">
        <v>0</v>
      </c>
      <c r="AG45" s="608">
        <v>0</v>
      </c>
      <c r="AH45" s="608">
        <v>0</v>
      </c>
      <c r="AI45" s="608">
        <v>0</v>
      </c>
    </row>
    <row r="46" spans="1:35" x14ac:dyDescent="0.3">
      <c r="A46" s="170" t="str">
        <f t="shared" si="0"/>
        <v>4.00055</v>
      </c>
      <c r="B46" s="608" t="s">
        <v>1037</v>
      </c>
      <c r="C46" s="608" t="s">
        <v>1467</v>
      </c>
      <c r="D46" s="608" t="s">
        <v>4384</v>
      </c>
      <c r="E46" s="608" t="s">
        <v>4730</v>
      </c>
      <c r="F46" s="608" t="s">
        <v>3279</v>
      </c>
      <c r="G46" s="608" t="s">
        <v>2</v>
      </c>
      <c r="H46" s="608" t="s">
        <v>5308</v>
      </c>
      <c r="I46" s="608" t="s">
        <v>5309</v>
      </c>
      <c r="J46" s="608" t="s">
        <v>4393</v>
      </c>
      <c r="K46" s="608" t="s">
        <v>5310</v>
      </c>
      <c r="L46" s="608" t="s">
        <v>33</v>
      </c>
      <c r="M46" s="608" t="s">
        <v>9</v>
      </c>
      <c r="N46" s="608" t="s">
        <v>5</v>
      </c>
      <c r="O46" s="608">
        <v>191</v>
      </c>
      <c r="P46" s="608">
        <v>86</v>
      </c>
      <c r="Q46" s="608">
        <v>105</v>
      </c>
      <c r="R46" s="608">
        <v>116</v>
      </c>
      <c r="S46" s="608">
        <v>49</v>
      </c>
      <c r="T46" s="608">
        <v>33</v>
      </c>
      <c r="U46" s="608">
        <v>15</v>
      </c>
      <c r="V46" s="608">
        <v>5</v>
      </c>
      <c r="W46" s="608">
        <v>2</v>
      </c>
      <c r="X46" s="608">
        <v>11</v>
      </c>
      <c r="Y46" s="608">
        <v>5</v>
      </c>
      <c r="Z46" s="608">
        <v>26</v>
      </c>
      <c r="AA46" s="608">
        <v>15</v>
      </c>
      <c r="AB46" s="608">
        <v>0</v>
      </c>
      <c r="AC46" s="608">
        <v>0</v>
      </c>
      <c r="AD46" s="608">
        <v>67</v>
      </c>
      <c r="AE46" s="608">
        <v>18</v>
      </c>
      <c r="AF46" s="608">
        <v>3</v>
      </c>
      <c r="AG46" s="608">
        <v>6</v>
      </c>
      <c r="AH46" s="608">
        <v>11</v>
      </c>
      <c r="AI46" s="608">
        <v>0</v>
      </c>
    </row>
    <row r="47" spans="1:35" x14ac:dyDescent="0.3">
      <c r="A47" s="170" t="str">
        <f t="shared" si="0"/>
        <v>4.00056</v>
      </c>
      <c r="B47" s="608" t="s">
        <v>1039</v>
      </c>
      <c r="C47" s="608" t="s">
        <v>1470</v>
      </c>
      <c r="D47" s="608" t="s">
        <v>4385</v>
      </c>
      <c r="E47" s="608" t="s">
        <v>4728</v>
      </c>
      <c r="F47" s="608" t="s">
        <v>3278</v>
      </c>
      <c r="G47" s="608" t="s">
        <v>4</v>
      </c>
      <c r="H47" s="608" t="s">
        <v>5308</v>
      </c>
      <c r="I47" s="608" t="s">
        <v>5347</v>
      </c>
      <c r="J47" s="608" t="s">
        <v>4393</v>
      </c>
      <c r="K47" s="608" t="s">
        <v>5310</v>
      </c>
      <c r="L47" s="608" t="s">
        <v>33</v>
      </c>
      <c r="M47" s="608" t="s">
        <v>10</v>
      </c>
      <c r="N47" s="608" t="s">
        <v>4</v>
      </c>
      <c r="O47" s="608">
        <v>610</v>
      </c>
      <c r="P47" s="608">
        <v>345</v>
      </c>
      <c r="Q47" s="608">
        <v>265</v>
      </c>
      <c r="R47" s="608">
        <v>181</v>
      </c>
      <c r="S47" s="608">
        <v>89</v>
      </c>
      <c r="T47" s="608">
        <v>113</v>
      </c>
      <c r="U47" s="608">
        <v>67</v>
      </c>
      <c r="V47" s="608">
        <v>94</v>
      </c>
      <c r="W47" s="608">
        <v>58</v>
      </c>
      <c r="X47" s="608">
        <v>177</v>
      </c>
      <c r="Y47" s="608">
        <v>102</v>
      </c>
      <c r="Z47" s="608">
        <v>45</v>
      </c>
      <c r="AA47" s="608">
        <v>29</v>
      </c>
      <c r="AB47" s="608">
        <v>0</v>
      </c>
      <c r="AC47" s="608">
        <v>0</v>
      </c>
      <c r="AD47" s="608">
        <v>92</v>
      </c>
      <c r="AE47" s="608">
        <v>46</v>
      </c>
      <c r="AF47" s="608">
        <v>36</v>
      </c>
      <c r="AG47" s="608">
        <v>75</v>
      </c>
      <c r="AH47" s="608">
        <v>16</v>
      </c>
      <c r="AI47" s="608">
        <v>0</v>
      </c>
    </row>
    <row r="48" spans="1:35" x14ac:dyDescent="0.3">
      <c r="A48" s="170" t="str">
        <f t="shared" si="0"/>
        <v>4.00057</v>
      </c>
      <c r="B48" s="608" t="s">
        <v>926</v>
      </c>
      <c r="C48" s="608" t="s">
        <v>1472</v>
      </c>
      <c r="D48" s="608" t="s">
        <v>1473</v>
      </c>
      <c r="E48" s="608" t="s">
        <v>1</v>
      </c>
      <c r="F48" s="608" t="s">
        <v>3277</v>
      </c>
      <c r="G48" s="608" t="s">
        <v>6</v>
      </c>
      <c r="H48" s="608" t="s">
        <v>5308</v>
      </c>
      <c r="I48" s="608" t="s">
        <v>5347</v>
      </c>
      <c r="J48" s="608" t="s">
        <v>4393</v>
      </c>
      <c r="K48" s="608" t="s">
        <v>5310</v>
      </c>
      <c r="L48" s="608" t="s">
        <v>33</v>
      </c>
      <c r="M48" s="608" t="s">
        <v>11</v>
      </c>
      <c r="N48" s="608" t="s">
        <v>5</v>
      </c>
      <c r="O48" s="608">
        <v>552</v>
      </c>
      <c r="P48" s="608">
        <v>301</v>
      </c>
      <c r="Q48" s="608">
        <v>251</v>
      </c>
      <c r="R48" s="608">
        <v>196</v>
      </c>
      <c r="S48" s="608">
        <v>111</v>
      </c>
      <c r="T48" s="608">
        <v>187</v>
      </c>
      <c r="U48" s="608">
        <v>105</v>
      </c>
      <c r="V48" s="608">
        <v>56</v>
      </c>
      <c r="W48" s="608">
        <v>27</v>
      </c>
      <c r="X48" s="608">
        <v>79</v>
      </c>
      <c r="Y48" s="608">
        <v>39</v>
      </c>
      <c r="Z48" s="608">
        <v>34</v>
      </c>
      <c r="AA48" s="608">
        <v>19</v>
      </c>
      <c r="AB48" s="608">
        <v>0</v>
      </c>
      <c r="AC48" s="608">
        <v>0</v>
      </c>
      <c r="AD48" s="608">
        <v>85</v>
      </c>
      <c r="AE48" s="608">
        <v>82</v>
      </c>
      <c r="AF48" s="608">
        <v>29</v>
      </c>
      <c r="AG48" s="608">
        <v>40</v>
      </c>
      <c r="AH48" s="608">
        <v>15</v>
      </c>
      <c r="AI48" s="608">
        <v>0</v>
      </c>
    </row>
    <row r="49" spans="1:35" x14ac:dyDescent="0.3">
      <c r="A49" s="170" t="str">
        <f t="shared" si="0"/>
        <v>4.00058</v>
      </c>
      <c r="B49" s="608" t="s">
        <v>1041</v>
      </c>
      <c r="C49" s="608" t="s">
        <v>1475</v>
      </c>
      <c r="D49" s="608" t="s">
        <v>1476</v>
      </c>
      <c r="E49" s="608" t="s">
        <v>4730</v>
      </c>
      <c r="F49" s="608" t="s">
        <v>3279</v>
      </c>
      <c r="G49" s="608" t="s">
        <v>6</v>
      </c>
      <c r="H49" s="608" t="s">
        <v>5308</v>
      </c>
      <c r="I49" s="608" t="s">
        <v>5466</v>
      </c>
      <c r="J49" s="608" t="s">
        <v>4393</v>
      </c>
      <c r="K49" s="608" t="s">
        <v>5310</v>
      </c>
      <c r="L49" s="608" t="s">
        <v>33</v>
      </c>
      <c r="M49" s="608" t="s">
        <v>13</v>
      </c>
      <c r="N49" s="608" t="s">
        <v>1</v>
      </c>
      <c r="O49" s="608">
        <v>281</v>
      </c>
      <c r="P49" s="608">
        <v>161</v>
      </c>
      <c r="Q49" s="608">
        <v>120</v>
      </c>
      <c r="R49" s="608">
        <v>85</v>
      </c>
      <c r="S49" s="608">
        <v>50</v>
      </c>
      <c r="T49" s="608">
        <v>97</v>
      </c>
      <c r="U49" s="608">
        <v>52</v>
      </c>
      <c r="V49" s="608">
        <v>4</v>
      </c>
      <c r="W49" s="608">
        <v>1</v>
      </c>
      <c r="X49" s="608">
        <v>44</v>
      </c>
      <c r="Y49" s="608">
        <v>20</v>
      </c>
      <c r="Z49" s="608">
        <v>51</v>
      </c>
      <c r="AA49" s="608">
        <v>38</v>
      </c>
      <c r="AB49" s="608">
        <v>0</v>
      </c>
      <c r="AC49" s="608">
        <v>0</v>
      </c>
      <c r="AD49" s="608">
        <v>35</v>
      </c>
      <c r="AE49" s="608">
        <v>45</v>
      </c>
      <c r="AF49" s="608">
        <v>3</v>
      </c>
      <c r="AG49" s="608">
        <v>24</v>
      </c>
      <c r="AH49" s="608">
        <v>13</v>
      </c>
      <c r="AI49" s="608">
        <v>0</v>
      </c>
    </row>
    <row r="50" spans="1:35" x14ac:dyDescent="0.3">
      <c r="A50" s="170" t="str">
        <f t="shared" si="0"/>
        <v>4.00059</v>
      </c>
      <c r="B50" s="608" t="s">
        <v>1042</v>
      </c>
      <c r="C50" s="608" t="s">
        <v>1478</v>
      </c>
      <c r="D50" s="608" t="s">
        <v>1352</v>
      </c>
      <c r="E50" s="608" t="s">
        <v>4730</v>
      </c>
      <c r="F50" s="608" t="s">
        <v>3279</v>
      </c>
      <c r="G50" s="608" t="s">
        <v>6</v>
      </c>
      <c r="H50" s="608" t="s">
        <v>5308</v>
      </c>
      <c r="I50" s="608">
        <v>0</v>
      </c>
      <c r="J50" s="608" t="s">
        <v>4838</v>
      </c>
      <c r="K50" s="608" t="s">
        <v>5310</v>
      </c>
      <c r="L50" s="608" t="s">
        <v>33</v>
      </c>
      <c r="M50" s="608" t="s">
        <v>13</v>
      </c>
      <c r="N50" s="608" t="s">
        <v>2</v>
      </c>
      <c r="O50" s="608">
        <v>8</v>
      </c>
      <c r="P50" s="608">
        <v>5</v>
      </c>
      <c r="Q50" s="608">
        <v>3</v>
      </c>
      <c r="R50" s="608">
        <v>5</v>
      </c>
      <c r="S50" s="608">
        <v>3</v>
      </c>
      <c r="T50" s="608">
        <v>1</v>
      </c>
      <c r="U50" s="608">
        <v>1</v>
      </c>
      <c r="V50" s="608">
        <v>2</v>
      </c>
      <c r="W50" s="608">
        <v>1</v>
      </c>
      <c r="X50" s="608">
        <v>0</v>
      </c>
      <c r="Y50" s="608">
        <v>0</v>
      </c>
      <c r="Z50" s="608">
        <v>0</v>
      </c>
      <c r="AA50" s="608">
        <v>0</v>
      </c>
      <c r="AB50" s="608">
        <v>0</v>
      </c>
      <c r="AC50" s="608">
        <v>0</v>
      </c>
      <c r="AD50" s="608">
        <v>2</v>
      </c>
      <c r="AE50" s="608">
        <v>0</v>
      </c>
      <c r="AF50" s="608">
        <v>1</v>
      </c>
      <c r="AG50" s="608">
        <v>0</v>
      </c>
      <c r="AH50" s="608">
        <v>0</v>
      </c>
      <c r="AI50" s="608">
        <v>0</v>
      </c>
    </row>
    <row r="51" spans="1:35" x14ac:dyDescent="0.3">
      <c r="A51" s="170" t="str">
        <f t="shared" si="0"/>
        <v>4.00061</v>
      </c>
      <c r="B51" s="608" t="s">
        <v>879</v>
      </c>
      <c r="C51" s="608" t="s">
        <v>1480</v>
      </c>
      <c r="D51" s="608" t="s">
        <v>4731</v>
      </c>
      <c r="E51" s="608" t="s">
        <v>4730</v>
      </c>
      <c r="F51" s="608" t="s">
        <v>3279</v>
      </c>
      <c r="G51" s="608" t="s">
        <v>4</v>
      </c>
      <c r="H51" s="608" t="s">
        <v>5308</v>
      </c>
      <c r="I51" s="608" t="s">
        <v>5347</v>
      </c>
      <c r="J51" s="608" t="s">
        <v>4393</v>
      </c>
      <c r="K51" s="608" t="s">
        <v>5310</v>
      </c>
      <c r="L51" s="608" t="s">
        <v>33</v>
      </c>
      <c r="M51" s="608" t="s">
        <v>15</v>
      </c>
      <c r="N51" s="608" t="s">
        <v>1</v>
      </c>
      <c r="O51" s="608">
        <v>421</v>
      </c>
      <c r="P51" s="608">
        <v>242</v>
      </c>
      <c r="Q51" s="608">
        <v>179</v>
      </c>
      <c r="R51" s="608">
        <v>165</v>
      </c>
      <c r="S51" s="608">
        <v>95</v>
      </c>
      <c r="T51" s="608">
        <v>81</v>
      </c>
      <c r="U51" s="608">
        <v>50</v>
      </c>
      <c r="V51" s="608">
        <v>31</v>
      </c>
      <c r="W51" s="608">
        <v>20</v>
      </c>
      <c r="X51" s="608">
        <v>103</v>
      </c>
      <c r="Y51" s="608">
        <v>58</v>
      </c>
      <c r="Z51" s="608">
        <v>41</v>
      </c>
      <c r="AA51" s="608">
        <v>19</v>
      </c>
      <c r="AB51" s="608">
        <v>0</v>
      </c>
      <c r="AC51" s="608">
        <v>0</v>
      </c>
      <c r="AD51" s="608">
        <v>70</v>
      </c>
      <c r="AE51" s="608">
        <v>31</v>
      </c>
      <c r="AF51" s="608">
        <v>11</v>
      </c>
      <c r="AG51" s="608">
        <v>45</v>
      </c>
      <c r="AH51" s="608">
        <v>22</v>
      </c>
      <c r="AI51" s="608">
        <v>0</v>
      </c>
    </row>
    <row r="52" spans="1:35" x14ac:dyDescent="0.3">
      <c r="A52" s="170" t="str">
        <f t="shared" si="0"/>
        <v>4.00062</v>
      </c>
      <c r="B52" s="608" t="s">
        <v>880</v>
      </c>
      <c r="C52" s="608" t="s">
        <v>1382</v>
      </c>
      <c r="D52" s="608" t="s">
        <v>1483</v>
      </c>
      <c r="E52" s="608" t="s">
        <v>4730</v>
      </c>
      <c r="F52" s="608" t="s">
        <v>3279</v>
      </c>
      <c r="G52" s="608" t="s">
        <v>5</v>
      </c>
      <c r="H52" s="608" t="s">
        <v>5308</v>
      </c>
      <c r="I52" s="608">
        <v>0</v>
      </c>
      <c r="J52" s="608" t="s">
        <v>996</v>
      </c>
      <c r="K52" s="608" t="s">
        <v>5310</v>
      </c>
      <c r="L52" s="608" t="s">
        <v>102</v>
      </c>
      <c r="M52" s="608" t="s">
        <v>3</v>
      </c>
      <c r="N52" s="608" t="s">
        <v>3</v>
      </c>
      <c r="O52" s="608">
        <v>0</v>
      </c>
      <c r="P52" s="608">
        <v>0</v>
      </c>
      <c r="Q52" s="608">
        <v>0</v>
      </c>
      <c r="R52" s="608">
        <v>0</v>
      </c>
      <c r="S52" s="608">
        <v>0</v>
      </c>
      <c r="T52" s="608">
        <v>0</v>
      </c>
      <c r="U52" s="608">
        <v>0</v>
      </c>
      <c r="V52" s="608">
        <v>0</v>
      </c>
      <c r="W52" s="608">
        <v>0</v>
      </c>
      <c r="X52" s="608">
        <v>0</v>
      </c>
      <c r="Y52" s="608">
        <v>0</v>
      </c>
      <c r="Z52" s="608">
        <v>0</v>
      </c>
      <c r="AA52" s="608">
        <v>0</v>
      </c>
      <c r="AB52" s="608">
        <v>0</v>
      </c>
      <c r="AC52" s="608">
        <v>0</v>
      </c>
      <c r="AD52" s="608">
        <v>0</v>
      </c>
      <c r="AE52" s="608">
        <v>0</v>
      </c>
      <c r="AF52" s="608">
        <v>0</v>
      </c>
      <c r="AG52" s="608">
        <v>0</v>
      </c>
      <c r="AH52" s="608">
        <v>0</v>
      </c>
      <c r="AI52" s="608">
        <v>0</v>
      </c>
    </row>
    <row r="53" spans="1:35" x14ac:dyDescent="0.3">
      <c r="A53" s="170" t="str">
        <f t="shared" si="0"/>
        <v>4.00063</v>
      </c>
      <c r="B53" s="608" t="s">
        <v>1054</v>
      </c>
      <c r="C53" s="608" t="s">
        <v>1382</v>
      </c>
      <c r="D53" s="608" t="s">
        <v>5480</v>
      </c>
      <c r="E53" s="608" t="s">
        <v>4730</v>
      </c>
      <c r="F53" s="608" t="s">
        <v>3279</v>
      </c>
      <c r="G53" s="608" t="s">
        <v>5</v>
      </c>
      <c r="H53" s="608" t="s">
        <v>5308</v>
      </c>
      <c r="I53" s="608">
        <v>0</v>
      </c>
      <c r="J53" s="608" t="s">
        <v>996</v>
      </c>
      <c r="K53" s="608" t="s">
        <v>5310</v>
      </c>
      <c r="L53" s="608" t="s">
        <v>33</v>
      </c>
      <c r="M53" s="608" t="s">
        <v>110</v>
      </c>
      <c r="N53" s="608" t="s">
        <v>1</v>
      </c>
      <c r="O53" s="608">
        <v>0</v>
      </c>
      <c r="P53" s="608">
        <v>0</v>
      </c>
      <c r="Q53" s="608">
        <v>0</v>
      </c>
      <c r="R53" s="608">
        <v>0</v>
      </c>
      <c r="S53" s="608">
        <v>0</v>
      </c>
      <c r="T53" s="608">
        <v>0</v>
      </c>
      <c r="U53" s="608">
        <v>0</v>
      </c>
      <c r="V53" s="608">
        <v>0</v>
      </c>
      <c r="W53" s="608">
        <v>0</v>
      </c>
      <c r="X53" s="608">
        <v>0</v>
      </c>
      <c r="Y53" s="608">
        <v>0</v>
      </c>
      <c r="Z53" s="608">
        <v>0</v>
      </c>
      <c r="AA53" s="608">
        <v>0</v>
      </c>
      <c r="AB53" s="608">
        <v>0</v>
      </c>
      <c r="AC53" s="608">
        <v>0</v>
      </c>
      <c r="AD53" s="608">
        <v>0</v>
      </c>
      <c r="AE53" s="608">
        <v>0</v>
      </c>
      <c r="AF53" s="608">
        <v>0</v>
      </c>
      <c r="AG53" s="608">
        <v>0</v>
      </c>
      <c r="AH53" s="608">
        <v>0</v>
      </c>
      <c r="AI53" s="608">
        <v>0</v>
      </c>
    </row>
    <row r="54" spans="1:35" x14ac:dyDescent="0.3">
      <c r="A54" s="170" t="str">
        <f t="shared" si="0"/>
        <v>4.00064</v>
      </c>
      <c r="B54" s="608" t="s">
        <v>1486</v>
      </c>
      <c r="C54" s="608" t="s">
        <v>1382</v>
      </c>
      <c r="D54" s="608" t="s">
        <v>2558</v>
      </c>
      <c r="E54" s="608" t="s">
        <v>4730</v>
      </c>
      <c r="F54" s="608" t="s">
        <v>3279</v>
      </c>
      <c r="G54" s="608" t="s">
        <v>3</v>
      </c>
      <c r="H54" s="608" t="s">
        <v>5308</v>
      </c>
      <c r="I54" s="608">
        <v>0</v>
      </c>
      <c r="J54" s="608" t="s">
        <v>996</v>
      </c>
      <c r="K54" s="608" t="s">
        <v>5310</v>
      </c>
      <c r="L54" s="608" t="s">
        <v>48</v>
      </c>
      <c r="M54" s="608" t="s">
        <v>3</v>
      </c>
      <c r="N54" s="608" t="s">
        <v>1</v>
      </c>
      <c r="O54" s="608">
        <v>28</v>
      </c>
      <c r="P54" s="608">
        <v>18</v>
      </c>
      <c r="Q54" s="608">
        <v>10</v>
      </c>
      <c r="R54" s="608">
        <v>12</v>
      </c>
      <c r="S54" s="608">
        <v>8</v>
      </c>
      <c r="T54" s="608">
        <v>5</v>
      </c>
      <c r="U54" s="608">
        <v>4</v>
      </c>
      <c r="V54" s="608">
        <v>1</v>
      </c>
      <c r="W54" s="608">
        <v>0</v>
      </c>
      <c r="X54" s="608">
        <v>10</v>
      </c>
      <c r="Y54" s="608">
        <v>6</v>
      </c>
      <c r="Z54" s="608">
        <v>0</v>
      </c>
      <c r="AA54" s="608">
        <v>0</v>
      </c>
      <c r="AB54" s="608">
        <v>0</v>
      </c>
      <c r="AC54" s="608">
        <v>0</v>
      </c>
      <c r="AD54" s="608">
        <v>4</v>
      </c>
      <c r="AE54" s="608">
        <v>1</v>
      </c>
      <c r="AF54" s="608">
        <v>1</v>
      </c>
      <c r="AG54" s="608">
        <v>4</v>
      </c>
      <c r="AH54" s="608">
        <v>0</v>
      </c>
      <c r="AI54" s="608">
        <v>0</v>
      </c>
    </row>
    <row r="55" spans="1:35" x14ac:dyDescent="0.3">
      <c r="A55" s="170" t="str">
        <f t="shared" si="0"/>
        <v>4.00065</v>
      </c>
      <c r="B55" s="608" t="s">
        <v>100</v>
      </c>
      <c r="C55" s="608" t="s">
        <v>1382</v>
      </c>
      <c r="D55" s="608" t="s">
        <v>1488</v>
      </c>
      <c r="E55" s="608" t="s">
        <v>4730</v>
      </c>
      <c r="F55" s="608" t="s">
        <v>3279</v>
      </c>
      <c r="G55" s="608" t="s">
        <v>5</v>
      </c>
      <c r="H55" s="608" t="s">
        <v>5308</v>
      </c>
      <c r="I55" s="608">
        <v>0</v>
      </c>
      <c r="J55" s="608" t="s">
        <v>996</v>
      </c>
      <c r="K55" s="608" t="s">
        <v>5310</v>
      </c>
      <c r="L55" s="608" t="s">
        <v>33</v>
      </c>
      <c r="M55" s="608" t="s">
        <v>110</v>
      </c>
      <c r="N55" s="608" t="s">
        <v>1</v>
      </c>
      <c r="O55" s="609">
        <v>24</v>
      </c>
      <c r="P55" s="609">
        <v>10</v>
      </c>
      <c r="Q55" s="609">
        <v>14</v>
      </c>
      <c r="R55" s="608">
        <v>6</v>
      </c>
      <c r="S55" s="608">
        <v>3</v>
      </c>
      <c r="T55" s="608">
        <v>5</v>
      </c>
      <c r="U55" s="608">
        <v>2</v>
      </c>
      <c r="V55" s="608">
        <v>4</v>
      </c>
      <c r="W55" s="608">
        <v>3</v>
      </c>
      <c r="X55" s="609">
        <v>9</v>
      </c>
      <c r="Y55" s="608">
        <v>2</v>
      </c>
      <c r="Z55" s="608">
        <v>0</v>
      </c>
      <c r="AA55" s="608">
        <v>0</v>
      </c>
      <c r="AB55" s="608">
        <v>0</v>
      </c>
      <c r="AC55" s="608">
        <v>0</v>
      </c>
      <c r="AD55" s="608">
        <v>3</v>
      </c>
      <c r="AE55" s="608">
        <v>3</v>
      </c>
      <c r="AF55" s="608">
        <v>1</v>
      </c>
      <c r="AG55" s="608">
        <v>7</v>
      </c>
      <c r="AH55" s="608">
        <v>0</v>
      </c>
      <c r="AI55" s="608">
        <v>0</v>
      </c>
    </row>
    <row r="56" spans="1:35" x14ac:dyDescent="0.3">
      <c r="A56" s="170" t="str">
        <f t="shared" si="0"/>
        <v>4.00066</v>
      </c>
      <c r="B56" s="608" t="s">
        <v>1185</v>
      </c>
      <c r="C56" s="608" t="s">
        <v>1490</v>
      </c>
      <c r="D56" s="608" t="s">
        <v>1491</v>
      </c>
      <c r="E56" s="608" t="s">
        <v>4730</v>
      </c>
      <c r="F56" s="608" t="s">
        <v>3279</v>
      </c>
      <c r="G56" s="608" t="s">
        <v>5</v>
      </c>
      <c r="H56" s="608" t="s">
        <v>5308</v>
      </c>
      <c r="I56" s="608" t="s">
        <v>5490</v>
      </c>
      <c r="J56" s="608" t="s">
        <v>4393</v>
      </c>
      <c r="K56" s="608" t="s">
        <v>5310</v>
      </c>
      <c r="L56" s="608" t="s">
        <v>33</v>
      </c>
      <c r="M56" s="608" t="s">
        <v>110</v>
      </c>
      <c r="N56" s="608" t="s">
        <v>1</v>
      </c>
      <c r="O56" s="608">
        <v>48</v>
      </c>
      <c r="P56" s="608">
        <v>28</v>
      </c>
      <c r="Q56" s="608">
        <v>20</v>
      </c>
      <c r="R56" s="608">
        <v>6</v>
      </c>
      <c r="S56" s="608">
        <v>6</v>
      </c>
      <c r="T56" s="608">
        <v>28</v>
      </c>
      <c r="U56" s="608">
        <v>12</v>
      </c>
      <c r="V56" s="608">
        <v>2</v>
      </c>
      <c r="W56" s="608">
        <v>1</v>
      </c>
      <c r="X56" s="608">
        <v>11</v>
      </c>
      <c r="Y56" s="608">
        <v>8</v>
      </c>
      <c r="Z56" s="608">
        <v>1</v>
      </c>
      <c r="AA56" s="608">
        <v>1</v>
      </c>
      <c r="AB56" s="608">
        <v>0</v>
      </c>
      <c r="AC56" s="608">
        <v>0</v>
      </c>
      <c r="AD56" s="608">
        <v>0</v>
      </c>
      <c r="AE56" s="608">
        <v>16</v>
      </c>
      <c r="AF56" s="608">
        <v>1</v>
      </c>
      <c r="AG56" s="608">
        <v>3</v>
      </c>
      <c r="AH56" s="608">
        <v>0</v>
      </c>
      <c r="AI56" s="608">
        <v>0</v>
      </c>
    </row>
    <row r="57" spans="1:35" x14ac:dyDescent="0.3">
      <c r="A57" s="170" t="str">
        <f t="shared" si="0"/>
        <v>4.00067</v>
      </c>
      <c r="B57" s="608" t="s">
        <v>90</v>
      </c>
      <c r="C57" s="608" t="s">
        <v>1493</v>
      </c>
      <c r="D57" s="608" t="s">
        <v>1494</v>
      </c>
      <c r="E57" s="608" t="s">
        <v>4730</v>
      </c>
      <c r="F57" s="608" t="s">
        <v>3279</v>
      </c>
      <c r="G57" s="608" t="s">
        <v>5</v>
      </c>
      <c r="H57" s="608" t="s">
        <v>5308</v>
      </c>
      <c r="I57" s="608">
        <v>0</v>
      </c>
      <c r="J57" s="608" t="s">
        <v>4838</v>
      </c>
      <c r="K57" s="608" t="s">
        <v>5310</v>
      </c>
      <c r="L57" s="608" t="s">
        <v>33</v>
      </c>
      <c r="M57" s="608" t="s">
        <v>110</v>
      </c>
      <c r="N57" s="608" t="s">
        <v>1</v>
      </c>
      <c r="O57" s="608">
        <v>88</v>
      </c>
      <c r="P57" s="608">
        <v>41</v>
      </c>
      <c r="Q57" s="608">
        <v>47</v>
      </c>
      <c r="R57" s="608">
        <v>30</v>
      </c>
      <c r="S57" s="608">
        <v>18</v>
      </c>
      <c r="T57" s="608">
        <v>24</v>
      </c>
      <c r="U57" s="608">
        <v>9</v>
      </c>
      <c r="V57" s="608">
        <v>17</v>
      </c>
      <c r="W57" s="608">
        <v>8</v>
      </c>
      <c r="X57" s="608">
        <v>14</v>
      </c>
      <c r="Y57" s="608">
        <v>6</v>
      </c>
      <c r="Z57" s="608">
        <v>3</v>
      </c>
      <c r="AA57" s="608">
        <v>0</v>
      </c>
      <c r="AB57" s="608">
        <v>0</v>
      </c>
      <c r="AC57" s="608">
        <v>0</v>
      </c>
      <c r="AD57" s="608">
        <v>12</v>
      </c>
      <c r="AE57" s="608">
        <v>15</v>
      </c>
      <c r="AF57" s="608">
        <v>9</v>
      </c>
      <c r="AG57" s="608">
        <v>8</v>
      </c>
      <c r="AH57" s="608">
        <v>3</v>
      </c>
      <c r="AI57" s="608">
        <v>0</v>
      </c>
    </row>
    <row r="58" spans="1:35" x14ac:dyDescent="0.3">
      <c r="A58" s="170" t="str">
        <f t="shared" si="0"/>
        <v>4.00068</v>
      </c>
      <c r="B58" s="608" t="s">
        <v>87</v>
      </c>
      <c r="C58" s="608" t="s">
        <v>1496</v>
      </c>
      <c r="D58" s="608" t="s">
        <v>1497</v>
      </c>
      <c r="E58" s="608" t="s">
        <v>4730</v>
      </c>
      <c r="F58" s="608" t="s">
        <v>3279</v>
      </c>
      <c r="G58" s="608" t="s">
        <v>5</v>
      </c>
      <c r="H58" s="608" t="s">
        <v>5308</v>
      </c>
      <c r="I58" s="608" t="s">
        <v>5309</v>
      </c>
      <c r="J58" s="608" t="s">
        <v>4393</v>
      </c>
      <c r="K58" s="608" t="s">
        <v>5310</v>
      </c>
      <c r="L58" s="608" t="s">
        <v>33</v>
      </c>
      <c r="M58" s="608" t="s">
        <v>110</v>
      </c>
      <c r="N58" s="608" t="s">
        <v>1</v>
      </c>
      <c r="O58" s="608">
        <v>532</v>
      </c>
      <c r="P58" s="608">
        <v>260</v>
      </c>
      <c r="Q58" s="608">
        <v>272</v>
      </c>
      <c r="R58" s="608">
        <v>181</v>
      </c>
      <c r="S58" s="608">
        <v>81</v>
      </c>
      <c r="T58" s="608">
        <v>121</v>
      </c>
      <c r="U58" s="608">
        <v>52</v>
      </c>
      <c r="V58" s="608">
        <v>114</v>
      </c>
      <c r="W58" s="608">
        <v>53</v>
      </c>
      <c r="X58" s="608">
        <v>100</v>
      </c>
      <c r="Y58" s="608">
        <v>62</v>
      </c>
      <c r="Z58" s="608">
        <v>16</v>
      </c>
      <c r="AA58" s="608">
        <v>12</v>
      </c>
      <c r="AB58" s="608">
        <v>0</v>
      </c>
      <c r="AC58" s="608">
        <v>0</v>
      </c>
      <c r="AD58" s="608">
        <v>100</v>
      </c>
      <c r="AE58" s="608">
        <v>69</v>
      </c>
      <c r="AF58" s="608">
        <v>61</v>
      </c>
      <c r="AG58" s="608">
        <v>38</v>
      </c>
      <c r="AH58" s="608">
        <v>4</v>
      </c>
      <c r="AI58" s="608">
        <v>0</v>
      </c>
    </row>
    <row r="59" spans="1:35" x14ac:dyDescent="0.3">
      <c r="A59" s="170" t="str">
        <f t="shared" si="0"/>
        <v>4.00069</v>
      </c>
      <c r="B59" s="608" t="s">
        <v>106</v>
      </c>
      <c r="C59" s="608" t="s">
        <v>1382</v>
      </c>
      <c r="D59" s="608" t="s">
        <v>1500</v>
      </c>
      <c r="E59" s="608" t="s">
        <v>4730</v>
      </c>
      <c r="F59" s="608" t="s">
        <v>3279</v>
      </c>
      <c r="G59" s="608" t="s">
        <v>3</v>
      </c>
      <c r="H59" s="608" t="s">
        <v>5308</v>
      </c>
      <c r="I59" s="608">
        <v>0</v>
      </c>
      <c r="J59" s="608" t="s">
        <v>996</v>
      </c>
      <c r="K59" s="608" t="s">
        <v>5310</v>
      </c>
      <c r="L59" s="608" t="s">
        <v>33</v>
      </c>
      <c r="M59" s="608" t="s">
        <v>99</v>
      </c>
      <c r="N59" s="608" t="s">
        <v>1</v>
      </c>
      <c r="O59" s="608">
        <v>110</v>
      </c>
      <c r="P59" s="608">
        <v>68</v>
      </c>
      <c r="Q59" s="608">
        <v>42</v>
      </c>
      <c r="R59" s="608">
        <v>22</v>
      </c>
      <c r="S59" s="608">
        <v>8</v>
      </c>
      <c r="T59" s="608">
        <v>22</v>
      </c>
      <c r="U59" s="608">
        <v>12</v>
      </c>
      <c r="V59" s="608">
        <v>18</v>
      </c>
      <c r="W59" s="608">
        <v>11</v>
      </c>
      <c r="X59" s="608">
        <v>36</v>
      </c>
      <c r="Y59" s="608">
        <v>28</v>
      </c>
      <c r="Z59" s="608">
        <v>12</v>
      </c>
      <c r="AA59" s="608">
        <v>9</v>
      </c>
      <c r="AB59" s="608">
        <v>0</v>
      </c>
      <c r="AC59" s="608">
        <v>0</v>
      </c>
      <c r="AD59" s="608">
        <v>14</v>
      </c>
      <c r="AE59" s="608">
        <v>10</v>
      </c>
      <c r="AF59" s="608">
        <v>7</v>
      </c>
      <c r="AG59" s="608">
        <v>8</v>
      </c>
      <c r="AH59" s="608">
        <v>3</v>
      </c>
      <c r="AI59" s="608">
        <v>0</v>
      </c>
    </row>
    <row r="60" spans="1:35" x14ac:dyDescent="0.3">
      <c r="A60" s="170" t="str">
        <f t="shared" si="0"/>
        <v>4.00070</v>
      </c>
      <c r="B60" s="608" t="s">
        <v>78</v>
      </c>
      <c r="C60" s="608" t="s">
        <v>1382</v>
      </c>
      <c r="D60" s="608" t="s">
        <v>3593</v>
      </c>
      <c r="E60" s="608" t="s">
        <v>7</v>
      </c>
      <c r="F60" s="608" t="s">
        <v>103</v>
      </c>
      <c r="G60" s="608" t="s">
        <v>5</v>
      </c>
      <c r="H60" s="608" t="s">
        <v>5308</v>
      </c>
      <c r="I60" s="608">
        <v>0</v>
      </c>
      <c r="J60" s="608" t="s">
        <v>996</v>
      </c>
      <c r="K60" s="608" t="s">
        <v>5310</v>
      </c>
      <c r="L60" s="608" t="s">
        <v>102</v>
      </c>
      <c r="M60" s="608" t="s">
        <v>3</v>
      </c>
      <c r="N60" s="608" t="s">
        <v>3</v>
      </c>
      <c r="O60" s="608">
        <v>0</v>
      </c>
      <c r="P60" s="608">
        <v>0</v>
      </c>
      <c r="Q60" s="608">
        <v>0</v>
      </c>
      <c r="R60" s="608">
        <v>0</v>
      </c>
      <c r="S60" s="608">
        <v>0</v>
      </c>
      <c r="T60" s="608">
        <v>0</v>
      </c>
      <c r="U60" s="608">
        <v>0</v>
      </c>
      <c r="V60" s="608">
        <v>0</v>
      </c>
      <c r="W60" s="608">
        <v>0</v>
      </c>
      <c r="X60" s="608">
        <v>0</v>
      </c>
      <c r="Y60" s="608">
        <v>0</v>
      </c>
      <c r="Z60" s="608">
        <v>0</v>
      </c>
      <c r="AA60" s="608">
        <v>0</v>
      </c>
      <c r="AB60" s="608">
        <v>0</v>
      </c>
      <c r="AC60" s="608">
        <v>0</v>
      </c>
      <c r="AD60" s="608">
        <v>0</v>
      </c>
      <c r="AE60" s="608">
        <v>0</v>
      </c>
      <c r="AF60" s="608">
        <v>0</v>
      </c>
      <c r="AG60" s="608">
        <v>0</v>
      </c>
      <c r="AH60" s="608">
        <v>0</v>
      </c>
      <c r="AI60" s="608">
        <v>0</v>
      </c>
    </row>
    <row r="61" spans="1:35" x14ac:dyDescent="0.3">
      <c r="A61" s="170" t="str">
        <f t="shared" si="0"/>
        <v>4.00071</v>
      </c>
      <c r="B61" s="608" t="s">
        <v>82</v>
      </c>
      <c r="C61" s="608" t="s">
        <v>1382</v>
      </c>
      <c r="D61" s="608" t="s">
        <v>1501</v>
      </c>
      <c r="E61" s="608" t="s">
        <v>4730</v>
      </c>
      <c r="F61" s="608" t="s">
        <v>3279</v>
      </c>
      <c r="G61" s="608" t="s">
        <v>3</v>
      </c>
      <c r="H61" s="608" t="s">
        <v>5308</v>
      </c>
      <c r="I61" s="608">
        <v>0</v>
      </c>
      <c r="J61" s="608" t="s">
        <v>996</v>
      </c>
      <c r="K61" s="608" t="s">
        <v>5310</v>
      </c>
      <c r="L61" s="608" t="s">
        <v>33</v>
      </c>
      <c r="M61" s="608" t="s">
        <v>99</v>
      </c>
      <c r="N61" s="608" t="s">
        <v>2</v>
      </c>
      <c r="O61" s="608">
        <v>3</v>
      </c>
      <c r="P61" s="608">
        <v>3</v>
      </c>
      <c r="Q61" s="608">
        <v>0</v>
      </c>
      <c r="R61" s="608">
        <v>0</v>
      </c>
      <c r="S61" s="608">
        <v>0</v>
      </c>
      <c r="T61" s="608">
        <v>2</v>
      </c>
      <c r="U61" s="608">
        <v>2</v>
      </c>
      <c r="V61" s="608">
        <v>0</v>
      </c>
      <c r="W61" s="608">
        <v>0</v>
      </c>
      <c r="X61" s="608">
        <v>1</v>
      </c>
      <c r="Y61" s="608">
        <v>1</v>
      </c>
      <c r="Z61" s="608">
        <v>0</v>
      </c>
      <c r="AA61" s="608">
        <v>0</v>
      </c>
      <c r="AB61" s="608">
        <v>0</v>
      </c>
      <c r="AC61" s="608">
        <v>0</v>
      </c>
      <c r="AD61" s="608">
        <v>0</v>
      </c>
      <c r="AE61" s="608">
        <v>0</v>
      </c>
      <c r="AF61" s="608">
        <v>0</v>
      </c>
      <c r="AG61" s="608">
        <v>0</v>
      </c>
      <c r="AH61" s="608">
        <v>0</v>
      </c>
      <c r="AI61" s="608">
        <v>0</v>
      </c>
    </row>
    <row r="62" spans="1:35" x14ac:dyDescent="0.3">
      <c r="A62" s="170" t="str">
        <f t="shared" si="0"/>
        <v>4.00072</v>
      </c>
      <c r="B62" s="608" t="s">
        <v>112</v>
      </c>
      <c r="C62" s="608" t="s">
        <v>1382</v>
      </c>
      <c r="D62" s="608" t="s">
        <v>3477</v>
      </c>
      <c r="E62" s="608" t="s">
        <v>4730</v>
      </c>
      <c r="F62" s="608" t="s">
        <v>3279</v>
      </c>
      <c r="G62" s="608" t="s">
        <v>3</v>
      </c>
      <c r="H62" s="608" t="s">
        <v>5308</v>
      </c>
      <c r="I62" s="608">
        <v>0</v>
      </c>
      <c r="J62" s="608" t="s">
        <v>996</v>
      </c>
      <c r="K62" s="608" t="s">
        <v>5310</v>
      </c>
      <c r="L62" s="608" t="s">
        <v>33</v>
      </c>
      <c r="M62" s="608" t="s">
        <v>99</v>
      </c>
      <c r="N62" s="608" t="s">
        <v>1</v>
      </c>
      <c r="O62" s="608">
        <v>42</v>
      </c>
      <c r="P62" s="608">
        <v>24</v>
      </c>
      <c r="Q62" s="608">
        <v>18</v>
      </c>
      <c r="R62" s="608">
        <v>8</v>
      </c>
      <c r="S62" s="608">
        <v>6</v>
      </c>
      <c r="T62" s="608">
        <v>18</v>
      </c>
      <c r="U62" s="608">
        <v>9</v>
      </c>
      <c r="V62" s="608">
        <v>6</v>
      </c>
      <c r="W62" s="608">
        <v>4</v>
      </c>
      <c r="X62" s="608">
        <v>10</v>
      </c>
      <c r="Y62" s="608">
        <v>5</v>
      </c>
      <c r="Z62" s="608">
        <v>0</v>
      </c>
      <c r="AA62" s="608">
        <v>0</v>
      </c>
      <c r="AB62" s="608">
        <v>0</v>
      </c>
      <c r="AC62" s="608">
        <v>0</v>
      </c>
      <c r="AD62" s="608">
        <v>2</v>
      </c>
      <c r="AE62" s="608">
        <v>9</v>
      </c>
      <c r="AF62" s="608">
        <v>2</v>
      </c>
      <c r="AG62" s="608">
        <v>5</v>
      </c>
      <c r="AH62" s="608">
        <v>0</v>
      </c>
      <c r="AI62" s="608">
        <v>0</v>
      </c>
    </row>
    <row r="63" spans="1:35" x14ac:dyDescent="0.3">
      <c r="A63" s="170" t="str">
        <f t="shared" si="0"/>
        <v>4.00073</v>
      </c>
      <c r="B63" s="608" t="s">
        <v>84</v>
      </c>
      <c r="C63" s="608" t="s">
        <v>1503</v>
      </c>
      <c r="D63" s="608" t="s">
        <v>1504</v>
      </c>
      <c r="E63" s="608" t="s">
        <v>4730</v>
      </c>
      <c r="F63" s="608" t="s">
        <v>3279</v>
      </c>
      <c r="G63" s="608" t="s">
        <v>3</v>
      </c>
      <c r="H63" s="608" t="s">
        <v>5308</v>
      </c>
      <c r="I63" s="608" t="s">
        <v>5309</v>
      </c>
      <c r="J63" s="608" t="s">
        <v>4393</v>
      </c>
      <c r="K63" s="608" t="s">
        <v>5310</v>
      </c>
      <c r="L63" s="608" t="s">
        <v>33</v>
      </c>
      <c r="M63" s="608" t="s">
        <v>99</v>
      </c>
      <c r="N63" s="608" t="s">
        <v>1</v>
      </c>
      <c r="O63" s="608">
        <v>401</v>
      </c>
      <c r="P63" s="608">
        <v>214</v>
      </c>
      <c r="Q63" s="608">
        <v>187</v>
      </c>
      <c r="R63" s="608">
        <v>139</v>
      </c>
      <c r="S63" s="608">
        <v>75</v>
      </c>
      <c r="T63" s="608">
        <v>59</v>
      </c>
      <c r="U63" s="608">
        <v>33</v>
      </c>
      <c r="V63" s="608">
        <v>92</v>
      </c>
      <c r="W63" s="608">
        <v>48</v>
      </c>
      <c r="X63" s="608">
        <v>90</v>
      </c>
      <c r="Y63" s="608">
        <v>50</v>
      </c>
      <c r="Z63" s="608">
        <v>21</v>
      </c>
      <c r="AA63" s="608">
        <v>8</v>
      </c>
      <c r="AB63" s="608">
        <v>0</v>
      </c>
      <c r="AC63" s="608">
        <v>0</v>
      </c>
      <c r="AD63" s="608">
        <v>64</v>
      </c>
      <c r="AE63" s="608">
        <v>26</v>
      </c>
      <c r="AF63" s="608">
        <v>44</v>
      </c>
      <c r="AG63" s="608">
        <v>40</v>
      </c>
      <c r="AH63" s="608">
        <v>13</v>
      </c>
      <c r="AI63" s="608">
        <v>0</v>
      </c>
    </row>
    <row r="64" spans="1:35" x14ac:dyDescent="0.3">
      <c r="A64" s="170" t="str">
        <f t="shared" si="0"/>
        <v>4.00074</v>
      </c>
      <c r="B64" s="608" t="s">
        <v>92</v>
      </c>
      <c r="C64" s="608" t="s">
        <v>1506</v>
      </c>
      <c r="D64" s="608" t="s">
        <v>4732</v>
      </c>
      <c r="E64" s="608" t="s">
        <v>4730</v>
      </c>
      <c r="F64" s="608" t="s">
        <v>3279</v>
      </c>
      <c r="G64" s="608" t="s">
        <v>3</v>
      </c>
      <c r="H64" s="608" t="s">
        <v>5308</v>
      </c>
      <c r="I64" s="608" t="s">
        <v>5309</v>
      </c>
      <c r="J64" s="608" t="s">
        <v>4393</v>
      </c>
      <c r="K64" s="608" t="s">
        <v>5310</v>
      </c>
      <c r="L64" s="608" t="s">
        <v>33</v>
      </c>
      <c r="M64" s="608" t="s">
        <v>99</v>
      </c>
      <c r="N64" s="608" t="s">
        <v>2</v>
      </c>
      <c r="O64" s="608">
        <v>186</v>
      </c>
      <c r="P64" s="608">
        <v>105</v>
      </c>
      <c r="Q64" s="608">
        <v>81</v>
      </c>
      <c r="R64" s="608">
        <v>72</v>
      </c>
      <c r="S64" s="608">
        <v>40</v>
      </c>
      <c r="T64" s="608">
        <v>68</v>
      </c>
      <c r="U64" s="608">
        <v>38</v>
      </c>
      <c r="V64" s="608">
        <v>5</v>
      </c>
      <c r="W64" s="608">
        <v>4</v>
      </c>
      <c r="X64" s="608">
        <v>41</v>
      </c>
      <c r="Y64" s="608">
        <v>23</v>
      </c>
      <c r="Z64" s="608">
        <v>0</v>
      </c>
      <c r="AA64" s="608">
        <v>0</v>
      </c>
      <c r="AB64" s="608">
        <v>0</v>
      </c>
      <c r="AC64" s="608">
        <v>0</v>
      </c>
      <c r="AD64" s="608">
        <v>32</v>
      </c>
      <c r="AE64" s="608">
        <v>30</v>
      </c>
      <c r="AF64" s="608">
        <v>1</v>
      </c>
      <c r="AG64" s="608">
        <v>18</v>
      </c>
      <c r="AH64" s="608">
        <v>0</v>
      </c>
      <c r="AI64" s="608">
        <v>0</v>
      </c>
    </row>
    <row r="65" spans="1:35" x14ac:dyDescent="0.3">
      <c r="A65" s="170" t="str">
        <f t="shared" si="0"/>
        <v>4.00075</v>
      </c>
      <c r="B65" s="608" t="s">
        <v>116</v>
      </c>
      <c r="C65" s="608" t="s">
        <v>1507</v>
      </c>
      <c r="D65" s="608" t="s">
        <v>1508</v>
      </c>
      <c r="E65" s="608" t="s">
        <v>4730</v>
      </c>
      <c r="F65" s="608" t="s">
        <v>3279</v>
      </c>
      <c r="G65" s="608" t="s">
        <v>3</v>
      </c>
      <c r="H65" s="608" t="s">
        <v>5308</v>
      </c>
      <c r="I65" s="608" t="s">
        <v>5309</v>
      </c>
      <c r="J65" s="608" t="s">
        <v>4393</v>
      </c>
      <c r="K65" s="608" t="s">
        <v>5310</v>
      </c>
      <c r="L65" s="608" t="s">
        <v>33</v>
      </c>
      <c r="M65" s="608" t="s">
        <v>99</v>
      </c>
      <c r="N65" s="608" t="s">
        <v>3</v>
      </c>
      <c r="O65" s="608">
        <v>43</v>
      </c>
      <c r="P65" s="608">
        <v>15</v>
      </c>
      <c r="Q65" s="608">
        <v>28</v>
      </c>
      <c r="R65" s="608">
        <v>11</v>
      </c>
      <c r="S65" s="608">
        <v>5</v>
      </c>
      <c r="T65" s="608">
        <v>6</v>
      </c>
      <c r="U65" s="608">
        <v>4</v>
      </c>
      <c r="V65" s="608">
        <v>8</v>
      </c>
      <c r="W65" s="608">
        <v>2</v>
      </c>
      <c r="X65" s="608">
        <v>9</v>
      </c>
      <c r="Y65" s="608">
        <v>1</v>
      </c>
      <c r="Z65" s="608">
        <v>9</v>
      </c>
      <c r="AA65" s="608">
        <v>3</v>
      </c>
      <c r="AB65" s="608">
        <v>0</v>
      </c>
      <c r="AC65" s="608">
        <v>0</v>
      </c>
      <c r="AD65" s="608">
        <v>6</v>
      </c>
      <c r="AE65" s="608">
        <v>2</v>
      </c>
      <c r="AF65" s="608">
        <v>6</v>
      </c>
      <c r="AG65" s="608">
        <v>8</v>
      </c>
      <c r="AH65" s="608">
        <v>6</v>
      </c>
      <c r="AI65" s="608">
        <v>0</v>
      </c>
    </row>
    <row r="66" spans="1:35" x14ac:dyDescent="0.3">
      <c r="A66" s="170" t="str">
        <f t="shared" si="0"/>
        <v>4.00078</v>
      </c>
      <c r="B66" s="608" t="s">
        <v>938</v>
      </c>
      <c r="C66" s="608" t="s">
        <v>1510</v>
      </c>
      <c r="D66" s="608" t="s">
        <v>1511</v>
      </c>
      <c r="E66" s="608" t="s">
        <v>1</v>
      </c>
      <c r="F66" s="608" t="s">
        <v>3277</v>
      </c>
      <c r="G66" s="608" t="s">
        <v>4</v>
      </c>
      <c r="H66" s="608" t="s">
        <v>5308</v>
      </c>
      <c r="I66" s="608" t="s">
        <v>5309</v>
      </c>
      <c r="J66" s="608" t="s">
        <v>4393</v>
      </c>
      <c r="K66" s="608" t="s">
        <v>5310</v>
      </c>
      <c r="L66" s="608" t="s">
        <v>33</v>
      </c>
      <c r="M66" s="608" t="s">
        <v>62</v>
      </c>
      <c r="N66" s="608" t="s">
        <v>1</v>
      </c>
      <c r="O66" s="608">
        <v>397</v>
      </c>
      <c r="P66" s="608">
        <v>237</v>
      </c>
      <c r="Q66" s="608">
        <v>160</v>
      </c>
      <c r="R66" s="608">
        <v>172</v>
      </c>
      <c r="S66" s="608">
        <v>106</v>
      </c>
      <c r="T66" s="608">
        <v>94</v>
      </c>
      <c r="U66" s="608">
        <v>55</v>
      </c>
      <c r="V66" s="608">
        <v>67</v>
      </c>
      <c r="W66" s="608">
        <v>39</v>
      </c>
      <c r="X66" s="608">
        <v>59</v>
      </c>
      <c r="Y66" s="608">
        <v>34</v>
      </c>
      <c r="Z66" s="608">
        <v>5</v>
      </c>
      <c r="AA66" s="608">
        <v>3</v>
      </c>
      <c r="AB66" s="608">
        <v>0</v>
      </c>
      <c r="AC66" s="608">
        <v>0</v>
      </c>
      <c r="AD66" s="608">
        <v>66</v>
      </c>
      <c r="AE66" s="608">
        <v>39</v>
      </c>
      <c r="AF66" s="608">
        <v>28</v>
      </c>
      <c r="AG66" s="608">
        <v>25</v>
      </c>
      <c r="AH66" s="608">
        <v>2</v>
      </c>
      <c r="AI66" s="608">
        <v>0</v>
      </c>
    </row>
    <row r="67" spans="1:35" x14ac:dyDescent="0.3">
      <c r="A67" s="170" t="str">
        <f t="shared" si="0"/>
        <v>4.00079</v>
      </c>
      <c r="B67" s="608" t="s">
        <v>937</v>
      </c>
      <c r="C67" s="608" t="s">
        <v>1512</v>
      </c>
      <c r="D67" s="608" t="s">
        <v>1513</v>
      </c>
      <c r="E67" s="608" t="s">
        <v>1</v>
      </c>
      <c r="F67" s="608" t="s">
        <v>3277</v>
      </c>
      <c r="G67" s="608" t="s">
        <v>4</v>
      </c>
      <c r="H67" s="608" t="s">
        <v>5308</v>
      </c>
      <c r="I67" s="608" t="s">
        <v>16</v>
      </c>
      <c r="J67" s="608" t="s">
        <v>4393</v>
      </c>
      <c r="K67" s="608" t="s">
        <v>5310</v>
      </c>
      <c r="L67" s="608" t="s">
        <v>33</v>
      </c>
      <c r="M67" s="608" t="s">
        <v>62</v>
      </c>
      <c r="N67" s="608" t="s">
        <v>2</v>
      </c>
      <c r="O67" s="608">
        <v>0</v>
      </c>
      <c r="P67" s="608">
        <v>0</v>
      </c>
      <c r="Q67" s="608">
        <v>0</v>
      </c>
      <c r="R67" s="608">
        <v>0</v>
      </c>
      <c r="S67" s="608">
        <v>0</v>
      </c>
      <c r="T67" s="608">
        <v>0</v>
      </c>
      <c r="U67" s="608">
        <v>0</v>
      </c>
      <c r="V67" s="608">
        <v>0</v>
      </c>
      <c r="W67" s="608">
        <v>0</v>
      </c>
      <c r="X67" s="608">
        <v>0</v>
      </c>
      <c r="Y67" s="608">
        <v>0</v>
      </c>
      <c r="Z67" s="608">
        <v>0</v>
      </c>
      <c r="AA67" s="608">
        <v>0</v>
      </c>
      <c r="AB67" s="608">
        <v>0</v>
      </c>
      <c r="AC67" s="608">
        <v>0</v>
      </c>
      <c r="AD67" s="608">
        <v>0</v>
      </c>
      <c r="AE67" s="608">
        <v>0</v>
      </c>
      <c r="AF67" s="608">
        <v>0</v>
      </c>
      <c r="AG67" s="608">
        <v>0</v>
      </c>
      <c r="AH67" s="608">
        <v>0</v>
      </c>
      <c r="AI67" s="608">
        <v>0</v>
      </c>
    </row>
    <row r="68" spans="1:35" x14ac:dyDescent="0.3">
      <c r="A68" s="170" t="str">
        <f t="shared" ref="A68:A131" si="1">CONCATENATE("4.",B68)</f>
        <v>4.00080</v>
      </c>
      <c r="B68" s="608" t="s">
        <v>1034</v>
      </c>
      <c r="C68" s="608" t="s">
        <v>1515</v>
      </c>
      <c r="D68" s="608" t="s">
        <v>1516</v>
      </c>
      <c r="E68" s="608" t="s">
        <v>110</v>
      </c>
      <c r="F68" s="608" t="s">
        <v>377</v>
      </c>
      <c r="G68" s="608" t="s">
        <v>1</v>
      </c>
      <c r="H68" s="608" t="s">
        <v>5308</v>
      </c>
      <c r="I68" s="608" t="s">
        <v>5529</v>
      </c>
      <c r="J68" s="608" t="s">
        <v>4393</v>
      </c>
      <c r="K68" s="608" t="s">
        <v>5310</v>
      </c>
      <c r="L68" s="608" t="s">
        <v>33</v>
      </c>
      <c r="M68" s="608" t="s">
        <v>378</v>
      </c>
      <c r="N68" s="608" t="s">
        <v>1</v>
      </c>
      <c r="O68" s="608">
        <v>119</v>
      </c>
      <c r="P68" s="608">
        <v>67</v>
      </c>
      <c r="Q68" s="608">
        <v>52</v>
      </c>
      <c r="R68" s="608">
        <v>26</v>
      </c>
      <c r="S68" s="608">
        <v>13</v>
      </c>
      <c r="T68" s="608">
        <v>14</v>
      </c>
      <c r="U68" s="608">
        <v>7</v>
      </c>
      <c r="V68" s="608">
        <v>14</v>
      </c>
      <c r="W68" s="608">
        <v>8</v>
      </c>
      <c r="X68" s="608">
        <v>56</v>
      </c>
      <c r="Y68" s="608">
        <v>33</v>
      </c>
      <c r="Z68" s="608">
        <v>9</v>
      </c>
      <c r="AA68" s="608">
        <v>6</v>
      </c>
      <c r="AB68" s="608">
        <v>0</v>
      </c>
      <c r="AC68" s="608">
        <v>0</v>
      </c>
      <c r="AD68" s="608">
        <v>13</v>
      </c>
      <c r="AE68" s="608">
        <v>7</v>
      </c>
      <c r="AF68" s="608">
        <v>6</v>
      </c>
      <c r="AG68" s="608">
        <v>23</v>
      </c>
      <c r="AH68" s="608">
        <v>3</v>
      </c>
      <c r="AI68" s="608">
        <v>0</v>
      </c>
    </row>
    <row r="69" spans="1:35" x14ac:dyDescent="0.3">
      <c r="A69" s="170" t="str">
        <f t="shared" si="1"/>
        <v>4.00087</v>
      </c>
      <c r="B69" s="608" t="s">
        <v>1080</v>
      </c>
      <c r="C69" s="608" t="s">
        <v>1382</v>
      </c>
      <c r="D69" s="608" t="s">
        <v>1518</v>
      </c>
      <c r="E69" s="608" t="s">
        <v>4728</v>
      </c>
      <c r="F69" s="608" t="s">
        <v>3278</v>
      </c>
      <c r="G69" s="608" t="s">
        <v>2</v>
      </c>
      <c r="H69" s="608" t="s">
        <v>5308</v>
      </c>
      <c r="I69" s="608">
        <v>0</v>
      </c>
      <c r="J69" s="608" t="s">
        <v>996</v>
      </c>
      <c r="K69" s="608" t="s">
        <v>5310</v>
      </c>
      <c r="L69" s="608" t="s">
        <v>33</v>
      </c>
      <c r="M69" s="608" t="s">
        <v>1</v>
      </c>
      <c r="N69" s="608" t="s">
        <v>10</v>
      </c>
      <c r="O69" s="608">
        <v>31</v>
      </c>
      <c r="P69" s="608">
        <v>0</v>
      </c>
      <c r="Q69" s="608">
        <v>31</v>
      </c>
      <c r="R69" s="608">
        <v>6</v>
      </c>
      <c r="S69" s="608">
        <v>0</v>
      </c>
      <c r="T69" s="608">
        <v>13</v>
      </c>
      <c r="U69" s="608">
        <v>0</v>
      </c>
      <c r="V69" s="608">
        <v>12</v>
      </c>
      <c r="W69" s="608">
        <v>0</v>
      </c>
      <c r="X69" s="608">
        <v>0</v>
      </c>
      <c r="Y69" s="608">
        <v>0</v>
      </c>
      <c r="Z69" s="608">
        <v>0</v>
      </c>
      <c r="AA69" s="608">
        <v>0</v>
      </c>
      <c r="AB69" s="608">
        <v>0</v>
      </c>
      <c r="AC69" s="608">
        <v>0</v>
      </c>
      <c r="AD69" s="608">
        <v>6</v>
      </c>
      <c r="AE69" s="608">
        <v>13</v>
      </c>
      <c r="AF69" s="608">
        <v>12</v>
      </c>
      <c r="AG69" s="608">
        <v>0</v>
      </c>
      <c r="AH69" s="608">
        <v>0</v>
      </c>
      <c r="AI69" s="608">
        <v>0</v>
      </c>
    </row>
    <row r="70" spans="1:35" x14ac:dyDescent="0.3">
      <c r="A70" s="170" t="str">
        <f t="shared" si="1"/>
        <v>4.00088</v>
      </c>
      <c r="B70" s="608" t="s">
        <v>1064</v>
      </c>
      <c r="C70" s="608" t="s">
        <v>1382</v>
      </c>
      <c r="D70" s="608" t="s">
        <v>1520</v>
      </c>
      <c r="E70" s="608" t="s">
        <v>3</v>
      </c>
      <c r="F70" s="608" t="s">
        <v>58</v>
      </c>
      <c r="G70" s="608" t="s">
        <v>2</v>
      </c>
      <c r="H70" s="608" t="s">
        <v>5308</v>
      </c>
      <c r="I70" s="608">
        <v>0</v>
      </c>
      <c r="J70" s="608" t="s">
        <v>996</v>
      </c>
      <c r="K70" s="608" t="s">
        <v>5310</v>
      </c>
      <c r="L70" s="608" t="s">
        <v>35</v>
      </c>
      <c r="M70" s="608" t="s">
        <v>1</v>
      </c>
      <c r="N70" s="608" t="s">
        <v>1</v>
      </c>
      <c r="O70" s="608">
        <v>3</v>
      </c>
      <c r="P70" s="608">
        <v>2</v>
      </c>
      <c r="Q70" s="608">
        <v>1</v>
      </c>
      <c r="R70" s="608">
        <v>0</v>
      </c>
      <c r="S70" s="608">
        <v>0</v>
      </c>
      <c r="T70" s="608">
        <v>1</v>
      </c>
      <c r="U70" s="608">
        <v>1</v>
      </c>
      <c r="V70" s="608">
        <v>2</v>
      </c>
      <c r="W70" s="608">
        <v>1</v>
      </c>
      <c r="X70" s="608">
        <v>0</v>
      </c>
      <c r="Y70" s="608">
        <v>0</v>
      </c>
      <c r="Z70" s="608">
        <v>0</v>
      </c>
      <c r="AA70" s="608">
        <v>0</v>
      </c>
      <c r="AB70" s="608">
        <v>0</v>
      </c>
      <c r="AC70" s="608">
        <v>0</v>
      </c>
      <c r="AD70" s="608">
        <v>0</v>
      </c>
      <c r="AE70" s="608">
        <v>0</v>
      </c>
      <c r="AF70" s="608">
        <v>1</v>
      </c>
      <c r="AG70" s="608">
        <v>0</v>
      </c>
      <c r="AH70" s="608">
        <v>0</v>
      </c>
      <c r="AI70" s="608">
        <v>0</v>
      </c>
    </row>
    <row r="71" spans="1:35" x14ac:dyDescent="0.3">
      <c r="A71" s="170" t="str">
        <f t="shared" si="1"/>
        <v>4.00089</v>
      </c>
      <c r="B71" s="608" t="s">
        <v>1060</v>
      </c>
      <c r="C71" s="608" t="s">
        <v>1521</v>
      </c>
      <c r="D71" s="608" t="s">
        <v>1522</v>
      </c>
      <c r="E71" s="608" t="s">
        <v>3</v>
      </c>
      <c r="F71" s="608" t="s">
        <v>58</v>
      </c>
      <c r="G71" s="608" t="s">
        <v>2</v>
      </c>
      <c r="H71" s="608" t="s">
        <v>5308</v>
      </c>
      <c r="I71" s="608" t="s">
        <v>5309</v>
      </c>
      <c r="J71" s="608" t="s">
        <v>4393</v>
      </c>
      <c r="K71" s="608" t="s">
        <v>5310</v>
      </c>
      <c r="L71" s="608" t="s">
        <v>35</v>
      </c>
      <c r="M71" s="608" t="s">
        <v>1</v>
      </c>
      <c r="N71" s="608" t="s">
        <v>1</v>
      </c>
      <c r="O71" s="608">
        <v>456</v>
      </c>
      <c r="P71" s="608">
        <v>254</v>
      </c>
      <c r="Q71" s="608">
        <v>202</v>
      </c>
      <c r="R71" s="608">
        <v>183</v>
      </c>
      <c r="S71" s="608">
        <v>96</v>
      </c>
      <c r="T71" s="608">
        <v>96</v>
      </c>
      <c r="U71" s="608">
        <v>50</v>
      </c>
      <c r="V71" s="608">
        <v>63</v>
      </c>
      <c r="W71" s="608">
        <v>39</v>
      </c>
      <c r="X71" s="608">
        <v>71</v>
      </c>
      <c r="Y71" s="608">
        <v>47</v>
      </c>
      <c r="Z71" s="608">
        <v>43</v>
      </c>
      <c r="AA71" s="608">
        <v>22</v>
      </c>
      <c r="AB71" s="608">
        <v>0</v>
      </c>
      <c r="AC71" s="608">
        <v>0</v>
      </c>
      <c r="AD71" s="608">
        <v>87</v>
      </c>
      <c r="AE71" s="608">
        <v>46</v>
      </c>
      <c r="AF71" s="608">
        <v>24</v>
      </c>
      <c r="AG71" s="608">
        <v>24</v>
      </c>
      <c r="AH71" s="608">
        <v>21</v>
      </c>
      <c r="AI71" s="608">
        <v>0</v>
      </c>
    </row>
    <row r="72" spans="1:35" x14ac:dyDescent="0.3">
      <c r="A72" s="170" t="str">
        <f t="shared" si="1"/>
        <v>4.00090</v>
      </c>
      <c r="B72" s="608" t="s">
        <v>1059</v>
      </c>
      <c r="C72" s="608" t="s">
        <v>1524</v>
      </c>
      <c r="D72" s="608" t="s">
        <v>1525</v>
      </c>
      <c r="E72" s="608" t="s">
        <v>3</v>
      </c>
      <c r="F72" s="608" t="s">
        <v>58</v>
      </c>
      <c r="G72" s="608" t="s">
        <v>2</v>
      </c>
      <c r="H72" s="608" t="s">
        <v>5308</v>
      </c>
      <c r="I72" s="608" t="s">
        <v>5309</v>
      </c>
      <c r="J72" s="608" t="s">
        <v>4393</v>
      </c>
      <c r="K72" s="608" t="s">
        <v>5310</v>
      </c>
      <c r="L72" s="608" t="s">
        <v>35</v>
      </c>
      <c r="M72" s="608" t="s">
        <v>1</v>
      </c>
      <c r="N72" s="608" t="s">
        <v>1</v>
      </c>
      <c r="O72" s="608">
        <v>110</v>
      </c>
      <c r="P72" s="608">
        <v>58</v>
      </c>
      <c r="Q72" s="608">
        <v>52</v>
      </c>
      <c r="R72" s="608">
        <v>13</v>
      </c>
      <c r="S72" s="608">
        <v>4</v>
      </c>
      <c r="T72" s="608">
        <v>47</v>
      </c>
      <c r="U72" s="608">
        <v>27</v>
      </c>
      <c r="V72" s="608">
        <v>14</v>
      </c>
      <c r="W72" s="608">
        <v>9</v>
      </c>
      <c r="X72" s="608">
        <v>31</v>
      </c>
      <c r="Y72" s="608">
        <v>18</v>
      </c>
      <c r="Z72" s="608">
        <v>5</v>
      </c>
      <c r="AA72" s="608">
        <v>0</v>
      </c>
      <c r="AB72" s="608">
        <v>0</v>
      </c>
      <c r="AC72" s="608">
        <v>0</v>
      </c>
      <c r="AD72" s="608">
        <v>9</v>
      </c>
      <c r="AE72" s="608">
        <v>20</v>
      </c>
      <c r="AF72" s="608">
        <v>5</v>
      </c>
      <c r="AG72" s="608">
        <v>13</v>
      </c>
      <c r="AH72" s="608">
        <v>5</v>
      </c>
      <c r="AI72" s="608">
        <v>0</v>
      </c>
    </row>
    <row r="73" spans="1:35" x14ac:dyDescent="0.3">
      <c r="A73" s="170" t="str">
        <f t="shared" si="1"/>
        <v>4.00092</v>
      </c>
      <c r="B73" s="608" t="s">
        <v>142</v>
      </c>
      <c r="C73" s="608" t="s">
        <v>1526</v>
      </c>
      <c r="D73" s="608" t="s">
        <v>1527</v>
      </c>
      <c r="E73" s="608" t="s">
        <v>3</v>
      </c>
      <c r="F73" s="608" t="s">
        <v>58</v>
      </c>
      <c r="G73" s="608" t="s">
        <v>2</v>
      </c>
      <c r="H73" s="608" t="s">
        <v>5308</v>
      </c>
      <c r="I73" s="608" t="s">
        <v>5309</v>
      </c>
      <c r="J73" s="608" t="s">
        <v>4393</v>
      </c>
      <c r="K73" s="608" t="s">
        <v>5310</v>
      </c>
      <c r="L73" s="608" t="s">
        <v>35</v>
      </c>
      <c r="M73" s="608" t="s">
        <v>1</v>
      </c>
      <c r="N73" s="608" t="s">
        <v>4</v>
      </c>
      <c r="O73" s="608">
        <v>494</v>
      </c>
      <c r="P73" s="608">
        <v>286</v>
      </c>
      <c r="Q73" s="608">
        <v>208</v>
      </c>
      <c r="R73" s="608">
        <v>177</v>
      </c>
      <c r="S73" s="608">
        <v>103</v>
      </c>
      <c r="T73" s="608">
        <v>95</v>
      </c>
      <c r="U73" s="608">
        <v>50</v>
      </c>
      <c r="V73" s="608">
        <v>65</v>
      </c>
      <c r="W73" s="608">
        <v>36</v>
      </c>
      <c r="X73" s="608">
        <v>78</v>
      </c>
      <c r="Y73" s="608">
        <v>54</v>
      </c>
      <c r="Z73" s="608">
        <v>79</v>
      </c>
      <c r="AA73" s="608">
        <v>43</v>
      </c>
      <c r="AB73" s="608">
        <v>0</v>
      </c>
      <c r="AC73" s="608">
        <v>0</v>
      </c>
      <c r="AD73" s="608">
        <v>74</v>
      </c>
      <c r="AE73" s="608">
        <v>45</v>
      </c>
      <c r="AF73" s="608">
        <v>29</v>
      </c>
      <c r="AG73" s="608">
        <v>24</v>
      </c>
      <c r="AH73" s="608">
        <v>36</v>
      </c>
      <c r="AI73" s="608">
        <v>0</v>
      </c>
    </row>
    <row r="74" spans="1:35" x14ac:dyDescent="0.3">
      <c r="A74" s="170" t="str">
        <f t="shared" si="1"/>
        <v>4.00093</v>
      </c>
      <c r="B74" s="608" t="s">
        <v>44</v>
      </c>
      <c r="C74" s="608" t="s">
        <v>1529</v>
      </c>
      <c r="D74" s="608" t="s">
        <v>1530</v>
      </c>
      <c r="E74" s="608" t="s">
        <v>3</v>
      </c>
      <c r="F74" s="608" t="s">
        <v>58</v>
      </c>
      <c r="G74" s="608" t="s">
        <v>1</v>
      </c>
      <c r="H74" s="608" t="s">
        <v>5308</v>
      </c>
      <c r="I74" s="608" t="s">
        <v>5529</v>
      </c>
      <c r="J74" s="608" t="s">
        <v>4393</v>
      </c>
      <c r="K74" s="608" t="s">
        <v>5310</v>
      </c>
      <c r="L74" s="608" t="s">
        <v>35</v>
      </c>
      <c r="M74" s="608" t="s">
        <v>1</v>
      </c>
      <c r="N74" s="608" t="s">
        <v>1</v>
      </c>
      <c r="O74" s="608">
        <v>692</v>
      </c>
      <c r="P74" s="608">
        <v>336</v>
      </c>
      <c r="Q74" s="608">
        <v>356</v>
      </c>
      <c r="R74" s="608">
        <v>283</v>
      </c>
      <c r="S74" s="608">
        <v>136</v>
      </c>
      <c r="T74" s="608">
        <v>160</v>
      </c>
      <c r="U74" s="608">
        <v>72</v>
      </c>
      <c r="V74" s="608">
        <v>78</v>
      </c>
      <c r="W74" s="608">
        <v>47</v>
      </c>
      <c r="X74" s="608">
        <v>144</v>
      </c>
      <c r="Y74" s="608">
        <v>65</v>
      </c>
      <c r="Z74" s="608">
        <v>27</v>
      </c>
      <c r="AA74" s="608">
        <v>16</v>
      </c>
      <c r="AB74" s="608">
        <v>0</v>
      </c>
      <c r="AC74" s="608">
        <v>0</v>
      </c>
      <c r="AD74" s="608">
        <v>147</v>
      </c>
      <c r="AE74" s="608">
        <v>88</v>
      </c>
      <c r="AF74" s="608">
        <v>31</v>
      </c>
      <c r="AG74" s="608">
        <v>79</v>
      </c>
      <c r="AH74" s="608">
        <v>11</v>
      </c>
      <c r="AI74" s="608">
        <v>0</v>
      </c>
    </row>
    <row r="75" spans="1:35" x14ac:dyDescent="0.3">
      <c r="A75" s="170" t="str">
        <f t="shared" si="1"/>
        <v>4.00094</v>
      </c>
      <c r="B75" s="608" t="s">
        <v>144</v>
      </c>
      <c r="C75" s="608" t="s">
        <v>1531</v>
      </c>
      <c r="D75" s="608" t="s">
        <v>1532</v>
      </c>
      <c r="E75" s="608" t="s">
        <v>3</v>
      </c>
      <c r="F75" s="608" t="s">
        <v>58</v>
      </c>
      <c r="G75" s="608" t="s">
        <v>5</v>
      </c>
      <c r="H75" s="608" t="s">
        <v>5308</v>
      </c>
      <c r="I75" s="608" t="s">
        <v>5347</v>
      </c>
      <c r="J75" s="608" t="s">
        <v>4393</v>
      </c>
      <c r="K75" s="608" t="s">
        <v>5310</v>
      </c>
      <c r="L75" s="608" t="s">
        <v>35</v>
      </c>
      <c r="M75" s="608" t="s">
        <v>1</v>
      </c>
      <c r="N75" s="608" t="s">
        <v>2</v>
      </c>
      <c r="O75" s="608">
        <v>447</v>
      </c>
      <c r="P75" s="608">
        <v>240</v>
      </c>
      <c r="Q75" s="608">
        <v>207</v>
      </c>
      <c r="R75" s="608">
        <v>152</v>
      </c>
      <c r="S75" s="608">
        <v>83</v>
      </c>
      <c r="T75" s="608">
        <v>124</v>
      </c>
      <c r="U75" s="608">
        <v>65</v>
      </c>
      <c r="V75" s="608">
        <v>63</v>
      </c>
      <c r="W75" s="608">
        <v>35</v>
      </c>
      <c r="X75" s="608">
        <v>83</v>
      </c>
      <c r="Y75" s="608">
        <v>41</v>
      </c>
      <c r="Z75" s="608">
        <v>25</v>
      </c>
      <c r="AA75" s="608">
        <v>16</v>
      </c>
      <c r="AB75" s="608">
        <v>0</v>
      </c>
      <c r="AC75" s="608">
        <v>0</v>
      </c>
      <c r="AD75" s="608">
        <v>69</v>
      </c>
      <c r="AE75" s="608">
        <v>59</v>
      </c>
      <c r="AF75" s="608">
        <v>28</v>
      </c>
      <c r="AG75" s="608">
        <v>42</v>
      </c>
      <c r="AH75" s="608">
        <v>9</v>
      </c>
      <c r="AI75" s="608">
        <v>0</v>
      </c>
    </row>
    <row r="76" spans="1:35" x14ac:dyDescent="0.3">
      <c r="A76" s="170" t="str">
        <f t="shared" si="1"/>
        <v>4.00095</v>
      </c>
      <c r="B76" s="608" t="s">
        <v>114</v>
      </c>
      <c r="C76" s="608" t="s">
        <v>1382</v>
      </c>
      <c r="D76" s="608" t="s">
        <v>3478</v>
      </c>
      <c r="E76" s="608" t="s">
        <v>3</v>
      </c>
      <c r="F76" s="608" t="s">
        <v>58</v>
      </c>
      <c r="G76" s="608" t="s">
        <v>3</v>
      </c>
      <c r="H76" s="608" t="s">
        <v>5308</v>
      </c>
      <c r="I76" s="608">
        <v>0</v>
      </c>
      <c r="J76" s="608" t="s">
        <v>996</v>
      </c>
      <c r="K76" s="608" t="s">
        <v>5310</v>
      </c>
      <c r="L76" s="608" t="s">
        <v>35</v>
      </c>
      <c r="M76" s="608" t="s">
        <v>1</v>
      </c>
      <c r="N76" s="608" t="s">
        <v>6</v>
      </c>
      <c r="O76" s="608">
        <v>36</v>
      </c>
      <c r="P76" s="608">
        <v>26</v>
      </c>
      <c r="Q76" s="608">
        <v>10</v>
      </c>
      <c r="R76" s="608">
        <v>9</v>
      </c>
      <c r="S76" s="608">
        <v>8</v>
      </c>
      <c r="T76" s="608">
        <v>9</v>
      </c>
      <c r="U76" s="608">
        <v>7</v>
      </c>
      <c r="V76" s="608">
        <v>6</v>
      </c>
      <c r="W76" s="608">
        <v>4</v>
      </c>
      <c r="X76" s="608">
        <v>9</v>
      </c>
      <c r="Y76" s="608">
        <v>6</v>
      </c>
      <c r="Z76" s="608">
        <v>3</v>
      </c>
      <c r="AA76" s="608">
        <v>1</v>
      </c>
      <c r="AB76" s="608">
        <v>0</v>
      </c>
      <c r="AC76" s="608">
        <v>0</v>
      </c>
      <c r="AD76" s="608">
        <v>1</v>
      </c>
      <c r="AE76" s="608">
        <v>2</v>
      </c>
      <c r="AF76" s="608">
        <v>2</v>
      </c>
      <c r="AG76" s="608">
        <v>3</v>
      </c>
      <c r="AH76" s="608">
        <v>2</v>
      </c>
      <c r="AI76" s="608">
        <v>0</v>
      </c>
    </row>
    <row r="77" spans="1:35" x14ac:dyDescent="0.3">
      <c r="A77" s="170" t="str">
        <f t="shared" si="1"/>
        <v>4.00096</v>
      </c>
      <c r="B77" s="608" t="s">
        <v>147</v>
      </c>
      <c r="C77" s="608" t="s">
        <v>1534</v>
      </c>
      <c r="D77" s="608" t="s">
        <v>1535</v>
      </c>
      <c r="E77" s="608" t="s">
        <v>3</v>
      </c>
      <c r="F77" s="608" t="s">
        <v>58</v>
      </c>
      <c r="G77" s="608" t="s">
        <v>3</v>
      </c>
      <c r="H77" s="608" t="s">
        <v>5308</v>
      </c>
      <c r="I77" s="608" t="s">
        <v>5309</v>
      </c>
      <c r="J77" s="608" t="s">
        <v>4393</v>
      </c>
      <c r="K77" s="608" t="s">
        <v>5310</v>
      </c>
      <c r="L77" s="608" t="s">
        <v>35</v>
      </c>
      <c r="M77" s="608" t="s">
        <v>1</v>
      </c>
      <c r="N77" s="608" t="s">
        <v>6</v>
      </c>
      <c r="O77" s="608">
        <v>251</v>
      </c>
      <c r="P77" s="608">
        <v>127</v>
      </c>
      <c r="Q77" s="608">
        <v>124</v>
      </c>
      <c r="R77" s="608">
        <v>107</v>
      </c>
      <c r="S77" s="608">
        <v>54</v>
      </c>
      <c r="T77" s="608">
        <v>69</v>
      </c>
      <c r="U77" s="608">
        <v>31</v>
      </c>
      <c r="V77" s="608">
        <v>8</v>
      </c>
      <c r="W77" s="608">
        <v>7</v>
      </c>
      <c r="X77" s="608">
        <v>47</v>
      </c>
      <c r="Y77" s="608">
        <v>28</v>
      </c>
      <c r="Z77" s="608">
        <v>20</v>
      </c>
      <c r="AA77" s="608">
        <v>7</v>
      </c>
      <c r="AB77" s="608">
        <v>0</v>
      </c>
      <c r="AC77" s="608">
        <v>0</v>
      </c>
      <c r="AD77" s="608">
        <v>53</v>
      </c>
      <c r="AE77" s="608">
        <v>38</v>
      </c>
      <c r="AF77" s="608">
        <v>1</v>
      </c>
      <c r="AG77" s="608">
        <v>19</v>
      </c>
      <c r="AH77" s="608">
        <v>13</v>
      </c>
      <c r="AI77" s="608">
        <v>0</v>
      </c>
    </row>
    <row r="78" spans="1:35" x14ac:dyDescent="0.3">
      <c r="A78" s="170" t="str">
        <f t="shared" si="1"/>
        <v>4.00097</v>
      </c>
      <c r="B78" s="608" t="s">
        <v>1061</v>
      </c>
      <c r="C78" s="608" t="s">
        <v>1382</v>
      </c>
      <c r="D78" s="608" t="s">
        <v>1536</v>
      </c>
      <c r="E78" s="608" t="s">
        <v>3</v>
      </c>
      <c r="F78" s="608" t="s">
        <v>58</v>
      </c>
      <c r="G78" s="608" t="s">
        <v>4</v>
      </c>
      <c r="H78" s="608" t="s">
        <v>5308</v>
      </c>
      <c r="I78" s="608">
        <v>0</v>
      </c>
      <c r="J78" s="608" t="s">
        <v>996</v>
      </c>
      <c r="K78" s="608" t="s">
        <v>5310</v>
      </c>
      <c r="L78" s="608" t="s">
        <v>35</v>
      </c>
      <c r="M78" s="608" t="s">
        <v>1</v>
      </c>
      <c r="N78" s="608" t="s">
        <v>9</v>
      </c>
      <c r="O78" s="608">
        <v>0</v>
      </c>
      <c r="P78" s="608">
        <v>0</v>
      </c>
      <c r="Q78" s="608">
        <v>0</v>
      </c>
      <c r="R78" s="608">
        <v>0</v>
      </c>
      <c r="S78" s="608">
        <v>0</v>
      </c>
      <c r="T78" s="608">
        <v>0</v>
      </c>
      <c r="U78" s="608">
        <v>0</v>
      </c>
      <c r="V78" s="608">
        <v>0</v>
      </c>
      <c r="W78" s="608">
        <v>0</v>
      </c>
      <c r="X78" s="608">
        <v>0</v>
      </c>
      <c r="Y78" s="608">
        <v>0</v>
      </c>
      <c r="Z78" s="608">
        <v>0</v>
      </c>
      <c r="AA78" s="608">
        <v>0</v>
      </c>
      <c r="AB78" s="608">
        <v>0</v>
      </c>
      <c r="AC78" s="608">
        <v>0</v>
      </c>
      <c r="AD78" s="608">
        <v>0</v>
      </c>
      <c r="AE78" s="608">
        <v>0</v>
      </c>
      <c r="AF78" s="608">
        <v>0</v>
      </c>
      <c r="AG78" s="608">
        <v>0</v>
      </c>
      <c r="AH78" s="608">
        <v>0</v>
      </c>
      <c r="AI78" s="608">
        <v>0</v>
      </c>
    </row>
    <row r="79" spans="1:35" x14ac:dyDescent="0.3">
      <c r="A79" s="170" t="str">
        <f t="shared" si="1"/>
        <v>4.00098</v>
      </c>
      <c r="B79" s="608" t="s">
        <v>1074</v>
      </c>
      <c r="C79" s="608" t="s">
        <v>1538</v>
      </c>
      <c r="D79" s="608" t="s">
        <v>1539</v>
      </c>
      <c r="E79" s="608" t="s">
        <v>3</v>
      </c>
      <c r="F79" s="608" t="s">
        <v>58</v>
      </c>
      <c r="G79" s="608" t="s">
        <v>4</v>
      </c>
      <c r="H79" s="608" t="s">
        <v>5308</v>
      </c>
      <c r="I79" s="608" t="s">
        <v>5569</v>
      </c>
      <c r="J79" s="608" t="s">
        <v>4393</v>
      </c>
      <c r="K79" s="608" t="s">
        <v>5310</v>
      </c>
      <c r="L79" s="608" t="s">
        <v>35</v>
      </c>
      <c r="M79" s="608" t="s">
        <v>1</v>
      </c>
      <c r="N79" s="608" t="s">
        <v>9</v>
      </c>
      <c r="O79" s="608">
        <v>460</v>
      </c>
      <c r="P79" s="608">
        <v>238</v>
      </c>
      <c r="Q79" s="608">
        <v>222</v>
      </c>
      <c r="R79" s="608">
        <v>212</v>
      </c>
      <c r="S79" s="608">
        <v>112</v>
      </c>
      <c r="T79" s="608">
        <v>133</v>
      </c>
      <c r="U79" s="608">
        <v>75</v>
      </c>
      <c r="V79" s="608">
        <v>34</v>
      </c>
      <c r="W79" s="608">
        <v>20</v>
      </c>
      <c r="X79" s="608">
        <v>60</v>
      </c>
      <c r="Y79" s="608">
        <v>20</v>
      </c>
      <c r="Z79" s="608">
        <v>21</v>
      </c>
      <c r="AA79" s="608">
        <v>11</v>
      </c>
      <c r="AB79" s="608">
        <v>0</v>
      </c>
      <c r="AC79" s="608">
        <v>0</v>
      </c>
      <c r="AD79" s="608">
        <v>100</v>
      </c>
      <c r="AE79" s="608">
        <v>58</v>
      </c>
      <c r="AF79" s="608">
        <v>14</v>
      </c>
      <c r="AG79" s="608">
        <v>40</v>
      </c>
      <c r="AH79" s="608">
        <v>10</v>
      </c>
      <c r="AI79" s="608">
        <v>0</v>
      </c>
    </row>
    <row r="80" spans="1:35" x14ac:dyDescent="0.3">
      <c r="A80" s="170" t="str">
        <f t="shared" si="1"/>
        <v>4.00099</v>
      </c>
      <c r="B80" s="608" t="s">
        <v>1071</v>
      </c>
      <c r="C80" s="608" t="s">
        <v>1541</v>
      </c>
      <c r="D80" s="608" t="s">
        <v>1542</v>
      </c>
      <c r="E80" s="608" t="s">
        <v>3</v>
      </c>
      <c r="F80" s="608" t="s">
        <v>58</v>
      </c>
      <c r="G80" s="608" t="s">
        <v>5</v>
      </c>
      <c r="H80" s="608" t="s">
        <v>5308</v>
      </c>
      <c r="I80" s="608" t="s">
        <v>5309</v>
      </c>
      <c r="J80" s="608" t="s">
        <v>4393</v>
      </c>
      <c r="K80" s="608" t="s">
        <v>5310</v>
      </c>
      <c r="L80" s="608" t="s">
        <v>35</v>
      </c>
      <c r="M80" s="608" t="s">
        <v>1</v>
      </c>
      <c r="N80" s="608" t="s">
        <v>13</v>
      </c>
      <c r="O80" s="608">
        <v>197</v>
      </c>
      <c r="P80" s="608">
        <v>127</v>
      </c>
      <c r="Q80" s="608">
        <v>70</v>
      </c>
      <c r="R80" s="608">
        <v>67</v>
      </c>
      <c r="S80" s="608">
        <v>33</v>
      </c>
      <c r="T80" s="608">
        <v>40</v>
      </c>
      <c r="U80" s="608">
        <v>26</v>
      </c>
      <c r="V80" s="608">
        <v>53</v>
      </c>
      <c r="W80" s="608">
        <v>49</v>
      </c>
      <c r="X80" s="608">
        <v>30</v>
      </c>
      <c r="Y80" s="608">
        <v>16</v>
      </c>
      <c r="Z80" s="608">
        <v>7</v>
      </c>
      <c r="AA80" s="608">
        <v>3</v>
      </c>
      <c r="AB80" s="608">
        <v>0</v>
      </c>
      <c r="AC80" s="608">
        <v>0</v>
      </c>
      <c r="AD80" s="608">
        <v>34</v>
      </c>
      <c r="AE80" s="608">
        <v>14</v>
      </c>
      <c r="AF80" s="608">
        <v>4</v>
      </c>
      <c r="AG80" s="608">
        <v>14</v>
      </c>
      <c r="AH80" s="608">
        <v>4</v>
      </c>
      <c r="AI80" s="608">
        <v>0</v>
      </c>
    </row>
    <row r="81" spans="1:35" x14ac:dyDescent="0.3">
      <c r="A81" s="170" t="str">
        <f t="shared" si="1"/>
        <v>4.00100</v>
      </c>
      <c r="B81" s="608" t="s">
        <v>152</v>
      </c>
      <c r="C81" s="608" t="s">
        <v>1544</v>
      </c>
      <c r="D81" s="608" t="s">
        <v>3026</v>
      </c>
      <c r="E81" s="608" t="s">
        <v>4</v>
      </c>
      <c r="F81" s="608" t="s">
        <v>57</v>
      </c>
      <c r="G81" s="608" t="s">
        <v>1</v>
      </c>
      <c r="H81" s="608" t="s">
        <v>5308</v>
      </c>
      <c r="I81" s="608">
        <v>0</v>
      </c>
      <c r="J81" s="608" t="s">
        <v>4838</v>
      </c>
      <c r="K81" s="608" t="s">
        <v>5310</v>
      </c>
      <c r="L81" s="608" t="s">
        <v>35</v>
      </c>
      <c r="M81" s="608" t="s">
        <v>2</v>
      </c>
      <c r="N81" s="608" t="s">
        <v>1</v>
      </c>
      <c r="O81" s="608">
        <v>29</v>
      </c>
      <c r="P81" s="608">
        <v>16</v>
      </c>
      <c r="Q81" s="608">
        <v>13</v>
      </c>
      <c r="R81" s="608">
        <v>16</v>
      </c>
      <c r="S81" s="608">
        <v>9</v>
      </c>
      <c r="T81" s="608">
        <v>6</v>
      </c>
      <c r="U81" s="608">
        <v>4</v>
      </c>
      <c r="V81" s="608">
        <v>0</v>
      </c>
      <c r="W81" s="608">
        <v>0</v>
      </c>
      <c r="X81" s="608">
        <v>7</v>
      </c>
      <c r="Y81" s="608">
        <v>3</v>
      </c>
      <c r="Z81" s="608">
        <v>0</v>
      </c>
      <c r="AA81" s="608">
        <v>0</v>
      </c>
      <c r="AB81" s="608">
        <v>0</v>
      </c>
      <c r="AC81" s="608">
        <v>0</v>
      </c>
      <c r="AD81" s="608">
        <v>7</v>
      </c>
      <c r="AE81" s="608">
        <v>2</v>
      </c>
      <c r="AF81" s="608">
        <v>0</v>
      </c>
      <c r="AG81" s="608">
        <v>4</v>
      </c>
      <c r="AH81" s="608">
        <v>0</v>
      </c>
      <c r="AI81" s="608">
        <v>0</v>
      </c>
    </row>
    <row r="82" spans="1:35" x14ac:dyDescent="0.3">
      <c r="A82" s="170" t="str">
        <f t="shared" si="1"/>
        <v>4.00101</v>
      </c>
      <c r="B82" s="608" t="s">
        <v>1035</v>
      </c>
      <c r="C82" s="608" t="s">
        <v>1545</v>
      </c>
      <c r="D82" s="608" t="s">
        <v>3027</v>
      </c>
      <c r="E82" s="608" t="s">
        <v>4</v>
      </c>
      <c r="F82" s="608" t="s">
        <v>57</v>
      </c>
      <c r="G82" s="608" t="s">
        <v>1</v>
      </c>
      <c r="H82" s="608" t="s">
        <v>5308</v>
      </c>
      <c r="I82" s="608" t="s">
        <v>5309</v>
      </c>
      <c r="J82" s="608" t="s">
        <v>4393</v>
      </c>
      <c r="K82" s="608" t="s">
        <v>5310</v>
      </c>
      <c r="L82" s="608" t="s">
        <v>35</v>
      </c>
      <c r="M82" s="608" t="s">
        <v>2</v>
      </c>
      <c r="N82" s="608" t="s">
        <v>1</v>
      </c>
      <c r="O82" s="608">
        <v>434</v>
      </c>
      <c r="P82" s="608">
        <v>241</v>
      </c>
      <c r="Q82" s="608">
        <v>193</v>
      </c>
      <c r="R82" s="608">
        <v>149</v>
      </c>
      <c r="S82" s="608">
        <v>75</v>
      </c>
      <c r="T82" s="608">
        <v>90</v>
      </c>
      <c r="U82" s="608">
        <v>49</v>
      </c>
      <c r="V82" s="608">
        <v>52</v>
      </c>
      <c r="W82" s="608">
        <v>27</v>
      </c>
      <c r="X82" s="608">
        <v>108</v>
      </c>
      <c r="Y82" s="608">
        <v>71</v>
      </c>
      <c r="Z82" s="608">
        <v>35</v>
      </c>
      <c r="AA82" s="608">
        <v>19</v>
      </c>
      <c r="AB82" s="608">
        <v>0</v>
      </c>
      <c r="AC82" s="608">
        <v>0</v>
      </c>
      <c r="AD82" s="608">
        <v>74</v>
      </c>
      <c r="AE82" s="608">
        <v>41</v>
      </c>
      <c r="AF82" s="608">
        <v>25</v>
      </c>
      <c r="AG82" s="608">
        <v>37</v>
      </c>
      <c r="AH82" s="608">
        <v>16</v>
      </c>
      <c r="AI82" s="608">
        <v>0</v>
      </c>
    </row>
    <row r="83" spans="1:35" x14ac:dyDescent="0.3">
      <c r="A83" s="170" t="str">
        <f t="shared" si="1"/>
        <v>4.00103</v>
      </c>
      <c r="B83" s="608" t="s">
        <v>155</v>
      </c>
      <c r="C83" s="608" t="s">
        <v>1547</v>
      </c>
      <c r="D83" s="608" t="s">
        <v>1494</v>
      </c>
      <c r="E83" s="608" t="s">
        <v>3</v>
      </c>
      <c r="F83" s="608" t="s">
        <v>58</v>
      </c>
      <c r="G83" s="608" t="s">
        <v>11</v>
      </c>
      <c r="H83" s="608" t="s">
        <v>5308</v>
      </c>
      <c r="I83" s="608">
        <v>0</v>
      </c>
      <c r="J83" s="608" t="s">
        <v>4838</v>
      </c>
      <c r="K83" s="608" t="s">
        <v>5310</v>
      </c>
      <c r="L83" s="608" t="s">
        <v>35</v>
      </c>
      <c r="M83" s="608" t="s">
        <v>3</v>
      </c>
      <c r="N83" s="608" t="s">
        <v>1</v>
      </c>
      <c r="O83" s="608">
        <v>39</v>
      </c>
      <c r="P83" s="608">
        <v>20</v>
      </c>
      <c r="Q83" s="608">
        <v>19</v>
      </c>
      <c r="R83" s="608">
        <v>15</v>
      </c>
      <c r="S83" s="608">
        <v>12</v>
      </c>
      <c r="T83" s="608">
        <v>0</v>
      </c>
      <c r="U83" s="608">
        <v>0</v>
      </c>
      <c r="V83" s="608">
        <v>16</v>
      </c>
      <c r="W83" s="608">
        <v>3</v>
      </c>
      <c r="X83" s="608">
        <v>6</v>
      </c>
      <c r="Y83" s="608">
        <v>5</v>
      </c>
      <c r="Z83" s="608">
        <v>2</v>
      </c>
      <c r="AA83" s="608">
        <v>0</v>
      </c>
      <c r="AB83" s="608">
        <v>0</v>
      </c>
      <c r="AC83" s="608">
        <v>0</v>
      </c>
      <c r="AD83" s="608">
        <v>3</v>
      </c>
      <c r="AE83" s="608">
        <v>0</v>
      </c>
      <c r="AF83" s="608">
        <v>13</v>
      </c>
      <c r="AG83" s="608">
        <v>1</v>
      </c>
      <c r="AH83" s="608">
        <v>2</v>
      </c>
      <c r="AI83" s="608">
        <v>0</v>
      </c>
    </row>
    <row r="84" spans="1:35" x14ac:dyDescent="0.3">
      <c r="A84" s="170" t="str">
        <f t="shared" si="1"/>
        <v>4.00104</v>
      </c>
      <c r="B84" s="608" t="s">
        <v>133</v>
      </c>
      <c r="C84" s="608" t="s">
        <v>1548</v>
      </c>
      <c r="D84" s="608" t="s">
        <v>1549</v>
      </c>
      <c r="E84" s="608" t="s">
        <v>3</v>
      </c>
      <c r="F84" s="608" t="s">
        <v>58</v>
      </c>
      <c r="G84" s="608" t="s">
        <v>6</v>
      </c>
      <c r="H84" s="608" t="s">
        <v>5308</v>
      </c>
      <c r="I84" s="608" t="s">
        <v>5309</v>
      </c>
      <c r="J84" s="608" t="s">
        <v>4393</v>
      </c>
      <c r="K84" s="608" t="s">
        <v>5310</v>
      </c>
      <c r="L84" s="608" t="s">
        <v>35</v>
      </c>
      <c r="M84" s="608" t="s">
        <v>3</v>
      </c>
      <c r="N84" s="608" t="s">
        <v>4</v>
      </c>
      <c r="O84" s="608">
        <v>379</v>
      </c>
      <c r="P84" s="608">
        <v>194</v>
      </c>
      <c r="Q84" s="608">
        <v>185</v>
      </c>
      <c r="R84" s="608">
        <v>141</v>
      </c>
      <c r="S84" s="608">
        <v>74</v>
      </c>
      <c r="T84" s="608">
        <v>69</v>
      </c>
      <c r="U84" s="608">
        <v>38</v>
      </c>
      <c r="V84" s="608">
        <v>63</v>
      </c>
      <c r="W84" s="608">
        <v>38</v>
      </c>
      <c r="X84" s="608">
        <v>82</v>
      </c>
      <c r="Y84" s="608">
        <v>35</v>
      </c>
      <c r="Z84" s="608">
        <v>24</v>
      </c>
      <c r="AA84" s="608">
        <v>9</v>
      </c>
      <c r="AB84" s="608">
        <v>0</v>
      </c>
      <c r="AC84" s="608">
        <v>0</v>
      </c>
      <c r="AD84" s="608">
        <v>67</v>
      </c>
      <c r="AE84" s="608">
        <v>31</v>
      </c>
      <c r="AF84" s="608">
        <v>25</v>
      </c>
      <c r="AG84" s="608">
        <v>47</v>
      </c>
      <c r="AH84" s="608">
        <v>15</v>
      </c>
      <c r="AI84" s="608">
        <v>0</v>
      </c>
    </row>
    <row r="85" spans="1:35" x14ac:dyDescent="0.3">
      <c r="A85" s="170" t="str">
        <f t="shared" si="1"/>
        <v>4.00106</v>
      </c>
      <c r="B85" s="608" t="s">
        <v>156</v>
      </c>
      <c r="C85" s="608" t="s">
        <v>1551</v>
      </c>
      <c r="D85" s="608" t="s">
        <v>1552</v>
      </c>
      <c r="E85" s="608" t="s">
        <v>3</v>
      </c>
      <c r="F85" s="608" t="s">
        <v>58</v>
      </c>
      <c r="G85" s="608" t="s">
        <v>9</v>
      </c>
      <c r="H85" s="608" t="s">
        <v>5308</v>
      </c>
      <c r="I85" s="608" t="s">
        <v>5594</v>
      </c>
      <c r="J85" s="608" t="s">
        <v>4393</v>
      </c>
      <c r="K85" s="608" t="s">
        <v>5310</v>
      </c>
      <c r="L85" s="608" t="s">
        <v>35</v>
      </c>
      <c r="M85" s="608" t="s">
        <v>5</v>
      </c>
      <c r="N85" s="608" t="s">
        <v>1</v>
      </c>
      <c r="O85" s="608">
        <v>244</v>
      </c>
      <c r="P85" s="608">
        <v>133</v>
      </c>
      <c r="Q85" s="608">
        <v>111</v>
      </c>
      <c r="R85" s="608">
        <v>49</v>
      </c>
      <c r="S85" s="608">
        <v>28</v>
      </c>
      <c r="T85" s="608">
        <v>56</v>
      </c>
      <c r="U85" s="608">
        <v>30</v>
      </c>
      <c r="V85" s="608">
        <v>6</v>
      </c>
      <c r="W85" s="608">
        <v>2</v>
      </c>
      <c r="X85" s="608">
        <v>85</v>
      </c>
      <c r="Y85" s="608">
        <v>47</v>
      </c>
      <c r="Z85" s="608">
        <v>48</v>
      </c>
      <c r="AA85" s="608">
        <v>26</v>
      </c>
      <c r="AB85" s="608">
        <v>0</v>
      </c>
      <c r="AC85" s="608">
        <v>0</v>
      </c>
      <c r="AD85" s="608">
        <v>21</v>
      </c>
      <c r="AE85" s="608">
        <v>26</v>
      </c>
      <c r="AF85" s="608">
        <v>4</v>
      </c>
      <c r="AG85" s="608">
        <v>38</v>
      </c>
      <c r="AH85" s="608">
        <v>22</v>
      </c>
      <c r="AI85" s="608">
        <v>0</v>
      </c>
    </row>
    <row r="86" spans="1:35" x14ac:dyDescent="0.3">
      <c r="A86" s="170" t="str">
        <f t="shared" si="1"/>
        <v>4.00107</v>
      </c>
      <c r="B86" s="608" t="s">
        <v>126</v>
      </c>
      <c r="C86" s="608" t="s">
        <v>1553</v>
      </c>
      <c r="D86" s="608" t="s">
        <v>1554</v>
      </c>
      <c r="E86" s="608" t="s">
        <v>4</v>
      </c>
      <c r="F86" s="608" t="s">
        <v>57</v>
      </c>
      <c r="G86" s="608" t="s">
        <v>9</v>
      </c>
      <c r="H86" s="608" t="s">
        <v>5308</v>
      </c>
      <c r="I86" s="608" t="s">
        <v>5309</v>
      </c>
      <c r="J86" s="608" t="s">
        <v>4393</v>
      </c>
      <c r="K86" s="608" t="s">
        <v>5310</v>
      </c>
      <c r="L86" s="608" t="s">
        <v>35</v>
      </c>
      <c r="M86" s="608" t="s">
        <v>6</v>
      </c>
      <c r="N86" s="608" t="s">
        <v>1</v>
      </c>
      <c r="O86" s="608">
        <v>293</v>
      </c>
      <c r="P86" s="608">
        <v>171</v>
      </c>
      <c r="Q86" s="608">
        <v>122</v>
      </c>
      <c r="R86" s="608">
        <v>104</v>
      </c>
      <c r="S86" s="608">
        <v>65</v>
      </c>
      <c r="T86" s="608">
        <v>57</v>
      </c>
      <c r="U86" s="608">
        <v>28</v>
      </c>
      <c r="V86" s="608">
        <v>31</v>
      </c>
      <c r="W86" s="608">
        <v>22</v>
      </c>
      <c r="X86" s="608">
        <v>67</v>
      </c>
      <c r="Y86" s="608">
        <v>36</v>
      </c>
      <c r="Z86" s="608">
        <v>34</v>
      </c>
      <c r="AA86" s="608">
        <v>20</v>
      </c>
      <c r="AB86" s="608">
        <v>0</v>
      </c>
      <c r="AC86" s="608">
        <v>0</v>
      </c>
      <c r="AD86" s="608">
        <v>39</v>
      </c>
      <c r="AE86" s="608">
        <v>29</v>
      </c>
      <c r="AF86" s="608">
        <v>9</v>
      </c>
      <c r="AG86" s="608">
        <v>31</v>
      </c>
      <c r="AH86" s="608">
        <v>14</v>
      </c>
      <c r="AI86" s="608">
        <v>0</v>
      </c>
    </row>
    <row r="87" spans="1:35" x14ac:dyDescent="0.3">
      <c r="A87" s="170" t="str">
        <f t="shared" si="1"/>
        <v>4.00108</v>
      </c>
      <c r="B87" s="608" t="s">
        <v>159</v>
      </c>
      <c r="C87" s="608" t="s">
        <v>1555</v>
      </c>
      <c r="D87" s="608" t="s">
        <v>1556</v>
      </c>
      <c r="E87" s="608" t="s">
        <v>4</v>
      </c>
      <c r="F87" s="608" t="s">
        <v>57</v>
      </c>
      <c r="G87" s="608" t="s">
        <v>6</v>
      </c>
      <c r="H87" s="608" t="s">
        <v>5308</v>
      </c>
      <c r="I87" s="608" t="s">
        <v>5603</v>
      </c>
      <c r="J87" s="608" t="s">
        <v>4393</v>
      </c>
      <c r="K87" s="608" t="s">
        <v>5310</v>
      </c>
      <c r="L87" s="608" t="s">
        <v>35</v>
      </c>
      <c r="M87" s="608" t="s">
        <v>7</v>
      </c>
      <c r="N87" s="608" t="s">
        <v>1</v>
      </c>
      <c r="O87" s="608">
        <v>359</v>
      </c>
      <c r="P87" s="608">
        <v>202</v>
      </c>
      <c r="Q87" s="608">
        <v>157</v>
      </c>
      <c r="R87" s="608">
        <v>136</v>
      </c>
      <c r="S87" s="608">
        <v>74</v>
      </c>
      <c r="T87" s="608">
        <v>71</v>
      </c>
      <c r="U87" s="608">
        <v>34</v>
      </c>
      <c r="V87" s="608">
        <v>60</v>
      </c>
      <c r="W87" s="608">
        <v>38</v>
      </c>
      <c r="X87" s="608">
        <v>79</v>
      </c>
      <c r="Y87" s="608">
        <v>48</v>
      </c>
      <c r="Z87" s="608">
        <v>13</v>
      </c>
      <c r="AA87" s="608">
        <v>8</v>
      </c>
      <c r="AB87" s="608">
        <v>0</v>
      </c>
      <c r="AC87" s="608">
        <v>0</v>
      </c>
      <c r="AD87" s="608">
        <v>62</v>
      </c>
      <c r="AE87" s="608">
        <v>37</v>
      </c>
      <c r="AF87" s="608">
        <v>22</v>
      </c>
      <c r="AG87" s="608">
        <v>31</v>
      </c>
      <c r="AH87" s="608">
        <v>5</v>
      </c>
      <c r="AI87" s="608">
        <v>0</v>
      </c>
    </row>
    <row r="88" spans="1:35" x14ac:dyDescent="0.3">
      <c r="A88" s="170" t="str">
        <f t="shared" si="1"/>
        <v>4.00109</v>
      </c>
      <c r="B88" s="608" t="s">
        <v>136</v>
      </c>
      <c r="C88" s="608" t="s">
        <v>1557</v>
      </c>
      <c r="D88" s="608" t="s">
        <v>1558</v>
      </c>
      <c r="E88" s="608" t="s">
        <v>3</v>
      </c>
      <c r="F88" s="608" t="s">
        <v>58</v>
      </c>
      <c r="G88" s="608" t="s">
        <v>7</v>
      </c>
      <c r="H88" s="608" t="s">
        <v>5308</v>
      </c>
      <c r="I88" s="608" t="s">
        <v>5608</v>
      </c>
      <c r="J88" s="608" t="s">
        <v>4393</v>
      </c>
      <c r="K88" s="608" t="s">
        <v>5310</v>
      </c>
      <c r="L88" s="608" t="s">
        <v>35</v>
      </c>
      <c r="M88" s="608" t="s">
        <v>9</v>
      </c>
      <c r="N88" s="608" t="s">
        <v>1</v>
      </c>
      <c r="O88" s="608">
        <v>450</v>
      </c>
      <c r="P88" s="608">
        <v>223</v>
      </c>
      <c r="Q88" s="608">
        <v>227</v>
      </c>
      <c r="R88" s="608">
        <v>199</v>
      </c>
      <c r="S88" s="608">
        <v>97</v>
      </c>
      <c r="T88" s="608">
        <v>81</v>
      </c>
      <c r="U88" s="608">
        <v>39</v>
      </c>
      <c r="V88" s="608">
        <v>55</v>
      </c>
      <c r="W88" s="608">
        <v>37</v>
      </c>
      <c r="X88" s="608">
        <v>83</v>
      </c>
      <c r="Y88" s="608">
        <v>33</v>
      </c>
      <c r="Z88" s="608">
        <v>31</v>
      </c>
      <c r="AA88" s="608">
        <v>17</v>
      </c>
      <c r="AB88" s="608">
        <v>1</v>
      </c>
      <c r="AC88" s="608">
        <v>0</v>
      </c>
      <c r="AD88" s="608">
        <v>102</v>
      </c>
      <c r="AE88" s="608">
        <v>42</v>
      </c>
      <c r="AF88" s="608">
        <v>18</v>
      </c>
      <c r="AG88" s="608">
        <v>50</v>
      </c>
      <c r="AH88" s="608">
        <v>14</v>
      </c>
      <c r="AI88" s="608">
        <v>1</v>
      </c>
    </row>
    <row r="89" spans="1:35" x14ac:dyDescent="0.3">
      <c r="A89" s="170" t="str">
        <f t="shared" si="1"/>
        <v>4.00111</v>
      </c>
      <c r="B89" s="608" t="s">
        <v>163</v>
      </c>
      <c r="C89" s="608" t="s">
        <v>1559</v>
      </c>
      <c r="D89" s="608" t="s">
        <v>2559</v>
      </c>
      <c r="E89" s="608" t="s">
        <v>62</v>
      </c>
      <c r="F89" s="608" t="s">
        <v>109</v>
      </c>
      <c r="G89" s="608" t="s">
        <v>110</v>
      </c>
      <c r="H89" s="608" t="s">
        <v>5308</v>
      </c>
      <c r="I89" s="608">
        <v>0</v>
      </c>
      <c r="J89" s="608" t="s">
        <v>4838</v>
      </c>
      <c r="K89" s="608" t="s">
        <v>5310</v>
      </c>
      <c r="L89" s="608" t="s">
        <v>35</v>
      </c>
      <c r="M89" s="608" t="s">
        <v>11</v>
      </c>
      <c r="N89" s="608" t="s">
        <v>1</v>
      </c>
      <c r="O89" s="608">
        <v>49</v>
      </c>
      <c r="P89" s="608">
        <v>25</v>
      </c>
      <c r="Q89" s="608">
        <v>24</v>
      </c>
      <c r="R89" s="608">
        <v>13</v>
      </c>
      <c r="S89" s="608">
        <v>7</v>
      </c>
      <c r="T89" s="608">
        <v>17</v>
      </c>
      <c r="U89" s="608">
        <v>9</v>
      </c>
      <c r="V89" s="608">
        <v>9</v>
      </c>
      <c r="W89" s="608">
        <v>4</v>
      </c>
      <c r="X89" s="608">
        <v>7</v>
      </c>
      <c r="Y89" s="608">
        <v>3</v>
      </c>
      <c r="Z89" s="608">
        <v>3</v>
      </c>
      <c r="AA89" s="608">
        <v>2</v>
      </c>
      <c r="AB89" s="608">
        <v>0</v>
      </c>
      <c r="AC89" s="608">
        <v>0</v>
      </c>
      <c r="AD89" s="608">
        <v>6</v>
      </c>
      <c r="AE89" s="608">
        <v>8</v>
      </c>
      <c r="AF89" s="608">
        <v>5</v>
      </c>
      <c r="AG89" s="608">
        <v>4</v>
      </c>
      <c r="AH89" s="608">
        <v>1</v>
      </c>
      <c r="AI89" s="608">
        <v>0</v>
      </c>
    </row>
    <row r="90" spans="1:35" x14ac:dyDescent="0.3">
      <c r="A90" s="170" t="str">
        <f t="shared" si="1"/>
        <v>4.00113</v>
      </c>
      <c r="B90" s="608" t="s">
        <v>166</v>
      </c>
      <c r="C90" s="608" t="s">
        <v>1560</v>
      </c>
      <c r="D90" s="608" t="s">
        <v>1561</v>
      </c>
      <c r="E90" s="608" t="s">
        <v>62</v>
      </c>
      <c r="F90" s="608" t="s">
        <v>109</v>
      </c>
      <c r="G90" s="608" t="s">
        <v>3</v>
      </c>
      <c r="H90" s="608" t="s">
        <v>5308</v>
      </c>
      <c r="I90" s="608" t="s">
        <v>5325</v>
      </c>
      <c r="J90" s="608" t="s">
        <v>4393</v>
      </c>
      <c r="K90" s="608" t="s">
        <v>5310</v>
      </c>
      <c r="L90" s="608" t="s">
        <v>35</v>
      </c>
      <c r="M90" s="608" t="s">
        <v>11</v>
      </c>
      <c r="N90" s="608" t="s">
        <v>1</v>
      </c>
      <c r="O90" s="608">
        <v>311</v>
      </c>
      <c r="P90" s="608">
        <v>192</v>
      </c>
      <c r="Q90" s="608">
        <v>119</v>
      </c>
      <c r="R90" s="608">
        <v>115</v>
      </c>
      <c r="S90" s="608">
        <v>72</v>
      </c>
      <c r="T90" s="608">
        <v>84</v>
      </c>
      <c r="U90" s="608">
        <v>47</v>
      </c>
      <c r="V90" s="608">
        <v>20</v>
      </c>
      <c r="W90" s="608">
        <v>14</v>
      </c>
      <c r="X90" s="608">
        <v>81</v>
      </c>
      <c r="Y90" s="608">
        <v>52</v>
      </c>
      <c r="Z90" s="608">
        <v>11</v>
      </c>
      <c r="AA90" s="608">
        <v>7</v>
      </c>
      <c r="AB90" s="608">
        <v>0</v>
      </c>
      <c r="AC90" s="608">
        <v>0</v>
      </c>
      <c r="AD90" s="608">
        <v>43</v>
      </c>
      <c r="AE90" s="608">
        <v>37</v>
      </c>
      <c r="AF90" s="608">
        <v>6</v>
      </c>
      <c r="AG90" s="608">
        <v>29</v>
      </c>
      <c r="AH90" s="608">
        <v>4</v>
      </c>
      <c r="AI90" s="608">
        <v>0</v>
      </c>
    </row>
    <row r="91" spans="1:35" x14ac:dyDescent="0.3">
      <c r="A91" s="170" t="str">
        <f t="shared" si="1"/>
        <v>4.00120</v>
      </c>
      <c r="B91" s="608" t="s">
        <v>1065</v>
      </c>
      <c r="C91" s="608" t="s">
        <v>1563</v>
      </c>
      <c r="D91" s="608" t="s">
        <v>1564</v>
      </c>
      <c r="E91" s="608" t="s">
        <v>4</v>
      </c>
      <c r="F91" s="608" t="s">
        <v>57</v>
      </c>
      <c r="G91" s="608" t="s">
        <v>7</v>
      </c>
      <c r="H91" s="608" t="s">
        <v>5308</v>
      </c>
      <c r="I91" s="608" t="s">
        <v>5309</v>
      </c>
      <c r="J91" s="608" t="s">
        <v>4393</v>
      </c>
      <c r="K91" s="608" t="s">
        <v>5310</v>
      </c>
      <c r="L91" s="608" t="s">
        <v>35</v>
      </c>
      <c r="M91" s="608" t="s">
        <v>13</v>
      </c>
      <c r="N91" s="608" t="s">
        <v>1</v>
      </c>
      <c r="O91" s="608">
        <v>72</v>
      </c>
      <c r="P91" s="608">
        <v>45</v>
      </c>
      <c r="Q91" s="608">
        <v>27</v>
      </c>
      <c r="R91" s="608">
        <v>15</v>
      </c>
      <c r="S91" s="608">
        <v>10</v>
      </c>
      <c r="T91" s="608">
        <v>23</v>
      </c>
      <c r="U91" s="608">
        <v>14</v>
      </c>
      <c r="V91" s="608">
        <v>5</v>
      </c>
      <c r="W91" s="608">
        <v>2</v>
      </c>
      <c r="X91" s="608">
        <v>12</v>
      </c>
      <c r="Y91" s="608">
        <v>9</v>
      </c>
      <c r="Z91" s="608">
        <v>17</v>
      </c>
      <c r="AA91" s="608">
        <v>10</v>
      </c>
      <c r="AB91" s="608">
        <v>0</v>
      </c>
      <c r="AC91" s="608">
        <v>0</v>
      </c>
      <c r="AD91" s="608">
        <v>5</v>
      </c>
      <c r="AE91" s="608">
        <v>9</v>
      </c>
      <c r="AF91" s="608">
        <v>3</v>
      </c>
      <c r="AG91" s="608">
        <v>3</v>
      </c>
      <c r="AH91" s="608">
        <v>7</v>
      </c>
      <c r="AI91" s="608">
        <v>0</v>
      </c>
    </row>
    <row r="92" spans="1:35" x14ac:dyDescent="0.3">
      <c r="A92" s="170" t="str">
        <f t="shared" si="1"/>
        <v>4.00125</v>
      </c>
      <c r="B92" s="608" t="s">
        <v>146</v>
      </c>
      <c r="C92" s="608" t="s">
        <v>1567</v>
      </c>
      <c r="D92" s="608" t="s">
        <v>1568</v>
      </c>
      <c r="E92" s="608" t="s">
        <v>5</v>
      </c>
      <c r="F92" s="608" t="s">
        <v>120</v>
      </c>
      <c r="G92" s="608" t="s">
        <v>1</v>
      </c>
      <c r="H92" s="608" t="s">
        <v>5308</v>
      </c>
      <c r="I92" s="608">
        <v>0</v>
      </c>
      <c r="J92" s="608" t="s">
        <v>4838</v>
      </c>
      <c r="K92" s="608" t="s">
        <v>5310</v>
      </c>
      <c r="L92" s="608" t="s">
        <v>48</v>
      </c>
      <c r="M92" s="608" t="s">
        <v>1</v>
      </c>
      <c r="N92" s="608" t="s">
        <v>1</v>
      </c>
      <c r="O92" s="608">
        <v>281</v>
      </c>
      <c r="P92" s="608">
        <v>151</v>
      </c>
      <c r="Q92" s="608">
        <v>130</v>
      </c>
      <c r="R92" s="608">
        <v>77</v>
      </c>
      <c r="S92" s="608">
        <v>41</v>
      </c>
      <c r="T92" s="608">
        <v>73</v>
      </c>
      <c r="U92" s="608">
        <v>33</v>
      </c>
      <c r="V92" s="608">
        <v>61</v>
      </c>
      <c r="W92" s="608">
        <v>34</v>
      </c>
      <c r="X92" s="608">
        <v>45</v>
      </c>
      <c r="Y92" s="608">
        <v>27</v>
      </c>
      <c r="Z92" s="608">
        <v>25</v>
      </c>
      <c r="AA92" s="608">
        <v>16</v>
      </c>
      <c r="AB92" s="608">
        <v>0</v>
      </c>
      <c r="AC92" s="608">
        <v>0</v>
      </c>
      <c r="AD92" s="608">
        <v>36</v>
      </c>
      <c r="AE92" s="608">
        <v>40</v>
      </c>
      <c r="AF92" s="608">
        <v>27</v>
      </c>
      <c r="AG92" s="608">
        <v>18</v>
      </c>
      <c r="AH92" s="608">
        <v>9</v>
      </c>
      <c r="AI92" s="608">
        <v>0</v>
      </c>
    </row>
    <row r="93" spans="1:35" x14ac:dyDescent="0.3">
      <c r="A93" s="170" t="str">
        <f t="shared" si="1"/>
        <v>4.00126</v>
      </c>
      <c r="B93" s="608" t="s">
        <v>151</v>
      </c>
      <c r="C93" s="608" t="s">
        <v>1569</v>
      </c>
      <c r="D93" s="608" t="s">
        <v>1570</v>
      </c>
      <c r="E93" s="608" t="s">
        <v>5</v>
      </c>
      <c r="F93" s="608" t="s">
        <v>120</v>
      </c>
      <c r="G93" s="608" t="s">
        <v>1</v>
      </c>
      <c r="H93" s="608" t="s">
        <v>5308</v>
      </c>
      <c r="I93" s="608" t="s">
        <v>5309</v>
      </c>
      <c r="J93" s="608" t="s">
        <v>4393</v>
      </c>
      <c r="K93" s="608" t="s">
        <v>5310</v>
      </c>
      <c r="L93" s="608" t="s">
        <v>48</v>
      </c>
      <c r="M93" s="608" t="s">
        <v>1</v>
      </c>
      <c r="N93" s="608" t="s">
        <v>2</v>
      </c>
      <c r="O93" s="608">
        <v>296</v>
      </c>
      <c r="P93" s="608">
        <v>162</v>
      </c>
      <c r="Q93" s="608">
        <v>134</v>
      </c>
      <c r="R93" s="608">
        <v>103</v>
      </c>
      <c r="S93" s="608">
        <v>60</v>
      </c>
      <c r="T93" s="608">
        <v>74</v>
      </c>
      <c r="U93" s="608">
        <v>42</v>
      </c>
      <c r="V93" s="608">
        <v>44</v>
      </c>
      <c r="W93" s="608">
        <v>24</v>
      </c>
      <c r="X93" s="608">
        <v>50</v>
      </c>
      <c r="Y93" s="608">
        <v>24</v>
      </c>
      <c r="Z93" s="608">
        <v>25</v>
      </c>
      <c r="AA93" s="608">
        <v>12</v>
      </c>
      <c r="AB93" s="608">
        <v>0</v>
      </c>
      <c r="AC93" s="608">
        <v>0</v>
      </c>
      <c r="AD93" s="608">
        <v>43</v>
      </c>
      <c r="AE93" s="608">
        <v>32</v>
      </c>
      <c r="AF93" s="608">
        <v>20</v>
      </c>
      <c r="AG93" s="608">
        <v>26</v>
      </c>
      <c r="AH93" s="608">
        <v>13</v>
      </c>
      <c r="AI93" s="608">
        <v>0</v>
      </c>
    </row>
    <row r="94" spans="1:35" x14ac:dyDescent="0.3">
      <c r="A94" s="170" t="str">
        <f t="shared" si="1"/>
        <v>4.00127</v>
      </c>
      <c r="B94" s="608" t="s">
        <v>180</v>
      </c>
      <c r="C94" s="608" t="s">
        <v>1571</v>
      </c>
      <c r="D94" s="608" t="s">
        <v>1572</v>
      </c>
      <c r="E94" s="608" t="s">
        <v>5</v>
      </c>
      <c r="F94" s="608" t="s">
        <v>120</v>
      </c>
      <c r="G94" s="608" t="s">
        <v>1</v>
      </c>
      <c r="H94" s="608" t="s">
        <v>5308</v>
      </c>
      <c r="I94" s="608" t="s">
        <v>5309</v>
      </c>
      <c r="J94" s="608" t="s">
        <v>4393</v>
      </c>
      <c r="K94" s="608" t="s">
        <v>5310</v>
      </c>
      <c r="L94" s="608" t="s">
        <v>48</v>
      </c>
      <c r="M94" s="608" t="s">
        <v>1</v>
      </c>
      <c r="N94" s="608" t="s">
        <v>1</v>
      </c>
      <c r="O94" s="608">
        <v>420</v>
      </c>
      <c r="P94" s="608">
        <v>236</v>
      </c>
      <c r="Q94" s="608">
        <v>184</v>
      </c>
      <c r="R94" s="608">
        <v>155</v>
      </c>
      <c r="S94" s="608">
        <v>78</v>
      </c>
      <c r="T94" s="608">
        <v>93</v>
      </c>
      <c r="U94" s="608">
        <v>54</v>
      </c>
      <c r="V94" s="608">
        <v>69</v>
      </c>
      <c r="W94" s="608">
        <v>42</v>
      </c>
      <c r="X94" s="608">
        <v>87</v>
      </c>
      <c r="Y94" s="608">
        <v>49</v>
      </c>
      <c r="Z94" s="608">
        <v>16</v>
      </c>
      <c r="AA94" s="608">
        <v>13</v>
      </c>
      <c r="AB94" s="608">
        <v>0</v>
      </c>
      <c r="AC94" s="608">
        <v>0</v>
      </c>
      <c r="AD94" s="608">
        <v>77</v>
      </c>
      <c r="AE94" s="608">
        <v>39</v>
      </c>
      <c r="AF94" s="608">
        <v>27</v>
      </c>
      <c r="AG94" s="608">
        <v>38</v>
      </c>
      <c r="AH94" s="608">
        <v>3</v>
      </c>
      <c r="AI94" s="608">
        <v>0</v>
      </c>
    </row>
    <row r="95" spans="1:35" x14ac:dyDescent="0.3">
      <c r="A95" s="170" t="str">
        <f t="shared" si="1"/>
        <v>4.00128</v>
      </c>
      <c r="B95" s="608" t="s">
        <v>1176</v>
      </c>
      <c r="C95" s="608" t="s">
        <v>1573</v>
      </c>
      <c r="D95" s="608" t="s">
        <v>1574</v>
      </c>
      <c r="E95" s="608" t="s">
        <v>5</v>
      </c>
      <c r="F95" s="608" t="s">
        <v>120</v>
      </c>
      <c r="G95" s="608" t="s">
        <v>2</v>
      </c>
      <c r="H95" s="608" t="s">
        <v>5308</v>
      </c>
      <c r="I95" s="608" t="s">
        <v>5347</v>
      </c>
      <c r="J95" s="608" t="s">
        <v>4393</v>
      </c>
      <c r="K95" s="608" t="s">
        <v>5310</v>
      </c>
      <c r="L95" s="608" t="s">
        <v>48</v>
      </c>
      <c r="M95" s="608" t="s">
        <v>1</v>
      </c>
      <c r="N95" s="608" t="s">
        <v>2</v>
      </c>
      <c r="O95" s="608">
        <v>437</v>
      </c>
      <c r="P95" s="608">
        <v>221</v>
      </c>
      <c r="Q95" s="608">
        <v>216</v>
      </c>
      <c r="R95" s="608">
        <v>79</v>
      </c>
      <c r="S95" s="608">
        <v>50</v>
      </c>
      <c r="T95" s="608">
        <v>126</v>
      </c>
      <c r="U95" s="608">
        <v>48</v>
      </c>
      <c r="V95" s="608">
        <v>51</v>
      </c>
      <c r="W95" s="608">
        <v>26</v>
      </c>
      <c r="X95" s="608">
        <v>147</v>
      </c>
      <c r="Y95" s="608">
        <v>82</v>
      </c>
      <c r="Z95" s="608">
        <v>34</v>
      </c>
      <c r="AA95" s="608">
        <v>15</v>
      </c>
      <c r="AB95" s="608">
        <v>0</v>
      </c>
      <c r="AC95" s="608">
        <v>0</v>
      </c>
      <c r="AD95" s="608">
        <v>29</v>
      </c>
      <c r="AE95" s="608">
        <v>78</v>
      </c>
      <c r="AF95" s="608">
        <v>25</v>
      </c>
      <c r="AG95" s="608">
        <v>65</v>
      </c>
      <c r="AH95" s="608">
        <v>19</v>
      </c>
      <c r="AI95" s="608">
        <v>0</v>
      </c>
    </row>
    <row r="96" spans="1:35" x14ac:dyDescent="0.3">
      <c r="A96" s="170" t="str">
        <f t="shared" si="1"/>
        <v>4.00129</v>
      </c>
      <c r="B96" s="608" t="s">
        <v>1186</v>
      </c>
      <c r="C96" s="608" t="s">
        <v>1576</v>
      </c>
      <c r="D96" s="608" t="s">
        <v>1577</v>
      </c>
      <c r="E96" s="608" t="s">
        <v>5</v>
      </c>
      <c r="F96" s="608" t="s">
        <v>120</v>
      </c>
      <c r="G96" s="608" t="s">
        <v>2</v>
      </c>
      <c r="H96" s="608" t="s">
        <v>5308</v>
      </c>
      <c r="I96" s="608">
        <v>0</v>
      </c>
      <c r="J96" s="608" t="s">
        <v>4838</v>
      </c>
      <c r="K96" s="608" t="s">
        <v>5310</v>
      </c>
      <c r="L96" s="608" t="s">
        <v>48</v>
      </c>
      <c r="M96" s="608" t="s">
        <v>1</v>
      </c>
      <c r="N96" s="608" t="s">
        <v>4</v>
      </c>
      <c r="O96" s="608">
        <v>162</v>
      </c>
      <c r="P96" s="608">
        <v>105</v>
      </c>
      <c r="Q96" s="608">
        <v>57</v>
      </c>
      <c r="R96" s="608">
        <v>49</v>
      </c>
      <c r="S96" s="608">
        <v>32</v>
      </c>
      <c r="T96" s="608">
        <v>55</v>
      </c>
      <c r="U96" s="608">
        <v>36</v>
      </c>
      <c r="V96" s="608">
        <v>33</v>
      </c>
      <c r="W96" s="608">
        <v>20</v>
      </c>
      <c r="X96" s="608">
        <v>25</v>
      </c>
      <c r="Y96" s="608">
        <v>17</v>
      </c>
      <c r="Z96" s="608">
        <v>0</v>
      </c>
      <c r="AA96" s="608">
        <v>0</v>
      </c>
      <c r="AB96" s="608">
        <v>0</v>
      </c>
      <c r="AC96" s="608">
        <v>0</v>
      </c>
      <c r="AD96" s="608">
        <v>17</v>
      </c>
      <c r="AE96" s="608">
        <v>19</v>
      </c>
      <c r="AF96" s="608">
        <v>13</v>
      </c>
      <c r="AG96" s="608">
        <v>8</v>
      </c>
      <c r="AH96" s="608">
        <v>0</v>
      </c>
      <c r="AI96" s="608">
        <v>0</v>
      </c>
    </row>
    <row r="97" spans="1:35" x14ac:dyDescent="0.3">
      <c r="A97" s="170" t="str">
        <f t="shared" si="1"/>
        <v>4.00131</v>
      </c>
      <c r="B97" s="608" t="s">
        <v>182</v>
      </c>
      <c r="C97" s="608" t="s">
        <v>1382</v>
      </c>
      <c r="D97" s="608" t="s">
        <v>1203</v>
      </c>
      <c r="E97" s="608" t="s">
        <v>4734</v>
      </c>
      <c r="F97" s="608" t="s">
        <v>3280</v>
      </c>
      <c r="G97" s="608" t="s">
        <v>1</v>
      </c>
      <c r="H97" s="608" t="s">
        <v>5308</v>
      </c>
      <c r="I97" s="608">
        <v>0</v>
      </c>
      <c r="J97" s="608" t="s">
        <v>996</v>
      </c>
      <c r="K97" s="608" t="s">
        <v>5310</v>
      </c>
      <c r="L97" s="608" t="s">
        <v>72</v>
      </c>
      <c r="M97" s="608" t="s">
        <v>3</v>
      </c>
      <c r="N97" s="608" t="s">
        <v>1</v>
      </c>
      <c r="O97" s="608">
        <v>9</v>
      </c>
      <c r="P97" s="608">
        <v>6</v>
      </c>
      <c r="Q97" s="608">
        <v>3</v>
      </c>
      <c r="R97" s="608">
        <v>4</v>
      </c>
      <c r="S97" s="608">
        <v>4</v>
      </c>
      <c r="T97" s="608">
        <v>1</v>
      </c>
      <c r="U97" s="608">
        <v>0</v>
      </c>
      <c r="V97" s="608">
        <v>1</v>
      </c>
      <c r="W97" s="608">
        <v>1</v>
      </c>
      <c r="X97" s="608">
        <v>3</v>
      </c>
      <c r="Y97" s="608">
        <v>1</v>
      </c>
      <c r="Z97" s="608">
        <v>0</v>
      </c>
      <c r="AA97" s="608">
        <v>0</v>
      </c>
      <c r="AB97" s="608">
        <v>0</v>
      </c>
      <c r="AC97" s="608">
        <v>0</v>
      </c>
      <c r="AD97" s="608">
        <v>0</v>
      </c>
      <c r="AE97" s="608">
        <v>1</v>
      </c>
      <c r="AF97" s="608">
        <v>0</v>
      </c>
      <c r="AG97" s="608">
        <v>2</v>
      </c>
      <c r="AH97" s="608">
        <v>0</v>
      </c>
      <c r="AI97" s="608">
        <v>0</v>
      </c>
    </row>
    <row r="98" spans="1:35" x14ac:dyDescent="0.3">
      <c r="A98" s="170" t="str">
        <f t="shared" si="1"/>
        <v>4.00133</v>
      </c>
      <c r="B98" s="608" t="s">
        <v>145</v>
      </c>
      <c r="C98" s="608" t="s">
        <v>1578</v>
      </c>
      <c r="D98" s="608" t="s">
        <v>1579</v>
      </c>
      <c r="E98" s="608" t="s">
        <v>5</v>
      </c>
      <c r="F98" s="608" t="s">
        <v>120</v>
      </c>
      <c r="G98" s="608" t="s">
        <v>5</v>
      </c>
      <c r="H98" s="608" t="s">
        <v>5308</v>
      </c>
      <c r="I98" s="608" t="s">
        <v>5314</v>
      </c>
      <c r="J98" s="608" t="s">
        <v>4393</v>
      </c>
      <c r="K98" s="608" t="s">
        <v>5310</v>
      </c>
      <c r="L98" s="608" t="s">
        <v>48</v>
      </c>
      <c r="M98" s="608" t="s">
        <v>2</v>
      </c>
      <c r="N98" s="608" t="s">
        <v>1</v>
      </c>
      <c r="O98" s="608">
        <v>699</v>
      </c>
      <c r="P98" s="608">
        <v>349</v>
      </c>
      <c r="Q98" s="608">
        <v>350</v>
      </c>
      <c r="R98" s="608">
        <v>273</v>
      </c>
      <c r="S98" s="608">
        <v>139</v>
      </c>
      <c r="T98" s="608">
        <v>155</v>
      </c>
      <c r="U98" s="608">
        <v>87</v>
      </c>
      <c r="V98" s="608">
        <v>78</v>
      </c>
      <c r="W98" s="608">
        <v>39</v>
      </c>
      <c r="X98" s="608">
        <v>180</v>
      </c>
      <c r="Y98" s="608">
        <v>77</v>
      </c>
      <c r="Z98" s="608">
        <v>13</v>
      </c>
      <c r="AA98" s="608">
        <v>7</v>
      </c>
      <c r="AB98" s="608">
        <v>0</v>
      </c>
      <c r="AC98" s="608">
        <v>0</v>
      </c>
      <c r="AD98" s="608">
        <v>134</v>
      </c>
      <c r="AE98" s="608">
        <v>68</v>
      </c>
      <c r="AF98" s="608">
        <v>39</v>
      </c>
      <c r="AG98" s="608">
        <v>103</v>
      </c>
      <c r="AH98" s="608">
        <v>6</v>
      </c>
      <c r="AI98" s="608">
        <v>0</v>
      </c>
    </row>
    <row r="99" spans="1:35" x14ac:dyDescent="0.3">
      <c r="A99" s="170" t="str">
        <f t="shared" si="1"/>
        <v>4.00135</v>
      </c>
      <c r="B99" s="608" t="s">
        <v>1093</v>
      </c>
      <c r="C99" s="608" t="s">
        <v>1580</v>
      </c>
      <c r="D99" s="608" t="s">
        <v>1581</v>
      </c>
      <c r="E99" s="608" t="s">
        <v>6</v>
      </c>
      <c r="F99" s="608" t="s">
        <v>756</v>
      </c>
      <c r="G99" s="608" t="s">
        <v>1</v>
      </c>
      <c r="H99" s="608" t="s">
        <v>5308</v>
      </c>
      <c r="I99" s="608" t="s">
        <v>5314</v>
      </c>
      <c r="J99" s="608" t="s">
        <v>4393</v>
      </c>
      <c r="K99" s="608" t="s">
        <v>5310</v>
      </c>
      <c r="L99" s="608" t="s">
        <v>48</v>
      </c>
      <c r="M99" s="608" t="s">
        <v>4</v>
      </c>
      <c r="N99" s="608" t="s">
        <v>1</v>
      </c>
      <c r="O99" s="608">
        <v>116</v>
      </c>
      <c r="P99" s="608">
        <v>71</v>
      </c>
      <c r="Q99" s="608">
        <v>45</v>
      </c>
      <c r="R99" s="608">
        <v>37</v>
      </c>
      <c r="S99" s="608">
        <v>23</v>
      </c>
      <c r="T99" s="608">
        <v>32</v>
      </c>
      <c r="U99" s="608">
        <v>16</v>
      </c>
      <c r="V99" s="608">
        <v>14</v>
      </c>
      <c r="W99" s="608">
        <v>10</v>
      </c>
      <c r="X99" s="608">
        <v>23</v>
      </c>
      <c r="Y99" s="608">
        <v>16</v>
      </c>
      <c r="Z99" s="608">
        <v>10</v>
      </c>
      <c r="AA99" s="608">
        <v>6</v>
      </c>
      <c r="AB99" s="608">
        <v>0</v>
      </c>
      <c r="AC99" s="608">
        <v>0</v>
      </c>
      <c r="AD99" s="608">
        <v>14</v>
      </c>
      <c r="AE99" s="608">
        <v>16</v>
      </c>
      <c r="AF99" s="608">
        <v>4</v>
      </c>
      <c r="AG99" s="608">
        <v>7</v>
      </c>
      <c r="AH99" s="608">
        <v>4</v>
      </c>
      <c r="AI99" s="608">
        <v>0</v>
      </c>
    </row>
    <row r="100" spans="1:35" x14ac:dyDescent="0.3">
      <c r="A100" s="170" t="str">
        <f t="shared" si="1"/>
        <v>4.00136</v>
      </c>
      <c r="B100" s="608" t="s">
        <v>1094</v>
      </c>
      <c r="C100" s="608" t="s">
        <v>1583</v>
      </c>
      <c r="D100" s="608" t="s">
        <v>1584</v>
      </c>
      <c r="E100" s="608" t="s">
        <v>6</v>
      </c>
      <c r="F100" s="608" t="s">
        <v>756</v>
      </c>
      <c r="G100" s="608" t="s">
        <v>2</v>
      </c>
      <c r="H100" s="608" t="s">
        <v>5308</v>
      </c>
      <c r="I100" s="608" t="s">
        <v>5314</v>
      </c>
      <c r="J100" s="608" t="s">
        <v>4393</v>
      </c>
      <c r="K100" s="608" t="s">
        <v>5310</v>
      </c>
      <c r="L100" s="608" t="s">
        <v>48</v>
      </c>
      <c r="M100" s="608" t="s">
        <v>5</v>
      </c>
      <c r="N100" s="608" t="s">
        <v>1</v>
      </c>
      <c r="O100" s="608">
        <v>357</v>
      </c>
      <c r="P100" s="608">
        <v>185</v>
      </c>
      <c r="Q100" s="608">
        <v>172</v>
      </c>
      <c r="R100" s="608">
        <v>121</v>
      </c>
      <c r="S100" s="608">
        <v>57</v>
      </c>
      <c r="T100" s="608">
        <v>84</v>
      </c>
      <c r="U100" s="608">
        <v>49</v>
      </c>
      <c r="V100" s="608">
        <v>62</v>
      </c>
      <c r="W100" s="608">
        <v>35</v>
      </c>
      <c r="X100" s="608">
        <v>78</v>
      </c>
      <c r="Y100" s="608">
        <v>38</v>
      </c>
      <c r="Z100" s="608">
        <v>12</v>
      </c>
      <c r="AA100" s="608">
        <v>6</v>
      </c>
      <c r="AB100" s="608">
        <v>0</v>
      </c>
      <c r="AC100" s="608">
        <v>0</v>
      </c>
      <c r="AD100" s="608">
        <v>64</v>
      </c>
      <c r="AE100" s="608">
        <v>35</v>
      </c>
      <c r="AF100" s="608">
        <v>27</v>
      </c>
      <c r="AG100" s="608">
        <v>40</v>
      </c>
      <c r="AH100" s="608">
        <v>6</v>
      </c>
      <c r="AI100" s="608">
        <v>0</v>
      </c>
    </row>
    <row r="101" spans="1:35" x14ac:dyDescent="0.3">
      <c r="A101" s="170" t="str">
        <f t="shared" si="1"/>
        <v>4.00139</v>
      </c>
      <c r="B101" s="608" t="s">
        <v>1076</v>
      </c>
      <c r="C101" s="608" t="s">
        <v>1586</v>
      </c>
      <c r="D101" s="608" t="s">
        <v>1587</v>
      </c>
      <c r="E101" s="608" t="s">
        <v>5</v>
      </c>
      <c r="F101" s="608" t="s">
        <v>120</v>
      </c>
      <c r="G101" s="608" t="s">
        <v>4</v>
      </c>
      <c r="H101" s="608" t="s">
        <v>5308</v>
      </c>
      <c r="I101" s="608" t="s">
        <v>5367</v>
      </c>
      <c r="J101" s="608" t="s">
        <v>4393</v>
      </c>
      <c r="K101" s="608" t="s">
        <v>5310</v>
      </c>
      <c r="L101" s="608" t="s">
        <v>48</v>
      </c>
      <c r="M101" s="608" t="s">
        <v>7</v>
      </c>
      <c r="N101" s="608" t="s">
        <v>1</v>
      </c>
      <c r="O101" s="608">
        <v>372</v>
      </c>
      <c r="P101" s="608">
        <v>222</v>
      </c>
      <c r="Q101" s="608">
        <v>150</v>
      </c>
      <c r="R101" s="608">
        <v>136</v>
      </c>
      <c r="S101" s="608">
        <v>84</v>
      </c>
      <c r="T101" s="608">
        <v>92</v>
      </c>
      <c r="U101" s="608">
        <v>47</v>
      </c>
      <c r="V101" s="608">
        <v>39</v>
      </c>
      <c r="W101" s="608">
        <v>28</v>
      </c>
      <c r="X101" s="608">
        <v>77</v>
      </c>
      <c r="Y101" s="608">
        <v>47</v>
      </c>
      <c r="Z101" s="608">
        <v>28</v>
      </c>
      <c r="AA101" s="608">
        <v>16</v>
      </c>
      <c r="AB101" s="608">
        <v>0</v>
      </c>
      <c r="AC101" s="608">
        <v>0</v>
      </c>
      <c r="AD101" s="608">
        <v>52</v>
      </c>
      <c r="AE101" s="608">
        <v>45</v>
      </c>
      <c r="AF101" s="608">
        <v>11</v>
      </c>
      <c r="AG101" s="608">
        <v>30</v>
      </c>
      <c r="AH101" s="608">
        <v>12</v>
      </c>
      <c r="AI101" s="608">
        <v>0</v>
      </c>
    </row>
    <row r="102" spans="1:35" x14ac:dyDescent="0.3">
      <c r="A102" s="170" t="str">
        <f t="shared" si="1"/>
        <v>4.00140</v>
      </c>
      <c r="B102" s="608" t="s">
        <v>1069</v>
      </c>
      <c r="C102" s="608" t="s">
        <v>1588</v>
      </c>
      <c r="D102" s="608" t="s">
        <v>1589</v>
      </c>
      <c r="E102" s="608" t="s">
        <v>5</v>
      </c>
      <c r="F102" s="608" t="s">
        <v>120</v>
      </c>
      <c r="G102" s="608" t="s">
        <v>3</v>
      </c>
      <c r="H102" s="608" t="s">
        <v>5308</v>
      </c>
      <c r="I102" s="608" t="s">
        <v>5309</v>
      </c>
      <c r="J102" s="608" t="s">
        <v>4393</v>
      </c>
      <c r="K102" s="608" t="s">
        <v>5310</v>
      </c>
      <c r="L102" s="608" t="s">
        <v>48</v>
      </c>
      <c r="M102" s="608" t="s">
        <v>9</v>
      </c>
      <c r="N102" s="608" t="s">
        <v>1</v>
      </c>
      <c r="O102" s="608">
        <v>603</v>
      </c>
      <c r="P102" s="608">
        <v>350</v>
      </c>
      <c r="Q102" s="608">
        <v>253</v>
      </c>
      <c r="R102" s="608">
        <v>178</v>
      </c>
      <c r="S102" s="608">
        <v>100</v>
      </c>
      <c r="T102" s="608">
        <v>133</v>
      </c>
      <c r="U102" s="608">
        <v>75</v>
      </c>
      <c r="V102" s="608">
        <v>97</v>
      </c>
      <c r="W102" s="608">
        <v>66</v>
      </c>
      <c r="X102" s="608">
        <v>142</v>
      </c>
      <c r="Y102" s="608">
        <v>88</v>
      </c>
      <c r="Z102" s="608">
        <v>53</v>
      </c>
      <c r="AA102" s="608">
        <v>21</v>
      </c>
      <c r="AB102" s="608">
        <v>0</v>
      </c>
      <c r="AC102" s="608">
        <v>0</v>
      </c>
      <c r="AD102" s="608">
        <v>78</v>
      </c>
      <c r="AE102" s="608">
        <v>58</v>
      </c>
      <c r="AF102" s="608">
        <v>31</v>
      </c>
      <c r="AG102" s="608">
        <v>54</v>
      </c>
      <c r="AH102" s="608">
        <v>32</v>
      </c>
      <c r="AI102" s="608">
        <v>0</v>
      </c>
    </row>
    <row r="103" spans="1:35" x14ac:dyDescent="0.3">
      <c r="A103" s="170" t="str">
        <f t="shared" si="1"/>
        <v>4.00141</v>
      </c>
      <c r="B103" s="608" t="s">
        <v>1072</v>
      </c>
      <c r="C103" s="608" t="s">
        <v>1382</v>
      </c>
      <c r="D103" s="608" t="s">
        <v>2973</v>
      </c>
      <c r="E103" s="608" t="s">
        <v>7</v>
      </c>
      <c r="F103" s="608" t="s">
        <v>103</v>
      </c>
      <c r="G103" s="608" t="s">
        <v>1</v>
      </c>
      <c r="H103" s="608" t="s">
        <v>5308</v>
      </c>
      <c r="I103" s="608">
        <v>0</v>
      </c>
      <c r="J103" s="608" t="s">
        <v>996</v>
      </c>
      <c r="K103" s="608" t="s">
        <v>5310</v>
      </c>
      <c r="L103" s="608" t="s">
        <v>102</v>
      </c>
      <c r="M103" s="608" t="s">
        <v>1</v>
      </c>
      <c r="N103" s="608" t="s">
        <v>1</v>
      </c>
      <c r="O103" s="608">
        <v>0</v>
      </c>
      <c r="P103" s="608">
        <v>0</v>
      </c>
      <c r="Q103" s="608">
        <v>0</v>
      </c>
      <c r="R103" s="608">
        <v>0</v>
      </c>
      <c r="S103" s="608">
        <v>0</v>
      </c>
      <c r="T103" s="608">
        <v>0</v>
      </c>
      <c r="U103" s="608">
        <v>0</v>
      </c>
      <c r="V103" s="608">
        <v>0</v>
      </c>
      <c r="W103" s="608">
        <v>0</v>
      </c>
      <c r="X103" s="608">
        <v>0</v>
      </c>
      <c r="Y103" s="608">
        <v>0</v>
      </c>
      <c r="Z103" s="608">
        <v>0</v>
      </c>
      <c r="AA103" s="608">
        <v>0</v>
      </c>
      <c r="AB103" s="608">
        <v>0</v>
      </c>
      <c r="AC103" s="608">
        <v>0</v>
      </c>
      <c r="AD103" s="608">
        <v>0</v>
      </c>
      <c r="AE103" s="608">
        <v>0</v>
      </c>
      <c r="AF103" s="608">
        <v>0</v>
      </c>
      <c r="AG103" s="608">
        <v>0</v>
      </c>
      <c r="AH103" s="608">
        <v>0</v>
      </c>
      <c r="AI103" s="608">
        <v>0</v>
      </c>
    </row>
    <row r="104" spans="1:35" x14ac:dyDescent="0.3">
      <c r="A104" s="170" t="str">
        <f t="shared" si="1"/>
        <v>4.00142</v>
      </c>
      <c r="B104" s="608" t="s">
        <v>1070</v>
      </c>
      <c r="C104" s="608" t="s">
        <v>1590</v>
      </c>
      <c r="D104" s="608" t="s">
        <v>4735</v>
      </c>
      <c r="E104" s="608" t="s">
        <v>7</v>
      </c>
      <c r="F104" s="608" t="s">
        <v>103</v>
      </c>
      <c r="G104" s="608" t="s">
        <v>1</v>
      </c>
      <c r="H104" s="608" t="s">
        <v>5308</v>
      </c>
      <c r="I104" s="608" t="s">
        <v>5347</v>
      </c>
      <c r="J104" s="608" t="s">
        <v>4393</v>
      </c>
      <c r="K104" s="608" t="s">
        <v>5310</v>
      </c>
      <c r="L104" s="608" t="s">
        <v>102</v>
      </c>
      <c r="M104" s="608" t="s">
        <v>1</v>
      </c>
      <c r="N104" s="608" t="s">
        <v>3</v>
      </c>
      <c r="O104" s="608">
        <v>428</v>
      </c>
      <c r="P104" s="608">
        <v>214</v>
      </c>
      <c r="Q104" s="608">
        <v>214</v>
      </c>
      <c r="R104" s="608">
        <v>81</v>
      </c>
      <c r="S104" s="608">
        <v>36</v>
      </c>
      <c r="T104" s="608">
        <v>137</v>
      </c>
      <c r="U104" s="608">
        <v>71</v>
      </c>
      <c r="V104" s="608">
        <v>40</v>
      </c>
      <c r="W104" s="608">
        <v>25</v>
      </c>
      <c r="X104" s="608">
        <v>99</v>
      </c>
      <c r="Y104" s="608">
        <v>53</v>
      </c>
      <c r="Z104" s="608">
        <v>71</v>
      </c>
      <c r="AA104" s="608">
        <v>29</v>
      </c>
      <c r="AB104" s="608">
        <v>0</v>
      </c>
      <c r="AC104" s="608">
        <v>0</v>
      </c>
      <c r="AD104" s="608">
        <v>45</v>
      </c>
      <c r="AE104" s="608">
        <v>66</v>
      </c>
      <c r="AF104" s="608">
        <v>15</v>
      </c>
      <c r="AG104" s="608">
        <v>46</v>
      </c>
      <c r="AH104" s="608">
        <v>42</v>
      </c>
      <c r="AI104" s="608">
        <v>0</v>
      </c>
    </row>
    <row r="105" spans="1:35" x14ac:dyDescent="0.3">
      <c r="A105" s="170" t="str">
        <f t="shared" si="1"/>
        <v>4.00143</v>
      </c>
      <c r="B105" s="608" t="s">
        <v>920</v>
      </c>
      <c r="C105" s="608" t="s">
        <v>1591</v>
      </c>
      <c r="D105" s="608" t="s">
        <v>1592</v>
      </c>
      <c r="E105" s="608" t="s">
        <v>7</v>
      </c>
      <c r="F105" s="608" t="s">
        <v>103</v>
      </c>
      <c r="G105" s="608" t="s">
        <v>1</v>
      </c>
      <c r="H105" s="608" t="s">
        <v>5308</v>
      </c>
      <c r="I105" s="608" t="s">
        <v>5309</v>
      </c>
      <c r="J105" s="608" t="s">
        <v>4393</v>
      </c>
      <c r="K105" s="608" t="s">
        <v>5310</v>
      </c>
      <c r="L105" s="608" t="s">
        <v>102</v>
      </c>
      <c r="M105" s="608" t="s">
        <v>1</v>
      </c>
      <c r="N105" s="608" t="s">
        <v>1</v>
      </c>
      <c r="O105" s="608">
        <v>383</v>
      </c>
      <c r="P105" s="608">
        <v>197</v>
      </c>
      <c r="Q105" s="608">
        <v>186</v>
      </c>
      <c r="R105" s="608">
        <v>166</v>
      </c>
      <c r="S105" s="608">
        <v>80</v>
      </c>
      <c r="T105" s="608">
        <v>49</v>
      </c>
      <c r="U105" s="608">
        <v>27</v>
      </c>
      <c r="V105" s="608">
        <v>25</v>
      </c>
      <c r="W105" s="608">
        <v>11</v>
      </c>
      <c r="X105" s="608">
        <v>84</v>
      </c>
      <c r="Y105" s="608">
        <v>44</v>
      </c>
      <c r="Z105" s="608">
        <v>59</v>
      </c>
      <c r="AA105" s="608">
        <v>35</v>
      </c>
      <c r="AB105" s="608">
        <v>0</v>
      </c>
      <c r="AC105" s="608">
        <v>0</v>
      </c>
      <c r="AD105" s="608">
        <v>86</v>
      </c>
      <c r="AE105" s="608">
        <v>22</v>
      </c>
      <c r="AF105" s="608">
        <v>14</v>
      </c>
      <c r="AG105" s="608">
        <v>40</v>
      </c>
      <c r="AH105" s="608">
        <v>24</v>
      </c>
      <c r="AI105" s="608">
        <v>0</v>
      </c>
    </row>
    <row r="106" spans="1:35" x14ac:dyDescent="0.3">
      <c r="A106" s="170" t="str">
        <f t="shared" si="1"/>
        <v>4.00145</v>
      </c>
      <c r="B106" s="608" t="s">
        <v>1096</v>
      </c>
      <c r="C106" s="608" t="s">
        <v>1594</v>
      </c>
      <c r="D106" s="608" t="s">
        <v>1595</v>
      </c>
      <c r="E106" s="608" t="s">
        <v>7</v>
      </c>
      <c r="F106" s="608" t="s">
        <v>103</v>
      </c>
      <c r="G106" s="608" t="s">
        <v>2</v>
      </c>
      <c r="H106" s="608" t="s">
        <v>5308</v>
      </c>
      <c r="I106" s="608">
        <v>0</v>
      </c>
      <c r="J106" s="608" t="s">
        <v>4838</v>
      </c>
      <c r="K106" s="608" t="s">
        <v>5310</v>
      </c>
      <c r="L106" s="608" t="s">
        <v>102</v>
      </c>
      <c r="M106" s="608" t="s">
        <v>1</v>
      </c>
      <c r="N106" s="608" t="s">
        <v>2</v>
      </c>
      <c r="O106" s="608">
        <v>84</v>
      </c>
      <c r="P106" s="608">
        <v>54</v>
      </c>
      <c r="Q106" s="608">
        <v>30</v>
      </c>
      <c r="R106" s="608">
        <v>14</v>
      </c>
      <c r="S106" s="608">
        <v>7</v>
      </c>
      <c r="T106" s="608">
        <v>37</v>
      </c>
      <c r="U106" s="608">
        <v>25</v>
      </c>
      <c r="V106" s="608">
        <v>17</v>
      </c>
      <c r="W106" s="608">
        <v>11</v>
      </c>
      <c r="X106" s="608">
        <v>10</v>
      </c>
      <c r="Y106" s="608">
        <v>7</v>
      </c>
      <c r="Z106" s="608">
        <v>6</v>
      </c>
      <c r="AA106" s="608">
        <v>4</v>
      </c>
      <c r="AB106" s="608">
        <v>0</v>
      </c>
      <c r="AC106" s="608">
        <v>0</v>
      </c>
      <c r="AD106" s="608">
        <v>7</v>
      </c>
      <c r="AE106" s="608">
        <v>12</v>
      </c>
      <c r="AF106" s="608">
        <v>6</v>
      </c>
      <c r="AG106" s="608">
        <v>3</v>
      </c>
      <c r="AH106" s="608">
        <v>2</v>
      </c>
      <c r="AI106" s="608">
        <v>0</v>
      </c>
    </row>
    <row r="107" spans="1:35" x14ac:dyDescent="0.3">
      <c r="A107" s="170" t="str">
        <f t="shared" si="1"/>
        <v>4.00147</v>
      </c>
      <c r="B107" s="608" t="s">
        <v>191</v>
      </c>
      <c r="C107" s="608" t="s">
        <v>1597</v>
      </c>
      <c r="D107" s="608" t="s">
        <v>2808</v>
      </c>
      <c r="E107" s="608" t="s">
        <v>7</v>
      </c>
      <c r="F107" s="608" t="s">
        <v>103</v>
      </c>
      <c r="G107" s="608" t="s">
        <v>2</v>
      </c>
      <c r="H107" s="608" t="s">
        <v>5308</v>
      </c>
      <c r="I107" s="608" t="s">
        <v>5309</v>
      </c>
      <c r="J107" s="608" t="s">
        <v>4393</v>
      </c>
      <c r="K107" s="608" t="s">
        <v>5310</v>
      </c>
      <c r="L107" s="608" t="s">
        <v>102</v>
      </c>
      <c r="M107" s="608" t="s">
        <v>1</v>
      </c>
      <c r="N107" s="608" t="s">
        <v>2</v>
      </c>
      <c r="O107" s="608">
        <v>409</v>
      </c>
      <c r="P107" s="608">
        <v>220</v>
      </c>
      <c r="Q107" s="608">
        <v>189</v>
      </c>
      <c r="R107" s="608">
        <v>114</v>
      </c>
      <c r="S107" s="608">
        <v>64</v>
      </c>
      <c r="T107" s="608">
        <v>82</v>
      </c>
      <c r="U107" s="608">
        <v>39</v>
      </c>
      <c r="V107" s="608">
        <v>66</v>
      </c>
      <c r="W107" s="608">
        <v>36</v>
      </c>
      <c r="X107" s="608">
        <v>96</v>
      </c>
      <c r="Y107" s="608">
        <v>53</v>
      </c>
      <c r="Z107" s="608">
        <v>51</v>
      </c>
      <c r="AA107" s="608">
        <v>28</v>
      </c>
      <c r="AB107" s="608">
        <v>0</v>
      </c>
      <c r="AC107" s="608">
        <v>0</v>
      </c>
      <c r="AD107" s="608">
        <v>50</v>
      </c>
      <c r="AE107" s="608">
        <v>43</v>
      </c>
      <c r="AF107" s="608">
        <v>30</v>
      </c>
      <c r="AG107" s="608">
        <v>43</v>
      </c>
      <c r="AH107" s="608">
        <v>23</v>
      </c>
      <c r="AI107" s="608">
        <v>0</v>
      </c>
    </row>
    <row r="108" spans="1:35" x14ac:dyDescent="0.3">
      <c r="A108" s="170" t="str">
        <f t="shared" si="1"/>
        <v>4.00149</v>
      </c>
      <c r="B108" s="608" t="s">
        <v>2537</v>
      </c>
      <c r="C108" s="608" t="s">
        <v>2538</v>
      </c>
      <c r="D108" s="608" t="s">
        <v>4549</v>
      </c>
      <c r="E108" s="608" t="s">
        <v>7</v>
      </c>
      <c r="F108" s="608" t="s">
        <v>103</v>
      </c>
      <c r="G108" s="608" t="s">
        <v>7</v>
      </c>
      <c r="H108" s="608" t="s">
        <v>5702</v>
      </c>
      <c r="I108" s="608" t="s">
        <v>5704</v>
      </c>
      <c r="J108" s="608" t="s">
        <v>4393</v>
      </c>
      <c r="K108" s="608" t="s">
        <v>5310</v>
      </c>
      <c r="L108" s="608" t="s">
        <v>102</v>
      </c>
      <c r="M108" s="608" t="s">
        <v>1</v>
      </c>
      <c r="N108" s="608" t="s">
        <v>4</v>
      </c>
      <c r="O108" s="608">
        <v>59</v>
      </c>
      <c r="P108" s="608">
        <v>23</v>
      </c>
      <c r="Q108" s="608">
        <v>36</v>
      </c>
      <c r="R108" s="608">
        <v>9</v>
      </c>
      <c r="S108" s="608">
        <v>4</v>
      </c>
      <c r="T108" s="608">
        <v>19</v>
      </c>
      <c r="U108" s="608">
        <v>8</v>
      </c>
      <c r="V108" s="608">
        <v>19</v>
      </c>
      <c r="W108" s="608">
        <v>6</v>
      </c>
      <c r="X108" s="608">
        <v>7</v>
      </c>
      <c r="Y108" s="608">
        <v>3</v>
      </c>
      <c r="Z108" s="608">
        <v>5</v>
      </c>
      <c r="AA108" s="608">
        <v>2</v>
      </c>
      <c r="AB108" s="608">
        <v>0</v>
      </c>
      <c r="AC108" s="608">
        <v>0</v>
      </c>
      <c r="AD108" s="608">
        <v>5</v>
      </c>
      <c r="AE108" s="608">
        <v>11</v>
      </c>
      <c r="AF108" s="608">
        <v>13</v>
      </c>
      <c r="AG108" s="608">
        <v>4</v>
      </c>
      <c r="AH108" s="608">
        <v>3</v>
      </c>
      <c r="AI108" s="608">
        <v>0</v>
      </c>
    </row>
    <row r="109" spans="1:35" x14ac:dyDescent="0.3">
      <c r="A109" s="170" t="str">
        <f t="shared" si="1"/>
        <v>4.00150</v>
      </c>
      <c r="B109" s="608" t="s">
        <v>162</v>
      </c>
      <c r="C109" s="608" t="s">
        <v>1598</v>
      </c>
      <c r="D109" s="608" t="s">
        <v>2809</v>
      </c>
      <c r="E109" s="608" t="s">
        <v>7</v>
      </c>
      <c r="F109" s="608" t="s">
        <v>103</v>
      </c>
      <c r="G109" s="608" t="s">
        <v>4</v>
      </c>
      <c r="H109" s="608" t="s">
        <v>5308</v>
      </c>
      <c r="I109" s="608" t="s">
        <v>5309</v>
      </c>
      <c r="J109" s="608" t="s">
        <v>4393</v>
      </c>
      <c r="K109" s="608" t="s">
        <v>5310</v>
      </c>
      <c r="L109" s="608" t="s">
        <v>102</v>
      </c>
      <c r="M109" s="608" t="s">
        <v>2</v>
      </c>
      <c r="N109" s="608" t="s">
        <v>1</v>
      </c>
      <c r="O109" s="608">
        <v>298</v>
      </c>
      <c r="P109" s="608">
        <v>144</v>
      </c>
      <c r="Q109" s="608">
        <v>154</v>
      </c>
      <c r="R109" s="608">
        <v>108</v>
      </c>
      <c r="S109" s="608">
        <v>53</v>
      </c>
      <c r="T109" s="608">
        <v>81</v>
      </c>
      <c r="U109" s="608">
        <v>26</v>
      </c>
      <c r="V109" s="608">
        <v>21</v>
      </c>
      <c r="W109" s="608">
        <v>15</v>
      </c>
      <c r="X109" s="608">
        <v>74</v>
      </c>
      <c r="Y109" s="608">
        <v>46</v>
      </c>
      <c r="Z109" s="608">
        <v>14</v>
      </c>
      <c r="AA109" s="608">
        <v>4</v>
      </c>
      <c r="AB109" s="608">
        <v>0</v>
      </c>
      <c r="AC109" s="608">
        <v>0</v>
      </c>
      <c r="AD109" s="608">
        <v>55</v>
      </c>
      <c r="AE109" s="608">
        <v>55</v>
      </c>
      <c r="AF109" s="608">
        <v>6</v>
      </c>
      <c r="AG109" s="608">
        <v>28</v>
      </c>
      <c r="AH109" s="608">
        <v>10</v>
      </c>
      <c r="AI109" s="608">
        <v>0</v>
      </c>
    </row>
    <row r="110" spans="1:35" x14ac:dyDescent="0.3">
      <c r="A110" s="170" t="str">
        <f t="shared" si="1"/>
        <v>4.00151</v>
      </c>
      <c r="B110" s="608" t="s">
        <v>169</v>
      </c>
      <c r="C110" s="608" t="s">
        <v>1599</v>
      </c>
      <c r="D110" s="608" t="s">
        <v>2810</v>
      </c>
      <c r="E110" s="608" t="s">
        <v>7</v>
      </c>
      <c r="F110" s="608" t="s">
        <v>103</v>
      </c>
      <c r="G110" s="608" t="s">
        <v>5</v>
      </c>
      <c r="H110" s="608" t="s">
        <v>5308</v>
      </c>
      <c r="I110" s="608">
        <v>0</v>
      </c>
      <c r="J110" s="608" t="s">
        <v>4838</v>
      </c>
      <c r="K110" s="608" t="s">
        <v>5310</v>
      </c>
      <c r="L110" s="608" t="s">
        <v>102</v>
      </c>
      <c r="M110" s="608" t="s">
        <v>3</v>
      </c>
      <c r="N110" s="608" t="s">
        <v>2</v>
      </c>
      <c r="O110" s="608">
        <v>339</v>
      </c>
      <c r="P110" s="608">
        <v>179</v>
      </c>
      <c r="Q110" s="608">
        <v>160</v>
      </c>
      <c r="R110" s="608">
        <v>58</v>
      </c>
      <c r="S110" s="608">
        <v>28</v>
      </c>
      <c r="T110" s="608">
        <v>81</v>
      </c>
      <c r="U110" s="608">
        <v>43</v>
      </c>
      <c r="V110" s="608">
        <v>102</v>
      </c>
      <c r="W110" s="608">
        <v>55</v>
      </c>
      <c r="X110" s="608">
        <v>50</v>
      </c>
      <c r="Y110" s="608">
        <v>26</v>
      </c>
      <c r="Z110" s="608">
        <v>48</v>
      </c>
      <c r="AA110" s="608">
        <v>27</v>
      </c>
      <c r="AB110" s="608">
        <v>0</v>
      </c>
      <c r="AC110" s="608">
        <v>0</v>
      </c>
      <c r="AD110" s="608">
        <v>30</v>
      </c>
      <c r="AE110" s="608">
        <v>38</v>
      </c>
      <c r="AF110" s="608">
        <v>47</v>
      </c>
      <c r="AG110" s="608">
        <v>24</v>
      </c>
      <c r="AH110" s="608">
        <v>21</v>
      </c>
      <c r="AI110" s="608">
        <v>0</v>
      </c>
    </row>
    <row r="111" spans="1:35" x14ac:dyDescent="0.3">
      <c r="A111" s="170" t="str">
        <f t="shared" si="1"/>
        <v>4.00152</v>
      </c>
      <c r="B111" s="608" t="s">
        <v>179</v>
      </c>
      <c r="C111" s="608" t="s">
        <v>1604</v>
      </c>
      <c r="D111" s="608" t="s">
        <v>4119</v>
      </c>
      <c r="E111" s="608" t="s">
        <v>7</v>
      </c>
      <c r="F111" s="608" t="s">
        <v>103</v>
      </c>
      <c r="G111" s="608" t="s">
        <v>3</v>
      </c>
      <c r="H111" s="608" t="s">
        <v>5308</v>
      </c>
      <c r="I111" s="608" t="s">
        <v>5309</v>
      </c>
      <c r="J111" s="608" t="s">
        <v>4393</v>
      </c>
      <c r="K111" s="608" t="s">
        <v>5310</v>
      </c>
      <c r="L111" s="608" t="s">
        <v>102</v>
      </c>
      <c r="M111" s="608" t="s">
        <v>4</v>
      </c>
      <c r="N111" s="608" t="s">
        <v>1</v>
      </c>
      <c r="O111" s="608">
        <v>410</v>
      </c>
      <c r="P111" s="608">
        <v>220</v>
      </c>
      <c r="Q111" s="608">
        <v>190</v>
      </c>
      <c r="R111" s="608">
        <v>169</v>
      </c>
      <c r="S111" s="608">
        <v>81</v>
      </c>
      <c r="T111" s="608">
        <v>92</v>
      </c>
      <c r="U111" s="608">
        <v>53</v>
      </c>
      <c r="V111" s="608">
        <v>58</v>
      </c>
      <c r="W111" s="608">
        <v>36</v>
      </c>
      <c r="X111" s="608">
        <v>71</v>
      </c>
      <c r="Y111" s="608">
        <v>38</v>
      </c>
      <c r="Z111" s="608">
        <v>20</v>
      </c>
      <c r="AA111" s="608">
        <v>12</v>
      </c>
      <c r="AB111" s="608">
        <v>0</v>
      </c>
      <c r="AC111" s="608">
        <v>0</v>
      </c>
      <c r="AD111" s="608">
        <v>88</v>
      </c>
      <c r="AE111" s="608">
        <v>39</v>
      </c>
      <c r="AF111" s="608">
        <v>22</v>
      </c>
      <c r="AG111" s="608">
        <v>33</v>
      </c>
      <c r="AH111" s="608">
        <v>8</v>
      </c>
      <c r="AI111" s="608">
        <v>0</v>
      </c>
    </row>
    <row r="112" spans="1:35" x14ac:dyDescent="0.3">
      <c r="A112" s="170" t="str">
        <f t="shared" si="1"/>
        <v>4.00153</v>
      </c>
      <c r="B112" s="608" t="s">
        <v>177</v>
      </c>
      <c r="C112" s="608" t="s">
        <v>1605</v>
      </c>
      <c r="D112" s="608" t="s">
        <v>4120</v>
      </c>
      <c r="E112" s="608" t="s">
        <v>7</v>
      </c>
      <c r="F112" s="608" t="s">
        <v>103</v>
      </c>
      <c r="G112" s="608" t="s">
        <v>3</v>
      </c>
      <c r="H112" s="608" t="s">
        <v>5308</v>
      </c>
      <c r="I112" s="608" t="s">
        <v>5309</v>
      </c>
      <c r="J112" s="608" t="s">
        <v>4393</v>
      </c>
      <c r="K112" s="608" t="s">
        <v>5426</v>
      </c>
      <c r="L112" s="608" t="s">
        <v>102</v>
      </c>
      <c r="M112" s="608" t="s">
        <v>4</v>
      </c>
      <c r="N112" s="608" t="s">
        <v>5</v>
      </c>
      <c r="O112" s="608">
        <v>165</v>
      </c>
      <c r="P112" s="608">
        <v>105</v>
      </c>
      <c r="Q112" s="608">
        <v>60</v>
      </c>
      <c r="R112" s="608">
        <v>49</v>
      </c>
      <c r="S112" s="608">
        <v>31</v>
      </c>
      <c r="T112" s="608">
        <v>22</v>
      </c>
      <c r="U112" s="608">
        <v>12</v>
      </c>
      <c r="V112" s="608">
        <v>19</v>
      </c>
      <c r="W112" s="608">
        <v>12</v>
      </c>
      <c r="X112" s="608">
        <v>53</v>
      </c>
      <c r="Y112" s="608">
        <v>35</v>
      </c>
      <c r="Z112" s="608">
        <v>22</v>
      </c>
      <c r="AA112" s="608">
        <v>15</v>
      </c>
      <c r="AB112" s="608">
        <v>0</v>
      </c>
      <c r="AC112" s="608">
        <v>0</v>
      </c>
      <c r="AD112" s="608">
        <v>18</v>
      </c>
      <c r="AE112" s="608">
        <v>10</v>
      </c>
      <c r="AF112" s="608">
        <v>7</v>
      </c>
      <c r="AG112" s="608">
        <v>18</v>
      </c>
      <c r="AH112" s="608">
        <v>7</v>
      </c>
      <c r="AI112" s="608">
        <v>0</v>
      </c>
    </row>
    <row r="113" spans="1:35" x14ac:dyDescent="0.3">
      <c r="A113" s="170" t="str">
        <f t="shared" si="1"/>
        <v>4.00154</v>
      </c>
      <c r="B113" s="608" t="s">
        <v>173</v>
      </c>
      <c r="C113" s="608" t="s">
        <v>1606</v>
      </c>
      <c r="D113" s="608" t="s">
        <v>1607</v>
      </c>
      <c r="E113" s="608" t="s">
        <v>7</v>
      </c>
      <c r="F113" s="608" t="s">
        <v>103</v>
      </c>
      <c r="G113" s="608" t="s">
        <v>4</v>
      </c>
      <c r="H113" s="608" t="s">
        <v>5308</v>
      </c>
      <c r="I113" s="608" t="s">
        <v>5309</v>
      </c>
      <c r="J113" s="608" t="s">
        <v>4393</v>
      </c>
      <c r="K113" s="608" t="s">
        <v>5310</v>
      </c>
      <c r="L113" s="608" t="s">
        <v>102</v>
      </c>
      <c r="M113" s="608" t="s">
        <v>5</v>
      </c>
      <c r="N113" s="608" t="s">
        <v>1</v>
      </c>
      <c r="O113" s="608">
        <v>72</v>
      </c>
      <c r="P113" s="608">
        <v>33</v>
      </c>
      <c r="Q113" s="608">
        <v>39</v>
      </c>
      <c r="R113" s="608">
        <v>0</v>
      </c>
      <c r="S113" s="608">
        <v>0</v>
      </c>
      <c r="T113" s="608">
        <v>0</v>
      </c>
      <c r="U113" s="608">
        <v>0</v>
      </c>
      <c r="V113" s="608">
        <v>72</v>
      </c>
      <c r="W113" s="608">
        <v>33</v>
      </c>
      <c r="X113" s="608">
        <v>0</v>
      </c>
      <c r="Y113" s="608">
        <v>0</v>
      </c>
      <c r="Z113" s="608">
        <v>0</v>
      </c>
      <c r="AA113" s="608">
        <v>0</v>
      </c>
      <c r="AB113" s="608">
        <v>0</v>
      </c>
      <c r="AC113" s="608">
        <v>0</v>
      </c>
      <c r="AD113" s="608">
        <v>0</v>
      </c>
      <c r="AE113" s="608">
        <v>0</v>
      </c>
      <c r="AF113" s="608">
        <v>39</v>
      </c>
      <c r="AG113" s="608">
        <v>0</v>
      </c>
      <c r="AH113" s="608">
        <v>0</v>
      </c>
      <c r="AI113" s="608">
        <v>0</v>
      </c>
    </row>
    <row r="114" spans="1:35" x14ac:dyDescent="0.3">
      <c r="A114" s="170" t="str">
        <f t="shared" si="1"/>
        <v>4.00155</v>
      </c>
      <c r="B114" s="608" t="s">
        <v>178</v>
      </c>
      <c r="C114" s="608" t="s">
        <v>1608</v>
      </c>
      <c r="D114" s="608" t="s">
        <v>1609</v>
      </c>
      <c r="E114" s="608" t="s">
        <v>7</v>
      </c>
      <c r="F114" s="608" t="s">
        <v>103</v>
      </c>
      <c r="G114" s="608" t="s">
        <v>6</v>
      </c>
      <c r="H114" s="608" t="s">
        <v>5308</v>
      </c>
      <c r="I114" s="608" t="s">
        <v>5309</v>
      </c>
      <c r="J114" s="608" t="s">
        <v>4393</v>
      </c>
      <c r="K114" s="608" t="s">
        <v>5310</v>
      </c>
      <c r="L114" s="608" t="s">
        <v>102</v>
      </c>
      <c r="M114" s="608" t="s">
        <v>6</v>
      </c>
      <c r="N114" s="608" t="s">
        <v>1</v>
      </c>
      <c r="O114" s="608">
        <v>338</v>
      </c>
      <c r="P114" s="608">
        <v>217</v>
      </c>
      <c r="Q114" s="608">
        <v>121</v>
      </c>
      <c r="R114" s="608">
        <v>137</v>
      </c>
      <c r="S114" s="608">
        <v>88</v>
      </c>
      <c r="T114" s="608">
        <v>59</v>
      </c>
      <c r="U114" s="608">
        <v>42</v>
      </c>
      <c r="V114" s="608">
        <v>48</v>
      </c>
      <c r="W114" s="608">
        <v>31</v>
      </c>
      <c r="X114" s="608">
        <v>54</v>
      </c>
      <c r="Y114" s="608">
        <v>33</v>
      </c>
      <c r="Z114" s="608">
        <v>40</v>
      </c>
      <c r="AA114" s="608">
        <v>23</v>
      </c>
      <c r="AB114" s="608">
        <v>0</v>
      </c>
      <c r="AC114" s="608">
        <v>0</v>
      </c>
      <c r="AD114" s="608">
        <v>49</v>
      </c>
      <c r="AE114" s="608">
        <v>17</v>
      </c>
      <c r="AF114" s="608">
        <v>17</v>
      </c>
      <c r="AG114" s="608">
        <v>21</v>
      </c>
      <c r="AH114" s="608">
        <v>17</v>
      </c>
      <c r="AI114" s="608">
        <v>0</v>
      </c>
    </row>
    <row r="115" spans="1:35" x14ac:dyDescent="0.3">
      <c r="A115" s="170" t="str">
        <f t="shared" si="1"/>
        <v>4.00156</v>
      </c>
      <c r="B115" s="608" t="s">
        <v>174</v>
      </c>
      <c r="C115" s="608" t="s">
        <v>1610</v>
      </c>
      <c r="D115" s="608" t="s">
        <v>2811</v>
      </c>
      <c r="E115" s="608" t="s">
        <v>7</v>
      </c>
      <c r="F115" s="608" t="s">
        <v>103</v>
      </c>
      <c r="G115" s="608" t="s">
        <v>7</v>
      </c>
      <c r="H115" s="608" t="s">
        <v>5308</v>
      </c>
      <c r="I115" s="608" t="s">
        <v>5603</v>
      </c>
      <c r="J115" s="608" t="s">
        <v>4393</v>
      </c>
      <c r="K115" s="608" t="s">
        <v>5310</v>
      </c>
      <c r="L115" s="608" t="s">
        <v>102</v>
      </c>
      <c r="M115" s="608" t="s">
        <v>7</v>
      </c>
      <c r="N115" s="608" t="s">
        <v>1</v>
      </c>
      <c r="O115" s="608">
        <v>218</v>
      </c>
      <c r="P115" s="608">
        <v>125</v>
      </c>
      <c r="Q115" s="608">
        <v>93</v>
      </c>
      <c r="R115" s="608">
        <v>56</v>
      </c>
      <c r="S115" s="608">
        <v>34</v>
      </c>
      <c r="T115" s="608">
        <v>65</v>
      </c>
      <c r="U115" s="608">
        <v>39</v>
      </c>
      <c r="V115" s="608">
        <v>49</v>
      </c>
      <c r="W115" s="608">
        <v>29</v>
      </c>
      <c r="X115" s="608">
        <v>33</v>
      </c>
      <c r="Y115" s="608">
        <v>17</v>
      </c>
      <c r="Z115" s="608">
        <v>15</v>
      </c>
      <c r="AA115" s="608">
        <v>6</v>
      </c>
      <c r="AB115" s="608">
        <v>0</v>
      </c>
      <c r="AC115" s="608">
        <v>0</v>
      </c>
      <c r="AD115" s="608">
        <v>22</v>
      </c>
      <c r="AE115" s="608">
        <v>26</v>
      </c>
      <c r="AF115" s="608">
        <v>20</v>
      </c>
      <c r="AG115" s="608">
        <v>16</v>
      </c>
      <c r="AH115" s="608">
        <v>9</v>
      </c>
      <c r="AI115" s="608">
        <v>0</v>
      </c>
    </row>
    <row r="116" spans="1:35" x14ac:dyDescent="0.3">
      <c r="A116" s="170" t="str">
        <f t="shared" si="1"/>
        <v>4.00157</v>
      </c>
      <c r="B116" s="608" t="s">
        <v>172</v>
      </c>
      <c r="C116" s="608" t="s">
        <v>1611</v>
      </c>
      <c r="D116" s="608" t="s">
        <v>1612</v>
      </c>
      <c r="E116" s="608" t="s">
        <v>7</v>
      </c>
      <c r="F116" s="608" t="s">
        <v>103</v>
      </c>
      <c r="G116" s="608" t="s">
        <v>7</v>
      </c>
      <c r="H116" s="608" t="s">
        <v>5308</v>
      </c>
      <c r="I116" s="608" t="s">
        <v>5309</v>
      </c>
      <c r="J116" s="608" t="s">
        <v>4393</v>
      </c>
      <c r="K116" s="608" t="s">
        <v>5310</v>
      </c>
      <c r="L116" s="608" t="s">
        <v>102</v>
      </c>
      <c r="M116" s="608" t="s">
        <v>9</v>
      </c>
      <c r="N116" s="608" t="s">
        <v>1</v>
      </c>
      <c r="O116" s="608">
        <v>382</v>
      </c>
      <c r="P116" s="608">
        <v>225</v>
      </c>
      <c r="Q116" s="608">
        <v>157</v>
      </c>
      <c r="R116" s="608">
        <v>167</v>
      </c>
      <c r="S116" s="608">
        <v>90</v>
      </c>
      <c r="T116" s="608">
        <v>105</v>
      </c>
      <c r="U116" s="608">
        <v>66</v>
      </c>
      <c r="V116" s="608">
        <v>37</v>
      </c>
      <c r="W116" s="608">
        <v>21</v>
      </c>
      <c r="X116" s="608">
        <v>55</v>
      </c>
      <c r="Y116" s="608">
        <v>37</v>
      </c>
      <c r="Z116" s="608">
        <v>18</v>
      </c>
      <c r="AA116" s="608">
        <v>11</v>
      </c>
      <c r="AB116" s="608">
        <v>0</v>
      </c>
      <c r="AC116" s="608">
        <v>0</v>
      </c>
      <c r="AD116" s="608">
        <v>77</v>
      </c>
      <c r="AE116" s="608">
        <v>39</v>
      </c>
      <c r="AF116" s="608">
        <v>16</v>
      </c>
      <c r="AG116" s="608">
        <v>18</v>
      </c>
      <c r="AH116" s="608">
        <v>7</v>
      </c>
      <c r="AI116" s="608">
        <v>0</v>
      </c>
    </row>
    <row r="117" spans="1:35" x14ac:dyDescent="0.3">
      <c r="A117" s="170" t="str">
        <f t="shared" si="1"/>
        <v>4.00158</v>
      </c>
      <c r="B117" s="608" t="s">
        <v>176</v>
      </c>
      <c r="C117" s="608" t="s">
        <v>1614</v>
      </c>
      <c r="D117" s="608" t="s">
        <v>1615</v>
      </c>
      <c r="E117" s="608" t="s">
        <v>7</v>
      </c>
      <c r="F117" s="608" t="s">
        <v>103</v>
      </c>
      <c r="G117" s="608" t="s">
        <v>6</v>
      </c>
      <c r="H117" s="608" t="s">
        <v>5308</v>
      </c>
      <c r="I117" s="608" t="s">
        <v>5314</v>
      </c>
      <c r="J117" s="608" t="s">
        <v>4393</v>
      </c>
      <c r="K117" s="608" t="s">
        <v>5310</v>
      </c>
      <c r="L117" s="608" t="s">
        <v>102</v>
      </c>
      <c r="M117" s="608" t="s">
        <v>10</v>
      </c>
      <c r="N117" s="608" t="s">
        <v>1</v>
      </c>
      <c r="O117" s="608">
        <v>45</v>
      </c>
      <c r="P117" s="608">
        <v>17</v>
      </c>
      <c r="Q117" s="608">
        <v>28</v>
      </c>
      <c r="R117" s="608">
        <v>7</v>
      </c>
      <c r="S117" s="608">
        <v>4</v>
      </c>
      <c r="T117" s="608">
        <v>12</v>
      </c>
      <c r="U117" s="608">
        <v>3</v>
      </c>
      <c r="V117" s="608">
        <v>10</v>
      </c>
      <c r="W117" s="608">
        <v>2</v>
      </c>
      <c r="X117" s="608">
        <v>9</v>
      </c>
      <c r="Y117" s="608">
        <v>6</v>
      </c>
      <c r="Z117" s="608">
        <v>7</v>
      </c>
      <c r="AA117" s="608">
        <v>2</v>
      </c>
      <c r="AB117" s="608">
        <v>0</v>
      </c>
      <c r="AC117" s="608">
        <v>0</v>
      </c>
      <c r="AD117" s="608">
        <v>3</v>
      </c>
      <c r="AE117" s="608">
        <v>9</v>
      </c>
      <c r="AF117" s="608">
        <v>8</v>
      </c>
      <c r="AG117" s="608">
        <v>3</v>
      </c>
      <c r="AH117" s="608">
        <v>5</v>
      </c>
      <c r="AI117" s="608">
        <v>0</v>
      </c>
    </row>
    <row r="118" spans="1:35" x14ac:dyDescent="0.3">
      <c r="A118" s="170" t="str">
        <f t="shared" si="1"/>
        <v>4.00161</v>
      </c>
      <c r="B118" s="608" t="s">
        <v>1077</v>
      </c>
      <c r="C118" s="608" t="s">
        <v>1382</v>
      </c>
      <c r="D118" s="608" t="s">
        <v>157</v>
      </c>
      <c r="E118" s="608" t="s">
        <v>9</v>
      </c>
      <c r="F118" s="608" t="s">
        <v>289</v>
      </c>
      <c r="G118" s="608" t="s">
        <v>2</v>
      </c>
      <c r="H118" s="608" t="s">
        <v>5308</v>
      </c>
      <c r="I118" s="608">
        <v>0</v>
      </c>
      <c r="J118" s="608" t="s">
        <v>996</v>
      </c>
      <c r="K118" s="608" t="s">
        <v>5310</v>
      </c>
      <c r="L118" s="608" t="s">
        <v>118</v>
      </c>
      <c r="M118" s="608" t="s">
        <v>1</v>
      </c>
      <c r="N118" s="608" t="s">
        <v>1</v>
      </c>
      <c r="O118" s="608">
        <v>70</v>
      </c>
      <c r="P118" s="608">
        <v>46</v>
      </c>
      <c r="Q118" s="608">
        <v>24</v>
      </c>
      <c r="R118" s="608">
        <v>18</v>
      </c>
      <c r="S118" s="608">
        <v>12</v>
      </c>
      <c r="T118" s="608">
        <v>27</v>
      </c>
      <c r="U118" s="608">
        <v>22</v>
      </c>
      <c r="V118" s="608">
        <v>9</v>
      </c>
      <c r="W118" s="608">
        <v>5</v>
      </c>
      <c r="X118" s="608">
        <v>9</v>
      </c>
      <c r="Y118" s="608">
        <v>3</v>
      </c>
      <c r="Z118" s="608">
        <v>7</v>
      </c>
      <c r="AA118" s="608">
        <v>4</v>
      </c>
      <c r="AB118" s="608">
        <v>0</v>
      </c>
      <c r="AC118" s="608">
        <v>0</v>
      </c>
      <c r="AD118" s="608">
        <v>6</v>
      </c>
      <c r="AE118" s="608">
        <v>5</v>
      </c>
      <c r="AF118" s="608">
        <v>4</v>
      </c>
      <c r="AG118" s="608">
        <v>6</v>
      </c>
      <c r="AH118" s="608">
        <v>3</v>
      </c>
      <c r="AI118" s="608">
        <v>0</v>
      </c>
    </row>
    <row r="119" spans="1:35" x14ac:dyDescent="0.3">
      <c r="A119" s="170" t="str">
        <f t="shared" si="1"/>
        <v>4.00163</v>
      </c>
      <c r="B119" s="608" t="s">
        <v>1097</v>
      </c>
      <c r="C119" s="608" t="s">
        <v>1616</v>
      </c>
      <c r="D119" s="608" t="s">
        <v>1617</v>
      </c>
      <c r="E119" s="608" t="s">
        <v>9</v>
      </c>
      <c r="F119" s="608" t="s">
        <v>289</v>
      </c>
      <c r="G119" s="608" t="s">
        <v>2</v>
      </c>
      <c r="H119" s="608" t="s">
        <v>5308</v>
      </c>
      <c r="I119" s="608" t="s">
        <v>5746</v>
      </c>
      <c r="J119" s="608" t="s">
        <v>4393</v>
      </c>
      <c r="K119" s="608" t="s">
        <v>5310</v>
      </c>
      <c r="L119" s="608" t="s">
        <v>118</v>
      </c>
      <c r="M119" s="608" t="s">
        <v>1</v>
      </c>
      <c r="N119" s="608" t="s">
        <v>1</v>
      </c>
      <c r="O119" s="608">
        <v>682</v>
      </c>
      <c r="P119" s="608">
        <v>332</v>
      </c>
      <c r="Q119" s="608">
        <v>350</v>
      </c>
      <c r="R119" s="608">
        <v>314</v>
      </c>
      <c r="S119" s="608">
        <v>166</v>
      </c>
      <c r="T119" s="608">
        <v>165</v>
      </c>
      <c r="U119" s="608">
        <v>69</v>
      </c>
      <c r="V119" s="608">
        <v>71</v>
      </c>
      <c r="W119" s="608">
        <v>34</v>
      </c>
      <c r="X119" s="608">
        <v>100</v>
      </c>
      <c r="Y119" s="608">
        <v>47</v>
      </c>
      <c r="Z119" s="608">
        <v>32</v>
      </c>
      <c r="AA119" s="608">
        <v>16</v>
      </c>
      <c r="AB119" s="608">
        <v>0</v>
      </c>
      <c r="AC119" s="608">
        <v>0</v>
      </c>
      <c r="AD119" s="608">
        <v>148</v>
      </c>
      <c r="AE119" s="608">
        <v>96</v>
      </c>
      <c r="AF119" s="608">
        <v>37</v>
      </c>
      <c r="AG119" s="608">
        <v>53</v>
      </c>
      <c r="AH119" s="608">
        <v>16</v>
      </c>
      <c r="AI119" s="608">
        <v>0</v>
      </c>
    </row>
    <row r="120" spans="1:35" x14ac:dyDescent="0.3">
      <c r="A120" s="170" t="str">
        <f t="shared" si="1"/>
        <v>4.00164</v>
      </c>
      <c r="B120" s="608" t="s">
        <v>881</v>
      </c>
      <c r="C120" s="608" t="s">
        <v>1618</v>
      </c>
      <c r="D120" s="608" t="s">
        <v>1619</v>
      </c>
      <c r="E120" s="608" t="s">
        <v>9</v>
      </c>
      <c r="F120" s="608" t="s">
        <v>289</v>
      </c>
      <c r="G120" s="608" t="s">
        <v>4</v>
      </c>
      <c r="H120" s="608" t="s">
        <v>5308</v>
      </c>
      <c r="I120" s="608" t="s">
        <v>5309</v>
      </c>
      <c r="J120" s="608" t="s">
        <v>4393</v>
      </c>
      <c r="K120" s="608" t="s">
        <v>5310</v>
      </c>
      <c r="L120" s="608" t="s">
        <v>118</v>
      </c>
      <c r="M120" s="608" t="s">
        <v>1</v>
      </c>
      <c r="N120" s="608" t="s">
        <v>1</v>
      </c>
      <c r="O120" s="608">
        <v>190</v>
      </c>
      <c r="P120" s="608">
        <v>100</v>
      </c>
      <c r="Q120" s="608">
        <v>90</v>
      </c>
      <c r="R120" s="608">
        <v>37</v>
      </c>
      <c r="S120" s="608">
        <v>22</v>
      </c>
      <c r="T120" s="608">
        <v>38</v>
      </c>
      <c r="U120" s="608">
        <v>20</v>
      </c>
      <c r="V120" s="608">
        <v>55</v>
      </c>
      <c r="W120" s="608">
        <v>25</v>
      </c>
      <c r="X120" s="608">
        <v>41</v>
      </c>
      <c r="Y120" s="608">
        <v>23</v>
      </c>
      <c r="Z120" s="608">
        <v>19</v>
      </c>
      <c r="AA120" s="608">
        <v>10</v>
      </c>
      <c r="AB120" s="608">
        <v>0</v>
      </c>
      <c r="AC120" s="608">
        <v>0</v>
      </c>
      <c r="AD120" s="608">
        <v>15</v>
      </c>
      <c r="AE120" s="608">
        <v>18</v>
      </c>
      <c r="AF120" s="608">
        <v>30</v>
      </c>
      <c r="AG120" s="608">
        <v>18</v>
      </c>
      <c r="AH120" s="608">
        <v>9</v>
      </c>
      <c r="AI120" s="608">
        <v>0</v>
      </c>
    </row>
    <row r="121" spans="1:35" x14ac:dyDescent="0.3">
      <c r="A121" s="170" t="str">
        <f t="shared" si="1"/>
        <v>4.00166</v>
      </c>
      <c r="B121" s="608" t="s">
        <v>1098</v>
      </c>
      <c r="C121" s="608" t="s">
        <v>1620</v>
      </c>
      <c r="D121" s="608" t="s">
        <v>1621</v>
      </c>
      <c r="E121" s="608" t="s">
        <v>10</v>
      </c>
      <c r="F121" s="608" t="s">
        <v>786</v>
      </c>
      <c r="G121" s="608" t="s">
        <v>1</v>
      </c>
      <c r="H121" s="608" t="s">
        <v>5308</v>
      </c>
      <c r="I121" s="608" t="s">
        <v>5444</v>
      </c>
      <c r="J121" s="608" t="s">
        <v>4393</v>
      </c>
      <c r="K121" s="608" t="s">
        <v>5310</v>
      </c>
      <c r="L121" s="608" t="s">
        <v>118</v>
      </c>
      <c r="M121" s="608" t="s">
        <v>2</v>
      </c>
      <c r="N121" s="608" t="s">
        <v>1</v>
      </c>
      <c r="O121" s="608">
        <v>300</v>
      </c>
      <c r="P121" s="608">
        <v>171</v>
      </c>
      <c r="Q121" s="608">
        <v>129</v>
      </c>
      <c r="R121" s="608">
        <v>57</v>
      </c>
      <c r="S121" s="608">
        <v>30</v>
      </c>
      <c r="T121" s="608">
        <v>72</v>
      </c>
      <c r="U121" s="608">
        <v>41</v>
      </c>
      <c r="V121" s="608">
        <v>30</v>
      </c>
      <c r="W121" s="608">
        <v>20</v>
      </c>
      <c r="X121" s="608">
        <v>80</v>
      </c>
      <c r="Y121" s="608">
        <v>44</v>
      </c>
      <c r="Z121" s="608">
        <v>61</v>
      </c>
      <c r="AA121" s="608">
        <v>36</v>
      </c>
      <c r="AB121" s="608">
        <v>0</v>
      </c>
      <c r="AC121" s="608">
        <v>0</v>
      </c>
      <c r="AD121" s="608">
        <v>27</v>
      </c>
      <c r="AE121" s="608">
        <v>31</v>
      </c>
      <c r="AF121" s="608">
        <v>10</v>
      </c>
      <c r="AG121" s="608">
        <v>36</v>
      </c>
      <c r="AH121" s="608">
        <v>25</v>
      </c>
      <c r="AI121" s="608">
        <v>0</v>
      </c>
    </row>
    <row r="122" spans="1:35" x14ac:dyDescent="0.3">
      <c r="A122" s="170" t="str">
        <f t="shared" si="1"/>
        <v>4.00169</v>
      </c>
      <c r="B122" s="608" t="s">
        <v>183</v>
      </c>
      <c r="C122" s="608" t="s">
        <v>1622</v>
      </c>
      <c r="D122" s="608" t="s">
        <v>2560</v>
      </c>
      <c r="E122" s="608" t="s">
        <v>11</v>
      </c>
      <c r="F122" s="608" t="s">
        <v>117</v>
      </c>
      <c r="G122" s="608" t="s">
        <v>1</v>
      </c>
      <c r="H122" s="608" t="s">
        <v>5308</v>
      </c>
      <c r="I122" s="608" t="s">
        <v>5325</v>
      </c>
      <c r="J122" s="608" t="s">
        <v>4393</v>
      </c>
      <c r="K122" s="608" t="s">
        <v>5310</v>
      </c>
      <c r="L122" s="608" t="s">
        <v>118</v>
      </c>
      <c r="M122" s="608" t="s">
        <v>3</v>
      </c>
      <c r="N122" s="608" t="s">
        <v>1</v>
      </c>
      <c r="O122" s="608">
        <v>169</v>
      </c>
      <c r="P122" s="608">
        <v>76</v>
      </c>
      <c r="Q122" s="608">
        <v>93</v>
      </c>
      <c r="R122" s="608">
        <v>32</v>
      </c>
      <c r="S122" s="608">
        <v>15</v>
      </c>
      <c r="T122" s="608">
        <v>49</v>
      </c>
      <c r="U122" s="608">
        <v>22</v>
      </c>
      <c r="V122" s="608">
        <v>29</v>
      </c>
      <c r="W122" s="608">
        <v>16</v>
      </c>
      <c r="X122" s="608">
        <v>54</v>
      </c>
      <c r="Y122" s="608">
        <v>21</v>
      </c>
      <c r="Z122" s="608">
        <v>5</v>
      </c>
      <c r="AA122" s="608">
        <v>2</v>
      </c>
      <c r="AB122" s="608">
        <v>0</v>
      </c>
      <c r="AC122" s="608">
        <v>0</v>
      </c>
      <c r="AD122" s="608">
        <v>17</v>
      </c>
      <c r="AE122" s="608">
        <v>27</v>
      </c>
      <c r="AF122" s="608">
        <v>13</v>
      </c>
      <c r="AG122" s="608">
        <v>33</v>
      </c>
      <c r="AH122" s="608">
        <v>3</v>
      </c>
      <c r="AI122" s="608">
        <v>0</v>
      </c>
    </row>
    <row r="123" spans="1:35" x14ac:dyDescent="0.3">
      <c r="A123" s="170" t="str">
        <f t="shared" si="1"/>
        <v>4.00174</v>
      </c>
      <c r="B123" s="608" t="s">
        <v>186</v>
      </c>
      <c r="C123" s="608" t="s">
        <v>1623</v>
      </c>
      <c r="D123" s="608" t="s">
        <v>1624</v>
      </c>
      <c r="E123" s="608" t="s">
        <v>9</v>
      </c>
      <c r="F123" s="608" t="s">
        <v>289</v>
      </c>
      <c r="G123" s="608" t="s">
        <v>3</v>
      </c>
      <c r="H123" s="608" t="s">
        <v>5308</v>
      </c>
      <c r="I123" s="608" t="s">
        <v>5314</v>
      </c>
      <c r="J123" s="608" t="s">
        <v>4393</v>
      </c>
      <c r="K123" s="608" t="s">
        <v>5426</v>
      </c>
      <c r="L123" s="608" t="s">
        <v>118</v>
      </c>
      <c r="M123" s="608" t="s">
        <v>4</v>
      </c>
      <c r="N123" s="608" t="s">
        <v>1</v>
      </c>
      <c r="O123" s="608">
        <v>301</v>
      </c>
      <c r="P123" s="608">
        <v>155</v>
      </c>
      <c r="Q123" s="608">
        <v>146</v>
      </c>
      <c r="R123" s="608">
        <v>121</v>
      </c>
      <c r="S123" s="608">
        <v>66</v>
      </c>
      <c r="T123" s="608">
        <v>56</v>
      </c>
      <c r="U123" s="608">
        <v>22</v>
      </c>
      <c r="V123" s="608">
        <v>67</v>
      </c>
      <c r="W123" s="608">
        <v>40</v>
      </c>
      <c r="X123" s="608">
        <v>57</v>
      </c>
      <c r="Y123" s="608">
        <v>27</v>
      </c>
      <c r="Z123" s="608">
        <v>0</v>
      </c>
      <c r="AA123" s="608">
        <v>0</v>
      </c>
      <c r="AB123" s="608">
        <v>0</v>
      </c>
      <c r="AC123" s="608">
        <v>0</v>
      </c>
      <c r="AD123" s="608">
        <v>55</v>
      </c>
      <c r="AE123" s="608">
        <v>34</v>
      </c>
      <c r="AF123" s="608">
        <v>27</v>
      </c>
      <c r="AG123" s="608">
        <v>30</v>
      </c>
      <c r="AH123" s="608">
        <v>0</v>
      </c>
      <c r="AI123" s="608">
        <v>0</v>
      </c>
    </row>
    <row r="124" spans="1:35" x14ac:dyDescent="0.3">
      <c r="A124" s="170" t="str">
        <f t="shared" si="1"/>
        <v>4.00178</v>
      </c>
      <c r="B124" s="608" t="s">
        <v>196</v>
      </c>
      <c r="C124" s="608" t="s">
        <v>1625</v>
      </c>
      <c r="D124" s="608" t="s">
        <v>1626</v>
      </c>
      <c r="E124" s="608" t="s">
        <v>13</v>
      </c>
      <c r="F124" s="608" t="s">
        <v>547</v>
      </c>
      <c r="G124" s="608" t="s">
        <v>1</v>
      </c>
      <c r="H124" s="608" t="s">
        <v>5308</v>
      </c>
      <c r="I124" s="608" t="s">
        <v>5314</v>
      </c>
      <c r="J124" s="608" t="s">
        <v>4393</v>
      </c>
      <c r="K124" s="608" t="s">
        <v>5310</v>
      </c>
      <c r="L124" s="608" t="s">
        <v>118</v>
      </c>
      <c r="M124" s="608" t="s">
        <v>6</v>
      </c>
      <c r="N124" s="608" t="s">
        <v>1</v>
      </c>
      <c r="O124" s="608">
        <v>219</v>
      </c>
      <c r="P124" s="608">
        <v>138</v>
      </c>
      <c r="Q124" s="608">
        <v>81</v>
      </c>
      <c r="R124" s="608">
        <v>93</v>
      </c>
      <c r="S124" s="608">
        <v>58</v>
      </c>
      <c r="T124" s="608">
        <v>41</v>
      </c>
      <c r="U124" s="608">
        <v>24</v>
      </c>
      <c r="V124" s="608">
        <v>30</v>
      </c>
      <c r="W124" s="608">
        <v>18</v>
      </c>
      <c r="X124" s="608">
        <v>37</v>
      </c>
      <c r="Y124" s="608">
        <v>24</v>
      </c>
      <c r="Z124" s="608">
        <v>18</v>
      </c>
      <c r="AA124" s="608">
        <v>14</v>
      </c>
      <c r="AB124" s="608">
        <v>0</v>
      </c>
      <c r="AC124" s="608">
        <v>0</v>
      </c>
      <c r="AD124" s="608">
        <v>35</v>
      </c>
      <c r="AE124" s="608">
        <v>17</v>
      </c>
      <c r="AF124" s="608">
        <v>12</v>
      </c>
      <c r="AG124" s="608">
        <v>13</v>
      </c>
      <c r="AH124" s="608">
        <v>4</v>
      </c>
      <c r="AI124" s="608">
        <v>0</v>
      </c>
    </row>
    <row r="125" spans="1:35" x14ac:dyDescent="0.3">
      <c r="A125" s="170" t="str">
        <f t="shared" si="1"/>
        <v>4.00180</v>
      </c>
      <c r="B125" s="608" t="s">
        <v>189</v>
      </c>
      <c r="C125" s="608" t="s">
        <v>1628</v>
      </c>
      <c r="D125" s="608" t="s">
        <v>1629</v>
      </c>
      <c r="E125" s="608" t="s">
        <v>13</v>
      </c>
      <c r="F125" s="608" t="s">
        <v>547</v>
      </c>
      <c r="G125" s="608" t="s">
        <v>3</v>
      </c>
      <c r="H125" s="608" t="s">
        <v>5308</v>
      </c>
      <c r="I125" s="608" t="s">
        <v>5314</v>
      </c>
      <c r="J125" s="608" t="s">
        <v>4393</v>
      </c>
      <c r="K125" s="608" t="s">
        <v>5310</v>
      </c>
      <c r="L125" s="608" t="s">
        <v>118</v>
      </c>
      <c r="M125" s="608" t="s">
        <v>9</v>
      </c>
      <c r="N125" s="608" t="s">
        <v>1</v>
      </c>
      <c r="O125" s="608">
        <v>283</v>
      </c>
      <c r="P125" s="608">
        <v>143</v>
      </c>
      <c r="Q125" s="608">
        <v>140</v>
      </c>
      <c r="R125" s="608">
        <v>105</v>
      </c>
      <c r="S125" s="608">
        <v>54</v>
      </c>
      <c r="T125" s="608">
        <v>76</v>
      </c>
      <c r="U125" s="608">
        <v>37</v>
      </c>
      <c r="V125" s="608">
        <v>27</v>
      </c>
      <c r="W125" s="608">
        <v>14</v>
      </c>
      <c r="X125" s="608">
        <v>53</v>
      </c>
      <c r="Y125" s="608">
        <v>24</v>
      </c>
      <c r="Z125" s="608">
        <v>22</v>
      </c>
      <c r="AA125" s="608">
        <v>14</v>
      </c>
      <c r="AB125" s="608">
        <v>0</v>
      </c>
      <c r="AC125" s="608">
        <v>0</v>
      </c>
      <c r="AD125" s="608">
        <v>51</v>
      </c>
      <c r="AE125" s="608">
        <v>39</v>
      </c>
      <c r="AF125" s="608">
        <v>13</v>
      </c>
      <c r="AG125" s="608">
        <v>29</v>
      </c>
      <c r="AH125" s="608">
        <v>8</v>
      </c>
      <c r="AI125" s="608">
        <v>0</v>
      </c>
    </row>
    <row r="126" spans="1:35" x14ac:dyDescent="0.3">
      <c r="A126" s="170" t="str">
        <f t="shared" si="1"/>
        <v>4.00182</v>
      </c>
      <c r="B126" s="608" t="s">
        <v>198</v>
      </c>
      <c r="C126" s="608" t="s">
        <v>1630</v>
      </c>
      <c r="D126" s="608" t="s">
        <v>1631</v>
      </c>
      <c r="E126" s="608" t="s">
        <v>9</v>
      </c>
      <c r="F126" s="608" t="s">
        <v>289</v>
      </c>
      <c r="G126" s="608" t="s">
        <v>1</v>
      </c>
      <c r="H126" s="608" t="s">
        <v>5308</v>
      </c>
      <c r="I126" s="608" t="s">
        <v>5603</v>
      </c>
      <c r="J126" s="608" t="s">
        <v>4393</v>
      </c>
      <c r="K126" s="608" t="s">
        <v>5426</v>
      </c>
      <c r="L126" s="608" t="s">
        <v>118</v>
      </c>
      <c r="M126" s="608" t="s">
        <v>11</v>
      </c>
      <c r="N126" s="608" t="s">
        <v>1</v>
      </c>
      <c r="O126" s="608">
        <v>55</v>
      </c>
      <c r="P126" s="608">
        <v>30</v>
      </c>
      <c r="Q126" s="608">
        <v>25</v>
      </c>
      <c r="R126" s="608">
        <v>17</v>
      </c>
      <c r="S126" s="608">
        <v>8</v>
      </c>
      <c r="T126" s="608">
        <v>15</v>
      </c>
      <c r="U126" s="608">
        <v>8</v>
      </c>
      <c r="V126" s="608">
        <v>0</v>
      </c>
      <c r="W126" s="608">
        <v>0</v>
      </c>
      <c r="X126" s="608">
        <v>16</v>
      </c>
      <c r="Y126" s="608">
        <v>9</v>
      </c>
      <c r="Z126" s="608">
        <v>7</v>
      </c>
      <c r="AA126" s="608">
        <v>5</v>
      </c>
      <c r="AB126" s="608">
        <v>0</v>
      </c>
      <c r="AC126" s="608">
        <v>0</v>
      </c>
      <c r="AD126" s="608">
        <v>9</v>
      </c>
      <c r="AE126" s="608">
        <v>7</v>
      </c>
      <c r="AF126" s="608">
        <v>0</v>
      </c>
      <c r="AG126" s="608">
        <v>7</v>
      </c>
      <c r="AH126" s="608">
        <v>2</v>
      </c>
      <c r="AI126" s="608">
        <v>0</v>
      </c>
    </row>
    <row r="127" spans="1:35" x14ac:dyDescent="0.3">
      <c r="A127" s="170" t="str">
        <f t="shared" si="1"/>
        <v>4.00184</v>
      </c>
      <c r="B127" s="608" t="s">
        <v>212</v>
      </c>
      <c r="C127" s="608" t="s">
        <v>1382</v>
      </c>
      <c r="D127" s="608" t="s">
        <v>1633</v>
      </c>
      <c r="E127" s="608" t="s">
        <v>14</v>
      </c>
      <c r="F127" s="608" t="s">
        <v>73</v>
      </c>
      <c r="G127" s="608" t="s">
        <v>5</v>
      </c>
      <c r="H127" s="608" t="s">
        <v>5308</v>
      </c>
      <c r="I127" s="608">
        <v>0</v>
      </c>
      <c r="J127" s="608" t="s">
        <v>996</v>
      </c>
      <c r="K127" s="608" t="s">
        <v>5310</v>
      </c>
      <c r="L127" s="608" t="s">
        <v>72</v>
      </c>
      <c r="M127" s="608" t="s">
        <v>1</v>
      </c>
      <c r="N127" s="608" t="s">
        <v>1</v>
      </c>
      <c r="O127" s="608">
        <v>5</v>
      </c>
      <c r="P127" s="608">
        <v>4</v>
      </c>
      <c r="Q127" s="608">
        <v>1</v>
      </c>
      <c r="R127" s="608">
        <v>1</v>
      </c>
      <c r="S127" s="608">
        <v>0</v>
      </c>
      <c r="T127" s="608">
        <v>0</v>
      </c>
      <c r="U127" s="608">
        <v>0</v>
      </c>
      <c r="V127" s="608">
        <v>0</v>
      </c>
      <c r="W127" s="608">
        <v>0</v>
      </c>
      <c r="X127" s="608">
        <v>4</v>
      </c>
      <c r="Y127" s="608">
        <v>4</v>
      </c>
      <c r="Z127" s="608">
        <v>0</v>
      </c>
      <c r="AA127" s="608">
        <v>0</v>
      </c>
      <c r="AB127" s="608">
        <v>0</v>
      </c>
      <c r="AC127" s="608">
        <v>0</v>
      </c>
      <c r="AD127" s="608">
        <v>1</v>
      </c>
      <c r="AE127" s="608">
        <v>0</v>
      </c>
      <c r="AF127" s="608">
        <v>0</v>
      </c>
      <c r="AG127" s="608">
        <v>0</v>
      </c>
      <c r="AH127" s="608">
        <v>0</v>
      </c>
      <c r="AI127" s="608">
        <v>0</v>
      </c>
    </row>
    <row r="128" spans="1:35" x14ac:dyDescent="0.3">
      <c r="A128" s="170" t="str">
        <f t="shared" si="1"/>
        <v>4.00185</v>
      </c>
      <c r="B128" s="608" t="s">
        <v>207</v>
      </c>
      <c r="C128" s="608" t="s">
        <v>1634</v>
      </c>
      <c r="D128" s="608" t="s">
        <v>1635</v>
      </c>
      <c r="E128" s="608" t="s">
        <v>14</v>
      </c>
      <c r="F128" s="608" t="s">
        <v>73</v>
      </c>
      <c r="G128" s="608" t="s">
        <v>5</v>
      </c>
      <c r="H128" s="608" t="s">
        <v>5308</v>
      </c>
      <c r="I128" s="608" t="s">
        <v>5309</v>
      </c>
      <c r="J128" s="608" t="s">
        <v>4393</v>
      </c>
      <c r="K128" s="608" t="s">
        <v>5310</v>
      </c>
      <c r="L128" s="608" t="s">
        <v>72</v>
      </c>
      <c r="M128" s="608" t="s">
        <v>1</v>
      </c>
      <c r="N128" s="608" t="s">
        <v>1</v>
      </c>
      <c r="O128" s="608">
        <v>246</v>
      </c>
      <c r="P128" s="608">
        <v>129</v>
      </c>
      <c r="Q128" s="608">
        <v>117</v>
      </c>
      <c r="R128" s="608">
        <v>66</v>
      </c>
      <c r="S128" s="608">
        <v>37</v>
      </c>
      <c r="T128" s="608">
        <v>45</v>
      </c>
      <c r="U128" s="608">
        <v>20</v>
      </c>
      <c r="V128" s="608">
        <v>10</v>
      </c>
      <c r="W128" s="608">
        <v>8</v>
      </c>
      <c r="X128" s="608">
        <v>77</v>
      </c>
      <c r="Y128" s="608">
        <v>41</v>
      </c>
      <c r="Z128" s="608">
        <v>48</v>
      </c>
      <c r="AA128" s="608">
        <v>23</v>
      </c>
      <c r="AB128" s="608">
        <v>0</v>
      </c>
      <c r="AC128" s="608">
        <v>0</v>
      </c>
      <c r="AD128" s="608">
        <v>29</v>
      </c>
      <c r="AE128" s="608">
        <v>25</v>
      </c>
      <c r="AF128" s="608">
        <v>2</v>
      </c>
      <c r="AG128" s="608">
        <v>36</v>
      </c>
      <c r="AH128" s="608">
        <v>25</v>
      </c>
      <c r="AI128" s="608">
        <v>0</v>
      </c>
    </row>
    <row r="129" spans="1:35" x14ac:dyDescent="0.3">
      <c r="A129" s="170" t="str">
        <f t="shared" si="1"/>
        <v>4.00186</v>
      </c>
      <c r="B129" s="608" t="s">
        <v>211</v>
      </c>
      <c r="C129" s="608" t="s">
        <v>1637</v>
      </c>
      <c r="D129" s="608" t="s">
        <v>1638</v>
      </c>
      <c r="E129" s="608" t="s">
        <v>14</v>
      </c>
      <c r="F129" s="608" t="s">
        <v>73</v>
      </c>
      <c r="G129" s="608" t="s">
        <v>5</v>
      </c>
      <c r="H129" s="608" t="s">
        <v>5308</v>
      </c>
      <c r="I129" s="608" t="s">
        <v>5309</v>
      </c>
      <c r="J129" s="608" t="s">
        <v>4393</v>
      </c>
      <c r="K129" s="608" t="s">
        <v>5310</v>
      </c>
      <c r="L129" s="608" t="s">
        <v>72</v>
      </c>
      <c r="M129" s="608" t="s">
        <v>1</v>
      </c>
      <c r="N129" s="608" t="s">
        <v>14</v>
      </c>
      <c r="O129" s="608">
        <v>517</v>
      </c>
      <c r="P129" s="608">
        <v>267</v>
      </c>
      <c r="Q129" s="608">
        <v>250</v>
      </c>
      <c r="R129" s="608">
        <v>218</v>
      </c>
      <c r="S129" s="608">
        <v>107</v>
      </c>
      <c r="T129" s="608">
        <v>124</v>
      </c>
      <c r="U129" s="608">
        <v>66</v>
      </c>
      <c r="V129" s="608">
        <v>40</v>
      </c>
      <c r="W129" s="608">
        <v>30</v>
      </c>
      <c r="X129" s="608">
        <v>93</v>
      </c>
      <c r="Y129" s="608">
        <v>45</v>
      </c>
      <c r="Z129" s="608">
        <v>42</v>
      </c>
      <c r="AA129" s="608">
        <v>19</v>
      </c>
      <c r="AB129" s="608">
        <v>0</v>
      </c>
      <c r="AC129" s="608">
        <v>0</v>
      </c>
      <c r="AD129" s="608">
        <v>111</v>
      </c>
      <c r="AE129" s="608">
        <v>58</v>
      </c>
      <c r="AF129" s="608">
        <v>10</v>
      </c>
      <c r="AG129" s="608">
        <v>48</v>
      </c>
      <c r="AH129" s="608">
        <v>23</v>
      </c>
      <c r="AI129" s="608">
        <v>0</v>
      </c>
    </row>
    <row r="130" spans="1:35" x14ac:dyDescent="0.3">
      <c r="A130" s="170" t="str">
        <f t="shared" si="1"/>
        <v>4.00192</v>
      </c>
      <c r="B130" s="608" t="s">
        <v>1639</v>
      </c>
      <c r="C130" s="608" t="s">
        <v>1640</v>
      </c>
      <c r="D130" s="608" t="s">
        <v>1641</v>
      </c>
      <c r="E130" s="608" t="s">
        <v>14</v>
      </c>
      <c r="F130" s="608" t="s">
        <v>73</v>
      </c>
      <c r="G130" s="608" t="s">
        <v>9</v>
      </c>
      <c r="H130" s="608" t="s">
        <v>5308</v>
      </c>
      <c r="I130" s="608" t="s">
        <v>5309</v>
      </c>
      <c r="J130" s="608" t="s">
        <v>4393</v>
      </c>
      <c r="K130" s="608" t="s">
        <v>5310</v>
      </c>
      <c r="L130" s="608" t="s">
        <v>72</v>
      </c>
      <c r="M130" s="608" t="s">
        <v>2</v>
      </c>
      <c r="N130" s="608" t="s">
        <v>1</v>
      </c>
      <c r="O130" s="608">
        <v>433</v>
      </c>
      <c r="P130" s="608">
        <v>219</v>
      </c>
      <c r="Q130" s="608">
        <v>214</v>
      </c>
      <c r="R130" s="608">
        <v>132</v>
      </c>
      <c r="S130" s="608">
        <v>65</v>
      </c>
      <c r="T130" s="608">
        <v>60</v>
      </c>
      <c r="U130" s="608">
        <v>33</v>
      </c>
      <c r="V130" s="608">
        <v>72</v>
      </c>
      <c r="W130" s="608">
        <v>34</v>
      </c>
      <c r="X130" s="608">
        <v>94</v>
      </c>
      <c r="Y130" s="608">
        <v>52</v>
      </c>
      <c r="Z130" s="608">
        <v>75</v>
      </c>
      <c r="AA130" s="608">
        <v>35</v>
      </c>
      <c r="AB130" s="608">
        <v>0</v>
      </c>
      <c r="AC130" s="608">
        <v>0</v>
      </c>
      <c r="AD130" s="608">
        <v>67</v>
      </c>
      <c r="AE130" s="608">
        <v>27</v>
      </c>
      <c r="AF130" s="608">
        <v>38</v>
      </c>
      <c r="AG130" s="608">
        <v>42</v>
      </c>
      <c r="AH130" s="608">
        <v>40</v>
      </c>
      <c r="AI130" s="608">
        <v>0</v>
      </c>
    </row>
    <row r="131" spans="1:35" x14ac:dyDescent="0.3">
      <c r="A131" s="170" t="str">
        <f t="shared" si="1"/>
        <v>4.00194</v>
      </c>
      <c r="B131" s="608" t="s">
        <v>1187</v>
      </c>
      <c r="C131" s="608" t="s">
        <v>1642</v>
      </c>
      <c r="D131" s="608" t="s">
        <v>1643</v>
      </c>
      <c r="E131" s="608" t="s">
        <v>14</v>
      </c>
      <c r="F131" s="608" t="s">
        <v>73</v>
      </c>
      <c r="G131" s="608" t="s">
        <v>4</v>
      </c>
      <c r="H131" s="608" t="s">
        <v>5308</v>
      </c>
      <c r="I131" s="608" t="s">
        <v>5309</v>
      </c>
      <c r="J131" s="608" t="s">
        <v>4393</v>
      </c>
      <c r="K131" s="608" t="s">
        <v>5310</v>
      </c>
      <c r="L131" s="608" t="s">
        <v>72</v>
      </c>
      <c r="M131" s="608" t="s">
        <v>4</v>
      </c>
      <c r="N131" s="608" t="s">
        <v>1</v>
      </c>
      <c r="O131" s="608">
        <v>339</v>
      </c>
      <c r="P131" s="608">
        <v>179</v>
      </c>
      <c r="Q131" s="608">
        <v>160</v>
      </c>
      <c r="R131" s="608">
        <v>78</v>
      </c>
      <c r="S131" s="608">
        <v>40</v>
      </c>
      <c r="T131" s="608">
        <v>67</v>
      </c>
      <c r="U131" s="608">
        <v>31</v>
      </c>
      <c r="V131" s="608">
        <v>41</v>
      </c>
      <c r="W131" s="608">
        <v>22</v>
      </c>
      <c r="X131" s="608">
        <v>100</v>
      </c>
      <c r="Y131" s="608">
        <v>60</v>
      </c>
      <c r="Z131" s="608">
        <v>53</v>
      </c>
      <c r="AA131" s="608">
        <v>26</v>
      </c>
      <c r="AB131" s="608">
        <v>0</v>
      </c>
      <c r="AC131" s="608">
        <v>0</v>
      </c>
      <c r="AD131" s="608">
        <v>38</v>
      </c>
      <c r="AE131" s="608">
        <v>36</v>
      </c>
      <c r="AF131" s="608">
        <v>19</v>
      </c>
      <c r="AG131" s="608">
        <v>40</v>
      </c>
      <c r="AH131" s="608">
        <v>27</v>
      </c>
      <c r="AI131" s="608">
        <v>0</v>
      </c>
    </row>
    <row r="132" spans="1:35" x14ac:dyDescent="0.3">
      <c r="A132" s="170" t="str">
        <f t="shared" ref="A132:A195" si="2">CONCATENATE("4.",B132)</f>
        <v>4.00195</v>
      </c>
      <c r="B132" s="608" t="s">
        <v>1188</v>
      </c>
      <c r="C132" s="608" t="s">
        <v>1382</v>
      </c>
      <c r="D132" s="608" t="s">
        <v>4563</v>
      </c>
      <c r="E132" s="608" t="s">
        <v>1</v>
      </c>
      <c r="F132" s="608" t="s">
        <v>3277</v>
      </c>
      <c r="G132" s="608" t="s">
        <v>3</v>
      </c>
      <c r="H132" s="608" t="s">
        <v>5308</v>
      </c>
      <c r="I132" s="608">
        <v>0</v>
      </c>
      <c r="J132" s="608" t="s">
        <v>996</v>
      </c>
      <c r="K132" s="608" t="s">
        <v>5310</v>
      </c>
      <c r="L132" s="608" t="s">
        <v>33</v>
      </c>
      <c r="M132" s="608" t="s">
        <v>62</v>
      </c>
      <c r="N132" s="608" t="s">
        <v>4</v>
      </c>
      <c r="O132" s="608">
        <v>2</v>
      </c>
      <c r="P132" s="608">
        <v>1</v>
      </c>
      <c r="Q132" s="608">
        <v>1</v>
      </c>
      <c r="R132" s="608">
        <v>0</v>
      </c>
      <c r="S132" s="608">
        <v>0</v>
      </c>
      <c r="T132" s="608">
        <v>1</v>
      </c>
      <c r="U132" s="608">
        <v>0</v>
      </c>
      <c r="V132" s="608">
        <v>0</v>
      </c>
      <c r="W132" s="608">
        <v>0</v>
      </c>
      <c r="X132" s="608">
        <v>1</v>
      </c>
      <c r="Y132" s="608">
        <v>1</v>
      </c>
      <c r="Z132" s="608">
        <v>0</v>
      </c>
      <c r="AA132" s="608">
        <v>0</v>
      </c>
      <c r="AB132" s="608">
        <v>0</v>
      </c>
      <c r="AC132" s="608">
        <v>0</v>
      </c>
      <c r="AD132" s="608">
        <v>0</v>
      </c>
      <c r="AE132" s="608">
        <v>1</v>
      </c>
      <c r="AF132" s="608">
        <v>0</v>
      </c>
      <c r="AG132" s="608">
        <v>0</v>
      </c>
      <c r="AH132" s="608">
        <v>0</v>
      </c>
      <c r="AI132" s="608">
        <v>0</v>
      </c>
    </row>
    <row r="133" spans="1:35" x14ac:dyDescent="0.3">
      <c r="A133" s="170" t="str">
        <f t="shared" si="2"/>
        <v>4.00205</v>
      </c>
      <c r="B133" s="608" t="s">
        <v>1067</v>
      </c>
      <c r="C133" s="608" t="s">
        <v>1645</v>
      </c>
      <c r="D133" s="608" t="s">
        <v>1646</v>
      </c>
      <c r="E133" s="608" t="s">
        <v>99</v>
      </c>
      <c r="F133" s="608" t="s">
        <v>71</v>
      </c>
      <c r="G133" s="608" t="s">
        <v>10</v>
      </c>
      <c r="H133" s="608" t="s">
        <v>5308</v>
      </c>
      <c r="I133" s="608" t="s">
        <v>5569</v>
      </c>
      <c r="J133" s="608" t="s">
        <v>4393</v>
      </c>
      <c r="K133" s="608" t="s">
        <v>5310</v>
      </c>
      <c r="L133" s="608" t="s">
        <v>72</v>
      </c>
      <c r="M133" s="608" t="s">
        <v>11</v>
      </c>
      <c r="N133" s="608" t="s">
        <v>1</v>
      </c>
      <c r="O133" s="608">
        <v>229</v>
      </c>
      <c r="P133" s="608">
        <v>135</v>
      </c>
      <c r="Q133" s="608">
        <v>94</v>
      </c>
      <c r="R133" s="608">
        <v>97</v>
      </c>
      <c r="S133" s="608">
        <v>49</v>
      </c>
      <c r="T133" s="608">
        <v>59</v>
      </c>
      <c r="U133" s="608">
        <v>38</v>
      </c>
      <c r="V133" s="608">
        <v>17</v>
      </c>
      <c r="W133" s="608">
        <v>10</v>
      </c>
      <c r="X133" s="608">
        <v>47</v>
      </c>
      <c r="Y133" s="608">
        <v>30</v>
      </c>
      <c r="Z133" s="608">
        <v>9</v>
      </c>
      <c r="AA133" s="608">
        <v>8</v>
      </c>
      <c r="AB133" s="608">
        <v>0</v>
      </c>
      <c r="AC133" s="608">
        <v>0</v>
      </c>
      <c r="AD133" s="608">
        <v>48</v>
      </c>
      <c r="AE133" s="608">
        <v>21</v>
      </c>
      <c r="AF133" s="608">
        <v>7</v>
      </c>
      <c r="AG133" s="608">
        <v>17</v>
      </c>
      <c r="AH133" s="608">
        <v>1</v>
      </c>
      <c r="AI133" s="608">
        <v>0</v>
      </c>
    </row>
    <row r="134" spans="1:35" x14ac:dyDescent="0.3">
      <c r="A134" s="170" t="str">
        <f t="shared" si="2"/>
        <v>4.00207</v>
      </c>
      <c r="B134" s="608" t="s">
        <v>218</v>
      </c>
      <c r="C134" s="608" t="s">
        <v>4736</v>
      </c>
      <c r="D134" s="608" t="s">
        <v>1647</v>
      </c>
      <c r="E134" s="608" t="s">
        <v>110</v>
      </c>
      <c r="F134" s="608" t="s">
        <v>377</v>
      </c>
      <c r="G134" s="608" t="s">
        <v>1</v>
      </c>
      <c r="H134" s="608" t="s">
        <v>5308</v>
      </c>
      <c r="I134" s="608" t="s">
        <v>5826</v>
      </c>
      <c r="J134" s="608" t="s">
        <v>4393</v>
      </c>
      <c r="K134" s="608" t="s">
        <v>5310</v>
      </c>
      <c r="L134" s="608" t="s">
        <v>33</v>
      </c>
      <c r="M134" s="608" t="s">
        <v>378</v>
      </c>
      <c r="N134" s="608" t="s">
        <v>1</v>
      </c>
      <c r="O134" s="608">
        <v>5</v>
      </c>
      <c r="P134" s="608">
        <v>2</v>
      </c>
      <c r="Q134" s="608">
        <v>3</v>
      </c>
      <c r="R134" s="608">
        <v>0</v>
      </c>
      <c r="S134" s="608">
        <v>0</v>
      </c>
      <c r="T134" s="608">
        <v>0</v>
      </c>
      <c r="U134" s="608">
        <v>0</v>
      </c>
      <c r="V134" s="608">
        <v>0</v>
      </c>
      <c r="W134" s="608">
        <v>0</v>
      </c>
      <c r="X134" s="608">
        <v>5</v>
      </c>
      <c r="Y134" s="608">
        <v>2</v>
      </c>
      <c r="Z134" s="608">
        <v>0</v>
      </c>
      <c r="AA134" s="608">
        <v>0</v>
      </c>
      <c r="AB134" s="608">
        <v>0</v>
      </c>
      <c r="AC134" s="608">
        <v>0</v>
      </c>
      <c r="AD134" s="608">
        <v>0</v>
      </c>
      <c r="AE134" s="608">
        <v>0</v>
      </c>
      <c r="AF134" s="608">
        <v>0</v>
      </c>
      <c r="AG134" s="608">
        <v>3</v>
      </c>
      <c r="AH134" s="608">
        <v>0</v>
      </c>
      <c r="AI134" s="608">
        <v>0</v>
      </c>
    </row>
    <row r="135" spans="1:35" x14ac:dyDescent="0.3">
      <c r="A135" s="170" t="str">
        <f t="shared" si="2"/>
        <v>4.00210</v>
      </c>
      <c r="B135" s="608" t="s">
        <v>219</v>
      </c>
      <c r="C135" s="608" t="s">
        <v>1649</v>
      </c>
      <c r="D135" s="608" t="s">
        <v>3423</v>
      </c>
      <c r="E135" s="608" t="s">
        <v>295</v>
      </c>
      <c r="F135" s="608" t="s">
        <v>4215</v>
      </c>
      <c r="G135" s="608" t="s">
        <v>2</v>
      </c>
      <c r="H135" s="608" t="s">
        <v>5308</v>
      </c>
      <c r="I135" s="608" t="s">
        <v>5594</v>
      </c>
      <c r="J135" s="608" t="s">
        <v>4393</v>
      </c>
      <c r="K135" s="608" t="s">
        <v>5310</v>
      </c>
      <c r="L135" s="608" t="s">
        <v>60</v>
      </c>
      <c r="M135" s="608" t="s">
        <v>1</v>
      </c>
      <c r="N135" s="608" t="s">
        <v>1</v>
      </c>
      <c r="O135" s="608">
        <v>365</v>
      </c>
      <c r="P135" s="608">
        <v>230</v>
      </c>
      <c r="Q135" s="608">
        <v>135</v>
      </c>
      <c r="R135" s="608">
        <v>70</v>
      </c>
      <c r="S135" s="608">
        <v>67</v>
      </c>
      <c r="T135" s="608">
        <v>77</v>
      </c>
      <c r="U135" s="608">
        <v>44</v>
      </c>
      <c r="V135" s="608">
        <v>73</v>
      </c>
      <c r="W135" s="608">
        <v>39</v>
      </c>
      <c r="X135" s="608">
        <v>85</v>
      </c>
      <c r="Y135" s="608">
        <v>46</v>
      </c>
      <c r="Z135" s="608">
        <v>60</v>
      </c>
      <c r="AA135" s="608">
        <v>34</v>
      </c>
      <c r="AB135" s="608">
        <v>0</v>
      </c>
      <c r="AC135" s="608">
        <v>0</v>
      </c>
      <c r="AD135" s="608">
        <v>3</v>
      </c>
      <c r="AE135" s="608">
        <v>33</v>
      </c>
      <c r="AF135" s="608">
        <v>34</v>
      </c>
      <c r="AG135" s="608">
        <v>39</v>
      </c>
      <c r="AH135" s="608">
        <v>26</v>
      </c>
      <c r="AI135" s="608">
        <v>0</v>
      </c>
    </row>
    <row r="136" spans="1:35" x14ac:dyDescent="0.3">
      <c r="A136" s="170" t="str">
        <f t="shared" si="2"/>
        <v>4.00211</v>
      </c>
      <c r="B136" s="608" t="s">
        <v>1189</v>
      </c>
      <c r="C136" s="608" t="s">
        <v>1650</v>
      </c>
      <c r="D136" s="608" t="s">
        <v>1651</v>
      </c>
      <c r="E136" s="608" t="s">
        <v>295</v>
      </c>
      <c r="F136" s="608" t="s">
        <v>4215</v>
      </c>
      <c r="G136" s="608" t="s">
        <v>1</v>
      </c>
      <c r="H136" s="608" t="s">
        <v>5308</v>
      </c>
      <c r="I136" s="608" t="s">
        <v>5314</v>
      </c>
      <c r="J136" s="608" t="s">
        <v>4393</v>
      </c>
      <c r="K136" s="608" t="s">
        <v>5310</v>
      </c>
      <c r="L136" s="608" t="s">
        <v>60</v>
      </c>
      <c r="M136" s="608" t="s">
        <v>1</v>
      </c>
      <c r="N136" s="608" t="s">
        <v>1</v>
      </c>
      <c r="O136" s="608">
        <v>192</v>
      </c>
      <c r="P136" s="608">
        <v>100</v>
      </c>
      <c r="Q136" s="608">
        <v>92</v>
      </c>
      <c r="R136" s="608">
        <v>41</v>
      </c>
      <c r="S136" s="608">
        <v>25</v>
      </c>
      <c r="T136" s="608">
        <v>42</v>
      </c>
      <c r="U136" s="608">
        <v>22</v>
      </c>
      <c r="V136" s="608">
        <v>58</v>
      </c>
      <c r="W136" s="608">
        <v>32</v>
      </c>
      <c r="X136" s="608">
        <v>38</v>
      </c>
      <c r="Y136" s="608">
        <v>13</v>
      </c>
      <c r="Z136" s="608">
        <v>13</v>
      </c>
      <c r="AA136" s="608">
        <v>8</v>
      </c>
      <c r="AB136" s="608">
        <v>0</v>
      </c>
      <c r="AC136" s="608">
        <v>0</v>
      </c>
      <c r="AD136" s="608">
        <v>16</v>
      </c>
      <c r="AE136" s="608">
        <v>20</v>
      </c>
      <c r="AF136" s="608">
        <v>26</v>
      </c>
      <c r="AG136" s="608">
        <v>25</v>
      </c>
      <c r="AH136" s="608">
        <v>5</v>
      </c>
      <c r="AI136" s="608">
        <v>0</v>
      </c>
    </row>
    <row r="137" spans="1:35" x14ac:dyDescent="0.3">
      <c r="A137" s="170" t="str">
        <f t="shared" si="2"/>
        <v>4.00218</v>
      </c>
      <c r="B137" s="608" t="s">
        <v>932</v>
      </c>
      <c r="C137" s="608" t="s">
        <v>1382</v>
      </c>
      <c r="D137" s="608" t="s">
        <v>1653</v>
      </c>
      <c r="E137" s="608" t="s">
        <v>14</v>
      </c>
      <c r="F137" s="608" t="s">
        <v>73</v>
      </c>
      <c r="G137" s="608" t="s">
        <v>5</v>
      </c>
      <c r="H137" s="608" t="s">
        <v>5308</v>
      </c>
      <c r="I137" s="608">
        <v>0</v>
      </c>
      <c r="J137" s="608" t="s">
        <v>996</v>
      </c>
      <c r="K137" s="608" t="s">
        <v>5310</v>
      </c>
      <c r="L137" s="608" t="s">
        <v>72</v>
      </c>
      <c r="M137" s="608" t="s">
        <v>1</v>
      </c>
      <c r="N137" s="608" t="s">
        <v>1</v>
      </c>
      <c r="O137" s="608">
        <v>14</v>
      </c>
      <c r="P137" s="608">
        <v>7</v>
      </c>
      <c r="Q137" s="608">
        <v>7</v>
      </c>
      <c r="R137" s="608">
        <v>9</v>
      </c>
      <c r="S137" s="608">
        <v>5</v>
      </c>
      <c r="T137" s="608">
        <v>3</v>
      </c>
      <c r="U137" s="608">
        <v>1</v>
      </c>
      <c r="V137" s="608">
        <v>0</v>
      </c>
      <c r="W137" s="608">
        <v>0</v>
      </c>
      <c r="X137" s="608">
        <v>1</v>
      </c>
      <c r="Y137" s="608">
        <v>0</v>
      </c>
      <c r="Z137" s="608">
        <v>1</v>
      </c>
      <c r="AA137" s="608">
        <v>1</v>
      </c>
      <c r="AB137" s="608">
        <v>0</v>
      </c>
      <c r="AC137" s="608">
        <v>0</v>
      </c>
      <c r="AD137" s="608">
        <v>4</v>
      </c>
      <c r="AE137" s="608">
        <v>2</v>
      </c>
      <c r="AF137" s="608">
        <v>0</v>
      </c>
      <c r="AG137" s="608">
        <v>1</v>
      </c>
      <c r="AH137" s="608">
        <v>0</v>
      </c>
      <c r="AI137" s="608">
        <v>0</v>
      </c>
    </row>
    <row r="138" spans="1:35" x14ac:dyDescent="0.3">
      <c r="A138" s="170" t="str">
        <f t="shared" si="2"/>
        <v>4.00219</v>
      </c>
      <c r="B138" s="608" t="s">
        <v>1062</v>
      </c>
      <c r="C138" s="608" t="s">
        <v>1655</v>
      </c>
      <c r="D138" s="608" t="s">
        <v>1656</v>
      </c>
      <c r="E138" s="608" t="s">
        <v>7</v>
      </c>
      <c r="F138" s="608" t="s">
        <v>103</v>
      </c>
      <c r="G138" s="608" t="s">
        <v>2</v>
      </c>
      <c r="H138" s="608" t="s">
        <v>5308</v>
      </c>
      <c r="I138" s="608" t="s">
        <v>5309</v>
      </c>
      <c r="J138" s="608" t="s">
        <v>4393</v>
      </c>
      <c r="K138" s="608" t="s">
        <v>5310</v>
      </c>
      <c r="L138" s="608" t="s">
        <v>102</v>
      </c>
      <c r="M138" s="608" t="s">
        <v>1</v>
      </c>
      <c r="N138" s="608" t="s">
        <v>3</v>
      </c>
      <c r="O138" s="608">
        <v>268</v>
      </c>
      <c r="P138" s="608">
        <v>164</v>
      </c>
      <c r="Q138" s="608">
        <v>104</v>
      </c>
      <c r="R138" s="608">
        <v>127</v>
      </c>
      <c r="S138" s="608">
        <v>79</v>
      </c>
      <c r="T138" s="608">
        <v>71</v>
      </c>
      <c r="U138" s="608">
        <v>44</v>
      </c>
      <c r="V138" s="608">
        <v>28</v>
      </c>
      <c r="W138" s="608">
        <v>18</v>
      </c>
      <c r="X138" s="608">
        <v>37</v>
      </c>
      <c r="Y138" s="608">
        <v>20</v>
      </c>
      <c r="Z138" s="608">
        <v>5</v>
      </c>
      <c r="AA138" s="608">
        <v>3</v>
      </c>
      <c r="AB138" s="608">
        <v>0</v>
      </c>
      <c r="AC138" s="608">
        <v>0</v>
      </c>
      <c r="AD138" s="608">
        <v>48</v>
      </c>
      <c r="AE138" s="608">
        <v>27</v>
      </c>
      <c r="AF138" s="608">
        <v>10</v>
      </c>
      <c r="AG138" s="608">
        <v>17</v>
      </c>
      <c r="AH138" s="608">
        <v>2</v>
      </c>
      <c r="AI138" s="608">
        <v>0</v>
      </c>
    </row>
    <row r="139" spans="1:35" x14ac:dyDescent="0.3">
      <c r="A139" s="170" t="str">
        <f t="shared" si="2"/>
        <v>4.00220</v>
      </c>
      <c r="B139" s="608" t="s">
        <v>221</v>
      </c>
      <c r="C139" s="608" t="s">
        <v>1657</v>
      </c>
      <c r="D139" s="608" t="s">
        <v>1658</v>
      </c>
      <c r="E139" s="608" t="s">
        <v>7</v>
      </c>
      <c r="F139" s="608" t="s">
        <v>103</v>
      </c>
      <c r="G139" s="608" t="s">
        <v>5</v>
      </c>
      <c r="H139" s="608" t="s">
        <v>5308</v>
      </c>
      <c r="I139" s="608" t="s">
        <v>5569</v>
      </c>
      <c r="J139" s="608" t="s">
        <v>4393</v>
      </c>
      <c r="K139" s="608" t="s">
        <v>5310</v>
      </c>
      <c r="L139" s="608" t="s">
        <v>102</v>
      </c>
      <c r="M139" s="608" t="s">
        <v>3</v>
      </c>
      <c r="N139" s="608" t="s">
        <v>2</v>
      </c>
      <c r="O139" s="608">
        <v>295</v>
      </c>
      <c r="P139" s="608">
        <v>185</v>
      </c>
      <c r="Q139" s="608">
        <v>110</v>
      </c>
      <c r="R139" s="608">
        <v>89</v>
      </c>
      <c r="S139" s="608">
        <v>53</v>
      </c>
      <c r="T139" s="608">
        <v>47</v>
      </c>
      <c r="U139" s="608">
        <v>25</v>
      </c>
      <c r="V139" s="608">
        <v>41</v>
      </c>
      <c r="W139" s="608">
        <v>25</v>
      </c>
      <c r="X139" s="608">
        <v>60</v>
      </c>
      <c r="Y139" s="608">
        <v>42</v>
      </c>
      <c r="Z139" s="608">
        <v>58</v>
      </c>
      <c r="AA139" s="608">
        <v>40</v>
      </c>
      <c r="AB139" s="608">
        <v>0</v>
      </c>
      <c r="AC139" s="608">
        <v>0</v>
      </c>
      <c r="AD139" s="608">
        <v>36</v>
      </c>
      <c r="AE139" s="608">
        <v>22</v>
      </c>
      <c r="AF139" s="608">
        <v>16</v>
      </c>
      <c r="AG139" s="608">
        <v>18</v>
      </c>
      <c r="AH139" s="608">
        <v>18</v>
      </c>
      <c r="AI139" s="608">
        <v>0</v>
      </c>
    </row>
    <row r="140" spans="1:35" x14ac:dyDescent="0.3">
      <c r="A140" s="170" t="str">
        <f t="shared" si="2"/>
        <v>4.00221</v>
      </c>
      <c r="B140" s="608" t="s">
        <v>1190</v>
      </c>
      <c r="C140" s="608" t="s">
        <v>1382</v>
      </c>
      <c r="D140" s="608" t="s">
        <v>1233</v>
      </c>
      <c r="E140" s="608" t="s">
        <v>1</v>
      </c>
      <c r="F140" s="608" t="s">
        <v>3277</v>
      </c>
      <c r="G140" s="608" t="s">
        <v>3</v>
      </c>
      <c r="H140" s="608" t="s">
        <v>5308</v>
      </c>
      <c r="I140" s="608">
        <v>0</v>
      </c>
      <c r="J140" s="608" t="s">
        <v>996</v>
      </c>
      <c r="K140" s="608" t="s">
        <v>5310</v>
      </c>
      <c r="L140" s="608" t="s">
        <v>33</v>
      </c>
      <c r="M140" s="608" t="s">
        <v>62</v>
      </c>
      <c r="N140" s="608" t="s">
        <v>1</v>
      </c>
      <c r="O140" s="608">
        <v>16</v>
      </c>
      <c r="P140" s="608">
        <v>8</v>
      </c>
      <c r="Q140" s="608">
        <v>8</v>
      </c>
      <c r="R140" s="608">
        <v>4</v>
      </c>
      <c r="S140" s="608">
        <v>1</v>
      </c>
      <c r="T140" s="608">
        <v>4</v>
      </c>
      <c r="U140" s="608">
        <v>1</v>
      </c>
      <c r="V140" s="608">
        <v>3</v>
      </c>
      <c r="W140" s="608">
        <v>2</v>
      </c>
      <c r="X140" s="608">
        <v>4</v>
      </c>
      <c r="Y140" s="608">
        <v>3</v>
      </c>
      <c r="Z140" s="608">
        <v>1</v>
      </c>
      <c r="AA140" s="608">
        <v>1</v>
      </c>
      <c r="AB140" s="608">
        <v>0</v>
      </c>
      <c r="AC140" s="608">
        <v>0</v>
      </c>
      <c r="AD140" s="608">
        <v>3</v>
      </c>
      <c r="AE140" s="608">
        <v>3</v>
      </c>
      <c r="AF140" s="608">
        <v>1</v>
      </c>
      <c r="AG140" s="608">
        <v>1</v>
      </c>
      <c r="AH140" s="608">
        <v>0</v>
      </c>
      <c r="AI140" s="608">
        <v>0</v>
      </c>
    </row>
    <row r="141" spans="1:35" x14ac:dyDescent="0.3">
      <c r="A141" s="170" t="str">
        <f t="shared" si="2"/>
        <v>4.00222</v>
      </c>
      <c r="B141" s="608" t="s">
        <v>1068</v>
      </c>
      <c r="C141" s="608" t="s">
        <v>1382</v>
      </c>
      <c r="D141" s="608" t="s">
        <v>1276</v>
      </c>
      <c r="E141" s="608" t="s">
        <v>4728</v>
      </c>
      <c r="F141" s="608" t="s">
        <v>3278</v>
      </c>
      <c r="G141" s="608" t="s">
        <v>3</v>
      </c>
      <c r="H141" s="608" t="s">
        <v>5308</v>
      </c>
      <c r="I141" s="608">
        <v>0</v>
      </c>
      <c r="J141" s="608" t="s">
        <v>996</v>
      </c>
      <c r="K141" s="608" t="s">
        <v>5310</v>
      </c>
      <c r="L141" s="608" t="s">
        <v>33</v>
      </c>
      <c r="M141" s="608" t="s">
        <v>2</v>
      </c>
      <c r="N141" s="608" t="s">
        <v>3</v>
      </c>
      <c r="O141" s="608">
        <v>5</v>
      </c>
      <c r="P141" s="608">
        <v>4</v>
      </c>
      <c r="Q141" s="608">
        <v>1</v>
      </c>
      <c r="R141" s="608">
        <v>2</v>
      </c>
      <c r="S141" s="608">
        <v>2</v>
      </c>
      <c r="T141" s="608">
        <v>0</v>
      </c>
      <c r="U141" s="608">
        <v>0</v>
      </c>
      <c r="V141" s="608">
        <v>0</v>
      </c>
      <c r="W141" s="608">
        <v>0</v>
      </c>
      <c r="X141" s="608">
        <v>3</v>
      </c>
      <c r="Y141" s="608">
        <v>2</v>
      </c>
      <c r="Z141" s="608">
        <v>0</v>
      </c>
      <c r="AA141" s="608">
        <v>0</v>
      </c>
      <c r="AB141" s="608">
        <v>0</v>
      </c>
      <c r="AC141" s="608">
        <v>0</v>
      </c>
      <c r="AD141" s="608">
        <v>0</v>
      </c>
      <c r="AE141" s="608">
        <v>0</v>
      </c>
      <c r="AF141" s="608">
        <v>0</v>
      </c>
      <c r="AG141" s="608">
        <v>1</v>
      </c>
      <c r="AH141" s="608">
        <v>0</v>
      </c>
      <c r="AI141" s="608">
        <v>0</v>
      </c>
    </row>
    <row r="142" spans="1:35" x14ac:dyDescent="0.3">
      <c r="A142" s="170" t="str">
        <f t="shared" si="2"/>
        <v>4.00224</v>
      </c>
      <c r="B142" s="608" t="s">
        <v>1089</v>
      </c>
      <c r="C142" s="608" t="s">
        <v>1382</v>
      </c>
      <c r="D142" s="608" t="s">
        <v>1224</v>
      </c>
      <c r="E142" s="608" t="s">
        <v>9</v>
      </c>
      <c r="F142" s="608" t="s">
        <v>289</v>
      </c>
      <c r="G142" s="608" t="s">
        <v>4</v>
      </c>
      <c r="H142" s="608" t="s">
        <v>5308</v>
      </c>
      <c r="I142" s="608">
        <v>0</v>
      </c>
      <c r="J142" s="608" t="s">
        <v>996</v>
      </c>
      <c r="K142" s="608" t="s">
        <v>5310</v>
      </c>
      <c r="L142" s="608" t="s">
        <v>118</v>
      </c>
      <c r="M142" s="608" t="s">
        <v>1</v>
      </c>
      <c r="N142" s="608" t="s">
        <v>1</v>
      </c>
      <c r="O142" s="608">
        <v>9</v>
      </c>
      <c r="P142" s="608">
        <v>5</v>
      </c>
      <c r="Q142" s="608">
        <v>4</v>
      </c>
      <c r="R142" s="608">
        <v>0</v>
      </c>
      <c r="S142" s="608">
        <v>0</v>
      </c>
      <c r="T142" s="608">
        <v>1</v>
      </c>
      <c r="U142" s="608">
        <v>1</v>
      </c>
      <c r="V142" s="608">
        <v>4</v>
      </c>
      <c r="W142" s="608">
        <v>2</v>
      </c>
      <c r="X142" s="608">
        <v>1</v>
      </c>
      <c r="Y142" s="608">
        <v>1</v>
      </c>
      <c r="Z142" s="608">
        <v>3</v>
      </c>
      <c r="AA142" s="608">
        <v>1</v>
      </c>
      <c r="AB142" s="608">
        <v>0</v>
      </c>
      <c r="AC142" s="608">
        <v>0</v>
      </c>
      <c r="AD142" s="608">
        <v>0</v>
      </c>
      <c r="AE142" s="608">
        <v>0</v>
      </c>
      <c r="AF142" s="608">
        <v>2</v>
      </c>
      <c r="AG142" s="608">
        <v>0</v>
      </c>
      <c r="AH142" s="608">
        <v>2</v>
      </c>
      <c r="AI142" s="608">
        <v>0</v>
      </c>
    </row>
    <row r="143" spans="1:35" x14ac:dyDescent="0.3">
      <c r="A143" s="170" t="str">
        <f t="shared" si="2"/>
        <v>4.00225</v>
      </c>
      <c r="B143" s="608" t="s">
        <v>1087</v>
      </c>
      <c r="C143" s="608" t="s">
        <v>1659</v>
      </c>
      <c r="D143" s="608" t="s">
        <v>3028</v>
      </c>
      <c r="E143" s="608" t="s">
        <v>110</v>
      </c>
      <c r="F143" s="608" t="s">
        <v>377</v>
      </c>
      <c r="G143" s="608" t="s">
        <v>1</v>
      </c>
      <c r="H143" s="608" t="s">
        <v>5308</v>
      </c>
      <c r="I143" s="608" t="s">
        <v>5309</v>
      </c>
      <c r="J143" s="608" t="s">
        <v>4393</v>
      </c>
      <c r="K143" s="608" t="s">
        <v>5310</v>
      </c>
      <c r="L143" s="608" t="s">
        <v>33</v>
      </c>
      <c r="M143" s="608" t="s">
        <v>378</v>
      </c>
      <c r="N143" s="608" t="s">
        <v>1</v>
      </c>
      <c r="O143" s="608">
        <v>7</v>
      </c>
      <c r="P143" s="608">
        <v>7</v>
      </c>
      <c r="Q143" s="608">
        <v>0</v>
      </c>
      <c r="R143" s="608">
        <v>2</v>
      </c>
      <c r="S143" s="608">
        <v>2</v>
      </c>
      <c r="T143" s="608">
        <v>5</v>
      </c>
      <c r="U143" s="608">
        <v>5</v>
      </c>
      <c r="V143" s="608">
        <v>0</v>
      </c>
      <c r="W143" s="608">
        <v>0</v>
      </c>
      <c r="X143" s="608">
        <v>0</v>
      </c>
      <c r="Y143" s="608">
        <v>0</v>
      </c>
      <c r="Z143" s="608">
        <v>0</v>
      </c>
      <c r="AA143" s="608">
        <v>0</v>
      </c>
      <c r="AB143" s="608">
        <v>0</v>
      </c>
      <c r="AC143" s="608">
        <v>0</v>
      </c>
      <c r="AD143" s="608">
        <v>0</v>
      </c>
      <c r="AE143" s="608">
        <v>0</v>
      </c>
      <c r="AF143" s="608">
        <v>0</v>
      </c>
      <c r="AG143" s="608">
        <v>0</v>
      </c>
      <c r="AH143" s="608">
        <v>0</v>
      </c>
      <c r="AI143" s="608">
        <v>0</v>
      </c>
    </row>
    <row r="144" spans="1:35" x14ac:dyDescent="0.3">
      <c r="A144" s="170" t="str">
        <f t="shared" si="2"/>
        <v>4.00226</v>
      </c>
      <c r="B144" s="608" t="s">
        <v>1193</v>
      </c>
      <c r="C144" s="608" t="s">
        <v>1382</v>
      </c>
      <c r="D144" s="608" t="s">
        <v>2561</v>
      </c>
      <c r="E144" s="608" t="s">
        <v>11</v>
      </c>
      <c r="F144" s="608" t="s">
        <v>117</v>
      </c>
      <c r="G144" s="608" t="s">
        <v>1</v>
      </c>
      <c r="H144" s="608" t="s">
        <v>5308</v>
      </c>
      <c r="I144" s="608">
        <v>0</v>
      </c>
      <c r="J144" s="608" t="s">
        <v>996</v>
      </c>
      <c r="K144" s="608" t="s">
        <v>5310</v>
      </c>
      <c r="L144" s="608" t="s">
        <v>118</v>
      </c>
      <c r="M144" s="608" t="s">
        <v>3</v>
      </c>
      <c r="N144" s="608" t="s">
        <v>1</v>
      </c>
      <c r="O144" s="608">
        <v>0</v>
      </c>
      <c r="P144" s="608">
        <v>0</v>
      </c>
      <c r="Q144" s="608">
        <v>0</v>
      </c>
      <c r="R144" s="608">
        <v>0</v>
      </c>
      <c r="S144" s="608">
        <v>0</v>
      </c>
      <c r="T144" s="608">
        <v>0</v>
      </c>
      <c r="U144" s="608">
        <v>0</v>
      </c>
      <c r="V144" s="608">
        <v>0</v>
      </c>
      <c r="W144" s="608">
        <v>0</v>
      </c>
      <c r="X144" s="608">
        <v>0</v>
      </c>
      <c r="Y144" s="608">
        <v>0</v>
      </c>
      <c r="Z144" s="608">
        <v>0</v>
      </c>
      <c r="AA144" s="608">
        <v>0</v>
      </c>
      <c r="AB144" s="608">
        <v>0</v>
      </c>
      <c r="AC144" s="608">
        <v>0</v>
      </c>
      <c r="AD144" s="608">
        <v>0</v>
      </c>
      <c r="AE144" s="608">
        <v>0</v>
      </c>
      <c r="AF144" s="608">
        <v>0</v>
      </c>
      <c r="AG144" s="608">
        <v>0</v>
      </c>
      <c r="AH144" s="608">
        <v>0</v>
      </c>
      <c r="AI144" s="608">
        <v>0</v>
      </c>
    </row>
    <row r="145" spans="1:35" x14ac:dyDescent="0.3">
      <c r="A145" s="170" t="str">
        <f t="shared" si="2"/>
        <v>4.00227</v>
      </c>
      <c r="B145" s="608" t="s">
        <v>1191</v>
      </c>
      <c r="C145" s="608" t="s">
        <v>1382</v>
      </c>
      <c r="D145" s="608" t="s">
        <v>1383</v>
      </c>
      <c r="E145" s="608" t="s">
        <v>295</v>
      </c>
      <c r="F145" s="608" t="s">
        <v>4215</v>
      </c>
      <c r="G145" s="608" t="s">
        <v>1</v>
      </c>
      <c r="H145" s="608" t="s">
        <v>5308</v>
      </c>
      <c r="I145" s="608">
        <v>0</v>
      </c>
      <c r="J145" s="608" t="s">
        <v>996</v>
      </c>
      <c r="K145" s="608" t="s">
        <v>5310</v>
      </c>
      <c r="L145" s="608" t="s">
        <v>60</v>
      </c>
      <c r="M145" s="608" t="s">
        <v>1</v>
      </c>
      <c r="N145" s="608" t="s">
        <v>1</v>
      </c>
      <c r="O145" s="608">
        <v>3</v>
      </c>
      <c r="P145" s="608">
        <v>2</v>
      </c>
      <c r="Q145" s="608">
        <v>1</v>
      </c>
      <c r="R145" s="608">
        <v>2</v>
      </c>
      <c r="S145" s="608">
        <v>2</v>
      </c>
      <c r="T145" s="608">
        <v>0</v>
      </c>
      <c r="U145" s="608">
        <v>0</v>
      </c>
      <c r="V145" s="608">
        <v>0</v>
      </c>
      <c r="W145" s="608">
        <v>0</v>
      </c>
      <c r="X145" s="608">
        <v>1</v>
      </c>
      <c r="Y145" s="608">
        <v>0</v>
      </c>
      <c r="Z145" s="608">
        <v>0</v>
      </c>
      <c r="AA145" s="608">
        <v>0</v>
      </c>
      <c r="AB145" s="608">
        <v>0</v>
      </c>
      <c r="AC145" s="608">
        <v>0</v>
      </c>
      <c r="AD145" s="608">
        <v>0</v>
      </c>
      <c r="AE145" s="608">
        <v>0</v>
      </c>
      <c r="AF145" s="608">
        <v>0</v>
      </c>
      <c r="AG145" s="608">
        <v>1</v>
      </c>
      <c r="AH145" s="608">
        <v>0</v>
      </c>
      <c r="AI145" s="608">
        <v>0</v>
      </c>
    </row>
    <row r="146" spans="1:35" x14ac:dyDescent="0.3">
      <c r="A146" s="170" t="str">
        <f t="shared" si="2"/>
        <v>4.00229</v>
      </c>
      <c r="B146" s="608" t="s">
        <v>1099</v>
      </c>
      <c r="C146" s="608" t="s">
        <v>4737</v>
      </c>
      <c r="D146" s="608" t="s">
        <v>3344</v>
      </c>
      <c r="E146" s="608" t="s">
        <v>4730</v>
      </c>
      <c r="F146" s="608" t="s">
        <v>3279</v>
      </c>
      <c r="G146" s="608" t="s">
        <v>3</v>
      </c>
      <c r="H146" s="608" t="s">
        <v>5308</v>
      </c>
      <c r="I146" s="608" t="s">
        <v>5826</v>
      </c>
      <c r="J146" s="608" t="s">
        <v>4393</v>
      </c>
      <c r="K146" s="608" t="s">
        <v>5310</v>
      </c>
      <c r="L146" s="608" t="s">
        <v>33</v>
      </c>
      <c r="M146" s="608" t="s">
        <v>99</v>
      </c>
      <c r="N146" s="608" t="s">
        <v>1</v>
      </c>
      <c r="O146" s="608">
        <v>0</v>
      </c>
      <c r="P146" s="608">
        <v>0</v>
      </c>
      <c r="Q146" s="608">
        <v>0</v>
      </c>
      <c r="R146" s="608">
        <v>0</v>
      </c>
      <c r="S146" s="608">
        <v>0</v>
      </c>
      <c r="T146" s="608">
        <v>0</v>
      </c>
      <c r="U146" s="608">
        <v>0</v>
      </c>
      <c r="V146" s="608">
        <v>0</v>
      </c>
      <c r="W146" s="608">
        <v>0</v>
      </c>
      <c r="X146" s="608">
        <v>0</v>
      </c>
      <c r="Y146" s="608">
        <v>0</v>
      </c>
      <c r="Z146" s="608">
        <v>0</v>
      </c>
      <c r="AA146" s="608">
        <v>0</v>
      </c>
      <c r="AB146" s="608">
        <v>0</v>
      </c>
      <c r="AC146" s="608">
        <v>0</v>
      </c>
      <c r="AD146" s="608">
        <v>0</v>
      </c>
      <c r="AE146" s="608">
        <v>0</v>
      </c>
      <c r="AF146" s="608">
        <v>0</v>
      </c>
      <c r="AG146" s="608">
        <v>0</v>
      </c>
      <c r="AH146" s="608">
        <v>0</v>
      </c>
      <c r="AI146" s="608">
        <v>0</v>
      </c>
    </row>
    <row r="147" spans="1:35" x14ac:dyDescent="0.3">
      <c r="A147" s="170" t="str">
        <f t="shared" si="2"/>
        <v>4.00230</v>
      </c>
      <c r="B147" s="608" t="s">
        <v>232</v>
      </c>
      <c r="C147" s="608" t="s">
        <v>1664</v>
      </c>
      <c r="D147" s="608" t="s">
        <v>1665</v>
      </c>
      <c r="E147" s="608" t="s">
        <v>14</v>
      </c>
      <c r="F147" s="608" t="s">
        <v>73</v>
      </c>
      <c r="G147" s="608" t="s">
        <v>1</v>
      </c>
      <c r="H147" s="608" t="s">
        <v>5308</v>
      </c>
      <c r="I147" s="608" t="s">
        <v>5347</v>
      </c>
      <c r="J147" s="608" t="s">
        <v>4393</v>
      </c>
      <c r="K147" s="608" t="s">
        <v>5310</v>
      </c>
      <c r="L147" s="608" t="s">
        <v>72</v>
      </c>
      <c r="M147" s="608" t="s">
        <v>1</v>
      </c>
      <c r="N147" s="608" t="s">
        <v>9</v>
      </c>
      <c r="O147" s="608">
        <v>437</v>
      </c>
      <c r="P147" s="608">
        <v>219</v>
      </c>
      <c r="Q147" s="608">
        <v>218</v>
      </c>
      <c r="R147" s="608">
        <v>149</v>
      </c>
      <c r="S147" s="608">
        <v>79</v>
      </c>
      <c r="T147" s="608">
        <v>77</v>
      </c>
      <c r="U147" s="608">
        <v>38</v>
      </c>
      <c r="V147" s="608">
        <v>91</v>
      </c>
      <c r="W147" s="608">
        <v>46</v>
      </c>
      <c r="X147" s="608">
        <v>67</v>
      </c>
      <c r="Y147" s="608">
        <v>31</v>
      </c>
      <c r="Z147" s="608">
        <v>53</v>
      </c>
      <c r="AA147" s="608">
        <v>25</v>
      </c>
      <c r="AB147" s="608">
        <v>0</v>
      </c>
      <c r="AC147" s="608">
        <v>0</v>
      </c>
      <c r="AD147" s="608">
        <v>70</v>
      </c>
      <c r="AE147" s="608">
        <v>39</v>
      </c>
      <c r="AF147" s="608">
        <v>45</v>
      </c>
      <c r="AG147" s="608">
        <v>36</v>
      </c>
      <c r="AH147" s="608">
        <v>28</v>
      </c>
      <c r="AI147" s="608">
        <v>0</v>
      </c>
    </row>
    <row r="148" spans="1:35" x14ac:dyDescent="0.3">
      <c r="A148" s="170" t="str">
        <f t="shared" si="2"/>
        <v>4.00231</v>
      </c>
      <c r="B148" s="608" t="s">
        <v>234</v>
      </c>
      <c r="C148" s="608" t="s">
        <v>1382</v>
      </c>
      <c r="D148" s="608" t="s">
        <v>2974</v>
      </c>
      <c r="E148" s="608" t="s">
        <v>7</v>
      </c>
      <c r="F148" s="608" t="s">
        <v>103</v>
      </c>
      <c r="G148" s="608" t="s">
        <v>7</v>
      </c>
      <c r="H148" s="608" t="s">
        <v>5308</v>
      </c>
      <c r="I148" s="608">
        <v>0</v>
      </c>
      <c r="J148" s="608" t="s">
        <v>996</v>
      </c>
      <c r="K148" s="608" t="s">
        <v>5310</v>
      </c>
      <c r="L148" s="608" t="s">
        <v>102</v>
      </c>
      <c r="M148" s="608" t="s">
        <v>7</v>
      </c>
      <c r="N148" s="608" t="s">
        <v>3</v>
      </c>
      <c r="O148" s="608">
        <v>4</v>
      </c>
      <c r="P148" s="608">
        <v>2</v>
      </c>
      <c r="Q148" s="608">
        <v>2</v>
      </c>
      <c r="R148" s="608">
        <v>1</v>
      </c>
      <c r="S148" s="608">
        <v>0</v>
      </c>
      <c r="T148" s="608">
        <v>0</v>
      </c>
      <c r="U148" s="608">
        <v>0</v>
      </c>
      <c r="V148" s="608">
        <v>0</v>
      </c>
      <c r="W148" s="608">
        <v>0</v>
      </c>
      <c r="X148" s="608">
        <v>1</v>
      </c>
      <c r="Y148" s="608">
        <v>0</v>
      </c>
      <c r="Z148" s="608">
        <v>1</v>
      </c>
      <c r="AA148" s="608">
        <v>1</v>
      </c>
      <c r="AB148" s="608">
        <v>1</v>
      </c>
      <c r="AC148" s="608">
        <v>1</v>
      </c>
      <c r="AD148" s="608">
        <v>1</v>
      </c>
      <c r="AE148" s="608">
        <v>0</v>
      </c>
      <c r="AF148" s="608">
        <v>0</v>
      </c>
      <c r="AG148" s="608">
        <v>1</v>
      </c>
      <c r="AH148" s="608">
        <v>0</v>
      </c>
      <c r="AI148" s="608">
        <v>0</v>
      </c>
    </row>
    <row r="149" spans="1:35" x14ac:dyDescent="0.3">
      <c r="A149" s="170" t="str">
        <f t="shared" si="2"/>
        <v>4.00234</v>
      </c>
      <c r="B149" s="608" t="s">
        <v>233</v>
      </c>
      <c r="C149" s="608" t="s">
        <v>1382</v>
      </c>
      <c r="D149" s="608" t="s">
        <v>3345</v>
      </c>
      <c r="E149" s="608" t="s">
        <v>295</v>
      </c>
      <c r="F149" s="608" t="s">
        <v>4215</v>
      </c>
      <c r="G149" s="608" t="s">
        <v>1</v>
      </c>
      <c r="H149" s="608" t="s">
        <v>5308</v>
      </c>
      <c r="I149" s="608">
        <v>0</v>
      </c>
      <c r="J149" s="608" t="s">
        <v>996</v>
      </c>
      <c r="K149" s="608" t="s">
        <v>5310</v>
      </c>
      <c r="L149" s="608" t="s">
        <v>60</v>
      </c>
      <c r="M149" s="608" t="s">
        <v>1</v>
      </c>
      <c r="N149" s="608" t="s">
        <v>1</v>
      </c>
      <c r="O149" s="608">
        <v>1</v>
      </c>
      <c r="P149" s="608">
        <v>1</v>
      </c>
      <c r="Q149" s="608">
        <v>0</v>
      </c>
      <c r="R149" s="608">
        <v>0</v>
      </c>
      <c r="S149" s="608">
        <v>0</v>
      </c>
      <c r="T149" s="608">
        <v>0</v>
      </c>
      <c r="U149" s="608">
        <v>0</v>
      </c>
      <c r="V149" s="608">
        <v>0</v>
      </c>
      <c r="W149" s="608">
        <v>0</v>
      </c>
      <c r="X149" s="608">
        <v>1</v>
      </c>
      <c r="Y149" s="608">
        <v>1</v>
      </c>
      <c r="Z149" s="608">
        <v>0</v>
      </c>
      <c r="AA149" s="608">
        <v>0</v>
      </c>
      <c r="AB149" s="608">
        <v>0</v>
      </c>
      <c r="AC149" s="608">
        <v>0</v>
      </c>
      <c r="AD149" s="608">
        <v>0</v>
      </c>
      <c r="AE149" s="608">
        <v>0</v>
      </c>
      <c r="AF149" s="608">
        <v>0</v>
      </c>
      <c r="AG149" s="608">
        <v>0</v>
      </c>
      <c r="AH149" s="608">
        <v>0</v>
      </c>
      <c r="AI149" s="608">
        <v>0</v>
      </c>
    </row>
    <row r="150" spans="1:35" x14ac:dyDescent="0.3">
      <c r="A150" s="170" t="str">
        <f t="shared" si="2"/>
        <v>4.00235</v>
      </c>
      <c r="B150" s="608" t="s">
        <v>236</v>
      </c>
      <c r="C150" s="608" t="s">
        <v>4738</v>
      </c>
      <c r="D150" s="608" t="s">
        <v>1667</v>
      </c>
      <c r="E150" s="608" t="s">
        <v>5</v>
      </c>
      <c r="F150" s="608" t="s">
        <v>120</v>
      </c>
      <c r="G150" s="608" t="s">
        <v>1</v>
      </c>
      <c r="H150" s="608" t="s">
        <v>5308</v>
      </c>
      <c r="I150" s="608" t="s">
        <v>5826</v>
      </c>
      <c r="J150" s="608" t="s">
        <v>4393</v>
      </c>
      <c r="K150" s="608" t="s">
        <v>5310</v>
      </c>
      <c r="L150" s="608" t="s">
        <v>48</v>
      </c>
      <c r="M150" s="608" t="s">
        <v>1</v>
      </c>
      <c r="N150" s="608" t="s">
        <v>1</v>
      </c>
      <c r="O150" s="608">
        <v>0</v>
      </c>
      <c r="P150" s="608">
        <v>0</v>
      </c>
      <c r="Q150" s="608">
        <v>0</v>
      </c>
      <c r="R150" s="608">
        <v>0</v>
      </c>
      <c r="S150" s="608">
        <v>0</v>
      </c>
      <c r="T150" s="608">
        <v>0</v>
      </c>
      <c r="U150" s="608">
        <v>0</v>
      </c>
      <c r="V150" s="608">
        <v>0</v>
      </c>
      <c r="W150" s="608">
        <v>0</v>
      </c>
      <c r="X150" s="608">
        <v>0</v>
      </c>
      <c r="Y150" s="608">
        <v>0</v>
      </c>
      <c r="Z150" s="608">
        <v>0</v>
      </c>
      <c r="AA150" s="608">
        <v>0</v>
      </c>
      <c r="AB150" s="608">
        <v>0</v>
      </c>
      <c r="AC150" s="608">
        <v>0</v>
      </c>
      <c r="AD150" s="608">
        <v>0</v>
      </c>
      <c r="AE150" s="608">
        <v>0</v>
      </c>
      <c r="AF150" s="608">
        <v>0</v>
      </c>
      <c r="AG150" s="608">
        <v>0</v>
      </c>
      <c r="AH150" s="608">
        <v>0</v>
      </c>
      <c r="AI150" s="608">
        <v>0</v>
      </c>
    </row>
    <row r="151" spans="1:35" x14ac:dyDescent="0.3">
      <c r="A151" s="170" t="str">
        <f t="shared" si="2"/>
        <v>4.00236</v>
      </c>
      <c r="B151" s="608" t="s">
        <v>235</v>
      </c>
      <c r="C151" s="608" t="s">
        <v>1382</v>
      </c>
      <c r="D151" s="608" t="s">
        <v>1245</v>
      </c>
      <c r="E151" s="608" t="s">
        <v>1</v>
      </c>
      <c r="F151" s="608" t="s">
        <v>3277</v>
      </c>
      <c r="G151" s="608" t="s">
        <v>5</v>
      </c>
      <c r="H151" s="608" t="s">
        <v>5308</v>
      </c>
      <c r="I151" s="608">
        <v>0</v>
      </c>
      <c r="J151" s="608" t="s">
        <v>996</v>
      </c>
      <c r="K151" s="608" t="s">
        <v>5310</v>
      </c>
      <c r="L151" s="608" t="s">
        <v>33</v>
      </c>
      <c r="M151" s="608" t="s">
        <v>1</v>
      </c>
      <c r="N151" s="608" t="s">
        <v>11</v>
      </c>
      <c r="O151" s="608">
        <v>55</v>
      </c>
      <c r="P151" s="608">
        <v>26</v>
      </c>
      <c r="Q151" s="608">
        <v>29</v>
      </c>
      <c r="R151" s="608">
        <v>17</v>
      </c>
      <c r="S151" s="608">
        <v>9</v>
      </c>
      <c r="T151" s="608">
        <v>22</v>
      </c>
      <c r="U151" s="608">
        <v>12</v>
      </c>
      <c r="V151" s="608">
        <v>12</v>
      </c>
      <c r="W151" s="608">
        <v>2</v>
      </c>
      <c r="X151" s="608">
        <v>4</v>
      </c>
      <c r="Y151" s="608">
        <v>3</v>
      </c>
      <c r="Z151" s="608">
        <v>0</v>
      </c>
      <c r="AA151" s="608">
        <v>0</v>
      </c>
      <c r="AB151" s="608">
        <v>0</v>
      </c>
      <c r="AC151" s="608">
        <v>0</v>
      </c>
      <c r="AD151" s="608">
        <v>8</v>
      </c>
      <c r="AE151" s="608">
        <v>10</v>
      </c>
      <c r="AF151" s="608">
        <v>10</v>
      </c>
      <c r="AG151" s="608">
        <v>1</v>
      </c>
      <c r="AH151" s="608">
        <v>0</v>
      </c>
      <c r="AI151" s="608">
        <v>0</v>
      </c>
    </row>
    <row r="152" spans="1:35" x14ac:dyDescent="0.3">
      <c r="A152" s="170" t="str">
        <f t="shared" si="2"/>
        <v>4.00237</v>
      </c>
      <c r="B152" s="608" t="s">
        <v>170</v>
      </c>
      <c r="C152" s="608" t="s">
        <v>1382</v>
      </c>
      <c r="D152" s="608" t="s">
        <v>1209</v>
      </c>
      <c r="E152" s="608" t="s">
        <v>3</v>
      </c>
      <c r="F152" s="608" t="s">
        <v>58</v>
      </c>
      <c r="G152" s="608" t="s">
        <v>2</v>
      </c>
      <c r="H152" s="608" t="s">
        <v>5308</v>
      </c>
      <c r="I152" s="608">
        <v>0</v>
      </c>
      <c r="J152" s="608" t="s">
        <v>996</v>
      </c>
      <c r="K152" s="608" t="s">
        <v>5310</v>
      </c>
      <c r="L152" s="608" t="s">
        <v>35</v>
      </c>
      <c r="M152" s="608" t="s">
        <v>1</v>
      </c>
      <c r="N152" s="608" t="s">
        <v>11</v>
      </c>
      <c r="O152" s="608">
        <v>26</v>
      </c>
      <c r="P152" s="608">
        <v>17</v>
      </c>
      <c r="Q152" s="608">
        <v>9</v>
      </c>
      <c r="R152" s="608">
        <v>3</v>
      </c>
      <c r="S152" s="608">
        <v>1</v>
      </c>
      <c r="T152" s="608">
        <v>6</v>
      </c>
      <c r="U152" s="608">
        <v>4</v>
      </c>
      <c r="V152" s="608">
        <v>7</v>
      </c>
      <c r="W152" s="608">
        <v>5</v>
      </c>
      <c r="X152" s="608">
        <v>10</v>
      </c>
      <c r="Y152" s="608">
        <v>7</v>
      </c>
      <c r="Z152" s="608">
        <v>0</v>
      </c>
      <c r="AA152" s="608">
        <v>0</v>
      </c>
      <c r="AB152" s="608">
        <v>0</v>
      </c>
      <c r="AC152" s="608">
        <v>0</v>
      </c>
      <c r="AD152" s="608">
        <v>2</v>
      </c>
      <c r="AE152" s="608">
        <v>2</v>
      </c>
      <c r="AF152" s="608">
        <v>2</v>
      </c>
      <c r="AG152" s="608">
        <v>3</v>
      </c>
      <c r="AH152" s="608">
        <v>0</v>
      </c>
      <c r="AI152" s="608">
        <v>0</v>
      </c>
    </row>
    <row r="153" spans="1:35" x14ac:dyDescent="0.3">
      <c r="A153" s="170" t="str">
        <f t="shared" si="2"/>
        <v>4.00240</v>
      </c>
      <c r="B153" s="608" t="s">
        <v>241</v>
      </c>
      <c r="C153" s="608" t="s">
        <v>1671</v>
      </c>
      <c r="D153" s="608" t="s">
        <v>1672</v>
      </c>
      <c r="E153" s="608" t="s">
        <v>4730</v>
      </c>
      <c r="F153" s="608" t="s">
        <v>3279</v>
      </c>
      <c r="G153" s="608" t="s">
        <v>4</v>
      </c>
      <c r="H153" s="608" t="s">
        <v>5308</v>
      </c>
      <c r="I153" s="608" t="s">
        <v>5309</v>
      </c>
      <c r="J153" s="608" t="s">
        <v>4393</v>
      </c>
      <c r="K153" s="608" t="s">
        <v>5310</v>
      </c>
      <c r="L153" s="608" t="s">
        <v>33</v>
      </c>
      <c r="M153" s="608" t="s">
        <v>15</v>
      </c>
      <c r="N153" s="608" t="s">
        <v>1</v>
      </c>
      <c r="O153" s="608">
        <v>87</v>
      </c>
      <c r="P153" s="608">
        <v>46</v>
      </c>
      <c r="Q153" s="608">
        <v>41</v>
      </c>
      <c r="R153" s="608">
        <v>36</v>
      </c>
      <c r="S153" s="608">
        <v>16</v>
      </c>
      <c r="T153" s="608">
        <v>25</v>
      </c>
      <c r="U153" s="608">
        <v>16</v>
      </c>
      <c r="V153" s="608">
        <v>2</v>
      </c>
      <c r="W153" s="608">
        <v>1</v>
      </c>
      <c r="X153" s="608">
        <v>24</v>
      </c>
      <c r="Y153" s="608">
        <v>13</v>
      </c>
      <c r="Z153" s="608">
        <v>0</v>
      </c>
      <c r="AA153" s="608">
        <v>0</v>
      </c>
      <c r="AB153" s="608">
        <v>0</v>
      </c>
      <c r="AC153" s="608">
        <v>0</v>
      </c>
      <c r="AD153" s="608">
        <v>20</v>
      </c>
      <c r="AE153" s="608">
        <v>9</v>
      </c>
      <c r="AF153" s="608">
        <v>1</v>
      </c>
      <c r="AG153" s="608">
        <v>11</v>
      </c>
      <c r="AH153" s="608">
        <v>0</v>
      </c>
      <c r="AI153" s="608">
        <v>0</v>
      </c>
    </row>
    <row r="154" spans="1:35" x14ac:dyDescent="0.3">
      <c r="A154" s="170" t="str">
        <f t="shared" si="2"/>
        <v>4.00241</v>
      </c>
      <c r="B154" s="608" t="s">
        <v>242</v>
      </c>
      <c r="C154" s="608" t="s">
        <v>1673</v>
      </c>
      <c r="D154" s="608" t="s">
        <v>1674</v>
      </c>
      <c r="E154" s="608" t="s">
        <v>743</v>
      </c>
      <c r="F154" s="608" t="s">
        <v>739</v>
      </c>
      <c r="G154" s="608" t="s">
        <v>3</v>
      </c>
      <c r="H154" s="608" t="s">
        <v>5308</v>
      </c>
      <c r="I154" s="608" t="s">
        <v>5309</v>
      </c>
      <c r="J154" s="608" t="s">
        <v>4393</v>
      </c>
      <c r="K154" s="608" t="s">
        <v>5310</v>
      </c>
      <c r="L154" s="608" t="s">
        <v>60</v>
      </c>
      <c r="M154" s="608" t="s">
        <v>2</v>
      </c>
      <c r="N154" s="608" t="s">
        <v>5</v>
      </c>
      <c r="O154" s="608">
        <v>407</v>
      </c>
      <c r="P154" s="608">
        <v>215</v>
      </c>
      <c r="Q154" s="608">
        <v>192</v>
      </c>
      <c r="R154" s="608">
        <v>135</v>
      </c>
      <c r="S154" s="608">
        <v>84</v>
      </c>
      <c r="T154" s="608">
        <v>95</v>
      </c>
      <c r="U154" s="608">
        <v>45</v>
      </c>
      <c r="V154" s="608">
        <v>57</v>
      </c>
      <c r="W154" s="608">
        <v>27</v>
      </c>
      <c r="X154" s="608">
        <v>109</v>
      </c>
      <c r="Y154" s="608">
        <v>50</v>
      </c>
      <c r="Z154" s="608">
        <v>11</v>
      </c>
      <c r="AA154" s="608">
        <v>9</v>
      </c>
      <c r="AB154" s="608">
        <v>0</v>
      </c>
      <c r="AC154" s="608">
        <v>0</v>
      </c>
      <c r="AD154" s="608">
        <v>51</v>
      </c>
      <c r="AE154" s="608">
        <v>50</v>
      </c>
      <c r="AF154" s="608">
        <v>30</v>
      </c>
      <c r="AG154" s="608">
        <v>59</v>
      </c>
      <c r="AH154" s="608">
        <v>2</v>
      </c>
      <c r="AI154" s="608">
        <v>0</v>
      </c>
    </row>
    <row r="155" spans="1:35" x14ac:dyDescent="0.3">
      <c r="A155" s="170" t="str">
        <f t="shared" si="2"/>
        <v>4.00243</v>
      </c>
      <c r="B155" s="608" t="s">
        <v>244</v>
      </c>
      <c r="C155" s="608" t="s">
        <v>1382</v>
      </c>
      <c r="D155" s="608" t="s">
        <v>1675</v>
      </c>
      <c r="E155" s="608" t="s">
        <v>4</v>
      </c>
      <c r="F155" s="608" t="s">
        <v>57</v>
      </c>
      <c r="G155" s="608" t="s">
        <v>3</v>
      </c>
      <c r="H155" s="608" t="s">
        <v>5308</v>
      </c>
      <c r="I155" s="608">
        <v>0</v>
      </c>
      <c r="J155" s="608" t="s">
        <v>996</v>
      </c>
      <c r="K155" s="608" t="s">
        <v>5310</v>
      </c>
      <c r="L155" s="608" t="s">
        <v>35</v>
      </c>
      <c r="M155" s="608" t="s">
        <v>2</v>
      </c>
      <c r="N155" s="608" t="s">
        <v>10</v>
      </c>
      <c r="O155" s="608">
        <v>0</v>
      </c>
      <c r="P155" s="608">
        <v>0</v>
      </c>
      <c r="Q155" s="608">
        <v>0</v>
      </c>
      <c r="R155" s="608">
        <v>0</v>
      </c>
      <c r="S155" s="608">
        <v>0</v>
      </c>
      <c r="T155" s="608">
        <v>0</v>
      </c>
      <c r="U155" s="608">
        <v>0</v>
      </c>
      <c r="V155" s="608">
        <v>0</v>
      </c>
      <c r="W155" s="608">
        <v>0</v>
      </c>
      <c r="X155" s="608">
        <v>0</v>
      </c>
      <c r="Y155" s="608">
        <v>0</v>
      </c>
      <c r="Z155" s="608">
        <v>0</v>
      </c>
      <c r="AA155" s="608">
        <v>0</v>
      </c>
      <c r="AB155" s="608">
        <v>0</v>
      </c>
      <c r="AC155" s="608">
        <v>0</v>
      </c>
      <c r="AD155" s="608">
        <v>0</v>
      </c>
      <c r="AE155" s="608">
        <v>0</v>
      </c>
      <c r="AF155" s="608">
        <v>0</v>
      </c>
      <c r="AG155" s="608">
        <v>0</v>
      </c>
      <c r="AH155" s="608">
        <v>0</v>
      </c>
      <c r="AI155" s="608">
        <v>0</v>
      </c>
    </row>
    <row r="156" spans="1:35" x14ac:dyDescent="0.3">
      <c r="A156" s="170" t="str">
        <f t="shared" si="2"/>
        <v>4.00244</v>
      </c>
      <c r="B156" s="608" t="s">
        <v>199</v>
      </c>
      <c r="C156" s="608" t="s">
        <v>1676</v>
      </c>
      <c r="D156" s="608" t="s">
        <v>1677</v>
      </c>
      <c r="E156" s="608" t="s">
        <v>4</v>
      </c>
      <c r="F156" s="608" t="s">
        <v>57</v>
      </c>
      <c r="G156" s="608" t="s">
        <v>10</v>
      </c>
      <c r="H156" s="608" t="s">
        <v>5308</v>
      </c>
      <c r="I156" s="608" t="s">
        <v>5309</v>
      </c>
      <c r="J156" s="608" t="s">
        <v>4393</v>
      </c>
      <c r="K156" s="608" t="s">
        <v>5426</v>
      </c>
      <c r="L156" s="608" t="s">
        <v>35</v>
      </c>
      <c r="M156" s="608" t="s">
        <v>2</v>
      </c>
      <c r="N156" s="608" t="s">
        <v>110</v>
      </c>
      <c r="O156" s="608">
        <v>146</v>
      </c>
      <c r="P156" s="608">
        <v>90</v>
      </c>
      <c r="Q156" s="608">
        <v>56</v>
      </c>
      <c r="R156" s="608">
        <v>51</v>
      </c>
      <c r="S156" s="608">
        <v>30</v>
      </c>
      <c r="T156" s="608">
        <v>30</v>
      </c>
      <c r="U156" s="608">
        <v>20</v>
      </c>
      <c r="V156" s="608">
        <v>25</v>
      </c>
      <c r="W156" s="608">
        <v>17</v>
      </c>
      <c r="X156" s="608">
        <v>25</v>
      </c>
      <c r="Y156" s="608">
        <v>14</v>
      </c>
      <c r="Z156" s="608">
        <v>15</v>
      </c>
      <c r="AA156" s="608">
        <v>9</v>
      </c>
      <c r="AB156" s="608">
        <v>0</v>
      </c>
      <c r="AC156" s="608">
        <v>0</v>
      </c>
      <c r="AD156" s="608">
        <v>21</v>
      </c>
      <c r="AE156" s="608">
        <v>10</v>
      </c>
      <c r="AF156" s="608">
        <v>8</v>
      </c>
      <c r="AG156" s="608">
        <v>11</v>
      </c>
      <c r="AH156" s="608">
        <v>6</v>
      </c>
      <c r="AI156" s="608">
        <v>0</v>
      </c>
    </row>
    <row r="157" spans="1:35" x14ac:dyDescent="0.3">
      <c r="A157" s="170" t="str">
        <f t="shared" si="2"/>
        <v>4.00245</v>
      </c>
      <c r="B157" s="608" t="s">
        <v>1095</v>
      </c>
      <c r="C157" s="608" t="s">
        <v>4196</v>
      </c>
      <c r="D157" s="608" t="s">
        <v>1678</v>
      </c>
      <c r="E157" s="608" t="s">
        <v>4</v>
      </c>
      <c r="F157" s="608" t="s">
        <v>57</v>
      </c>
      <c r="G157" s="608" t="s">
        <v>3</v>
      </c>
      <c r="H157" s="608" t="s">
        <v>5308</v>
      </c>
      <c r="I157" s="608" t="s">
        <v>5826</v>
      </c>
      <c r="J157" s="608" t="s">
        <v>4393</v>
      </c>
      <c r="K157" s="608" t="s">
        <v>5310</v>
      </c>
      <c r="L157" s="608" t="s">
        <v>35</v>
      </c>
      <c r="M157" s="608" t="s">
        <v>2</v>
      </c>
      <c r="N157" s="608" t="s">
        <v>10</v>
      </c>
      <c r="O157" s="608">
        <v>0</v>
      </c>
      <c r="P157" s="608">
        <v>0</v>
      </c>
      <c r="Q157" s="608">
        <v>0</v>
      </c>
      <c r="R157" s="608">
        <v>0</v>
      </c>
      <c r="S157" s="608">
        <v>0</v>
      </c>
      <c r="T157" s="608">
        <v>0</v>
      </c>
      <c r="U157" s="608">
        <v>0</v>
      </c>
      <c r="V157" s="608">
        <v>0</v>
      </c>
      <c r="W157" s="608">
        <v>0</v>
      </c>
      <c r="X157" s="608">
        <v>0</v>
      </c>
      <c r="Y157" s="608">
        <v>0</v>
      </c>
      <c r="Z157" s="608">
        <v>0</v>
      </c>
      <c r="AA157" s="608">
        <v>0</v>
      </c>
      <c r="AB157" s="608">
        <v>0</v>
      </c>
      <c r="AC157" s="608">
        <v>0</v>
      </c>
      <c r="AD157" s="608">
        <v>0</v>
      </c>
      <c r="AE157" s="608">
        <v>0</v>
      </c>
      <c r="AF157" s="608">
        <v>0</v>
      </c>
      <c r="AG157" s="608">
        <v>0</v>
      </c>
      <c r="AH157" s="608">
        <v>0</v>
      </c>
      <c r="AI157" s="608">
        <v>0</v>
      </c>
    </row>
    <row r="158" spans="1:35" x14ac:dyDescent="0.3">
      <c r="A158" s="170" t="str">
        <f t="shared" si="2"/>
        <v>4.00246</v>
      </c>
      <c r="B158" s="608" t="s">
        <v>882</v>
      </c>
      <c r="C158" s="608" t="s">
        <v>1382</v>
      </c>
      <c r="D158" s="608" t="s">
        <v>1680</v>
      </c>
      <c r="E158" s="608" t="s">
        <v>4728</v>
      </c>
      <c r="F158" s="608" t="s">
        <v>3278</v>
      </c>
      <c r="G158" s="608" t="s">
        <v>4</v>
      </c>
      <c r="H158" s="608" t="s">
        <v>5308</v>
      </c>
      <c r="I158" s="608">
        <v>0</v>
      </c>
      <c r="J158" s="608" t="s">
        <v>996</v>
      </c>
      <c r="K158" s="608" t="s">
        <v>5310</v>
      </c>
      <c r="L158" s="608" t="s">
        <v>33</v>
      </c>
      <c r="M158" s="608" t="s">
        <v>10</v>
      </c>
      <c r="N158" s="608" t="s">
        <v>4</v>
      </c>
      <c r="O158" s="608">
        <v>0</v>
      </c>
      <c r="P158" s="608">
        <v>0</v>
      </c>
      <c r="Q158" s="608">
        <v>0</v>
      </c>
      <c r="R158" s="608">
        <v>0</v>
      </c>
      <c r="S158" s="608">
        <v>0</v>
      </c>
      <c r="T158" s="608">
        <v>0</v>
      </c>
      <c r="U158" s="608">
        <v>0</v>
      </c>
      <c r="V158" s="608">
        <v>0</v>
      </c>
      <c r="W158" s="608">
        <v>0</v>
      </c>
      <c r="X158" s="608">
        <v>0</v>
      </c>
      <c r="Y158" s="608">
        <v>0</v>
      </c>
      <c r="Z158" s="608">
        <v>0</v>
      </c>
      <c r="AA158" s="608">
        <v>0</v>
      </c>
      <c r="AB158" s="608">
        <v>0</v>
      </c>
      <c r="AC158" s="608">
        <v>0</v>
      </c>
      <c r="AD158" s="608">
        <v>0</v>
      </c>
      <c r="AE158" s="608">
        <v>0</v>
      </c>
      <c r="AF158" s="608">
        <v>0</v>
      </c>
      <c r="AG158" s="608">
        <v>0</v>
      </c>
      <c r="AH158" s="608">
        <v>0</v>
      </c>
      <c r="AI158" s="608">
        <v>0</v>
      </c>
    </row>
    <row r="159" spans="1:35" x14ac:dyDescent="0.3">
      <c r="A159" s="170" t="str">
        <f t="shared" si="2"/>
        <v>4.00247</v>
      </c>
      <c r="B159" s="608" t="s">
        <v>936</v>
      </c>
      <c r="C159" s="608" t="s">
        <v>1382</v>
      </c>
      <c r="D159" s="608" t="s">
        <v>1681</v>
      </c>
      <c r="E159" s="608" t="s">
        <v>4730</v>
      </c>
      <c r="F159" s="608" t="s">
        <v>3279</v>
      </c>
      <c r="G159" s="608" t="s">
        <v>5</v>
      </c>
      <c r="H159" s="608" t="s">
        <v>5308</v>
      </c>
      <c r="I159" s="608">
        <v>0</v>
      </c>
      <c r="J159" s="608" t="s">
        <v>996</v>
      </c>
      <c r="K159" s="608" t="s">
        <v>5310</v>
      </c>
      <c r="L159" s="608" t="s">
        <v>33</v>
      </c>
      <c r="M159" s="608" t="s">
        <v>110</v>
      </c>
      <c r="N159" s="608" t="s">
        <v>1</v>
      </c>
      <c r="O159" s="608">
        <v>24</v>
      </c>
      <c r="P159" s="608">
        <v>13</v>
      </c>
      <c r="Q159" s="608">
        <v>11</v>
      </c>
      <c r="R159" s="608">
        <v>1</v>
      </c>
      <c r="S159" s="608">
        <v>0</v>
      </c>
      <c r="T159" s="608">
        <v>6</v>
      </c>
      <c r="U159" s="608">
        <v>2</v>
      </c>
      <c r="V159" s="608">
        <v>2</v>
      </c>
      <c r="W159" s="608">
        <v>2</v>
      </c>
      <c r="X159" s="608">
        <v>10</v>
      </c>
      <c r="Y159" s="608">
        <v>7</v>
      </c>
      <c r="Z159" s="608">
        <v>5</v>
      </c>
      <c r="AA159" s="608">
        <v>2</v>
      </c>
      <c r="AB159" s="608">
        <v>0</v>
      </c>
      <c r="AC159" s="608">
        <v>0</v>
      </c>
      <c r="AD159" s="608">
        <v>1</v>
      </c>
      <c r="AE159" s="608">
        <v>4</v>
      </c>
      <c r="AF159" s="608">
        <v>0</v>
      </c>
      <c r="AG159" s="608">
        <v>3</v>
      </c>
      <c r="AH159" s="608">
        <v>3</v>
      </c>
      <c r="AI159" s="608">
        <v>0</v>
      </c>
    </row>
    <row r="160" spans="1:35" x14ac:dyDescent="0.3">
      <c r="A160" s="170" t="str">
        <f t="shared" si="2"/>
        <v>4.00248</v>
      </c>
      <c r="B160" s="608" t="s">
        <v>1683</v>
      </c>
      <c r="C160" s="608" t="s">
        <v>1382</v>
      </c>
      <c r="D160" s="608" t="s">
        <v>1259</v>
      </c>
      <c r="E160" s="608" t="s">
        <v>4730</v>
      </c>
      <c r="F160" s="608" t="s">
        <v>3279</v>
      </c>
      <c r="G160" s="608" t="s">
        <v>5</v>
      </c>
      <c r="H160" s="608" t="s">
        <v>5308</v>
      </c>
      <c r="I160" s="608">
        <v>0</v>
      </c>
      <c r="J160" s="608" t="s">
        <v>996</v>
      </c>
      <c r="K160" s="608" t="s">
        <v>5310</v>
      </c>
      <c r="L160" s="608" t="s">
        <v>33</v>
      </c>
      <c r="M160" s="608" t="s">
        <v>110</v>
      </c>
      <c r="N160" s="608" t="s">
        <v>1</v>
      </c>
      <c r="O160" s="608">
        <v>0</v>
      </c>
      <c r="P160" s="608">
        <v>0</v>
      </c>
      <c r="Q160" s="608">
        <v>0</v>
      </c>
      <c r="R160" s="608">
        <v>0</v>
      </c>
      <c r="S160" s="608">
        <v>0</v>
      </c>
      <c r="T160" s="608">
        <v>0</v>
      </c>
      <c r="U160" s="608">
        <v>0</v>
      </c>
      <c r="V160" s="608">
        <v>0</v>
      </c>
      <c r="W160" s="608">
        <v>0</v>
      </c>
      <c r="X160" s="608">
        <v>0</v>
      </c>
      <c r="Y160" s="608">
        <v>0</v>
      </c>
      <c r="Z160" s="608">
        <v>0</v>
      </c>
      <c r="AA160" s="608">
        <v>0</v>
      </c>
      <c r="AB160" s="608">
        <v>0</v>
      </c>
      <c r="AC160" s="608">
        <v>0</v>
      </c>
      <c r="AD160" s="608">
        <v>0</v>
      </c>
      <c r="AE160" s="608">
        <v>0</v>
      </c>
      <c r="AF160" s="608">
        <v>0</v>
      </c>
      <c r="AG160" s="608">
        <v>0</v>
      </c>
      <c r="AH160" s="608">
        <v>0</v>
      </c>
      <c r="AI160" s="608">
        <v>0</v>
      </c>
    </row>
    <row r="161" spans="1:35" x14ac:dyDescent="0.3">
      <c r="A161" s="170" t="str">
        <f t="shared" si="2"/>
        <v>4.00249</v>
      </c>
      <c r="B161" s="608" t="s">
        <v>1006</v>
      </c>
      <c r="C161" s="608" t="s">
        <v>1382</v>
      </c>
      <c r="D161" s="608" t="s">
        <v>1228</v>
      </c>
      <c r="E161" s="608" t="s">
        <v>4730</v>
      </c>
      <c r="F161" s="608" t="s">
        <v>3279</v>
      </c>
      <c r="G161" s="608" t="s">
        <v>3</v>
      </c>
      <c r="H161" s="608" t="s">
        <v>5308</v>
      </c>
      <c r="I161" s="608">
        <v>0</v>
      </c>
      <c r="J161" s="608" t="s">
        <v>996</v>
      </c>
      <c r="K161" s="608" t="s">
        <v>5310</v>
      </c>
      <c r="L161" s="608" t="s">
        <v>33</v>
      </c>
      <c r="M161" s="608" t="s">
        <v>99</v>
      </c>
      <c r="N161" s="608" t="s">
        <v>1</v>
      </c>
      <c r="O161" s="608">
        <v>15</v>
      </c>
      <c r="P161" s="608">
        <v>6</v>
      </c>
      <c r="Q161" s="608">
        <v>9</v>
      </c>
      <c r="R161" s="608">
        <v>4</v>
      </c>
      <c r="S161" s="608">
        <v>2</v>
      </c>
      <c r="T161" s="608">
        <v>8</v>
      </c>
      <c r="U161" s="608">
        <v>2</v>
      </c>
      <c r="V161" s="608">
        <v>0</v>
      </c>
      <c r="W161" s="608">
        <v>0</v>
      </c>
      <c r="X161" s="608">
        <v>3</v>
      </c>
      <c r="Y161" s="608">
        <v>2</v>
      </c>
      <c r="Z161" s="608">
        <v>0</v>
      </c>
      <c r="AA161" s="608">
        <v>0</v>
      </c>
      <c r="AB161" s="608">
        <v>0</v>
      </c>
      <c r="AC161" s="608">
        <v>0</v>
      </c>
      <c r="AD161" s="608">
        <v>2</v>
      </c>
      <c r="AE161" s="608">
        <v>6</v>
      </c>
      <c r="AF161" s="608">
        <v>0</v>
      </c>
      <c r="AG161" s="608">
        <v>1</v>
      </c>
      <c r="AH161" s="608">
        <v>0</v>
      </c>
      <c r="AI161" s="608">
        <v>0</v>
      </c>
    </row>
    <row r="162" spans="1:35" x14ac:dyDescent="0.3">
      <c r="A162" s="170" t="str">
        <f t="shared" si="2"/>
        <v>4.00251</v>
      </c>
      <c r="B162" s="608" t="s">
        <v>1075</v>
      </c>
      <c r="C162" s="608" t="s">
        <v>1685</v>
      </c>
      <c r="D162" s="608" t="s">
        <v>1686</v>
      </c>
      <c r="E162" s="608" t="s">
        <v>110</v>
      </c>
      <c r="F162" s="608" t="s">
        <v>377</v>
      </c>
      <c r="G162" s="608" t="s">
        <v>10</v>
      </c>
      <c r="H162" s="608" t="s">
        <v>5308</v>
      </c>
      <c r="I162" s="608" t="s">
        <v>5309</v>
      </c>
      <c r="J162" s="608" t="s">
        <v>4393</v>
      </c>
      <c r="K162" s="608" t="s">
        <v>5426</v>
      </c>
      <c r="L162" s="608" t="s">
        <v>33</v>
      </c>
      <c r="M162" s="608" t="s">
        <v>378</v>
      </c>
      <c r="N162" s="608" t="s">
        <v>5</v>
      </c>
      <c r="O162" s="608">
        <v>83</v>
      </c>
      <c r="P162" s="608">
        <v>50</v>
      </c>
      <c r="Q162" s="608">
        <v>33</v>
      </c>
      <c r="R162" s="608">
        <v>26</v>
      </c>
      <c r="S162" s="608">
        <v>15</v>
      </c>
      <c r="T162" s="608">
        <v>23</v>
      </c>
      <c r="U162" s="608">
        <v>14</v>
      </c>
      <c r="V162" s="608">
        <v>10</v>
      </c>
      <c r="W162" s="608">
        <v>8</v>
      </c>
      <c r="X162" s="608">
        <v>24</v>
      </c>
      <c r="Y162" s="608">
        <v>13</v>
      </c>
      <c r="Z162" s="608">
        <v>0</v>
      </c>
      <c r="AA162" s="608">
        <v>0</v>
      </c>
      <c r="AB162" s="608">
        <v>0</v>
      </c>
      <c r="AC162" s="608">
        <v>0</v>
      </c>
      <c r="AD162" s="608">
        <v>11</v>
      </c>
      <c r="AE162" s="608">
        <v>9</v>
      </c>
      <c r="AF162" s="608">
        <v>2</v>
      </c>
      <c r="AG162" s="608">
        <v>11</v>
      </c>
      <c r="AH162" s="608">
        <v>0</v>
      </c>
      <c r="AI162" s="608">
        <v>0</v>
      </c>
    </row>
    <row r="163" spans="1:35" x14ac:dyDescent="0.3">
      <c r="A163" s="170" t="str">
        <f t="shared" si="2"/>
        <v>4.00252</v>
      </c>
      <c r="B163" s="608" t="s">
        <v>1005</v>
      </c>
      <c r="C163" s="608" t="s">
        <v>1687</v>
      </c>
      <c r="D163" s="608" t="s">
        <v>1688</v>
      </c>
      <c r="E163" s="608" t="s">
        <v>7</v>
      </c>
      <c r="F163" s="608" t="s">
        <v>103</v>
      </c>
      <c r="G163" s="608" t="s">
        <v>7</v>
      </c>
      <c r="H163" s="608" t="s">
        <v>5308</v>
      </c>
      <c r="I163" s="608" t="s">
        <v>5309</v>
      </c>
      <c r="J163" s="608" t="s">
        <v>4393</v>
      </c>
      <c r="K163" s="608" t="s">
        <v>5310</v>
      </c>
      <c r="L163" s="608" t="s">
        <v>102</v>
      </c>
      <c r="M163" s="608" t="s">
        <v>1</v>
      </c>
      <c r="N163" s="608" t="s">
        <v>4</v>
      </c>
      <c r="O163" s="608">
        <v>231</v>
      </c>
      <c r="P163" s="608">
        <v>131</v>
      </c>
      <c r="Q163" s="608">
        <v>100</v>
      </c>
      <c r="R163" s="608">
        <v>60</v>
      </c>
      <c r="S163" s="608">
        <v>31</v>
      </c>
      <c r="T163" s="608">
        <v>35</v>
      </c>
      <c r="U163" s="608">
        <v>21</v>
      </c>
      <c r="V163" s="608">
        <v>42</v>
      </c>
      <c r="W163" s="608">
        <v>23</v>
      </c>
      <c r="X163" s="608">
        <v>67</v>
      </c>
      <c r="Y163" s="608">
        <v>39</v>
      </c>
      <c r="Z163" s="608">
        <v>27</v>
      </c>
      <c r="AA163" s="608">
        <v>17</v>
      </c>
      <c r="AB163" s="608">
        <v>0</v>
      </c>
      <c r="AC163" s="608">
        <v>0</v>
      </c>
      <c r="AD163" s="608">
        <v>29</v>
      </c>
      <c r="AE163" s="608">
        <v>14</v>
      </c>
      <c r="AF163" s="608">
        <v>19</v>
      </c>
      <c r="AG163" s="608">
        <v>28</v>
      </c>
      <c r="AH163" s="608">
        <v>10</v>
      </c>
      <c r="AI163" s="608">
        <v>0</v>
      </c>
    </row>
    <row r="164" spans="1:35" x14ac:dyDescent="0.3">
      <c r="A164" s="170" t="str">
        <f t="shared" si="2"/>
        <v>4.00253</v>
      </c>
      <c r="B164" s="608" t="s">
        <v>883</v>
      </c>
      <c r="C164" s="608" t="s">
        <v>1689</v>
      </c>
      <c r="D164" s="608" t="s">
        <v>3029</v>
      </c>
      <c r="E164" s="608" t="s">
        <v>110</v>
      </c>
      <c r="F164" s="608" t="s">
        <v>377</v>
      </c>
      <c r="G164" s="608" t="s">
        <v>3</v>
      </c>
      <c r="H164" s="608" t="s">
        <v>5308</v>
      </c>
      <c r="I164" s="608" t="s">
        <v>5309</v>
      </c>
      <c r="J164" s="608" t="s">
        <v>4393</v>
      </c>
      <c r="K164" s="608" t="s">
        <v>5310</v>
      </c>
      <c r="L164" s="608" t="s">
        <v>33</v>
      </c>
      <c r="M164" s="608" t="s">
        <v>378</v>
      </c>
      <c r="N164" s="608" t="s">
        <v>3</v>
      </c>
      <c r="O164" s="608">
        <v>54</v>
      </c>
      <c r="P164" s="608">
        <v>27</v>
      </c>
      <c r="Q164" s="608">
        <v>27</v>
      </c>
      <c r="R164" s="608">
        <v>20</v>
      </c>
      <c r="S164" s="608">
        <v>9</v>
      </c>
      <c r="T164" s="608">
        <v>23</v>
      </c>
      <c r="U164" s="608">
        <v>11</v>
      </c>
      <c r="V164" s="608">
        <v>3</v>
      </c>
      <c r="W164" s="608">
        <v>1</v>
      </c>
      <c r="X164" s="608">
        <v>7</v>
      </c>
      <c r="Y164" s="608">
        <v>5</v>
      </c>
      <c r="Z164" s="608">
        <v>1</v>
      </c>
      <c r="AA164" s="608">
        <v>1</v>
      </c>
      <c r="AB164" s="608">
        <v>0</v>
      </c>
      <c r="AC164" s="608">
        <v>0</v>
      </c>
      <c r="AD164" s="608">
        <v>11</v>
      </c>
      <c r="AE164" s="608">
        <v>12</v>
      </c>
      <c r="AF164" s="608">
        <v>2</v>
      </c>
      <c r="AG164" s="608">
        <v>2</v>
      </c>
      <c r="AH164" s="608">
        <v>0</v>
      </c>
      <c r="AI164" s="608">
        <v>0</v>
      </c>
    </row>
    <row r="165" spans="1:35" x14ac:dyDescent="0.3">
      <c r="A165" s="170" t="str">
        <f t="shared" si="2"/>
        <v>4.00254</v>
      </c>
      <c r="B165" s="608" t="s">
        <v>934</v>
      </c>
      <c r="C165" s="608" t="s">
        <v>1690</v>
      </c>
      <c r="D165" s="608" t="s">
        <v>1691</v>
      </c>
      <c r="E165" s="608" t="s">
        <v>4734</v>
      </c>
      <c r="F165" s="608" t="s">
        <v>3280</v>
      </c>
      <c r="G165" s="608" t="s">
        <v>4</v>
      </c>
      <c r="H165" s="608" t="s">
        <v>5308</v>
      </c>
      <c r="I165" s="608" t="s">
        <v>5309</v>
      </c>
      <c r="J165" s="608" t="s">
        <v>4393</v>
      </c>
      <c r="K165" s="608" t="s">
        <v>5426</v>
      </c>
      <c r="L165" s="608" t="s">
        <v>72</v>
      </c>
      <c r="M165" s="608" t="s">
        <v>3</v>
      </c>
      <c r="N165" s="608" t="s">
        <v>9</v>
      </c>
      <c r="O165" s="608">
        <v>45</v>
      </c>
      <c r="P165" s="608">
        <v>25</v>
      </c>
      <c r="Q165" s="608">
        <v>20</v>
      </c>
      <c r="R165" s="608">
        <v>13</v>
      </c>
      <c r="S165" s="608">
        <v>12</v>
      </c>
      <c r="T165" s="608">
        <v>9</v>
      </c>
      <c r="U165" s="608">
        <v>5</v>
      </c>
      <c r="V165" s="608">
        <v>6</v>
      </c>
      <c r="W165" s="608">
        <v>3</v>
      </c>
      <c r="X165" s="608">
        <v>5</v>
      </c>
      <c r="Y165" s="608">
        <v>5</v>
      </c>
      <c r="Z165" s="608">
        <v>12</v>
      </c>
      <c r="AA165" s="608">
        <v>0</v>
      </c>
      <c r="AB165" s="608">
        <v>0</v>
      </c>
      <c r="AC165" s="608">
        <v>0</v>
      </c>
      <c r="AD165" s="608">
        <v>1</v>
      </c>
      <c r="AE165" s="608">
        <v>4</v>
      </c>
      <c r="AF165" s="608">
        <v>3</v>
      </c>
      <c r="AG165" s="608">
        <v>0</v>
      </c>
      <c r="AH165" s="608">
        <v>12</v>
      </c>
      <c r="AI165" s="608">
        <v>0</v>
      </c>
    </row>
    <row r="166" spans="1:35" x14ac:dyDescent="0.3">
      <c r="A166" s="170" t="str">
        <f t="shared" si="2"/>
        <v>4.00255</v>
      </c>
      <c r="B166" s="608" t="s">
        <v>884</v>
      </c>
      <c r="C166" s="608" t="s">
        <v>1692</v>
      </c>
      <c r="D166" s="608" t="s">
        <v>1693</v>
      </c>
      <c r="E166" s="608" t="s">
        <v>4734</v>
      </c>
      <c r="F166" s="608" t="s">
        <v>3280</v>
      </c>
      <c r="G166" s="608" t="s">
        <v>3</v>
      </c>
      <c r="H166" s="608" t="s">
        <v>5308</v>
      </c>
      <c r="I166" s="608" t="s">
        <v>5309</v>
      </c>
      <c r="J166" s="608" t="s">
        <v>4393</v>
      </c>
      <c r="K166" s="608" t="s">
        <v>5426</v>
      </c>
      <c r="L166" s="608" t="s">
        <v>72</v>
      </c>
      <c r="M166" s="608" t="s">
        <v>3</v>
      </c>
      <c r="N166" s="608" t="s">
        <v>3</v>
      </c>
      <c r="O166" s="608">
        <v>67</v>
      </c>
      <c r="P166" s="608">
        <v>34</v>
      </c>
      <c r="Q166" s="608">
        <v>33</v>
      </c>
      <c r="R166" s="608">
        <v>28</v>
      </c>
      <c r="S166" s="608">
        <v>10</v>
      </c>
      <c r="T166" s="608">
        <v>17</v>
      </c>
      <c r="U166" s="608">
        <v>10</v>
      </c>
      <c r="V166" s="608">
        <v>3</v>
      </c>
      <c r="W166" s="608">
        <v>2</v>
      </c>
      <c r="X166" s="608">
        <v>18</v>
      </c>
      <c r="Y166" s="608">
        <v>12</v>
      </c>
      <c r="Z166" s="608">
        <v>1</v>
      </c>
      <c r="AA166" s="608">
        <v>0</v>
      </c>
      <c r="AB166" s="608">
        <v>0</v>
      </c>
      <c r="AC166" s="608">
        <v>0</v>
      </c>
      <c r="AD166" s="608">
        <v>18</v>
      </c>
      <c r="AE166" s="608">
        <v>7</v>
      </c>
      <c r="AF166" s="608">
        <v>1</v>
      </c>
      <c r="AG166" s="608">
        <v>6</v>
      </c>
      <c r="AH166" s="608">
        <v>1</v>
      </c>
      <c r="AI166" s="608">
        <v>0</v>
      </c>
    </row>
    <row r="167" spans="1:35" x14ac:dyDescent="0.3">
      <c r="A167" s="170" t="str">
        <f t="shared" si="2"/>
        <v>4.00257</v>
      </c>
      <c r="B167" s="608" t="s">
        <v>1007</v>
      </c>
      <c r="C167" s="608" t="s">
        <v>1694</v>
      </c>
      <c r="D167" s="608" t="s">
        <v>4126</v>
      </c>
      <c r="E167" s="608" t="s">
        <v>3</v>
      </c>
      <c r="F167" s="608" t="s">
        <v>58</v>
      </c>
      <c r="G167" s="608" t="s">
        <v>11</v>
      </c>
      <c r="H167" s="608" t="s">
        <v>5308</v>
      </c>
      <c r="I167" s="608" t="s">
        <v>5603</v>
      </c>
      <c r="J167" s="608" t="s">
        <v>4393</v>
      </c>
      <c r="K167" s="608" t="s">
        <v>5310</v>
      </c>
      <c r="L167" s="608" t="s">
        <v>35</v>
      </c>
      <c r="M167" s="608" t="s">
        <v>3</v>
      </c>
      <c r="N167" s="608" t="s">
        <v>4</v>
      </c>
      <c r="O167" s="608">
        <v>0</v>
      </c>
      <c r="P167" s="608">
        <v>0</v>
      </c>
      <c r="Q167" s="608">
        <v>0</v>
      </c>
      <c r="R167" s="608">
        <v>0</v>
      </c>
      <c r="S167" s="608">
        <v>0</v>
      </c>
      <c r="T167" s="608">
        <v>0</v>
      </c>
      <c r="U167" s="608">
        <v>0</v>
      </c>
      <c r="V167" s="608">
        <v>0</v>
      </c>
      <c r="W167" s="608">
        <v>0</v>
      </c>
      <c r="X167" s="608">
        <v>0</v>
      </c>
      <c r="Y167" s="608">
        <v>0</v>
      </c>
      <c r="Z167" s="608">
        <v>0</v>
      </c>
      <c r="AA167" s="608">
        <v>0</v>
      </c>
      <c r="AB167" s="608">
        <v>0</v>
      </c>
      <c r="AC167" s="608">
        <v>0</v>
      </c>
      <c r="AD167" s="608">
        <v>0</v>
      </c>
      <c r="AE167" s="608">
        <v>0</v>
      </c>
      <c r="AF167" s="608">
        <v>0</v>
      </c>
      <c r="AG167" s="608">
        <v>0</v>
      </c>
      <c r="AH167" s="608">
        <v>0</v>
      </c>
      <c r="AI167" s="608">
        <v>0</v>
      </c>
    </row>
    <row r="168" spans="1:35" x14ac:dyDescent="0.3">
      <c r="A168" s="170" t="str">
        <f t="shared" si="2"/>
        <v>4.00258</v>
      </c>
      <c r="B168" s="608" t="s">
        <v>885</v>
      </c>
      <c r="C168" s="608" t="s">
        <v>1382</v>
      </c>
      <c r="D168" s="608" t="s">
        <v>2562</v>
      </c>
      <c r="E168" s="608" t="s">
        <v>295</v>
      </c>
      <c r="F168" s="608" t="s">
        <v>4215</v>
      </c>
      <c r="G168" s="608" t="s">
        <v>1</v>
      </c>
      <c r="H168" s="608" t="s">
        <v>5308</v>
      </c>
      <c r="I168" s="608">
        <v>0</v>
      </c>
      <c r="J168" s="608" t="s">
        <v>996</v>
      </c>
      <c r="K168" s="608" t="s">
        <v>5310</v>
      </c>
      <c r="L168" s="608" t="s">
        <v>60</v>
      </c>
      <c r="M168" s="608" t="s">
        <v>1</v>
      </c>
      <c r="N168" s="608" t="s">
        <v>1</v>
      </c>
      <c r="O168" s="608">
        <v>7</v>
      </c>
      <c r="P168" s="608">
        <v>1</v>
      </c>
      <c r="Q168" s="608">
        <v>6</v>
      </c>
      <c r="R168" s="608">
        <v>0</v>
      </c>
      <c r="S168" s="608">
        <v>0</v>
      </c>
      <c r="T168" s="608">
        <v>1</v>
      </c>
      <c r="U168" s="608">
        <v>0</v>
      </c>
      <c r="V168" s="608">
        <v>0</v>
      </c>
      <c r="W168" s="608">
        <v>0</v>
      </c>
      <c r="X168" s="608">
        <v>5</v>
      </c>
      <c r="Y168" s="608">
        <v>0</v>
      </c>
      <c r="Z168" s="608">
        <v>1</v>
      </c>
      <c r="AA168" s="608">
        <v>1</v>
      </c>
      <c r="AB168" s="608">
        <v>0</v>
      </c>
      <c r="AC168" s="608">
        <v>0</v>
      </c>
      <c r="AD168" s="608">
        <v>0</v>
      </c>
      <c r="AE168" s="608">
        <v>1</v>
      </c>
      <c r="AF168" s="608">
        <v>0</v>
      </c>
      <c r="AG168" s="608">
        <v>5</v>
      </c>
      <c r="AH168" s="608">
        <v>0</v>
      </c>
      <c r="AI168" s="608">
        <v>0</v>
      </c>
    </row>
    <row r="169" spans="1:35" x14ac:dyDescent="0.3">
      <c r="A169" s="170" t="str">
        <f t="shared" si="2"/>
        <v>4.00259</v>
      </c>
      <c r="B169" s="608" t="s">
        <v>255</v>
      </c>
      <c r="C169" s="608" t="s">
        <v>1697</v>
      </c>
      <c r="D169" s="608" t="s">
        <v>1698</v>
      </c>
      <c r="E169" s="608" t="s">
        <v>295</v>
      </c>
      <c r="F169" s="608" t="s">
        <v>4215</v>
      </c>
      <c r="G169" s="608" t="s">
        <v>5</v>
      </c>
      <c r="H169" s="608" t="s">
        <v>5308</v>
      </c>
      <c r="I169" s="608" t="s">
        <v>5325</v>
      </c>
      <c r="J169" s="608" t="s">
        <v>4393</v>
      </c>
      <c r="K169" s="608" t="s">
        <v>5310</v>
      </c>
      <c r="L169" s="608" t="s">
        <v>60</v>
      </c>
      <c r="M169" s="608" t="s">
        <v>3</v>
      </c>
      <c r="N169" s="608" t="s">
        <v>7</v>
      </c>
      <c r="O169" s="608">
        <v>241</v>
      </c>
      <c r="P169" s="608">
        <v>147</v>
      </c>
      <c r="Q169" s="608">
        <v>94</v>
      </c>
      <c r="R169" s="608">
        <v>95</v>
      </c>
      <c r="S169" s="608">
        <v>56</v>
      </c>
      <c r="T169" s="608">
        <v>54</v>
      </c>
      <c r="U169" s="608">
        <v>29</v>
      </c>
      <c r="V169" s="608">
        <v>9</v>
      </c>
      <c r="W169" s="608">
        <v>3</v>
      </c>
      <c r="X169" s="608">
        <v>39</v>
      </c>
      <c r="Y169" s="608">
        <v>24</v>
      </c>
      <c r="Z169" s="608">
        <v>44</v>
      </c>
      <c r="AA169" s="608">
        <v>35</v>
      </c>
      <c r="AB169" s="608">
        <v>0</v>
      </c>
      <c r="AC169" s="608">
        <v>0</v>
      </c>
      <c r="AD169" s="608">
        <v>39</v>
      </c>
      <c r="AE169" s="608">
        <v>25</v>
      </c>
      <c r="AF169" s="608">
        <v>6</v>
      </c>
      <c r="AG169" s="608">
        <v>15</v>
      </c>
      <c r="AH169" s="608">
        <v>9</v>
      </c>
      <c r="AI169" s="608">
        <v>0</v>
      </c>
    </row>
    <row r="170" spans="1:35" x14ac:dyDescent="0.3">
      <c r="A170" s="170" t="str">
        <f t="shared" si="2"/>
        <v>4.00260</v>
      </c>
      <c r="B170" s="608" t="s">
        <v>256</v>
      </c>
      <c r="C170" s="608" t="s">
        <v>1701</v>
      </c>
      <c r="D170" s="608" t="s">
        <v>4128</v>
      </c>
      <c r="E170" s="608" t="s">
        <v>4739</v>
      </c>
      <c r="F170" s="608" t="s">
        <v>3281</v>
      </c>
      <c r="G170" s="608" t="s">
        <v>2</v>
      </c>
      <c r="H170" s="608" t="s">
        <v>5308</v>
      </c>
      <c r="I170" s="608" t="s">
        <v>5950</v>
      </c>
      <c r="J170" s="608" t="s">
        <v>4393</v>
      </c>
      <c r="K170" s="608" t="s">
        <v>5426</v>
      </c>
      <c r="L170" s="608" t="s">
        <v>60</v>
      </c>
      <c r="M170" s="608" t="s">
        <v>4</v>
      </c>
      <c r="N170" s="608" t="s">
        <v>4</v>
      </c>
      <c r="O170" s="608">
        <v>133</v>
      </c>
      <c r="P170" s="608">
        <v>77</v>
      </c>
      <c r="Q170" s="608">
        <v>56</v>
      </c>
      <c r="R170" s="608">
        <v>51</v>
      </c>
      <c r="S170" s="608">
        <v>29</v>
      </c>
      <c r="T170" s="608">
        <v>41</v>
      </c>
      <c r="U170" s="608">
        <v>26</v>
      </c>
      <c r="V170" s="608">
        <v>16</v>
      </c>
      <c r="W170" s="608">
        <v>11</v>
      </c>
      <c r="X170" s="608">
        <v>24</v>
      </c>
      <c r="Y170" s="608">
        <v>10</v>
      </c>
      <c r="Z170" s="608">
        <v>1</v>
      </c>
      <c r="AA170" s="608">
        <v>1</v>
      </c>
      <c r="AB170" s="608">
        <v>0</v>
      </c>
      <c r="AC170" s="608">
        <v>0</v>
      </c>
      <c r="AD170" s="608">
        <v>22</v>
      </c>
      <c r="AE170" s="608">
        <v>15</v>
      </c>
      <c r="AF170" s="608">
        <v>5</v>
      </c>
      <c r="AG170" s="608">
        <v>14</v>
      </c>
      <c r="AH170" s="608">
        <v>0</v>
      </c>
      <c r="AI170" s="608">
        <v>0</v>
      </c>
    </row>
    <row r="171" spans="1:35" x14ac:dyDescent="0.3">
      <c r="A171" s="170" t="str">
        <f t="shared" si="2"/>
        <v>4.00261</v>
      </c>
      <c r="B171" s="608" t="s">
        <v>258</v>
      </c>
      <c r="C171" s="608" t="s">
        <v>1382</v>
      </c>
      <c r="D171" s="608" t="s">
        <v>4064</v>
      </c>
      <c r="E171" s="608" t="s">
        <v>743</v>
      </c>
      <c r="F171" s="608" t="s">
        <v>739</v>
      </c>
      <c r="G171" s="608" t="s">
        <v>1</v>
      </c>
      <c r="H171" s="608" t="s">
        <v>5308</v>
      </c>
      <c r="I171" s="608">
        <v>0</v>
      </c>
      <c r="J171" s="608" t="s">
        <v>996</v>
      </c>
      <c r="K171" s="608" t="s">
        <v>5310</v>
      </c>
      <c r="L171" s="608" t="s">
        <v>60</v>
      </c>
      <c r="M171" s="608" t="s">
        <v>2</v>
      </c>
      <c r="N171" s="608" t="s">
        <v>1</v>
      </c>
      <c r="O171" s="608">
        <v>26</v>
      </c>
      <c r="P171" s="608">
        <v>18</v>
      </c>
      <c r="Q171" s="608">
        <v>8</v>
      </c>
      <c r="R171" s="608">
        <v>7</v>
      </c>
      <c r="S171" s="608">
        <v>6</v>
      </c>
      <c r="T171" s="608">
        <v>10</v>
      </c>
      <c r="U171" s="608">
        <v>6</v>
      </c>
      <c r="V171" s="608">
        <v>4</v>
      </c>
      <c r="W171" s="608">
        <v>3</v>
      </c>
      <c r="X171" s="608">
        <v>4</v>
      </c>
      <c r="Y171" s="608">
        <v>3</v>
      </c>
      <c r="Z171" s="608">
        <v>1</v>
      </c>
      <c r="AA171" s="608">
        <v>0</v>
      </c>
      <c r="AB171" s="608">
        <v>0</v>
      </c>
      <c r="AC171" s="608">
        <v>0</v>
      </c>
      <c r="AD171" s="608">
        <v>1</v>
      </c>
      <c r="AE171" s="608">
        <v>4</v>
      </c>
      <c r="AF171" s="608">
        <v>1</v>
      </c>
      <c r="AG171" s="608">
        <v>1</v>
      </c>
      <c r="AH171" s="608">
        <v>1</v>
      </c>
      <c r="AI171" s="608">
        <v>0</v>
      </c>
    </row>
    <row r="172" spans="1:35" x14ac:dyDescent="0.3">
      <c r="A172" s="170" t="str">
        <f t="shared" si="2"/>
        <v>4.00262</v>
      </c>
      <c r="B172" s="608" t="s">
        <v>259</v>
      </c>
      <c r="C172" s="608" t="s">
        <v>1702</v>
      </c>
      <c r="D172" s="608" t="s">
        <v>4217</v>
      </c>
      <c r="E172" s="608" t="s">
        <v>5</v>
      </c>
      <c r="F172" s="608" t="s">
        <v>120</v>
      </c>
      <c r="G172" s="608" t="s">
        <v>2</v>
      </c>
      <c r="H172" s="608" t="s">
        <v>5308</v>
      </c>
      <c r="I172" s="608">
        <v>0</v>
      </c>
      <c r="J172" s="608" t="s">
        <v>4838</v>
      </c>
      <c r="K172" s="608" t="s">
        <v>5310</v>
      </c>
      <c r="L172" s="608" t="s">
        <v>48</v>
      </c>
      <c r="M172" s="608" t="s">
        <v>1</v>
      </c>
      <c r="N172" s="608" t="s">
        <v>4</v>
      </c>
      <c r="O172" s="608">
        <v>86</v>
      </c>
      <c r="P172" s="608">
        <v>51</v>
      </c>
      <c r="Q172" s="608">
        <v>35</v>
      </c>
      <c r="R172" s="608">
        <v>25</v>
      </c>
      <c r="S172" s="608">
        <v>14</v>
      </c>
      <c r="T172" s="608">
        <v>20</v>
      </c>
      <c r="U172" s="608">
        <v>14</v>
      </c>
      <c r="V172" s="608">
        <v>26</v>
      </c>
      <c r="W172" s="608">
        <v>15</v>
      </c>
      <c r="X172" s="608">
        <v>15</v>
      </c>
      <c r="Y172" s="608">
        <v>8</v>
      </c>
      <c r="Z172" s="608">
        <v>0</v>
      </c>
      <c r="AA172" s="608">
        <v>0</v>
      </c>
      <c r="AB172" s="608">
        <v>0</v>
      </c>
      <c r="AC172" s="608">
        <v>0</v>
      </c>
      <c r="AD172" s="608">
        <v>11</v>
      </c>
      <c r="AE172" s="608">
        <v>6</v>
      </c>
      <c r="AF172" s="608">
        <v>11</v>
      </c>
      <c r="AG172" s="608">
        <v>7</v>
      </c>
      <c r="AH172" s="608">
        <v>0</v>
      </c>
      <c r="AI172" s="608">
        <v>0</v>
      </c>
    </row>
    <row r="173" spans="1:35" x14ac:dyDescent="0.3">
      <c r="A173" s="170" t="str">
        <f t="shared" si="2"/>
        <v>4.00263</v>
      </c>
      <c r="B173" s="608" t="s">
        <v>260</v>
      </c>
      <c r="C173" s="608" t="s">
        <v>1704</v>
      </c>
      <c r="D173" s="608" t="s">
        <v>1705</v>
      </c>
      <c r="E173" s="608" t="s">
        <v>5</v>
      </c>
      <c r="F173" s="608" t="s">
        <v>120</v>
      </c>
      <c r="G173" s="608" t="s">
        <v>4</v>
      </c>
      <c r="H173" s="608" t="s">
        <v>5308</v>
      </c>
      <c r="I173" s="608" t="s">
        <v>5347</v>
      </c>
      <c r="J173" s="608" t="s">
        <v>4393</v>
      </c>
      <c r="K173" s="608" t="s">
        <v>5310</v>
      </c>
      <c r="L173" s="608" t="s">
        <v>48</v>
      </c>
      <c r="M173" s="608" t="s">
        <v>7</v>
      </c>
      <c r="N173" s="608" t="s">
        <v>2</v>
      </c>
      <c r="O173" s="608">
        <v>349</v>
      </c>
      <c r="P173" s="608">
        <v>199</v>
      </c>
      <c r="Q173" s="608">
        <v>150</v>
      </c>
      <c r="R173" s="608">
        <v>131</v>
      </c>
      <c r="S173" s="608">
        <v>80</v>
      </c>
      <c r="T173" s="608">
        <v>61</v>
      </c>
      <c r="U173" s="608">
        <v>37</v>
      </c>
      <c r="V173" s="608">
        <v>61</v>
      </c>
      <c r="W173" s="608">
        <v>37</v>
      </c>
      <c r="X173" s="608">
        <v>61</v>
      </c>
      <c r="Y173" s="608">
        <v>28</v>
      </c>
      <c r="Z173" s="608">
        <v>35</v>
      </c>
      <c r="AA173" s="608">
        <v>17</v>
      </c>
      <c r="AB173" s="608">
        <v>0</v>
      </c>
      <c r="AC173" s="608">
        <v>0</v>
      </c>
      <c r="AD173" s="608">
        <v>51</v>
      </c>
      <c r="AE173" s="608">
        <v>24</v>
      </c>
      <c r="AF173" s="608">
        <v>24</v>
      </c>
      <c r="AG173" s="608">
        <v>33</v>
      </c>
      <c r="AH173" s="608">
        <v>18</v>
      </c>
      <c r="AI173" s="608">
        <v>0</v>
      </c>
    </row>
    <row r="174" spans="1:35" x14ac:dyDescent="0.3">
      <c r="A174" s="170" t="str">
        <f t="shared" si="2"/>
        <v>4.00264</v>
      </c>
      <c r="B174" s="608" t="s">
        <v>261</v>
      </c>
      <c r="C174" s="608" t="s">
        <v>1382</v>
      </c>
      <c r="D174" s="608" t="s">
        <v>4206</v>
      </c>
      <c r="E174" s="608" t="s">
        <v>4</v>
      </c>
      <c r="F174" s="608" t="s">
        <v>57</v>
      </c>
      <c r="G174" s="608" t="s">
        <v>6</v>
      </c>
      <c r="H174" s="608" t="s">
        <v>5308</v>
      </c>
      <c r="I174" s="608">
        <v>0</v>
      </c>
      <c r="J174" s="608" t="s">
        <v>996</v>
      </c>
      <c r="K174" s="608" t="s">
        <v>5310</v>
      </c>
      <c r="L174" s="608" t="s">
        <v>35</v>
      </c>
      <c r="M174" s="608" t="s">
        <v>7</v>
      </c>
      <c r="N174" s="608" t="s">
        <v>3</v>
      </c>
      <c r="O174" s="608">
        <v>6</v>
      </c>
      <c r="P174" s="608">
        <v>3</v>
      </c>
      <c r="Q174" s="608">
        <v>3</v>
      </c>
      <c r="R174" s="608">
        <v>0</v>
      </c>
      <c r="S174" s="608">
        <v>0</v>
      </c>
      <c r="T174" s="608">
        <v>1</v>
      </c>
      <c r="U174" s="608">
        <v>1</v>
      </c>
      <c r="V174" s="608">
        <v>3</v>
      </c>
      <c r="W174" s="608">
        <v>2</v>
      </c>
      <c r="X174" s="608">
        <v>2</v>
      </c>
      <c r="Y174" s="608">
        <v>0</v>
      </c>
      <c r="Z174" s="608">
        <v>0</v>
      </c>
      <c r="AA174" s="608">
        <v>0</v>
      </c>
      <c r="AB174" s="608">
        <v>0</v>
      </c>
      <c r="AC174" s="608">
        <v>0</v>
      </c>
      <c r="AD174" s="608">
        <v>0</v>
      </c>
      <c r="AE174" s="608">
        <v>0</v>
      </c>
      <c r="AF174" s="608">
        <v>1</v>
      </c>
      <c r="AG174" s="608">
        <v>2</v>
      </c>
      <c r="AH174" s="608">
        <v>0</v>
      </c>
      <c r="AI174" s="608">
        <v>0</v>
      </c>
    </row>
    <row r="175" spans="1:35" x14ac:dyDescent="0.3">
      <c r="A175" s="170" t="str">
        <f t="shared" si="2"/>
        <v>4.00265</v>
      </c>
      <c r="B175" s="608" t="s">
        <v>66</v>
      </c>
      <c r="C175" s="608" t="s">
        <v>1706</v>
      </c>
      <c r="D175" s="608" t="s">
        <v>1532</v>
      </c>
      <c r="E175" s="608" t="s">
        <v>378</v>
      </c>
      <c r="F175" s="608" t="s">
        <v>4216</v>
      </c>
      <c r="G175" s="608" t="s">
        <v>3</v>
      </c>
      <c r="H175" s="608" t="s">
        <v>5308</v>
      </c>
      <c r="I175" s="608" t="s">
        <v>5309</v>
      </c>
      <c r="J175" s="608" t="s">
        <v>4393</v>
      </c>
      <c r="K175" s="608" t="s">
        <v>5426</v>
      </c>
      <c r="L175" s="608" t="s">
        <v>35</v>
      </c>
      <c r="M175" s="608" t="s">
        <v>15</v>
      </c>
      <c r="N175" s="608" t="s">
        <v>3</v>
      </c>
      <c r="O175" s="608">
        <v>158</v>
      </c>
      <c r="P175" s="608">
        <v>97</v>
      </c>
      <c r="Q175" s="608">
        <v>61</v>
      </c>
      <c r="R175" s="608">
        <v>48</v>
      </c>
      <c r="S175" s="608">
        <v>25</v>
      </c>
      <c r="T175" s="608">
        <v>49</v>
      </c>
      <c r="U175" s="608">
        <v>34</v>
      </c>
      <c r="V175" s="608">
        <v>33</v>
      </c>
      <c r="W175" s="608">
        <v>22</v>
      </c>
      <c r="X175" s="608">
        <v>22</v>
      </c>
      <c r="Y175" s="608">
        <v>13</v>
      </c>
      <c r="Z175" s="608">
        <v>6</v>
      </c>
      <c r="AA175" s="608">
        <v>3</v>
      </c>
      <c r="AB175" s="608">
        <v>0</v>
      </c>
      <c r="AC175" s="608">
        <v>0</v>
      </c>
      <c r="AD175" s="608">
        <v>23</v>
      </c>
      <c r="AE175" s="608">
        <v>15</v>
      </c>
      <c r="AF175" s="608">
        <v>11</v>
      </c>
      <c r="AG175" s="608">
        <v>9</v>
      </c>
      <c r="AH175" s="608">
        <v>3</v>
      </c>
      <c r="AI175" s="608">
        <v>0</v>
      </c>
    </row>
    <row r="176" spans="1:35" x14ac:dyDescent="0.3">
      <c r="A176" s="170" t="str">
        <f t="shared" si="2"/>
        <v>4.00267</v>
      </c>
      <c r="B176" s="608" t="s">
        <v>149</v>
      </c>
      <c r="C176" s="608" t="s">
        <v>1382</v>
      </c>
      <c r="D176" s="608" t="s">
        <v>4065</v>
      </c>
      <c r="E176" s="608" t="s">
        <v>4728</v>
      </c>
      <c r="F176" s="608" t="s">
        <v>3278</v>
      </c>
      <c r="G176" s="608" t="s">
        <v>1</v>
      </c>
      <c r="H176" s="608" t="s">
        <v>5308</v>
      </c>
      <c r="I176" s="608">
        <v>0</v>
      </c>
      <c r="J176" s="608" t="s">
        <v>996</v>
      </c>
      <c r="K176" s="608" t="s">
        <v>5310</v>
      </c>
      <c r="L176" s="608" t="s">
        <v>33</v>
      </c>
      <c r="M176" s="608" t="s">
        <v>1</v>
      </c>
      <c r="N176" s="608" t="s">
        <v>9</v>
      </c>
      <c r="O176" s="608">
        <v>0</v>
      </c>
      <c r="P176" s="608">
        <v>0</v>
      </c>
      <c r="Q176" s="608">
        <v>0</v>
      </c>
      <c r="R176" s="608">
        <v>0</v>
      </c>
      <c r="S176" s="608">
        <v>0</v>
      </c>
      <c r="T176" s="608">
        <v>0</v>
      </c>
      <c r="U176" s="608">
        <v>0</v>
      </c>
      <c r="V176" s="608">
        <v>0</v>
      </c>
      <c r="W176" s="608">
        <v>0</v>
      </c>
      <c r="X176" s="608">
        <v>0</v>
      </c>
      <c r="Y176" s="608">
        <v>0</v>
      </c>
      <c r="Z176" s="608">
        <v>0</v>
      </c>
      <c r="AA176" s="608">
        <v>0</v>
      </c>
      <c r="AB176" s="608">
        <v>0</v>
      </c>
      <c r="AC176" s="608">
        <v>0</v>
      </c>
      <c r="AD176" s="608">
        <v>0</v>
      </c>
      <c r="AE176" s="608">
        <v>0</v>
      </c>
      <c r="AF176" s="608">
        <v>0</v>
      </c>
      <c r="AG176" s="608">
        <v>0</v>
      </c>
      <c r="AH176" s="608">
        <v>0</v>
      </c>
      <c r="AI176" s="608">
        <v>0</v>
      </c>
    </row>
    <row r="177" spans="1:35" x14ac:dyDescent="0.3">
      <c r="A177" s="170" t="str">
        <f t="shared" si="2"/>
        <v>4.00268</v>
      </c>
      <c r="B177" s="608" t="s">
        <v>1119</v>
      </c>
      <c r="C177" s="608" t="s">
        <v>1709</v>
      </c>
      <c r="D177" s="608" t="s">
        <v>3030</v>
      </c>
      <c r="E177" s="608" t="s">
        <v>4728</v>
      </c>
      <c r="F177" s="608" t="s">
        <v>3278</v>
      </c>
      <c r="G177" s="608" t="s">
        <v>5</v>
      </c>
      <c r="H177" s="608" t="s">
        <v>5308</v>
      </c>
      <c r="I177" s="608" t="s">
        <v>5314</v>
      </c>
      <c r="J177" s="608" t="s">
        <v>4393</v>
      </c>
      <c r="K177" s="608" t="s">
        <v>5310</v>
      </c>
      <c r="L177" s="608" t="s">
        <v>33</v>
      </c>
      <c r="M177" s="608" t="s">
        <v>15</v>
      </c>
      <c r="N177" s="608" t="s">
        <v>5</v>
      </c>
      <c r="O177" s="608">
        <v>126</v>
      </c>
      <c r="P177" s="608">
        <v>76</v>
      </c>
      <c r="Q177" s="608">
        <v>50</v>
      </c>
      <c r="R177" s="608">
        <v>39</v>
      </c>
      <c r="S177" s="608">
        <v>25</v>
      </c>
      <c r="T177" s="608">
        <v>45</v>
      </c>
      <c r="U177" s="608">
        <v>29</v>
      </c>
      <c r="V177" s="608">
        <v>13</v>
      </c>
      <c r="W177" s="608">
        <v>9</v>
      </c>
      <c r="X177" s="608">
        <v>21</v>
      </c>
      <c r="Y177" s="608">
        <v>9</v>
      </c>
      <c r="Z177" s="608">
        <v>8</v>
      </c>
      <c r="AA177" s="608">
        <v>4</v>
      </c>
      <c r="AB177" s="608">
        <v>0</v>
      </c>
      <c r="AC177" s="608">
        <v>0</v>
      </c>
      <c r="AD177" s="608">
        <v>14</v>
      </c>
      <c r="AE177" s="608">
        <v>16</v>
      </c>
      <c r="AF177" s="608">
        <v>4</v>
      </c>
      <c r="AG177" s="608">
        <v>12</v>
      </c>
      <c r="AH177" s="608">
        <v>4</v>
      </c>
      <c r="AI177" s="608">
        <v>0</v>
      </c>
    </row>
    <row r="178" spans="1:35" x14ac:dyDescent="0.3">
      <c r="A178" s="170" t="str">
        <f t="shared" si="2"/>
        <v>4.00270</v>
      </c>
      <c r="B178" s="608" t="s">
        <v>263</v>
      </c>
      <c r="C178" s="608" t="s">
        <v>1710</v>
      </c>
      <c r="D178" s="608" t="s">
        <v>1711</v>
      </c>
      <c r="E178" s="608" t="s">
        <v>741</v>
      </c>
      <c r="F178" s="608" t="s">
        <v>39</v>
      </c>
      <c r="G178" s="608" t="s">
        <v>4</v>
      </c>
      <c r="H178" s="608" t="s">
        <v>5308</v>
      </c>
      <c r="I178" s="608" t="s">
        <v>5367</v>
      </c>
      <c r="J178" s="608" t="s">
        <v>4393</v>
      </c>
      <c r="K178" s="608" t="s">
        <v>5426</v>
      </c>
      <c r="L178" s="608" t="s">
        <v>33</v>
      </c>
      <c r="M178" s="608" t="s">
        <v>3</v>
      </c>
      <c r="N178" s="608" t="s">
        <v>6</v>
      </c>
      <c r="O178" s="608">
        <v>52</v>
      </c>
      <c r="P178" s="608">
        <v>32</v>
      </c>
      <c r="Q178" s="608">
        <v>20</v>
      </c>
      <c r="R178" s="608">
        <v>24</v>
      </c>
      <c r="S178" s="608">
        <v>15</v>
      </c>
      <c r="T178" s="608">
        <v>9</v>
      </c>
      <c r="U178" s="608">
        <v>7</v>
      </c>
      <c r="V178" s="608">
        <v>7</v>
      </c>
      <c r="W178" s="608">
        <v>4</v>
      </c>
      <c r="X178" s="608">
        <v>8</v>
      </c>
      <c r="Y178" s="608">
        <v>4</v>
      </c>
      <c r="Z178" s="608">
        <v>4</v>
      </c>
      <c r="AA178" s="608">
        <v>2</v>
      </c>
      <c r="AB178" s="608">
        <v>0</v>
      </c>
      <c r="AC178" s="608">
        <v>0</v>
      </c>
      <c r="AD178" s="608">
        <v>9</v>
      </c>
      <c r="AE178" s="608">
        <v>2</v>
      </c>
      <c r="AF178" s="608">
        <v>3</v>
      </c>
      <c r="AG178" s="608">
        <v>4</v>
      </c>
      <c r="AH178" s="608">
        <v>2</v>
      </c>
      <c r="AI178" s="608">
        <v>0</v>
      </c>
    </row>
    <row r="179" spans="1:35" x14ac:dyDescent="0.3">
      <c r="A179" s="170" t="str">
        <f t="shared" si="2"/>
        <v>4.00273</v>
      </c>
      <c r="B179" s="608" t="s">
        <v>154</v>
      </c>
      <c r="C179" s="608" t="s">
        <v>1382</v>
      </c>
      <c r="D179" s="608" t="s">
        <v>451</v>
      </c>
      <c r="E179" s="608" t="s">
        <v>4730</v>
      </c>
      <c r="F179" s="608" t="s">
        <v>3279</v>
      </c>
      <c r="G179" s="608" t="s">
        <v>3</v>
      </c>
      <c r="H179" s="608" t="s">
        <v>5308</v>
      </c>
      <c r="I179" s="608">
        <v>0</v>
      </c>
      <c r="J179" s="608" t="s">
        <v>996</v>
      </c>
      <c r="K179" s="608" t="s">
        <v>5310</v>
      </c>
      <c r="L179" s="608" t="s">
        <v>33</v>
      </c>
      <c r="M179" s="608" t="s">
        <v>99</v>
      </c>
      <c r="N179" s="608" t="s">
        <v>1</v>
      </c>
      <c r="O179" s="608">
        <v>10</v>
      </c>
      <c r="P179" s="608">
        <v>7</v>
      </c>
      <c r="Q179" s="608">
        <v>3</v>
      </c>
      <c r="R179" s="608">
        <v>0</v>
      </c>
      <c r="S179" s="608">
        <v>0</v>
      </c>
      <c r="T179" s="608">
        <v>0</v>
      </c>
      <c r="U179" s="608">
        <v>0</v>
      </c>
      <c r="V179" s="608">
        <v>4</v>
      </c>
      <c r="W179" s="608">
        <v>2</v>
      </c>
      <c r="X179" s="608">
        <v>4</v>
      </c>
      <c r="Y179" s="608">
        <v>3</v>
      </c>
      <c r="Z179" s="608">
        <v>2</v>
      </c>
      <c r="AA179" s="608">
        <v>2</v>
      </c>
      <c r="AB179" s="608">
        <v>0</v>
      </c>
      <c r="AC179" s="608">
        <v>0</v>
      </c>
      <c r="AD179" s="608">
        <v>0</v>
      </c>
      <c r="AE179" s="608">
        <v>0</v>
      </c>
      <c r="AF179" s="608">
        <v>2</v>
      </c>
      <c r="AG179" s="608">
        <v>1</v>
      </c>
      <c r="AH179" s="608">
        <v>0</v>
      </c>
      <c r="AI179" s="608">
        <v>0</v>
      </c>
    </row>
    <row r="180" spans="1:35" x14ac:dyDescent="0.3">
      <c r="A180" s="170" t="str">
        <f t="shared" si="2"/>
        <v>4.00274</v>
      </c>
      <c r="B180" s="608" t="s">
        <v>131</v>
      </c>
      <c r="C180" s="608" t="s">
        <v>1382</v>
      </c>
      <c r="D180" s="608" t="s">
        <v>1255</v>
      </c>
      <c r="E180" s="608" t="s">
        <v>4730</v>
      </c>
      <c r="F180" s="608" t="s">
        <v>3279</v>
      </c>
      <c r="G180" s="608" t="s">
        <v>3</v>
      </c>
      <c r="H180" s="608" t="s">
        <v>5308</v>
      </c>
      <c r="I180" s="608">
        <v>0</v>
      </c>
      <c r="J180" s="608" t="s">
        <v>996</v>
      </c>
      <c r="K180" s="608" t="s">
        <v>5310</v>
      </c>
      <c r="L180" s="608" t="s">
        <v>48</v>
      </c>
      <c r="M180" s="608" t="s">
        <v>3</v>
      </c>
      <c r="N180" s="608" t="s">
        <v>3</v>
      </c>
      <c r="O180" s="608">
        <v>7</v>
      </c>
      <c r="P180" s="608">
        <v>4</v>
      </c>
      <c r="Q180" s="608">
        <v>3</v>
      </c>
      <c r="R180" s="608">
        <v>3</v>
      </c>
      <c r="S180" s="608">
        <v>0</v>
      </c>
      <c r="T180" s="608">
        <v>0</v>
      </c>
      <c r="U180" s="608">
        <v>0</v>
      </c>
      <c r="V180" s="608">
        <v>2</v>
      </c>
      <c r="W180" s="608">
        <v>2</v>
      </c>
      <c r="X180" s="608">
        <v>2</v>
      </c>
      <c r="Y180" s="608">
        <v>2</v>
      </c>
      <c r="Z180" s="608">
        <v>0</v>
      </c>
      <c r="AA180" s="608">
        <v>0</v>
      </c>
      <c r="AB180" s="608">
        <v>0</v>
      </c>
      <c r="AC180" s="608">
        <v>0</v>
      </c>
      <c r="AD180" s="608">
        <v>3</v>
      </c>
      <c r="AE180" s="608">
        <v>0</v>
      </c>
      <c r="AF180" s="608">
        <v>0</v>
      </c>
      <c r="AG180" s="608">
        <v>0</v>
      </c>
      <c r="AH180" s="608">
        <v>0</v>
      </c>
      <c r="AI180" s="608">
        <v>0</v>
      </c>
    </row>
    <row r="181" spans="1:35" x14ac:dyDescent="0.3">
      <c r="A181" s="170" t="str">
        <f t="shared" si="2"/>
        <v>4.00275</v>
      </c>
      <c r="B181" s="608" t="s">
        <v>115</v>
      </c>
      <c r="C181" s="608" t="s">
        <v>4129</v>
      </c>
      <c r="D181" s="608" t="s">
        <v>1712</v>
      </c>
      <c r="E181" s="608" t="s">
        <v>9</v>
      </c>
      <c r="F181" s="608" t="s">
        <v>289</v>
      </c>
      <c r="G181" s="608" t="s">
        <v>2</v>
      </c>
      <c r="H181" s="608" t="s">
        <v>5308</v>
      </c>
      <c r="I181" s="608" t="s">
        <v>5826</v>
      </c>
      <c r="J181" s="608" t="s">
        <v>4393</v>
      </c>
      <c r="K181" s="608" t="s">
        <v>5310</v>
      </c>
      <c r="L181" s="608" t="s">
        <v>118</v>
      </c>
      <c r="M181" s="608" t="s">
        <v>1</v>
      </c>
      <c r="N181" s="608" t="s">
        <v>1</v>
      </c>
      <c r="O181" s="608">
        <v>0</v>
      </c>
      <c r="P181" s="608">
        <v>0</v>
      </c>
      <c r="Q181" s="608">
        <v>0</v>
      </c>
      <c r="R181" s="608">
        <v>0</v>
      </c>
      <c r="S181" s="608">
        <v>0</v>
      </c>
      <c r="T181" s="608">
        <v>0</v>
      </c>
      <c r="U181" s="608">
        <v>0</v>
      </c>
      <c r="V181" s="608">
        <v>0</v>
      </c>
      <c r="W181" s="608">
        <v>0</v>
      </c>
      <c r="X181" s="608">
        <v>0</v>
      </c>
      <c r="Y181" s="608">
        <v>0</v>
      </c>
      <c r="Z181" s="608">
        <v>0</v>
      </c>
      <c r="AA181" s="608">
        <v>0</v>
      </c>
      <c r="AB181" s="608">
        <v>0</v>
      </c>
      <c r="AC181" s="608">
        <v>0</v>
      </c>
      <c r="AD181" s="608">
        <v>0</v>
      </c>
      <c r="AE181" s="608">
        <v>0</v>
      </c>
      <c r="AF181" s="608">
        <v>0</v>
      </c>
      <c r="AG181" s="608">
        <v>0</v>
      </c>
      <c r="AH181" s="608">
        <v>0</v>
      </c>
      <c r="AI181" s="608">
        <v>0</v>
      </c>
    </row>
    <row r="182" spans="1:35" x14ac:dyDescent="0.3">
      <c r="A182" s="170" t="str">
        <f t="shared" si="2"/>
        <v>4.00276</v>
      </c>
      <c r="B182" s="608" t="s">
        <v>88</v>
      </c>
      <c r="C182" s="608" t="s">
        <v>1713</v>
      </c>
      <c r="D182" s="608" t="s">
        <v>1714</v>
      </c>
      <c r="E182" s="608" t="s">
        <v>13</v>
      </c>
      <c r="F182" s="608" t="s">
        <v>547</v>
      </c>
      <c r="G182" s="608" t="s">
        <v>4</v>
      </c>
      <c r="H182" s="608" t="s">
        <v>5308</v>
      </c>
      <c r="I182" s="608" t="s">
        <v>5986</v>
      </c>
      <c r="J182" s="608" t="s">
        <v>4393</v>
      </c>
      <c r="K182" s="608" t="s">
        <v>5426</v>
      </c>
      <c r="L182" s="608" t="s">
        <v>118</v>
      </c>
      <c r="M182" s="608" t="s">
        <v>7</v>
      </c>
      <c r="N182" s="608" t="s">
        <v>4</v>
      </c>
      <c r="O182" s="608">
        <v>228</v>
      </c>
      <c r="P182" s="608">
        <v>118</v>
      </c>
      <c r="Q182" s="608">
        <v>110</v>
      </c>
      <c r="R182" s="608">
        <v>104</v>
      </c>
      <c r="S182" s="608">
        <v>48</v>
      </c>
      <c r="T182" s="608">
        <v>45</v>
      </c>
      <c r="U182" s="608">
        <v>23</v>
      </c>
      <c r="V182" s="608">
        <v>18</v>
      </c>
      <c r="W182" s="608">
        <v>10</v>
      </c>
      <c r="X182" s="608">
        <v>43</v>
      </c>
      <c r="Y182" s="608">
        <v>26</v>
      </c>
      <c r="Z182" s="608">
        <v>18</v>
      </c>
      <c r="AA182" s="608">
        <v>11</v>
      </c>
      <c r="AB182" s="608">
        <v>0</v>
      </c>
      <c r="AC182" s="608">
        <v>0</v>
      </c>
      <c r="AD182" s="608">
        <v>56</v>
      </c>
      <c r="AE182" s="608">
        <v>22</v>
      </c>
      <c r="AF182" s="608">
        <v>8</v>
      </c>
      <c r="AG182" s="608">
        <v>17</v>
      </c>
      <c r="AH182" s="608">
        <v>7</v>
      </c>
      <c r="AI182" s="608">
        <v>0</v>
      </c>
    </row>
    <row r="183" spans="1:35" x14ac:dyDescent="0.3">
      <c r="A183" s="170" t="str">
        <f t="shared" si="2"/>
        <v>4.00277</v>
      </c>
      <c r="B183" s="608" t="s">
        <v>1194</v>
      </c>
      <c r="C183" s="608" t="s">
        <v>1382</v>
      </c>
      <c r="D183" s="608" t="s">
        <v>3479</v>
      </c>
      <c r="E183" s="608" t="s">
        <v>3</v>
      </c>
      <c r="F183" s="608" t="s">
        <v>58</v>
      </c>
      <c r="G183" s="608" t="s">
        <v>10</v>
      </c>
      <c r="H183" s="608" t="s">
        <v>5308</v>
      </c>
      <c r="I183" s="608">
        <v>0</v>
      </c>
      <c r="J183" s="608" t="s">
        <v>996</v>
      </c>
      <c r="K183" s="608" t="s">
        <v>5310</v>
      </c>
      <c r="L183" s="608" t="s">
        <v>35</v>
      </c>
      <c r="M183" s="608" t="s">
        <v>10</v>
      </c>
      <c r="N183" s="608" t="s">
        <v>1</v>
      </c>
      <c r="O183" s="608">
        <v>5</v>
      </c>
      <c r="P183" s="608">
        <v>2</v>
      </c>
      <c r="Q183" s="608">
        <v>3</v>
      </c>
      <c r="R183" s="608">
        <v>1</v>
      </c>
      <c r="S183" s="608">
        <v>1</v>
      </c>
      <c r="T183" s="608">
        <v>3</v>
      </c>
      <c r="U183" s="608">
        <v>1</v>
      </c>
      <c r="V183" s="608">
        <v>1</v>
      </c>
      <c r="W183" s="608">
        <v>0</v>
      </c>
      <c r="X183" s="608">
        <v>0</v>
      </c>
      <c r="Y183" s="608">
        <v>0</v>
      </c>
      <c r="Z183" s="608">
        <v>0</v>
      </c>
      <c r="AA183" s="608">
        <v>0</v>
      </c>
      <c r="AB183" s="608">
        <v>0</v>
      </c>
      <c r="AC183" s="608">
        <v>0</v>
      </c>
      <c r="AD183" s="608">
        <v>0</v>
      </c>
      <c r="AE183" s="608">
        <v>2</v>
      </c>
      <c r="AF183" s="608">
        <v>1</v>
      </c>
      <c r="AG183" s="608">
        <v>0</v>
      </c>
      <c r="AH183" s="608">
        <v>0</v>
      </c>
      <c r="AI183" s="608">
        <v>0</v>
      </c>
    </row>
    <row r="184" spans="1:35" x14ac:dyDescent="0.3">
      <c r="A184" s="170" t="str">
        <f t="shared" si="2"/>
        <v>4.00279</v>
      </c>
      <c r="B184" s="608" t="s">
        <v>266</v>
      </c>
      <c r="C184" s="608" t="s">
        <v>1382</v>
      </c>
      <c r="D184" s="608" t="s">
        <v>4740</v>
      </c>
      <c r="E184" s="608" t="s">
        <v>1</v>
      </c>
      <c r="F184" s="608" t="s">
        <v>3277</v>
      </c>
      <c r="G184" s="608" t="s">
        <v>3</v>
      </c>
      <c r="H184" s="608" t="s">
        <v>5308</v>
      </c>
      <c r="I184" s="608" t="s">
        <v>5826</v>
      </c>
      <c r="J184" s="608" t="s">
        <v>996</v>
      </c>
      <c r="K184" s="608" t="s">
        <v>5310</v>
      </c>
      <c r="L184" s="608" t="s">
        <v>33</v>
      </c>
      <c r="M184" s="608" t="s">
        <v>1</v>
      </c>
      <c r="N184" s="608" t="s">
        <v>13</v>
      </c>
      <c r="O184" s="609">
        <v>44</v>
      </c>
      <c r="P184" s="609">
        <v>27</v>
      </c>
      <c r="Q184" s="609">
        <v>17</v>
      </c>
      <c r="R184" s="608">
        <v>16</v>
      </c>
      <c r="S184" s="608">
        <v>10</v>
      </c>
      <c r="T184" s="608">
        <v>13</v>
      </c>
      <c r="U184" s="608">
        <v>9</v>
      </c>
      <c r="V184" s="608">
        <v>9</v>
      </c>
      <c r="W184" s="608">
        <v>5</v>
      </c>
      <c r="X184" s="608">
        <v>6</v>
      </c>
      <c r="Y184" s="608">
        <v>3</v>
      </c>
      <c r="Z184" s="608">
        <v>0</v>
      </c>
      <c r="AA184" s="608">
        <v>0</v>
      </c>
      <c r="AB184" s="608">
        <v>0</v>
      </c>
      <c r="AC184" s="608">
        <v>0</v>
      </c>
      <c r="AD184" s="608">
        <v>6</v>
      </c>
      <c r="AE184" s="608">
        <v>4</v>
      </c>
      <c r="AF184" s="608">
        <v>4</v>
      </c>
      <c r="AG184" s="608">
        <v>3</v>
      </c>
      <c r="AH184" s="608">
        <v>0</v>
      </c>
      <c r="AI184" s="608">
        <v>0</v>
      </c>
    </row>
    <row r="185" spans="1:35" x14ac:dyDescent="0.3">
      <c r="A185" s="170" t="str">
        <f t="shared" si="2"/>
        <v>4.00281</v>
      </c>
      <c r="B185" s="608" t="s">
        <v>268</v>
      </c>
      <c r="C185" s="608" t="s">
        <v>1382</v>
      </c>
      <c r="D185" s="608" t="s">
        <v>3211</v>
      </c>
      <c r="E185" s="608" t="s">
        <v>4728</v>
      </c>
      <c r="F185" s="608" t="s">
        <v>3278</v>
      </c>
      <c r="G185" s="608" t="s">
        <v>3</v>
      </c>
      <c r="H185" s="608" t="s">
        <v>5308</v>
      </c>
      <c r="I185" s="608">
        <v>0</v>
      </c>
      <c r="J185" s="608" t="s">
        <v>996</v>
      </c>
      <c r="K185" s="608" t="s">
        <v>5310</v>
      </c>
      <c r="L185" s="608" t="s">
        <v>33</v>
      </c>
      <c r="M185" s="608" t="s">
        <v>2</v>
      </c>
      <c r="N185" s="608" t="s">
        <v>3</v>
      </c>
      <c r="O185" s="608">
        <v>0</v>
      </c>
      <c r="P185" s="608">
        <v>0</v>
      </c>
      <c r="Q185" s="608">
        <v>0</v>
      </c>
      <c r="R185" s="608">
        <v>0</v>
      </c>
      <c r="S185" s="608">
        <v>0</v>
      </c>
      <c r="T185" s="608">
        <v>0</v>
      </c>
      <c r="U185" s="608">
        <v>0</v>
      </c>
      <c r="V185" s="608">
        <v>0</v>
      </c>
      <c r="W185" s="608">
        <v>0</v>
      </c>
      <c r="X185" s="608">
        <v>0</v>
      </c>
      <c r="Y185" s="608">
        <v>0</v>
      </c>
      <c r="Z185" s="608">
        <v>0</v>
      </c>
      <c r="AA185" s="608">
        <v>0</v>
      </c>
      <c r="AB185" s="608">
        <v>0</v>
      </c>
      <c r="AC185" s="608">
        <v>0</v>
      </c>
      <c r="AD185" s="608">
        <v>0</v>
      </c>
      <c r="AE185" s="608">
        <v>0</v>
      </c>
      <c r="AF185" s="608">
        <v>0</v>
      </c>
      <c r="AG185" s="608">
        <v>0</v>
      </c>
      <c r="AH185" s="608">
        <v>0</v>
      </c>
      <c r="AI185" s="608">
        <v>0</v>
      </c>
    </row>
    <row r="186" spans="1:35" x14ac:dyDescent="0.3">
      <c r="A186" s="170" t="str">
        <f t="shared" si="2"/>
        <v>4.00282</v>
      </c>
      <c r="B186" s="608" t="s">
        <v>269</v>
      </c>
      <c r="C186" s="608" t="s">
        <v>1382</v>
      </c>
      <c r="D186" s="608" t="s">
        <v>1718</v>
      </c>
      <c r="E186" s="608" t="s">
        <v>4730</v>
      </c>
      <c r="F186" s="608" t="s">
        <v>3279</v>
      </c>
      <c r="G186" s="608" t="s">
        <v>5</v>
      </c>
      <c r="H186" s="608" t="s">
        <v>5308</v>
      </c>
      <c r="I186" s="608">
        <v>0</v>
      </c>
      <c r="J186" s="608" t="s">
        <v>996</v>
      </c>
      <c r="K186" s="608" t="s">
        <v>5310</v>
      </c>
      <c r="L186" s="608" t="s">
        <v>33</v>
      </c>
      <c r="M186" s="608" t="s">
        <v>110</v>
      </c>
      <c r="N186" s="608" t="s">
        <v>1</v>
      </c>
      <c r="O186" s="608">
        <v>4</v>
      </c>
      <c r="P186" s="608">
        <v>2</v>
      </c>
      <c r="Q186" s="608">
        <v>2</v>
      </c>
      <c r="R186" s="608">
        <v>2</v>
      </c>
      <c r="S186" s="608">
        <v>2</v>
      </c>
      <c r="T186" s="608">
        <v>0</v>
      </c>
      <c r="U186" s="608">
        <v>0</v>
      </c>
      <c r="V186" s="608">
        <v>0</v>
      </c>
      <c r="W186" s="608">
        <v>0</v>
      </c>
      <c r="X186" s="608">
        <v>2</v>
      </c>
      <c r="Y186" s="608">
        <v>0</v>
      </c>
      <c r="Z186" s="608">
        <v>0</v>
      </c>
      <c r="AA186" s="608">
        <v>0</v>
      </c>
      <c r="AB186" s="608">
        <v>0</v>
      </c>
      <c r="AC186" s="608">
        <v>0</v>
      </c>
      <c r="AD186" s="608">
        <v>0</v>
      </c>
      <c r="AE186" s="608">
        <v>0</v>
      </c>
      <c r="AF186" s="608">
        <v>0</v>
      </c>
      <c r="AG186" s="608">
        <v>2</v>
      </c>
      <c r="AH186" s="608">
        <v>0</v>
      </c>
      <c r="AI186" s="608">
        <v>0</v>
      </c>
    </row>
    <row r="187" spans="1:35" x14ac:dyDescent="0.3">
      <c r="A187" s="170" t="str">
        <f t="shared" si="2"/>
        <v>4.00283</v>
      </c>
      <c r="B187" s="608" t="s">
        <v>271</v>
      </c>
      <c r="C187" s="608" t="s">
        <v>1720</v>
      </c>
      <c r="D187" s="608" t="s">
        <v>1721</v>
      </c>
      <c r="E187" s="608" t="s">
        <v>4741</v>
      </c>
      <c r="F187" s="608" t="s">
        <v>101</v>
      </c>
      <c r="G187" s="608" t="s">
        <v>1</v>
      </c>
      <c r="H187" s="608" t="s">
        <v>5308</v>
      </c>
      <c r="I187" s="608" t="s">
        <v>5309</v>
      </c>
      <c r="J187" s="608" t="s">
        <v>4393</v>
      </c>
      <c r="K187" s="608" t="s">
        <v>5426</v>
      </c>
      <c r="L187" s="608" t="s">
        <v>102</v>
      </c>
      <c r="M187" s="608" t="s">
        <v>11</v>
      </c>
      <c r="N187" s="608" t="s">
        <v>2</v>
      </c>
      <c r="O187" s="608">
        <v>185</v>
      </c>
      <c r="P187" s="608">
        <v>115</v>
      </c>
      <c r="Q187" s="608">
        <v>70</v>
      </c>
      <c r="R187" s="608">
        <v>75</v>
      </c>
      <c r="S187" s="608">
        <v>45</v>
      </c>
      <c r="T187" s="608">
        <v>37</v>
      </c>
      <c r="U187" s="608">
        <v>27</v>
      </c>
      <c r="V187" s="608">
        <v>20</v>
      </c>
      <c r="W187" s="608">
        <v>13</v>
      </c>
      <c r="X187" s="608">
        <v>51</v>
      </c>
      <c r="Y187" s="608">
        <v>29</v>
      </c>
      <c r="Z187" s="608">
        <v>2</v>
      </c>
      <c r="AA187" s="608">
        <v>1</v>
      </c>
      <c r="AB187" s="608">
        <v>0</v>
      </c>
      <c r="AC187" s="608">
        <v>0</v>
      </c>
      <c r="AD187" s="608">
        <v>30</v>
      </c>
      <c r="AE187" s="608">
        <v>10</v>
      </c>
      <c r="AF187" s="608">
        <v>7</v>
      </c>
      <c r="AG187" s="608">
        <v>22</v>
      </c>
      <c r="AH187" s="608">
        <v>1</v>
      </c>
      <c r="AI187" s="608">
        <v>0</v>
      </c>
    </row>
    <row r="188" spans="1:35" x14ac:dyDescent="0.3">
      <c r="A188" s="170" t="str">
        <f t="shared" si="2"/>
        <v>4.00284</v>
      </c>
      <c r="B188" s="608" t="s">
        <v>273</v>
      </c>
      <c r="C188" s="608" t="s">
        <v>1722</v>
      </c>
      <c r="D188" s="608" t="s">
        <v>2812</v>
      </c>
      <c r="E188" s="608" t="s">
        <v>7</v>
      </c>
      <c r="F188" s="608" t="s">
        <v>103</v>
      </c>
      <c r="G188" s="608" t="s">
        <v>4</v>
      </c>
      <c r="H188" s="608" t="s">
        <v>5308</v>
      </c>
      <c r="I188" s="608" t="s">
        <v>5309</v>
      </c>
      <c r="J188" s="608" t="s">
        <v>4393</v>
      </c>
      <c r="K188" s="608" t="s">
        <v>5310</v>
      </c>
      <c r="L188" s="608" t="s">
        <v>102</v>
      </c>
      <c r="M188" s="608" t="s">
        <v>2</v>
      </c>
      <c r="N188" s="608" t="s">
        <v>6</v>
      </c>
      <c r="O188" s="608">
        <v>221</v>
      </c>
      <c r="P188" s="608">
        <v>132</v>
      </c>
      <c r="Q188" s="608">
        <v>89</v>
      </c>
      <c r="R188" s="608">
        <v>71</v>
      </c>
      <c r="S188" s="608">
        <v>46</v>
      </c>
      <c r="T188" s="608">
        <v>54</v>
      </c>
      <c r="U188" s="608">
        <v>29</v>
      </c>
      <c r="V188" s="608">
        <v>32</v>
      </c>
      <c r="W188" s="608">
        <v>19</v>
      </c>
      <c r="X188" s="608">
        <v>46</v>
      </c>
      <c r="Y188" s="608">
        <v>23</v>
      </c>
      <c r="Z188" s="608">
        <v>18</v>
      </c>
      <c r="AA188" s="608">
        <v>15</v>
      </c>
      <c r="AB188" s="608">
        <v>0</v>
      </c>
      <c r="AC188" s="608">
        <v>0</v>
      </c>
      <c r="AD188" s="608">
        <v>25</v>
      </c>
      <c r="AE188" s="608">
        <v>25</v>
      </c>
      <c r="AF188" s="608">
        <v>13</v>
      </c>
      <c r="AG188" s="608">
        <v>23</v>
      </c>
      <c r="AH188" s="608">
        <v>3</v>
      </c>
      <c r="AI188" s="608">
        <v>0</v>
      </c>
    </row>
    <row r="189" spans="1:35" x14ac:dyDescent="0.3">
      <c r="A189" s="170" t="str">
        <f t="shared" si="2"/>
        <v>4.00285</v>
      </c>
      <c r="B189" s="608" t="s">
        <v>275</v>
      </c>
      <c r="C189" s="608" t="s">
        <v>1723</v>
      </c>
      <c r="D189" s="608" t="s">
        <v>4130</v>
      </c>
      <c r="E189" s="608" t="s">
        <v>99</v>
      </c>
      <c r="F189" s="608" t="s">
        <v>71</v>
      </c>
      <c r="G189" s="608" t="s">
        <v>2</v>
      </c>
      <c r="H189" s="608" t="s">
        <v>5308</v>
      </c>
      <c r="I189" s="608" t="s">
        <v>5309</v>
      </c>
      <c r="J189" s="608" t="s">
        <v>4393</v>
      </c>
      <c r="K189" s="608" t="s">
        <v>5426</v>
      </c>
      <c r="L189" s="608" t="s">
        <v>72</v>
      </c>
      <c r="M189" s="608" t="s">
        <v>7</v>
      </c>
      <c r="N189" s="608" t="s">
        <v>4</v>
      </c>
      <c r="O189" s="608">
        <v>166</v>
      </c>
      <c r="P189" s="608">
        <v>115</v>
      </c>
      <c r="Q189" s="608">
        <v>51</v>
      </c>
      <c r="R189" s="608">
        <v>67</v>
      </c>
      <c r="S189" s="608">
        <v>51</v>
      </c>
      <c r="T189" s="608">
        <v>45</v>
      </c>
      <c r="U189" s="608">
        <v>29</v>
      </c>
      <c r="V189" s="608">
        <v>21</v>
      </c>
      <c r="W189" s="608">
        <v>15</v>
      </c>
      <c r="X189" s="608">
        <v>25</v>
      </c>
      <c r="Y189" s="608">
        <v>15</v>
      </c>
      <c r="Z189" s="608">
        <v>8</v>
      </c>
      <c r="AA189" s="608">
        <v>5</v>
      </c>
      <c r="AB189" s="608">
        <v>0</v>
      </c>
      <c r="AC189" s="608">
        <v>0</v>
      </c>
      <c r="AD189" s="608">
        <v>16</v>
      </c>
      <c r="AE189" s="608">
        <v>16</v>
      </c>
      <c r="AF189" s="608">
        <v>6</v>
      </c>
      <c r="AG189" s="608">
        <v>10</v>
      </c>
      <c r="AH189" s="608">
        <v>3</v>
      </c>
      <c r="AI189" s="608">
        <v>0</v>
      </c>
    </row>
    <row r="190" spans="1:35" x14ac:dyDescent="0.3">
      <c r="A190" s="170" t="str">
        <f t="shared" si="2"/>
        <v>4.00286</v>
      </c>
      <c r="B190" s="608" t="s">
        <v>135</v>
      </c>
      <c r="C190" s="608" t="s">
        <v>1724</v>
      </c>
      <c r="D190" s="608" t="s">
        <v>1725</v>
      </c>
      <c r="E190" s="608" t="s">
        <v>6</v>
      </c>
      <c r="F190" s="608" t="s">
        <v>756</v>
      </c>
      <c r="G190" s="608" t="s">
        <v>1</v>
      </c>
      <c r="H190" s="608" t="s">
        <v>5308</v>
      </c>
      <c r="I190" s="608" t="s">
        <v>5309</v>
      </c>
      <c r="J190" s="608" t="s">
        <v>4393</v>
      </c>
      <c r="K190" s="608" t="s">
        <v>5426</v>
      </c>
      <c r="L190" s="608" t="s">
        <v>48</v>
      </c>
      <c r="M190" s="608" t="s">
        <v>4</v>
      </c>
      <c r="N190" s="608" t="s">
        <v>2</v>
      </c>
      <c r="O190" s="608">
        <v>128</v>
      </c>
      <c r="P190" s="608">
        <v>79</v>
      </c>
      <c r="Q190" s="608">
        <v>49</v>
      </c>
      <c r="R190" s="608">
        <v>39</v>
      </c>
      <c r="S190" s="608">
        <v>27</v>
      </c>
      <c r="T190" s="608">
        <v>36</v>
      </c>
      <c r="U190" s="608">
        <v>22</v>
      </c>
      <c r="V190" s="608">
        <v>26</v>
      </c>
      <c r="W190" s="608">
        <v>12</v>
      </c>
      <c r="X190" s="608">
        <v>20</v>
      </c>
      <c r="Y190" s="608">
        <v>15</v>
      </c>
      <c r="Z190" s="608">
        <v>7</v>
      </c>
      <c r="AA190" s="608">
        <v>3</v>
      </c>
      <c r="AB190" s="608">
        <v>0</v>
      </c>
      <c r="AC190" s="608">
        <v>0</v>
      </c>
      <c r="AD190" s="608">
        <v>12</v>
      </c>
      <c r="AE190" s="608">
        <v>14</v>
      </c>
      <c r="AF190" s="608">
        <v>14</v>
      </c>
      <c r="AG190" s="608">
        <v>5</v>
      </c>
      <c r="AH190" s="608">
        <v>4</v>
      </c>
      <c r="AI190" s="608">
        <v>0</v>
      </c>
    </row>
    <row r="191" spans="1:35" x14ac:dyDescent="0.3">
      <c r="A191" s="170" t="str">
        <f t="shared" si="2"/>
        <v>4.00287</v>
      </c>
      <c r="B191" s="608" t="s">
        <v>1196</v>
      </c>
      <c r="C191" s="608" t="s">
        <v>1729</v>
      </c>
      <c r="D191" s="608" t="s">
        <v>1730</v>
      </c>
      <c r="E191" s="608" t="s">
        <v>5</v>
      </c>
      <c r="F191" s="608" t="s">
        <v>120</v>
      </c>
      <c r="G191" s="608" t="s">
        <v>7</v>
      </c>
      <c r="H191" s="608" t="s">
        <v>5308</v>
      </c>
      <c r="I191" s="608" t="s">
        <v>5309</v>
      </c>
      <c r="J191" s="608" t="s">
        <v>4393</v>
      </c>
      <c r="K191" s="608" t="s">
        <v>5310</v>
      </c>
      <c r="L191" s="608" t="s">
        <v>48</v>
      </c>
      <c r="M191" s="608" t="s">
        <v>1</v>
      </c>
      <c r="N191" s="608" t="s">
        <v>5</v>
      </c>
      <c r="O191" s="608">
        <v>451</v>
      </c>
      <c r="P191" s="608">
        <v>253</v>
      </c>
      <c r="Q191" s="608">
        <v>198</v>
      </c>
      <c r="R191" s="608">
        <v>182</v>
      </c>
      <c r="S191" s="608">
        <v>105</v>
      </c>
      <c r="T191" s="608">
        <v>92</v>
      </c>
      <c r="U191" s="608">
        <v>48</v>
      </c>
      <c r="V191" s="608">
        <v>61</v>
      </c>
      <c r="W191" s="608">
        <v>34</v>
      </c>
      <c r="X191" s="608">
        <v>79</v>
      </c>
      <c r="Y191" s="608">
        <v>43</v>
      </c>
      <c r="Z191" s="608">
        <v>37</v>
      </c>
      <c r="AA191" s="608">
        <v>23</v>
      </c>
      <c r="AB191" s="608">
        <v>0</v>
      </c>
      <c r="AC191" s="608">
        <v>0</v>
      </c>
      <c r="AD191" s="608">
        <v>77</v>
      </c>
      <c r="AE191" s="608">
        <v>44</v>
      </c>
      <c r="AF191" s="608">
        <v>27</v>
      </c>
      <c r="AG191" s="608">
        <v>36</v>
      </c>
      <c r="AH191" s="608">
        <v>14</v>
      </c>
      <c r="AI191" s="608">
        <v>0</v>
      </c>
    </row>
    <row r="192" spans="1:35" x14ac:dyDescent="0.3">
      <c r="A192" s="170" t="str">
        <f t="shared" si="2"/>
        <v>4.00288</v>
      </c>
      <c r="B192" s="608" t="s">
        <v>1197</v>
      </c>
      <c r="C192" s="608" t="s">
        <v>1731</v>
      </c>
      <c r="D192" s="608" t="s">
        <v>1732</v>
      </c>
      <c r="E192" s="608" t="s">
        <v>14</v>
      </c>
      <c r="F192" s="608" t="s">
        <v>73</v>
      </c>
      <c r="G192" s="608" t="s">
        <v>3</v>
      </c>
      <c r="H192" s="608" t="s">
        <v>5308</v>
      </c>
      <c r="I192" s="608" t="s">
        <v>5309</v>
      </c>
      <c r="J192" s="608" t="s">
        <v>4393</v>
      </c>
      <c r="K192" s="608" t="s">
        <v>5426</v>
      </c>
      <c r="L192" s="608" t="s">
        <v>72</v>
      </c>
      <c r="M192" s="608" t="s">
        <v>1</v>
      </c>
      <c r="N192" s="608" t="s">
        <v>3</v>
      </c>
      <c r="O192" s="608">
        <v>200</v>
      </c>
      <c r="P192" s="608">
        <v>124</v>
      </c>
      <c r="Q192" s="608">
        <v>76</v>
      </c>
      <c r="R192" s="608">
        <v>44</v>
      </c>
      <c r="S192" s="608">
        <v>31</v>
      </c>
      <c r="T192" s="608">
        <v>64</v>
      </c>
      <c r="U192" s="608">
        <v>37</v>
      </c>
      <c r="V192" s="608">
        <v>38</v>
      </c>
      <c r="W192" s="608">
        <v>21</v>
      </c>
      <c r="X192" s="608">
        <v>37</v>
      </c>
      <c r="Y192" s="608">
        <v>23</v>
      </c>
      <c r="Z192" s="608">
        <v>17</v>
      </c>
      <c r="AA192" s="608">
        <v>12</v>
      </c>
      <c r="AB192" s="608">
        <v>0</v>
      </c>
      <c r="AC192" s="608">
        <v>0</v>
      </c>
      <c r="AD192" s="608">
        <v>13</v>
      </c>
      <c r="AE192" s="608">
        <v>27</v>
      </c>
      <c r="AF192" s="608">
        <v>17</v>
      </c>
      <c r="AG192" s="608">
        <v>14</v>
      </c>
      <c r="AH192" s="608">
        <v>5</v>
      </c>
      <c r="AI192" s="608">
        <v>0</v>
      </c>
    </row>
    <row r="193" spans="1:35" x14ac:dyDescent="0.3">
      <c r="A193" s="170" t="str">
        <f t="shared" si="2"/>
        <v>4.00289</v>
      </c>
      <c r="B193" s="608" t="s">
        <v>278</v>
      </c>
      <c r="C193" s="608" t="s">
        <v>1382</v>
      </c>
      <c r="D193" s="608" t="s">
        <v>1733</v>
      </c>
      <c r="E193" s="608" t="s">
        <v>3</v>
      </c>
      <c r="F193" s="608" t="s">
        <v>58</v>
      </c>
      <c r="G193" s="608" t="s">
        <v>5</v>
      </c>
      <c r="H193" s="608" t="s">
        <v>5308</v>
      </c>
      <c r="I193" s="608">
        <v>0</v>
      </c>
      <c r="J193" s="608" t="s">
        <v>996</v>
      </c>
      <c r="K193" s="608" t="s">
        <v>5310</v>
      </c>
      <c r="L193" s="608" t="s">
        <v>35</v>
      </c>
      <c r="M193" s="608" t="s">
        <v>1</v>
      </c>
      <c r="N193" s="608" t="s">
        <v>4</v>
      </c>
      <c r="O193" s="608">
        <v>20</v>
      </c>
      <c r="P193" s="608">
        <v>12</v>
      </c>
      <c r="Q193" s="608">
        <v>8</v>
      </c>
      <c r="R193" s="608">
        <v>6</v>
      </c>
      <c r="S193" s="608">
        <v>5</v>
      </c>
      <c r="T193" s="608">
        <v>3</v>
      </c>
      <c r="U193" s="608">
        <v>1</v>
      </c>
      <c r="V193" s="608">
        <v>2</v>
      </c>
      <c r="W193" s="608">
        <v>1</v>
      </c>
      <c r="X193" s="608">
        <v>5</v>
      </c>
      <c r="Y193" s="608">
        <v>2</v>
      </c>
      <c r="Z193" s="608">
        <v>4</v>
      </c>
      <c r="AA193" s="608">
        <v>3</v>
      </c>
      <c r="AB193" s="608">
        <v>0</v>
      </c>
      <c r="AC193" s="608">
        <v>0</v>
      </c>
      <c r="AD193" s="608">
        <v>1</v>
      </c>
      <c r="AE193" s="608">
        <v>2</v>
      </c>
      <c r="AF193" s="608">
        <v>1</v>
      </c>
      <c r="AG193" s="608">
        <v>3</v>
      </c>
      <c r="AH193" s="608">
        <v>1</v>
      </c>
      <c r="AI193" s="608">
        <v>0</v>
      </c>
    </row>
    <row r="194" spans="1:35" x14ac:dyDescent="0.3">
      <c r="A194" s="170" t="str">
        <f t="shared" si="2"/>
        <v>4.00290</v>
      </c>
      <c r="B194" s="608" t="s">
        <v>1199</v>
      </c>
      <c r="C194" s="608" t="s">
        <v>1735</v>
      </c>
      <c r="D194" s="608" t="s">
        <v>1736</v>
      </c>
      <c r="E194" s="608" t="s">
        <v>5</v>
      </c>
      <c r="F194" s="608" t="s">
        <v>120</v>
      </c>
      <c r="G194" s="608" t="s">
        <v>6</v>
      </c>
      <c r="H194" s="608" t="s">
        <v>5308</v>
      </c>
      <c r="I194" s="608" t="s">
        <v>6027</v>
      </c>
      <c r="J194" s="608" t="s">
        <v>4393</v>
      </c>
      <c r="K194" s="608" t="s">
        <v>5310</v>
      </c>
      <c r="L194" s="608" t="s">
        <v>48</v>
      </c>
      <c r="M194" s="608" t="s">
        <v>3</v>
      </c>
      <c r="N194" s="608" t="s">
        <v>5</v>
      </c>
      <c r="O194" s="608">
        <v>340</v>
      </c>
      <c r="P194" s="608">
        <v>193</v>
      </c>
      <c r="Q194" s="608">
        <v>147</v>
      </c>
      <c r="R194" s="608">
        <v>137</v>
      </c>
      <c r="S194" s="608">
        <v>70</v>
      </c>
      <c r="T194" s="608">
        <v>65</v>
      </c>
      <c r="U194" s="608">
        <v>35</v>
      </c>
      <c r="V194" s="608">
        <v>48</v>
      </c>
      <c r="W194" s="608">
        <v>27</v>
      </c>
      <c r="X194" s="608">
        <v>66</v>
      </c>
      <c r="Y194" s="608">
        <v>43</v>
      </c>
      <c r="Z194" s="608">
        <v>24</v>
      </c>
      <c r="AA194" s="608">
        <v>18</v>
      </c>
      <c r="AB194" s="608">
        <v>0</v>
      </c>
      <c r="AC194" s="608">
        <v>0</v>
      </c>
      <c r="AD194" s="608">
        <v>67</v>
      </c>
      <c r="AE194" s="608">
        <v>30</v>
      </c>
      <c r="AF194" s="608">
        <v>21</v>
      </c>
      <c r="AG194" s="608">
        <v>23</v>
      </c>
      <c r="AH194" s="608">
        <v>6</v>
      </c>
      <c r="AI194" s="608">
        <v>0</v>
      </c>
    </row>
    <row r="195" spans="1:35" x14ac:dyDescent="0.3">
      <c r="A195" s="170" t="str">
        <f t="shared" si="2"/>
        <v>4.00291</v>
      </c>
      <c r="B195" s="608" t="s">
        <v>279</v>
      </c>
      <c r="C195" s="608" t="s">
        <v>1382</v>
      </c>
      <c r="D195" s="608" t="s">
        <v>1272</v>
      </c>
      <c r="E195" s="608" t="s">
        <v>741</v>
      </c>
      <c r="F195" s="608" t="s">
        <v>39</v>
      </c>
      <c r="G195" s="608" t="s">
        <v>2</v>
      </c>
      <c r="H195" s="608" t="s">
        <v>5308</v>
      </c>
      <c r="I195" s="608">
        <v>0</v>
      </c>
      <c r="J195" s="608" t="s">
        <v>996</v>
      </c>
      <c r="K195" s="608" t="s">
        <v>5310</v>
      </c>
      <c r="L195" s="608" t="s">
        <v>33</v>
      </c>
      <c r="M195" s="608" t="s">
        <v>3</v>
      </c>
      <c r="N195" s="608" t="s">
        <v>2</v>
      </c>
      <c r="O195" s="608">
        <v>49</v>
      </c>
      <c r="P195" s="608">
        <v>27</v>
      </c>
      <c r="Q195" s="608">
        <v>22</v>
      </c>
      <c r="R195" s="608">
        <v>8</v>
      </c>
      <c r="S195" s="608">
        <v>3</v>
      </c>
      <c r="T195" s="608">
        <v>18</v>
      </c>
      <c r="U195" s="608">
        <v>8</v>
      </c>
      <c r="V195" s="608">
        <v>9</v>
      </c>
      <c r="W195" s="608">
        <v>7</v>
      </c>
      <c r="X195" s="608">
        <v>14</v>
      </c>
      <c r="Y195" s="608">
        <v>9</v>
      </c>
      <c r="Z195" s="608">
        <v>0</v>
      </c>
      <c r="AA195" s="608">
        <v>0</v>
      </c>
      <c r="AB195" s="608">
        <v>0</v>
      </c>
      <c r="AC195" s="608">
        <v>0</v>
      </c>
      <c r="AD195" s="608">
        <v>5</v>
      </c>
      <c r="AE195" s="608">
        <v>10</v>
      </c>
      <c r="AF195" s="608">
        <v>2</v>
      </c>
      <c r="AG195" s="608">
        <v>5</v>
      </c>
      <c r="AH195" s="608">
        <v>0</v>
      </c>
      <c r="AI195" s="608">
        <v>0</v>
      </c>
    </row>
    <row r="196" spans="1:35" x14ac:dyDescent="0.3">
      <c r="A196" s="170" t="str">
        <f t="shared" ref="A196:A259" si="3">CONCATENATE("4.",B196)</f>
        <v>4.00292</v>
      </c>
      <c r="B196" s="608" t="s">
        <v>282</v>
      </c>
      <c r="C196" s="608" t="s">
        <v>1738</v>
      </c>
      <c r="D196" s="608" t="s">
        <v>6035</v>
      </c>
      <c r="E196" s="608" t="s">
        <v>14</v>
      </c>
      <c r="F196" s="608" t="s">
        <v>73</v>
      </c>
      <c r="G196" s="608" t="s">
        <v>3</v>
      </c>
      <c r="H196" s="608" t="s">
        <v>5308</v>
      </c>
      <c r="I196" s="608" t="s">
        <v>5314</v>
      </c>
      <c r="J196" s="608" t="s">
        <v>4393</v>
      </c>
      <c r="K196" s="608" t="s">
        <v>5426</v>
      </c>
      <c r="L196" s="608" t="s">
        <v>72</v>
      </c>
      <c r="M196" s="608" t="s">
        <v>1</v>
      </c>
      <c r="N196" s="608" t="s">
        <v>15</v>
      </c>
      <c r="O196" s="608">
        <v>62</v>
      </c>
      <c r="P196" s="608">
        <v>35</v>
      </c>
      <c r="Q196" s="608">
        <v>27</v>
      </c>
      <c r="R196" s="608">
        <v>20</v>
      </c>
      <c r="S196" s="608">
        <v>11</v>
      </c>
      <c r="T196" s="608">
        <v>21</v>
      </c>
      <c r="U196" s="608">
        <v>9</v>
      </c>
      <c r="V196" s="608">
        <v>3</v>
      </c>
      <c r="W196" s="608">
        <v>2</v>
      </c>
      <c r="X196" s="608">
        <v>14</v>
      </c>
      <c r="Y196" s="608">
        <v>11</v>
      </c>
      <c r="Z196" s="608">
        <v>4</v>
      </c>
      <c r="AA196" s="608">
        <v>2</v>
      </c>
      <c r="AB196" s="608">
        <v>0</v>
      </c>
      <c r="AC196" s="608">
        <v>0</v>
      </c>
      <c r="AD196" s="608">
        <v>9</v>
      </c>
      <c r="AE196" s="608">
        <v>12</v>
      </c>
      <c r="AF196" s="608">
        <v>1</v>
      </c>
      <c r="AG196" s="608">
        <v>3</v>
      </c>
      <c r="AH196" s="608">
        <v>2</v>
      </c>
      <c r="AI196" s="608">
        <v>0</v>
      </c>
    </row>
    <row r="197" spans="1:35" x14ac:dyDescent="0.3">
      <c r="A197" s="170" t="str">
        <f t="shared" si="3"/>
        <v>4.00294</v>
      </c>
      <c r="B197" s="608" t="s">
        <v>284</v>
      </c>
      <c r="C197" s="608" t="s">
        <v>1382</v>
      </c>
      <c r="D197" s="608" t="s">
        <v>3600</v>
      </c>
      <c r="E197" s="608" t="s">
        <v>4728</v>
      </c>
      <c r="F197" s="608" t="s">
        <v>3278</v>
      </c>
      <c r="G197" s="608" t="s">
        <v>4</v>
      </c>
      <c r="H197" s="608" t="s">
        <v>5308</v>
      </c>
      <c r="I197" s="608">
        <v>0</v>
      </c>
      <c r="J197" s="608" t="s">
        <v>996</v>
      </c>
      <c r="K197" s="608" t="s">
        <v>5310</v>
      </c>
      <c r="L197" s="608" t="s">
        <v>102</v>
      </c>
      <c r="M197" s="608" t="s">
        <v>7</v>
      </c>
      <c r="N197" s="608" t="s">
        <v>1</v>
      </c>
      <c r="O197" s="608">
        <v>0</v>
      </c>
      <c r="P197" s="608">
        <v>0</v>
      </c>
      <c r="Q197" s="608">
        <v>0</v>
      </c>
      <c r="R197" s="608">
        <v>0</v>
      </c>
      <c r="S197" s="608">
        <v>0</v>
      </c>
      <c r="T197" s="608">
        <v>0</v>
      </c>
      <c r="U197" s="608">
        <v>0</v>
      </c>
      <c r="V197" s="608">
        <v>0</v>
      </c>
      <c r="W197" s="608">
        <v>0</v>
      </c>
      <c r="X197" s="608">
        <v>0</v>
      </c>
      <c r="Y197" s="608">
        <v>0</v>
      </c>
      <c r="Z197" s="608">
        <v>0</v>
      </c>
      <c r="AA197" s="608">
        <v>0</v>
      </c>
      <c r="AB197" s="608">
        <v>0</v>
      </c>
      <c r="AC197" s="608">
        <v>0</v>
      </c>
      <c r="AD197" s="608">
        <v>0</v>
      </c>
      <c r="AE197" s="608">
        <v>0</v>
      </c>
      <c r="AF197" s="608">
        <v>0</v>
      </c>
      <c r="AG197" s="608">
        <v>0</v>
      </c>
      <c r="AH197" s="608">
        <v>0</v>
      </c>
      <c r="AI197" s="608">
        <v>0</v>
      </c>
    </row>
    <row r="198" spans="1:35" x14ac:dyDescent="0.3">
      <c r="A198" s="170" t="str">
        <f t="shared" si="3"/>
        <v>4.00296</v>
      </c>
      <c r="B198" s="608" t="s">
        <v>214</v>
      </c>
      <c r="C198" s="608" t="s">
        <v>1740</v>
      </c>
      <c r="D198" s="608" t="s">
        <v>8389</v>
      </c>
      <c r="E198" s="608" t="s">
        <v>4730</v>
      </c>
      <c r="F198" s="608" t="s">
        <v>3279</v>
      </c>
      <c r="G198" s="608" t="s">
        <v>5</v>
      </c>
      <c r="H198" s="608" t="s">
        <v>5308</v>
      </c>
      <c r="I198" s="608" t="s">
        <v>5603</v>
      </c>
      <c r="J198" s="608" t="s">
        <v>4393</v>
      </c>
      <c r="K198" s="608" t="s">
        <v>5310</v>
      </c>
      <c r="L198" s="608" t="s">
        <v>33</v>
      </c>
      <c r="M198" s="608" t="s">
        <v>110</v>
      </c>
      <c r="N198" s="608" t="s">
        <v>3</v>
      </c>
      <c r="O198" s="608">
        <v>106</v>
      </c>
      <c r="P198" s="608">
        <v>55</v>
      </c>
      <c r="Q198" s="608">
        <v>51</v>
      </c>
      <c r="R198" s="608">
        <v>17</v>
      </c>
      <c r="S198" s="608">
        <v>8</v>
      </c>
      <c r="T198" s="608">
        <v>31</v>
      </c>
      <c r="U198" s="608">
        <v>15</v>
      </c>
      <c r="V198" s="608">
        <v>21</v>
      </c>
      <c r="W198" s="608">
        <v>10</v>
      </c>
      <c r="X198" s="608">
        <v>24</v>
      </c>
      <c r="Y198" s="608">
        <v>16</v>
      </c>
      <c r="Z198" s="608">
        <v>13</v>
      </c>
      <c r="AA198" s="608">
        <v>6</v>
      </c>
      <c r="AB198" s="608">
        <v>0</v>
      </c>
      <c r="AC198" s="608">
        <v>0</v>
      </c>
      <c r="AD198" s="608">
        <v>9</v>
      </c>
      <c r="AE198" s="608">
        <v>16</v>
      </c>
      <c r="AF198" s="608">
        <v>11</v>
      </c>
      <c r="AG198" s="608">
        <v>8</v>
      </c>
      <c r="AH198" s="608">
        <v>7</v>
      </c>
      <c r="AI198" s="608">
        <v>0</v>
      </c>
    </row>
    <row r="199" spans="1:35" x14ac:dyDescent="0.3">
      <c r="A199" s="170" t="str">
        <f t="shared" si="3"/>
        <v>4.00297</v>
      </c>
      <c r="B199" s="608" t="s">
        <v>287</v>
      </c>
      <c r="C199" s="608" t="s">
        <v>1382</v>
      </c>
      <c r="D199" s="608" t="s">
        <v>1274</v>
      </c>
      <c r="E199" s="608" t="s">
        <v>1</v>
      </c>
      <c r="F199" s="608" t="s">
        <v>3277</v>
      </c>
      <c r="G199" s="608" t="s">
        <v>3</v>
      </c>
      <c r="H199" s="608" t="s">
        <v>5308</v>
      </c>
      <c r="I199" s="608">
        <v>0</v>
      </c>
      <c r="J199" s="608" t="s">
        <v>996</v>
      </c>
      <c r="K199" s="608" t="s">
        <v>5310</v>
      </c>
      <c r="L199" s="608" t="s">
        <v>33</v>
      </c>
      <c r="M199" s="608" t="s">
        <v>62</v>
      </c>
      <c r="N199" s="608" t="s">
        <v>1</v>
      </c>
      <c r="O199" s="608">
        <v>18</v>
      </c>
      <c r="P199" s="608">
        <v>12</v>
      </c>
      <c r="Q199" s="608">
        <v>6</v>
      </c>
      <c r="R199" s="608">
        <v>1</v>
      </c>
      <c r="S199" s="608">
        <v>1</v>
      </c>
      <c r="T199" s="608">
        <v>2</v>
      </c>
      <c r="U199" s="608">
        <v>0</v>
      </c>
      <c r="V199" s="608">
        <v>3</v>
      </c>
      <c r="W199" s="608">
        <v>3</v>
      </c>
      <c r="X199" s="608">
        <v>8</v>
      </c>
      <c r="Y199" s="608">
        <v>4</v>
      </c>
      <c r="Z199" s="608">
        <v>4</v>
      </c>
      <c r="AA199" s="608">
        <v>4</v>
      </c>
      <c r="AB199" s="608">
        <v>0</v>
      </c>
      <c r="AC199" s="608">
        <v>0</v>
      </c>
      <c r="AD199" s="608">
        <v>0</v>
      </c>
      <c r="AE199" s="608">
        <v>2</v>
      </c>
      <c r="AF199" s="608">
        <v>0</v>
      </c>
      <c r="AG199" s="608">
        <v>4</v>
      </c>
      <c r="AH199" s="608">
        <v>0</v>
      </c>
      <c r="AI199" s="608">
        <v>0</v>
      </c>
    </row>
    <row r="200" spans="1:35" x14ac:dyDescent="0.3">
      <c r="A200" s="170" t="str">
        <f t="shared" si="3"/>
        <v>4.00300</v>
      </c>
      <c r="B200" s="608" t="s">
        <v>288</v>
      </c>
      <c r="C200" s="608" t="s">
        <v>1382</v>
      </c>
      <c r="D200" s="608" t="s">
        <v>1285</v>
      </c>
      <c r="E200" s="608" t="s">
        <v>4730</v>
      </c>
      <c r="F200" s="608" t="s">
        <v>3279</v>
      </c>
      <c r="G200" s="608" t="s">
        <v>5</v>
      </c>
      <c r="H200" s="608" t="s">
        <v>5308</v>
      </c>
      <c r="I200" s="608">
        <v>0</v>
      </c>
      <c r="J200" s="608" t="s">
        <v>996</v>
      </c>
      <c r="K200" s="608" t="s">
        <v>5310</v>
      </c>
      <c r="L200" s="608" t="s">
        <v>33</v>
      </c>
      <c r="M200" s="608" t="s">
        <v>110</v>
      </c>
      <c r="N200" s="608" t="s">
        <v>1</v>
      </c>
      <c r="O200" s="608">
        <v>0</v>
      </c>
      <c r="P200" s="608">
        <v>0</v>
      </c>
      <c r="Q200" s="608">
        <v>0</v>
      </c>
      <c r="R200" s="608">
        <v>0</v>
      </c>
      <c r="S200" s="608">
        <v>0</v>
      </c>
      <c r="T200" s="608">
        <v>0</v>
      </c>
      <c r="U200" s="608">
        <v>0</v>
      </c>
      <c r="V200" s="608">
        <v>0</v>
      </c>
      <c r="W200" s="608">
        <v>0</v>
      </c>
      <c r="X200" s="608">
        <v>0</v>
      </c>
      <c r="Y200" s="608">
        <v>0</v>
      </c>
      <c r="Z200" s="608">
        <v>0</v>
      </c>
      <c r="AA200" s="608">
        <v>0</v>
      </c>
      <c r="AB200" s="608">
        <v>0</v>
      </c>
      <c r="AC200" s="608">
        <v>0</v>
      </c>
      <c r="AD200" s="608">
        <v>0</v>
      </c>
      <c r="AE200" s="608">
        <v>0</v>
      </c>
      <c r="AF200" s="608">
        <v>0</v>
      </c>
      <c r="AG200" s="608">
        <v>0</v>
      </c>
      <c r="AH200" s="608">
        <v>0</v>
      </c>
      <c r="AI200" s="608">
        <v>0</v>
      </c>
    </row>
    <row r="201" spans="1:35" x14ac:dyDescent="0.3">
      <c r="A201" s="170" t="str">
        <f t="shared" si="3"/>
        <v>4.00332</v>
      </c>
      <c r="B201" s="608" t="s">
        <v>305</v>
      </c>
      <c r="C201" s="608" t="s">
        <v>1743</v>
      </c>
      <c r="D201" s="608" t="s">
        <v>4133</v>
      </c>
      <c r="E201" s="608" t="s">
        <v>295</v>
      </c>
      <c r="F201" s="608" t="s">
        <v>4215</v>
      </c>
      <c r="G201" s="608" t="s">
        <v>10</v>
      </c>
      <c r="H201" s="608" t="s">
        <v>5308</v>
      </c>
      <c r="I201" s="608" t="s">
        <v>5314</v>
      </c>
      <c r="J201" s="608" t="s">
        <v>4393</v>
      </c>
      <c r="K201" s="608" t="s">
        <v>5426</v>
      </c>
      <c r="L201" s="608" t="s">
        <v>60</v>
      </c>
      <c r="M201" s="608" t="s">
        <v>5</v>
      </c>
      <c r="N201" s="608" t="s">
        <v>1</v>
      </c>
      <c r="O201" s="608">
        <v>110</v>
      </c>
      <c r="P201" s="608">
        <v>59</v>
      </c>
      <c r="Q201" s="608">
        <v>51</v>
      </c>
      <c r="R201" s="608">
        <v>56</v>
      </c>
      <c r="S201" s="608">
        <v>27</v>
      </c>
      <c r="T201" s="608">
        <v>24</v>
      </c>
      <c r="U201" s="608">
        <v>16</v>
      </c>
      <c r="V201" s="608">
        <v>11</v>
      </c>
      <c r="W201" s="608">
        <v>6</v>
      </c>
      <c r="X201" s="608">
        <v>13</v>
      </c>
      <c r="Y201" s="608">
        <v>5</v>
      </c>
      <c r="Z201" s="608">
        <v>6</v>
      </c>
      <c r="AA201" s="608">
        <v>5</v>
      </c>
      <c r="AB201" s="608">
        <v>0</v>
      </c>
      <c r="AC201" s="608">
        <v>0</v>
      </c>
      <c r="AD201" s="608">
        <v>29</v>
      </c>
      <c r="AE201" s="608">
        <v>8</v>
      </c>
      <c r="AF201" s="608">
        <v>5</v>
      </c>
      <c r="AG201" s="608">
        <v>8</v>
      </c>
      <c r="AH201" s="608">
        <v>1</v>
      </c>
      <c r="AI201" s="608">
        <v>0</v>
      </c>
    </row>
    <row r="202" spans="1:35" x14ac:dyDescent="0.3">
      <c r="A202" s="170" t="str">
        <f t="shared" si="3"/>
        <v>4.00333</v>
      </c>
      <c r="B202" s="608" t="s">
        <v>306</v>
      </c>
      <c r="C202" s="608" t="s">
        <v>1745</v>
      </c>
      <c r="D202" s="608" t="s">
        <v>1746</v>
      </c>
      <c r="E202" s="608" t="s">
        <v>4734</v>
      </c>
      <c r="F202" s="608" t="s">
        <v>3280</v>
      </c>
      <c r="G202" s="608" t="s">
        <v>6</v>
      </c>
      <c r="H202" s="608" t="s">
        <v>5308</v>
      </c>
      <c r="I202" s="608" t="s">
        <v>5367</v>
      </c>
      <c r="J202" s="608" t="s">
        <v>4393</v>
      </c>
      <c r="K202" s="608" t="s">
        <v>5310</v>
      </c>
      <c r="L202" s="608" t="s">
        <v>72</v>
      </c>
      <c r="M202" s="608" t="s">
        <v>5</v>
      </c>
      <c r="N202" s="608" t="s">
        <v>1</v>
      </c>
      <c r="O202" s="608">
        <v>219</v>
      </c>
      <c r="P202" s="608">
        <v>119</v>
      </c>
      <c r="Q202" s="608">
        <v>100</v>
      </c>
      <c r="R202" s="608">
        <v>65</v>
      </c>
      <c r="S202" s="608">
        <v>33</v>
      </c>
      <c r="T202" s="608">
        <v>60</v>
      </c>
      <c r="U202" s="608">
        <v>30</v>
      </c>
      <c r="V202" s="608">
        <v>34</v>
      </c>
      <c r="W202" s="608">
        <v>21</v>
      </c>
      <c r="X202" s="608">
        <v>34</v>
      </c>
      <c r="Y202" s="608">
        <v>20</v>
      </c>
      <c r="Z202" s="608">
        <v>26</v>
      </c>
      <c r="AA202" s="608">
        <v>15</v>
      </c>
      <c r="AB202" s="608">
        <v>0</v>
      </c>
      <c r="AC202" s="608">
        <v>0</v>
      </c>
      <c r="AD202" s="608">
        <v>32</v>
      </c>
      <c r="AE202" s="608">
        <v>30</v>
      </c>
      <c r="AF202" s="608">
        <v>13</v>
      </c>
      <c r="AG202" s="608">
        <v>14</v>
      </c>
      <c r="AH202" s="608">
        <v>11</v>
      </c>
      <c r="AI202" s="608">
        <v>0</v>
      </c>
    </row>
    <row r="203" spans="1:35" x14ac:dyDescent="0.3">
      <c r="A203" s="170" t="str">
        <f t="shared" si="3"/>
        <v>4.00334</v>
      </c>
      <c r="B203" s="608" t="s">
        <v>307</v>
      </c>
      <c r="C203" s="608" t="s">
        <v>1747</v>
      </c>
      <c r="D203" s="608" t="s">
        <v>3031</v>
      </c>
      <c r="E203" s="608" t="s">
        <v>4728</v>
      </c>
      <c r="F203" s="608" t="s">
        <v>3278</v>
      </c>
      <c r="G203" s="608" t="s">
        <v>1</v>
      </c>
      <c r="H203" s="608" t="s">
        <v>5308</v>
      </c>
      <c r="I203" s="608">
        <v>0</v>
      </c>
      <c r="J203" s="608" t="s">
        <v>4838</v>
      </c>
      <c r="K203" s="608" t="s">
        <v>5310</v>
      </c>
      <c r="L203" s="608" t="s">
        <v>33</v>
      </c>
      <c r="M203" s="608" t="s">
        <v>1</v>
      </c>
      <c r="N203" s="608" t="s">
        <v>3</v>
      </c>
      <c r="O203" s="608">
        <v>99</v>
      </c>
      <c r="P203" s="608">
        <v>43</v>
      </c>
      <c r="Q203" s="608">
        <v>56</v>
      </c>
      <c r="R203" s="608">
        <v>25</v>
      </c>
      <c r="S203" s="608">
        <v>14</v>
      </c>
      <c r="T203" s="608">
        <v>27</v>
      </c>
      <c r="U203" s="608">
        <v>12</v>
      </c>
      <c r="V203" s="608">
        <v>21</v>
      </c>
      <c r="W203" s="608">
        <v>4</v>
      </c>
      <c r="X203" s="608">
        <v>15</v>
      </c>
      <c r="Y203" s="608">
        <v>7</v>
      </c>
      <c r="Z203" s="608">
        <v>11</v>
      </c>
      <c r="AA203" s="608">
        <v>6</v>
      </c>
      <c r="AB203" s="608">
        <v>0</v>
      </c>
      <c r="AC203" s="608">
        <v>0</v>
      </c>
      <c r="AD203" s="608">
        <v>11</v>
      </c>
      <c r="AE203" s="608">
        <v>15</v>
      </c>
      <c r="AF203" s="608">
        <v>17</v>
      </c>
      <c r="AG203" s="608">
        <v>8</v>
      </c>
      <c r="AH203" s="608">
        <v>5</v>
      </c>
      <c r="AI203" s="608">
        <v>0</v>
      </c>
    </row>
    <row r="204" spans="1:35" x14ac:dyDescent="0.3">
      <c r="A204" s="170" t="str">
        <f t="shared" si="3"/>
        <v>4.00336</v>
      </c>
      <c r="B204" s="608" t="s">
        <v>308</v>
      </c>
      <c r="C204" s="608" t="s">
        <v>1748</v>
      </c>
      <c r="D204" s="608" t="s">
        <v>4135</v>
      </c>
      <c r="E204" s="608" t="s">
        <v>295</v>
      </c>
      <c r="F204" s="608" t="s">
        <v>4215</v>
      </c>
      <c r="G204" s="608" t="s">
        <v>9</v>
      </c>
      <c r="H204" s="608" t="s">
        <v>5308</v>
      </c>
      <c r="I204" s="608" t="s">
        <v>5309</v>
      </c>
      <c r="J204" s="608" t="s">
        <v>4393</v>
      </c>
      <c r="K204" s="608" t="s">
        <v>5426</v>
      </c>
      <c r="L204" s="608" t="s">
        <v>60</v>
      </c>
      <c r="M204" s="608" t="s">
        <v>4</v>
      </c>
      <c r="N204" s="608" t="s">
        <v>2</v>
      </c>
      <c r="O204" s="608">
        <v>49</v>
      </c>
      <c r="P204" s="608">
        <v>36</v>
      </c>
      <c r="Q204" s="608">
        <v>13</v>
      </c>
      <c r="R204" s="608">
        <v>11</v>
      </c>
      <c r="S204" s="608">
        <v>4</v>
      </c>
      <c r="T204" s="608">
        <v>12</v>
      </c>
      <c r="U204" s="608">
        <v>8</v>
      </c>
      <c r="V204" s="608">
        <v>7</v>
      </c>
      <c r="W204" s="608">
        <v>7</v>
      </c>
      <c r="X204" s="608">
        <v>15</v>
      </c>
      <c r="Y204" s="608">
        <v>14</v>
      </c>
      <c r="Z204" s="608">
        <v>4</v>
      </c>
      <c r="AA204" s="608">
        <v>3</v>
      </c>
      <c r="AB204" s="608">
        <v>0</v>
      </c>
      <c r="AC204" s="608">
        <v>0</v>
      </c>
      <c r="AD204" s="608">
        <v>7</v>
      </c>
      <c r="AE204" s="608">
        <v>4</v>
      </c>
      <c r="AF204" s="608">
        <v>0</v>
      </c>
      <c r="AG204" s="608">
        <v>1</v>
      </c>
      <c r="AH204" s="608">
        <v>1</v>
      </c>
      <c r="AI204" s="608">
        <v>0</v>
      </c>
    </row>
    <row r="205" spans="1:35" x14ac:dyDescent="0.3">
      <c r="A205" s="170" t="str">
        <f t="shared" si="3"/>
        <v>4.00339</v>
      </c>
      <c r="B205" s="608" t="s">
        <v>309</v>
      </c>
      <c r="C205" s="608" t="s">
        <v>1749</v>
      </c>
      <c r="D205" s="608" t="s">
        <v>2563</v>
      </c>
      <c r="E205" s="608" t="s">
        <v>295</v>
      </c>
      <c r="F205" s="608" t="s">
        <v>4215</v>
      </c>
      <c r="G205" s="608" t="s">
        <v>2</v>
      </c>
      <c r="H205" s="608" t="s">
        <v>5308</v>
      </c>
      <c r="I205" s="608" t="s">
        <v>5309</v>
      </c>
      <c r="J205" s="608" t="s">
        <v>4393</v>
      </c>
      <c r="K205" s="608" t="s">
        <v>5426</v>
      </c>
      <c r="L205" s="608" t="s">
        <v>60</v>
      </c>
      <c r="M205" s="608" t="s">
        <v>1</v>
      </c>
      <c r="N205" s="608" t="s">
        <v>4</v>
      </c>
      <c r="O205" s="608">
        <v>197</v>
      </c>
      <c r="P205" s="608">
        <v>111</v>
      </c>
      <c r="Q205" s="608">
        <v>86</v>
      </c>
      <c r="R205" s="608">
        <v>83</v>
      </c>
      <c r="S205" s="608">
        <v>49</v>
      </c>
      <c r="T205" s="608">
        <v>34</v>
      </c>
      <c r="U205" s="608">
        <v>16</v>
      </c>
      <c r="V205" s="608">
        <v>34</v>
      </c>
      <c r="W205" s="608">
        <v>21</v>
      </c>
      <c r="X205" s="608">
        <v>33</v>
      </c>
      <c r="Y205" s="608">
        <v>17</v>
      </c>
      <c r="Z205" s="608">
        <v>13</v>
      </c>
      <c r="AA205" s="608">
        <v>8</v>
      </c>
      <c r="AB205" s="608">
        <v>0</v>
      </c>
      <c r="AC205" s="608">
        <v>0</v>
      </c>
      <c r="AD205" s="608">
        <v>34</v>
      </c>
      <c r="AE205" s="608">
        <v>18</v>
      </c>
      <c r="AF205" s="608">
        <v>13</v>
      </c>
      <c r="AG205" s="608">
        <v>16</v>
      </c>
      <c r="AH205" s="608">
        <v>5</v>
      </c>
      <c r="AI205" s="608">
        <v>0</v>
      </c>
    </row>
    <row r="206" spans="1:35" x14ac:dyDescent="0.3">
      <c r="A206" s="170" t="str">
        <f t="shared" si="3"/>
        <v>4.00340</v>
      </c>
      <c r="B206" s="608" t="s">
        <v>310</v>
      </c>
      <c r="C206" s="608" t="s">
        <v>1750</v>
      </c>
      <c r="D206" s="608" t="s">
        <v>2564</v>
      </c>
      <c r="E206" s="608" t="s">
        <v>295</v>
      </c>
      <c r="F206" s="608" t="s">
        <v>4215</v>
      </c>
      <c r="G206" s="608" t="s">
        <v>2</v>
      </c>
      <c r="H206" s="608" t="s">
        <v>5308</v>
      </c>
      <c r="I206" s="608" t="s">
        <v>6075</v>
      </c>
      <c r="J206" s="608" t="s">
        <v>4393</v>
      </c>
      <c r="K206" s="608" t="s">
        <v>5310</v>
      </c>
      <c r="L206" s="608" t="s">
        <v>60</v>
      </c>
      <c r="M206" s="608" t="s">
        <v>1</v>
      </c>
      <c r="N206" s="608" t="s">
        <v>1</v>
      </c>
      <c r="O206" s="608">
        <v>75</v>
      </c>
      <c r="P206" s="608">
        <v>49</v>
      </c>
      <c r="Q206" s="608">
        <v>26</v>
      </c>
      <c r="R206" s="608">
        <v>11</v>
      </c>
      <c r="S206" s="608">
        <v>5</v>
      </c>
      <c r="T206" s="608">
        <v>9</v>
      </c>
      <c r="U206" s="608">
        <v>4</v>
      </c>
      <c r="V206" s="608">
        <v>21</v>
      </c>
      <c r="W206" s="608">
        <v>15</v>
      </c>
      <c r="X206" s="608">
        <v>28</v>
      </c>
      <c r="Y206" s="608">
        <v>19</v>
      </c>
      <c r="Z206" s="608">
        <v>6</v>
      </c>
      <c r="AA206" s="608">
        <v>6</v>
      </c>
      <c r="AB206" s="608">
        <v>0</v>
      </c>
      <c r="AC206" s="608">
        <v>0</v>
      </c>
      <c r="AD206" s="608">
        <v>6</v>
      </c>
      <c r="AE206" s="608">
        <v>5</v>
      </c>
      <c r="AF206" s="608">
        <v>6</v>
      </c>
      <c r="AG206" s="608">
        <v>9</v>
      </c>
      <c r="AH206" s="608">
        <v>0</v>
      </c>
      <c r="AI206" s="608">
        <v>0</v>
      </c>
    </row>
    <row r="207" spans="1:35" x14ac:dyDescent="0.3">
      <c r="A207" s="170" t="str">
        <f t="shared" si="3"/>
        <v>4.00342</v>
      </c>
      <c r="B207" s="608" t="s">
        <v>79</v>
      </c>
      <c r="C207" s="608" t="s">
        <v>1382</v>
      </c>
      <c r="D207" s="608" t="s">
        <v>1261</v>
      </c>
      <c r="E207" s="608" t="s">
        <v>110</v>
      </c>
      <c r="F207" s="608" t="s">
        <v>377</v>
      </c>
      <c r="G207" s="608" t="s">
        <v>1</v>
      </c>
      <c r="H207" s="608" t="s">
        <v>5308</v>
      </c>
      <c r="I207" s="608">
        <v>0</v>
      </c>
      <c r="J207" s="608" t="s">
        <v>996</v>
      </c>
      <c r="K207" s="608" t="s">
        <v>5310</v>
      </c>
      <c r="L207" s="608" t="s">
        <v>33</v>
      </c>
      <c r="M207" s="608" t="s">
        <v>378</v>
      </c>
      <c r="N207" s="608" t="s">
        <v>1</v>
      </c>
      <c r="O207" s="608">
        <v>0</v>
      </c>
      <c r="P207" s="608">
        <v>0</v>
      </c>
      <c r="Q207" s="608">
        <v>0</v>
      </c>
      <c r="R207" s="608">
        <v>0</v>
      </c>
      <c r="S207" s="608">
        <v>0</v>
      </c>
      <c r="T207" s="608">
        <v>0</v>
      </c>
      <c r="U207" s="608">
        <v>0</v>
      </c>
      <c r="V207" s="608">
        <v>0</v>
      </c>
      <c r="W207" s="608">
        <v>0</v>
      </c>
      <c r="X207" s="608">
        <v>0</v>
      </c>
      <c r="Y207" s="608">
        <v>0</v>
      </c>
      <c r="Z207" s="608">
        <v>0</v>
      </c>
      <c r="AA207" s="608">
        <v>0</v>
      </c>
      <c r="AB207" s="608">
        <v>0</v>
      </c>
      <c r="AC207" s="608">
        <v>0</v>
      </c>
      <c r="AD207" s="608">
        <v>0</v>
      </c>
      <c r="AE207" s="608">
        <v>0</v>
      </c>
      <c r="AF207" s="608">
        <v>0</v>
      </c>
      <c r="AG207" s="608">
        <v>0</v>
      </c>
      <c r="AH207" s="608">
        <v>0</v>
      </c>
      <c r="AI207" s="608">
        <v>0</v>
      </c>
    </row>
    <row r="208" spans="1:35" x14ac:dyDescent="0.3">
      <c r="A208" s="170" t="str">
        <f t="shared" si="3"/>
        <v>4.00344</v>
      </c>
      <c r="B208" s="608" t="s">
        <v>316</v>
      </c>
      <c r="C208" s="608" t="s">
        <v>1752</v>
      </c>
      <c r="D208" s="608" t="s">
        <v>1753</v>
      </c>
      <c r="E208" s="608" t="s">
        <v>99</v>
      </c>
      <c r="F208" s="608" t="s">
        <v>71</v>
      </c>
      <c r="G208" s="608" t="s">
        <v>7</v>
      </c>
      <c r="H208" s="608" t="s">
        <v>5308</v>
      </c>
      <c r="I208" s="608" t="s">
        <v>5603</v>
      </c>
      <c r="J208" s="608" t="s">
        <v>4393</v>
      </c>
      <c r="K208" s="608" t="s">
        <v>5426</v>
      </c>
      <c r="L208" s="608" t="s">
        <v>72</v>
      </c>
      <c r="M208" s="608" t="s">
        <v>9</v>
      </c>
      <c r="N208" s="608" t="s">
        <v>3</v>
      </c>
      <c r="O208" s="608">
        <v>74</v>
      </c>
      <c r="P208" s="608">
        <v>49</v>
      </c>
      <c r="Q208" s="608">
        <v>25</v>
      </c>
      <c r="R208" s="608">
        <v>25</v>
      </c>
      <c r="S208" s="608">
        <v>17</v>
      </c>
      <c r="T208" s="608">
        <v>24</v>
      </c>
      <c r="U208" s="608">
        <v>17</v>
      </c>
      <c r="V208" s="608">
        <v>5</v>
      </c>
      <c r="W208" s="608">
        <v>2</v>
      </c>
      <c r="X208" s="608">
        <v>18</v>
      </c>
      <c r="Y208" s="608">
        <v>12</v>
      </c>
      <c r="Z208" s="608">
        <v>2</v>
      </c>
      <c r="AA208" s="608">
        <v>1</v>
      </c>
      <c r="AB208" s="608">
        <v>0</v>
      </c>
      <c r="AC208" s="608">
        <v>0</v>
      </c>
      <c r="AD208" s="608">
        <v>8</v>
      </c>
      <c r="AE208" s="608">
        <v>7</v>
      </c>
      <c r="AF208" s="608">
        <v>3</v>
      </c>
      <c r="AG208" s="608">
        <v>6</v>
      </c>
      <c r="AH208" s="608">
        <v>1</v>
      </c>
      <c r="AI208" s="608">
        <v>0</v>
      </c>
    </row>
    <row r="209" spans="1:35" x14ac:dyDescent="0.3">
      <c r="A209" s="170" t="str">
        <f t="shared" si="3"/>
        <v>4.00345</v>
      </c>
      <c r="B209" s="608" t="s">
        <v>2540</v>
      </c>
      <c r="C209" s="608" t="s">
        <v>2541</v>
      </c>
      <c r="D209" s="608" t="s">
        <v>4187</v>
      </c>
      <c r="E209" s="608" t="s">
        <v>9</v>
      </c>
      <c r="F209" s="608" t="s">
        <v>289</v>
      </c>
      <c r="G209" s="608" t="s">
        <v>2</v>
      </c>
      <c r="H209" s="608" t="s">
        <v>5702</v>
      </c>
      <c r="I209" s="608" t="s">
        <v>5704</v>
      </c>
      <c r="J209" s="608" t="s">
        <v>4393</v>
      </c>
      <c r="K209" s="608" t="s">
        <v>5310</v>
      </c>
      <c r="L209" s="608" t="s">
        <v>118</v>
      </c>
      <c r="M209" s="608" t="s">
        <v>1</v>
      </c>
      <c r="N209" s="608" t="s">
        <v>1</v>
      </c>
      <c r="O209" s="608">
        <v>263</v>
      </c>
      <c r="P209" s="608">
        <v>137</v>
      </c>
      <c r="Q209" s="608">
        <v>126</v>
      </c>
      <c r="R209" s="608">
        <v>134</v>
      </c>
      <c r="S209" s="608">
        <v>63</v>
      </c>
      <c r="T209" s="608">
        <v>62</v>
      </c>
      <c r="U209" s="608">
        <v>34</v>
      </c>
      <c r="V209" s="608">
        <v>37</v>
      </c>
      <c r="W209" s="608">
        <v>22</v>
      </c>
      <c r="X209" s="608">
        <v>21</v>
      </c>
      <c r="Y209" s="608">
        <v>12</v>
      </c>
      <c r="Z209" s="608">
        <v>3</v>
      </c>
      <c r="AA209" s="608">
        <v>2</v>
      </c>
      <c r="AB209" s="608">
        <v>6</v>
      </c>
      <c r="AC209" s="608">
        <v>4</v>
      </c>
      <c r="AD209" s="608">
        <v>71</v>
      </c>
      <c r="AE209" s="608">
        <v>28</v>
      </c>
      <c r="AF209" s="608">
        <v>15</v>
      </c>
      <c r="AG209" s="608">
        <v>9</v>
      </c>
      <c r="AH209" s="608">
        <v>1</v>
      </c>
      <c r="AI209" s="608">
        <v>2</v>
      </c>
    </row>
    <row r="210" spans="1:35" x14ac:dyDescent="0.3">
      <c r="A210" s="170" t="str">
        <f t="shared" si="3"/>
        <v>4.00346</v>
      </c>
      <c r="B210" s="608" t="s">
        <v>318</v>
      </c>
      <c r="C210" s="608" t="s">
        <v>1382</v>
      </c>
      <c r="D210" s="608" t="s">
        <v>1754</v>
      </c>
      <c r="E210" s="608" t="s">
        <v>4730</v>
      </c>
      <c r="F210" s="608" t="s">
        <v>3279</v>
      </c>
      <c r="G210" s="608" t="s">
        <v>6</v>
      </c>
      <c r="H210" s="608" t="s">
        <v>5308</v>
      </c>
      <c r="I210" s="608">
        <v>0</v>
      </c>
      <c r="J210" s="608" t="s">
        <v>996</v>
      </c>
      <c r="K210" s="608" t="s">
        <v>5310</v>
      </c>
      <c r="L210" s="608" t="s">
        <v>33</v>
      </c>
      <c r="M210" s="608" t="s">
        <v>13</v>
      </c>
      <c r="N210" s="608" t="s">
        <v>1</v>
      </c>
      <c r="O210" s="608">
        <v>25</v>
      </c>
      <c r="P210" s="608">
        <v>21</v>
      </c>
      <c r="Q210" s="608">
        <v>4</v>
      </c>
      <c r="R210" s="608">
        <v>4</v>
      </c>
      <c r="S210" s="608">
        <v>4</v>
      </c>
      <c r="T210" s="608">
        <v>7</v>
      </c>
      <c r="U210" s="608">
        <v>6</v>
      </c>
      <c r="V210" s="608">
        <v>9</v>
      </c>
      <c r="W210" s="608">
        <v>7</v>
      </c>
      <c r="X210" s="608">
        <v>5</v>
      </c>
      <c r="Y210" s="608">
        <v>4</v>
      </c>
      <c r="Z210" s="608">
        <v>0</v>
      </c>
      <c r="AA210" s="608">
        <v>0</v>
      </c>
      <c r="AB210" s="608">
        <v>0</v>
      </c>
      <c r="AC210" s="608">
        <v>0</v>
      </c>
      <c r="AD210" s="608">
        <v>0</v>
      </c>
      <c r="AE210" s="608">
        <v>1</v>
      </c>
      <c r="AF210" s="608">
        <v>2</v>
      </c>
      <c r="AG210" s="608">
        <v>1</v>
      </c>
      <c r="AH210" s="608">
        <v>0</v>
      </c>
      <c r="AI210" s="608">
        <v>0</v>
      </c>
    </row>
    <row r="211" spans="1:35" x14ac:dyDescent="0.3">
      <c r="A211" s="170" t="str">
        <f t="shared" si="3"/>
        <v>4.00347</v>
      </c>
      <c r="B211" s="608" t="s">
        <v>320</v>
      </c>
      <c r="C211" s="608" t="s">
        <v>1757</v>
      </c>
      <c r="D211" s="608" t="s">
        <v>4136</v>
      </c>
      <c r="E211" s="608" t="s">
        <v>743</v>
      </c>
      <c r="F211" s="608" t="s">
        <v>739</v>
      </c>
      <c r="G211" s="608" t="s">
        <v>1</v>
      </c>
      <c r="H211" s="608" t="s">
        <v>5308</v>
      </c>
      <c r="I211" s="608" t="s">
        <v>5603</v>
      </c>
      <c r="J211" s="608" t="s">
        <v>4393</v>
      </c>
      <c r="K211" s="608" t="s">
        <v>5310</v>
      </c>
      <c r="L211" s="608" t="s">
        <v>60</v>
      </c>
      <c r="M211" s="608" t="s">
        <v>2</v>
      </c>
      <c r="N211" s="608" t="s">
        <v>1</v>
      </c>
      <c r="O211" s="608">
        <v>115</v>
      </c>
      <c r="P211" s="608">
        <v>102</v>
      </c>
      <c r="Q211" s="608">
        <v>13</v>
      </c>
      <c r="R211" s="608">
        <v>8</v>
      </c>
      <c r="S211" s="608">
        <v>7</v>
      </c>
      <c r="T211" s="608">
        <v>6</v>
      </c>
      <c r="U211" s="608">
        <v>4</v>
      </c>
      <c r="V211" s="608">
        <v>69</v>
      </c>
      <c r="W211" s="608">
        <v>69</v>
      </c>
      <c r="X211" s="608">
        <v>20</v>
      </c>
      <c r="Y211" s="608">
        <v>14</v>
      </c>
      <c r="Z211" s="608">
        <v>12</v>
      </c>
      <c r="AA211" s="608">
        <v>8</v>
      </c>
      <c r="AB211" s="608">
        <v>0</v>
      </c>
      <c r="AC211" s="608">
        <v>0</v>
      </c>
      <c r="AD211" s="608">
        <v>1</v>
      </c>
      <c r="AE211" s="608">
        <v>2</v>
      </c>
      <c r="AF211" s="608">
        <v>0</v>
      </c>
      <c r="AG211" s="608">
        <v>6</v>
      </c>
      <c r="AH211" s="608">
        <v>4</v>
      </c>
      <c r="AI211" s="608">
        <v>0</v>
      </c>
    </row>
    <row r="212" spans="1:35" x14ac:dyDescent="0.3">
      <c r="A212" s="170" t="str">
        <f t="shared" si="3"/>
        <v>4.00348</v>
      </c>
      <c r="B212" s="608" t="s">
        <v>322</v>
      </c>
      <c r="C212" s="608" t="s">
        <v>4137</v>
      </c>
      <c r="D212" s="608" t="s">
        <v>1758</v>
      </c>
      <c r="E212" s="608" t="s">
        <v>62</v>
      </c>
      <c r="F212" s="608" t="s">
        <v>109</v>
      </c>
      <c r="G212" s="608" t="s">
        <v>2</v>
      </c>
      <c r="H212" s="608" t="s">
        <v>5308</v>
      </c>
      <c r="I212" s="608" t="s">
        <v>5826</v>
      </c>
      <c r="J212" s="608" t="s">
        <v>4393</v>
      </c>
      <c r="K212" s="608" t="s">
        <v>5310</v>
      </c>
      <c r="L212" s="608" t="s">
        <v>35</v>
      </c>
      <c r="M212" s="608" t="s">
        <v>11</v>
      </c>
      <c r="N212" s="608" t="s">
        <v>2</v>
      </c>
      <c r="O212" s="608">
        <v>0</v>
      </c>
      <c r="P212" s="608">
        <v>0</v>
      </c>
      <c r="Q212" s="608">
        <v>0</v>
      </c>
      <c r="R212" s="608">
        <v>0</v>
      </c>
      <c r="S212" s="608">
        <v>0</v>
      </c>
      <c r="T212" s="608">
        <v>0</v>
      </c>
      <c r="U212" s="608">
        <v>0</v>
      </c>
      <c r="V212" s="608">
        <v>0</v>
      </c>
      <c r="W212" s="608">
        <v>0</v>
      </c>
      <c r="X212" s="608">
        <v>0</v>
      </c>
      <c r="Y212" s="608">
        <v>0</v>
      </c>
      <c r="Z212" s="608">
        <v>0</v>
      </c>
      <c r="AA212" s="608">
        <v>0</v>
      </c>
      <c r="AB212" s="608">
        <v>0</v>
      </c>
      <c r="AC212" s="608">
        <v>0</v>
      </c>
      <c r="AD212" s="608">
        <v>0</v>
      </c>
      <c r="AE212" s="608">
        <v>0</v>
      </c>
      <c r="AF212" s="608">
        <v>0</v>
      </c>
      <c r="AG212" s="608">
        <v>0</v>
      </c>
      <c r="AH212" s="608">
        <v>0</v>
      </c>
      <c r="AI212" s="608">
        <v>0</v>
      </c>
    </row>
    <row r="213" spans="1:35" x14ac:dyDescent="0.3">
      <c r="A213" s="170" t="str">
        <f t="shared" si="3"/>
        <v>4.00349</v>
      </c>
      <c r="B213" s="608" t="s">
        <v>323</v>
      </c>
      <c r="C213" s="608" t="s">
        <v>1759</v>
      </c>
      <c r="D213" s="608" t="s">
        <v>1760</v>
      </c>
      <c r="E213" s="608" t="s">
        <v>378</v>
      </c>
      <c r="F213" s="608" t="s">
        <v>4216</v>
      </c>
      <c r="G213" s="608" t="s">
        <v>4</v>
      </c>
      <c r="H213" s="608" t="s">
        <v>5308</v>
      </c>
      <c r="I213" s="608" t="s">
        <v>5309</v>
      </c>
      <c r="J213" s="608" t="s">
        <v>4393</v>
      </c>
      <c r="K213" s="608" t="s">
        <v>5426</v>
      </c>
      <c r="L213" s="608" t="s">
        <v>35</v>
      </c>
      <c r="M213" s="608" t="s">
        <v>15</v>
      </c>
      <c r="N213" s="608" t="s">
        <v>4</v>
      </c>
      <c r="O213" s="608">
        <v>150</v>
      </c>
      <c r="P213" s="608">
        <v>83</v>
      </c>
      <c r="Q213" s="608">
        <v>67</v>
      </c>
      <c r="R213" s="608">
        <v>52</v>
      </c>
      <c r="S213" s="608">
        <v>32</v>
      </c>
      <c r="T213" s="608">
        <v>33</v>
      </c>
      <c r="U213" s="608">
        <v>15</v>
      </c>
      <c r="V213" s="608">
        <v>28</v>
      </c>
      <c r="W213" s="608">
        <v>10</v>
      </c>
      <c r="X213" s="608">
        <v>37</v>
      </c>
      <c r="Y213" s="608">
        <v>26</v>
      </c>
      <c r="Z213" s="608">
        <v>0</v>
      </c>
      <c r="AA213" s="608">
        <v>0</v>
      </c>
      <c r="AB213" s="608">
        <v>0</v>
      </c>
      <c r="AC213" s="608">
        <v>0</v>
      </c>
      <c r="AD213" s="608">
        <v>20</v>
      </c>
      <c r="AE213" s="608">
        <v>18</v>
      </c>
      <c r="AF213" s="608">
        <v>18</v>
      </c>
      <c r="AG213" s="608">
        <v>11</v>
      </c>
      <c r="AH213" s="608">
        <v>0</v>
      </c>
      <c r="AI213" s="608">
        <v>0</v>
      </c>
    </row>
    <row r="214" spans="1:35" x14ac:dyDescent="0.3">
      <c r="A214" s="170" t="str">
        <f t="shared" si="3"/>
        <v>4.00350</v>
      </c>
      <c r="B214" s="608" t="s">
        <v>324</v>
      </c>
      <c r="C214" s="608" t="s">
        <v>1382</v>
      </c>
      <c r="D214" s="608" t="s">
        <v>1762</v>
      </c>
      <c r="E214" s="608" t="s">
        <v>4730</v>
      </c>
      <c r="F214" s="608" t="s">
        <v>3279</v>
      </c>
      <c r="G214" s="608" t="s">
        <v>3</v>
      </c>
      <c r="H214" s="608" t="s">
        <v>5308</v>
      </c>
      <c r="I214" s="608">
        <v>0</v>
      </c>
      <c r="J214" s="608" t="s">
        <v>996</v>
      </c>
      <c r="K214" s="608" t="s">
        <v>5310</v>
      </c>
      <c r="L214" s="608" t="s">
        <v>48</v>
      </c>
      <c r="M214" s="608" t="s">
        <v>3</v>
      </c>
      <c r="N214" s="608" t="s">
        <v>5</v>
      </c>
      <c r="O214" s="608">
        <v>2</v>
      </c>
      <c r="P214" s="608">
        <v>2</v>
      </c>
      <c r="Q214" s="608">
        <v>0</v>
      </c>
      <c r="R214" s="608">
        <v>0</v>
      </c>
      <c r="S214" s="608">
        <v>0</v>
      </c>
      <c r="T214" s="608">
        <v>0</v>
      </c>
      <c r="U214" s="608">
        <v>0</v>
      </c>
      <c r="V214" s="608">
        <v>2</v>
      </c>
      <c r="W214" s="608">
        <v>2</v>
      </c>
      <c r="X214" s="608">
        <v>0</v>
      </c>
      <c r="Y214" s="608">
        <v>0</v>
      </c>
      <c r="Z214" s="608">
        <v>0</v>
      </c>
      <c r="AA214" s="608">
        <v>0</v>
      </c>
      <c r="AB214" s="608">
        <v>0</v>
      </c>
      <c r="AC214" s="608">
        <v>0</v>
      </c>
      <c r="AD214" s="608">
        <v>0</v>
      </c>
      <c r="AE214" s="608">
        <v>0</v>
      </c>
      <c r="AF214" s="608">
        <v>0</v>
      </c>
      <c r="AG214" s="608">
        <v>0</v>
      </c>
      <c r="AH214" s="608">
        <v>0</v>
      </c>
      <c r="AI214" s="608">
        <v>0</v>
      </c>
    </row>
    <row r="215" spans="1:35" x14ac:dyDescent="0.3">
      <c r="A215" s="170" t="str">
        <f t="shared" si="3"/>
        <v>4.00352</v>
      </c>
      <c r="B215" s="608" t="s">
        <v>325</v>
      </c>
      <c r="C215" s="608" t="s">
        <v>1764</v>
      </c>
      <c r="D215" s="608" t="s">
        <v>3032</v>
      </c>
      <c r="E215" s="608" t="s">
        <v>110</v>
      </c>
      <c r="F215" s="608" t="s">
        <v>377</v>
      </c>
      <c r="G215" s="608" t="s">
        <v>1</v>
      </c>
      <c r="H215" s="608" t="s">
        <v>5308</v>
      </c>
      <c r="I215" s="608">
        <v>0</v>
      </c>
      <c r="J215" s="608" t="s">
        <v>4838</v>
      </c>
      <c r="K215" s="608" t="s">
        <v>5310</v>
      </c>
      <c r="L215" s="608" t="s">
        <v>33</v>
      </c>
      <c r="M215" s="608" t="s">
        <v>378</v>
      </c>
      <c r="N215" s="608" t="s">
        <v>1</v>
      </c>
      <c r="O215" s="608">
        <v>7</v>
      </c>
      <c r="P215" s="608">
        <v>3</v>
      </c>
      <c r="Q215" s="608">
        <v>4</v>
      </c>
      <c r="R215" s="608">
        <v>3</v>
      </c>
      <c r="S215" s="608">
        <v>2</v>
      </c>
      <c r="T215" s="608">
        <v>1</v>
      </c>
      <c r="U215" s="608">
        <v>0</v>
      </c>
      <c r="V215" s="608">
        <v>0</v>
      </c>
      <c r="W215" s="608">
        <v>0</v>
      </c>
      <c r="X215" s="608">
        <v>3</v>
      </c>
      <c r="Y215" s="608">
        <v>1</v>
      </c>
      <c r="Z215" s="608">
        <v>0</v>
      </c>
      <c r="AA215" s="608">
        <v>0</v>
      </c>
      <c r="AB215" s="608">
        <v>0</v>
      </c>
      <c r="AC215" s="608">
        <v>0</v>
      </c>
      <c r="AD215" s="608">
        <v>1</v>
      </c>
      <c r="AE215" s="608">
        <v>1</v>
      </c>
      <c r="AF215" s="608">
        <v>0</v>
      </c>
      <c r="AG215" s="608">
        <v>2</v>
      </c>
      <c r="AH215" s="608">
        <v>0</v>
      </c>
      <c r="AI215" s="608">
        <v>0</v>
      </c>
    </row>
    <row r="216" spans="1:35" x14ac:dyDescent="0.3">
      <c r="A216" s="170" t="str">
        <f t="shared" si="3"/>
        <v>4.00354</v>
      </c>
      <c r="B216" s="608" t="s">
        <v>326</v>
      </c>
      <c r="C216" s="608" t="s">
        <v>1765</v>
      </c>
      <c r="D216" s="608" t="s">
        <v>3033</v>
      </c>
      <c r="E216" s="608" t="s">
        <v>110</v>
      </c>
      <c r="F216" s="608" t="s">
        <v>377</v>
      </c>
      <c r="G216" s="608" t="s">
        <v>3</v>
      </c>
      <c r="H216" s="608" t="s">
        <v>5308</v>
      </c>
      <c r="I216" s="608" t="s">
        <v>5309</v>
      </c>
      <c r="J216" s="608" t="s">
        <v>4393</v>
      </c>
      <c r="K216" s="608" t="s">
        <v>5310</v>
      </c>
      <c r="L216" s="608" t="s">
        <v>33</v>
      </c>
      <c r="M216" s="608" t="s">
        <v>378</v>
      </c>
      <c r="N216" s="608" t="s">
        <v>3</v>
      </c>
      <c r="O216" s="608">
        <v>208</v>
      </c>
      <c r="P216" s="608">
        <v>122</v>
      </c>
      <c r="Q216" s="608">
        <v>86</v>
      </c>
      <c r="R216" s="608">
        <v>85</v>
      </c>
      <c r="S216" s="608">
        <v>47</v>
      </c>
      <c r="T216" s="608">
        <v>58</v>
      </c>
      <c r="U216" s="608">
        <v>34</v>
      </c>
      <c r="V216" s="608">
        <v>13</v>
      </c>
      <c r="W216" s="608">
        <v>6</v>
      </c>
      <c r="X216" s="608">
        <v>47</v>
      </c>
      <c r="Y216" s="608">
        <v>30</v>
      </c>
      <c r="Z216" s="608">
        <v>5</v>
      </c>
      <c r="AA216" s="608">
        <v>5</v>
      </c>
      <c r="AB216" s="608">
        <v>0</v>
      </c>
      <c r="AC216" s="608">
        <v>0</v>
      </c>
      <c r="AD216" s="608">
        <v>38</v>
      </c>
      <c r="AE216" s="608">
        <v>24</v>
      </c>
      <c r="AF216" s="608">
        <v>7</v>
      </c>
      <c r="AG216" s="608">
        <v>17</v>
      </c>
      <c r="AH216" s="608">
        <v>0</v>
      </c>
      <c r="AI216" s="608">
        <v>0</v>
      </c>
    </row>
    <row r="217" spans="1:35" x14ac:dyDescent="0.3">
      <c r="A217" s="170" t="str">
        <f t="shared" si="3"/>
        <v>4.00355</v>
      </c>
      <c r="B217" s="608" t="s">
        <v>42</v>
      </c>
      <c r="C217" s="608" t="s">
        <v>1767</v>
      </c>
      <c r="D217" s="608" t="s">
        <v>1768</v>
      </c>
      <c r="E217" s="608" t="s">
        <v>11</v>
      </c>
      <c r="F217" s="608" t="s">
        <v>117</v>
      </c>
      <c r="G217" s="608" t="s">
        <v>1</v>
      </c>
      <c r="H217" s="608" t="s">
        <v>5308</v>
      </c>
      <c r="I217" s="608" t="s">
        <v>5603</v>
      </c>
      <c r="J217" s="608" t="s">
        <v>4393</v>
      </c>
      <c r="K217" s="608" t="s">
        <v>5310</v>
      </c>
      <c r="L217" s="608" t="s">
        <v>118</v>
      </c>
      <c r="M217" s="608" t="s">
        <v>3</v>
      </c>
      <c r="N217" s="608" t="s">
        <v>1</v>
      </c>
      <c r="O217" s="608">
        <v>30</v>
      </c>
      <c r="P217" s="608">
        <v>21</v>
      </c>
      <c r="Q217" s="608">
        <v>9</v>
      </c>
      <c r="R217" s="608">
        <v>7</v>
      </c>
      <c r="S217" s="608">
        <v>2</v>
      </c>
      <c r="T217" s="608">
        <v>1</v>
      </c>
      <c r="U217" s="608">
        <v>0</v>
      </c>
      <c r="V217" s="608">
        <v>1</v>
      </c>
      <c r="W217" s="608">
        <v>1</v>
      </c>
      <c r="X217" s="608">
        <v>18</v>
      </c>
      <c r="Y217" s="608">
        <v>16</v>
      </c>
      <c r="Z217" s="608">
        <v>3</v>
      </c>
      <c r="AA217" s="608">
        <v>2</v>
      </c>
      <c r="AB217" s="608">
        <v>0</v>
      </c>
      <c r="AC217" s="608">
        <v>0</v>
      </c>
      <c r="AD217" s="608">
        <v>5</v>
      </c>
      <c r="AE217" s="608">
        <v>1</v>
      </c>
      <c r="AF217" s="608">
        <v>0</v>
      </c>
      <c r="AG217" s="608">
        <v>2</v>
      </c>
      <c r="AH217" s="608">
        <v>1</v>
      </c>
      <c r="AI217" s="608">
        <v>0</v>
      </c>
    </row>
    <row r="218" spans="1:35" x14ac:dyDescent="0.3">
      <c r="A218" s="170" t="str">
        <f t="shared" si="3"/>
        <v>4.00356</v>
      </c>
      <c r="B218" s="608" t="s">
        <v>190</v>
      </c>
      <c r="C218" s="608" t="s">
        <v>1382</v>
      </c>
      <c r="D218" s="608" t="s">
        <v>3480</v>
      </c>
      <c r="E218" s="608" t="s">
        <v>3</v>
      </c>
      <c r="F218" s="608" t="s">
        <v>58</v>
      </c>
      <c r="G218" s="608" t="s">
        <v>4</v>
      </c>
      <c r="H218" s="608" t="s">
        <v>5308</v>
      </c>
      <c r="I218" s="608">
        <v>0</v>
      </c>
      <c r="J218" s="608" t="s">
        <v>996</v>
      </c>
      <c r="K218" s="608" t="s">
        <v>5310</v>
      </c>
      <c r="L218" s="608" t="s">
        <v>35</v>
      </c>
      <c r="M218" s="608" t="s">
        <v>1</v>
      </c>
      <c r="N218" s="608" t="s">
        <v>9</v>
      </c>
      <c r="O218" s="608">
        <v>0</v>
      </c>
      <c r="P218" s="608">
        <v>0</v>
      </c>
      <c r="Q218" s="608">
        <v>0</v>
      </c>
      <c r="R218" s="608">
        <v>0</v>
      </c>
      <c r="S218" s="608">
        <v>0</v>
      </c>
      <c r="T218" s="608">
        <v>0</v>
      </c>
      <c r="U218" s="608">
        <v>0</v>
      </c>
      <c r="V218" s="608">
        <v>0</v>
      </c>
      <c r="W218" s="608">
        <v>0</v>
      </c>
      <c r="X218" s="608">
        <v>0</v>
      </c>
      <c r="Y218" s="608">
        <v>0</v>
      </c>
      <c r="Z218" s="608">
        <v>0</v>
      </c>
      <c r="AA218" s="608">
        <v>0</v>
      </c>
      <c r="AB218" s="608">
        <v>0</v>
      </c>
      <c r="AC218" s="608">
        <v>0</v>
      </c>
      <c r="AD218" s="608">
        <v>0</v>
      </c>
      <c r="AE218" s="608">
        <v>0</v>
      </c>
      <c r="AF218" s="608">
        <v>0</v>
      </c>
      <c r="AG218" s="608">
        <v>0</v>
      </c>
      <c r="AH218" s="608">
        <v>0</v>
      </c>
      <c r="AI218" s="608">
        <v>0</v>
      </c>
    </row>
    <row r="219" spans="1:35" x14ac:dyDescent="0.3">
      <c r="A219" s="170" t="str">
        <f t="shared" si="3"/>
        <v>4.00358</v>
      </c>
      <c r="B219" s="608" t="s">
        <v>328</v>
      </c>
      <c r="C219" s="608" t="s">
        <v>1382</v>
      </c>
      <c r="D219" s="608" t="s">
        <v>1769</v>
      </c>
      <c r="E219" s="608" t="s">
        <v>7</v>
      </c>
      <c r="F219" s="608" t="s">
        <v>103</v>
      </c>
      <c r="G219" s="608" t="s">
        <v>6</v>
      </c>
      <c r="H219" s="608" t="s">
        <v>5308</v>
      </c>
      <c r="I219" s="608">
        <v>0</v>
      </c>
      <c r="J219" s="608" t="s">
        <v>996</v>
      </c>
      <c r="K219" s="608" t="s">
        <v>5310</v>
      </c>
      <c r="L219" s="608" t="s">
        <v>102</v>
      </c>
      <c r="M219" s="608" t="s">
        <v>6</v>
      </c>
      <c r="N219" s="608" t="s">
        <v>1</v>
      </c>
      <c r="O219" s="608">
        <v>23</v>
      </c>
      <c r="P219" s="608">
        <v>13</v>
      </c>
      <c r="Q219" s="608">
        <v>10</v>
      </c>
      <c r="R219" s="608">
        <v>4</v>
      </c>
      <c r="S219" s="608">
        <v>3</v>
      </c>
      <c r="T219" s="608">
        <v>8</v>
      </c>
      <c r="U219" s="608">
        <v>6</v>
      </c>
      <c r="V219" s="608">
        <v>6</v>
      </c>
      <c r="W219" s="608">
        <v>2</v>
      </c>
      <c r="X219" s="608">
        <v>5</v>
      </c>
      <c r="Y219" s="608">
        <v>2</v>
      </c>
      <c r="Z219" s="608">
        <v>0</v>
      </c>
      <c r="AA219" s="608">
        <v>0</v>
      </c>
      <c r="AB219" s="608">
        <v>0</v>
      </c>
      <c r="AC219" s="608">
        <v>0</v>
      </c>
      <c r="AD219" s="608">
        <v>1</v>
      </c>
      <c r="AE219" s="608">
        <v>2</v>
      </c>
      <c r="AF219" s="608">
        <v>4</v>
      </c>
      <c r="AG219" s="608">
        <v>3</v>
      </c>
      <c r="AH219" s="608">
        <v>0</v>
      </c>
      <c r="AI219" s="608">
        <v>0</v>
      </c>
    </row>
    <row r="220" spans="1:35" x14ac:dyDescent="0.3">
      <c r="A220" s="170" t="str">
        <f t="shared" si="3"/>
        <v>4.00359</v>
      </c>
      <c r="B220" s="608" t="s">
        <v>329</v>
      </c>
      <c r="C220" s="608" t="s">
        <v>1382</v>
      </c>
      <c r="D220" s="608" t="s">
        <v>1289</v>
      </c>
      <c r="E220" s="608" t="s">
        <v>7</v>
      </c>
      <c r="F220" s="608" t="s">
        <v>103</v>
      </c>
      <c r="G220" s="608" t="s">
        <v>6</v>
      </c>
      <c r="H220" s="608" t="s">
        <v>5308</v>
      </c>
      <c r="I220" s="608">
        <v>0</v>
      </c>
      <c r="J220" s="608" t="s">
        <v>996</v>
      </c>
      <c r="K220" s="608" t="s">
        <v>5310</v>
      </c>
      <c r="L220" s="608" t="s">
        <v>102</v>
      </c>
      <c r="M220" s="608" t="s">
        <v>10</v>
      </c>
      <c r="N220" s="608" t="s">
        <v>1</v>
      </c>
      <c r="O220" s="608">
        <v>0</v>
      </c>
      <c r="P220" s="608">
        <v>0</v>
      </c>
      <c r="Q220" s="608">
        <v>0</v>
      </c>
      <c r="R220" s="608">
        <v>0</v>
      </c>
      <c r="S220" s="608">
        <v>0</v>
      </c>
      <c r="T220" s="608">
        <v>0</v>
      </c>
      <c r="U220" s="608">
        <v>0</v>
      </c>
      <c r="V220" s="608">
        <v>0</v>
      </c>
      <c r="W220" s="608">
        <v>0</v>
      </c>
      <c r="X220" s="608">
        <v>0</v>
      </c>
      <c r="Y220" s="608">
        <v>0</v>
      </c>
      <c r="Z220" s="608">
        <v>0</v>
      </c>
      <c r="AA220" s="608">
        <v>0</v>
      </c>
      <c r="AB220" s="608">
        <v>0</v>
      </c>
      <c r="AC220" s="608">
        <v>0</v>
      </c>
      <c r="AD220" s="608">
        <v>0</v>
      </c>
      <c r="AE220" s="608">
        <v>0</v>
      </c>
      <c r="AF220" s="608">
        <v>0</v>
      </c>
      <c r="AG220" s="608">
        <v>0</v>
      </c>
      <c r="AH220" s="608">
        <v>0</v>
      </c>
      <c r="AI220" s="608">
        <v>0</v>
      </c>
    </row>
    <row r="221" spans="1:35" x14ac:dyDescent="0.3">
      <c r="A221" s="170" t="str">
        <f t="shared" si="3"/>
        <v>4.00360</v>
      </c>
      <c r="B221" s="608" t="s">
        <v>331</v>
      </c>
      <c r="C221" s="608" t="s">
        <v>1382</v>
      </c>
      <c r="D221" s="608" t="s">
        <v>2975</v>
      </c>
      <c r="E221" s="608" t="s">
        <v>7</v>
      </c>
      <c r="F221" s="608" t="s">
        <v>103</v>
      </c>
      <c r="G221" s="608" t="s">
        <v>2</v>
      </c>
      <c r="H221" s="608" t="s">
        <v>5308</v>
      </c>
      <c r="I221" s="608">
        <v>0</v>
      </c>
      <c r="J221" s="608" t="s">
        <v>996</v>
      </c>
      <c r="K221" s="608" t="s">
        <v>5310</v>
      </c>
      <c r="L221" s="608" t="s">
        <v>102</v>
      </c>
      <c r="M221" s="608" t="s">
        <v>1</v>
      </c>
      <c r="N221" s="608" t="s">
        <v>2</v>
      </c>
      <c r="O221" s="608">
        <v>2</v>
      </c>
      <c r="P221" s="608">
        <v>1</v>
      </c>
      <c r="Q221" s="608">
        <v>1</v>
      </c>
      <c r="R221" s="608">
        <v>0</v>
      </c>
      <c r="S221" s="608">
        <v>0</v>
      </c>
      <c r="T221" s="608">
        <v>0</v>
      </c>
      <c r="U221" s="608">
        <v>0</v>
      </c>
      <c r="V221" s="608">
        <v>1</v>
      </c>
      <c r="W221" s="608">
        <v>0</v>
      </c>
      <c r="X221" s="608">
        <v>1</v>
      </c>
      <c r="Y221" s="608">
        <v>1</v>
      </c>
      <c r="Z221" s="608">
        <v>0</v>
      </c>
      <c r="AA221" s="608">
        <v>0</v>
      </c>
      <c r="AB221" s="608">
        <v>0</v>
      </c>
      <c r="AC221" s="608">
        <v>0</v>
      </c>
      <c r="AD221" s="608">
        <v>0</v>
      </c>
      <c r="AE221" s="608">
        <v>0</v>
      </c>
      <c r="AF221" s="608">
        <v>1</v>
      </c>
      <c r="AG221" s="608">
        <v>0</v>
      </c>
      <c r="AH221" s="608">
        <v>0</v>
      </c>
      <c r="AI221" s="608">
        <v>0</v>
      </c>
    </row>
    <row r="222" spans="1:35" x14ac:dyDescent="0.3">
      <c r="A222" s="170" t="str">
        <f t="shared" si="3"/>
        <v>4.00362</v>
      </c>
      <c r="B222" s="608" t="s">
        <v>333</v>
      </c>
      <c r="C222" s="608" t="s">
        <v>1382</v>
      </c>
      <c r="D222" s="608" t="s">
        <v>1771</v>
      </c>
      <c r="E222" s="608" t="s">
        <v>1</v>
      </c>
      <c r="F222" s="608" t="s">
        <v>3277</v>
      </c>
      <c r="G222" s="608" t="s">
        <v>1</v>
      </c>
      <c r="H222" s="608" t="s">
        <v>5308</v>
      </c>
      <c r="I222" s="608">
        <v>0</v>
      </c>
      <c r="J222" s="608" t="s">
        <v>996</v>
      </c>
      <c r="K222" s="608" t="s">
        <v>5310</v>
      </c>
      <c r="L222" s="608" t="s">
        <v>33</v>
      </c>
      <c r="M222" s="608" t="s">
        <v>1</v>
      </c>
      <c r="N222" s="608" t="s">
        <v>9</v>
      </c>
      <c r="O222" s="608">
        <v>11</v>
      </c>
      <c r="P222" s="608">
        <v>9</v>
      </c>
      <c r="Q222" s="608">
        <v>2</v>
      </c>
      <c r="R222" s="608">
        <v>0</v>
      </c>
      <c r="S222" s="608">
        <v>0</v>
      </c>
      <c r="T222" s="608">
        <v>1</v>
      </c>
      <c r="U222" s="608">
        <v>0</v>
      </c>
      <c r="V222" s="608">
        <v>1</v>
      </c>
      <c r="W222" s="608">
        <v>1</v>
      </c>
      <c r="X222" s="608">
        <v>1</v>
      </c>
      <c r="Y222" s="608">
        <v>1</v>
      </c>
      <c r="Z222" s="608">
        <v>8</v>
      </c>
      <c r="AA222" s="608">
        <v>7</v>
      </c>
      <c r="AB222" s="608">
        <v>0</v>
      </c>
      <c r="AC222" s="608">
        <v>0</v>
      </c>
      <c r="AD222" s="608">
        <v>0</v>
      </c>
      <c r="AE222" s="608">
        <v>1</v>
      </c>
      <c r="AF222" s="608">
        <v>0</v>
      </c>
      <c r="AG222" s="608">
        <v>0</v>
      </c>
      <c r="AH222" s="608">
        <v>1</v>
      </c>
      <c r="AI222" s="608">
        <v>0</v>
      </c>
    </row>
    <row r="223" spans="1:35" x14ac:dyDescent="0.3">
      <c r="A223" s="170" t="str">
        <f t="shared" si="3"/>
        <v>4.00363</v>
      </c>
      <c r="B223" s="608" t="s">
        <v>1078</v>
      </c>
      <c r="C223" s="608" t="s">
        <v>1382</v>
      </c>
      <c r="D223" s="608" t="s">
        <v>1773</v>
      </c>
      <c r="E223" s="608" t="s">
        <v>5</v>
      </c>
      <c r="F223" s="608" t="s">
        <v>120</v>
      </c>
      <c r="G223" s="608" t="s">
        <v>1</v>
      </c>
      <c r="H223" s="608" t="s">
        <v>5308</v>
      </c>
      <c r="I223" s="608">
        <v>0</v>
      </c>
      <c r="J223" s="608" t="s">
        <v>996</v>
      </c>
      <c r="K223" s="608" t="s">
        <v>5310</v>
      </c>
      <c r="L223" s="608" t="s">
        <v>48</v>
      </c>
      <c r="M223" s="608" t="s">
        <v>1</v>
      </c>
      <c r="N223" s="608" t="s">
        <v>1</v>
      </c>
      <c r="O223" s="608">
        <v>49</v>
      </c>
      <c r="P223" s="608">
        <v>27</v>
      </c>
      <c r="Q223" s="608">
        <v>22</v>
      </c>
      <c r="R223" s="608">
        <v>14</v>
      </c>
      <c r="S223" s="608">
        <v>7</v>
      </c>
      <c r="T223" s="608">
        <v>8</v>
      </c>
      <c r="U223" s="608">
        <v>5</v>
      </c>
      <c r="V223" s="608">
        <v>12</v>
      </c>
      <c r="W223" s="608">
        <v>4</v>
      </c>
      <c r="X223" s="608">
        <v>15</v>
      </c>
      <c r="Y223" s="608">
        <v>11</v>
      </c>
      <c r="Z223" s="608">
        <v>0</v>
      </c>
      <c r="AA223" s="608">
        <v>0</v>
      </c>
      <c r="AB223" s="608">
        <v>0</v>
      </c>
      <c r="AC223" s="608">
        <v>0</v>
      </c>
      <c r="AD223" s="608">
        <v>7</v>
      </c>
      <c r="AE223" s="608">
        <v>3</v>
      </c>
      <c r="AF223" s="608">
        <v>8</v>
      </c>
      <c r="AG223" s="608">
        <v>4</v>
      </c>
      <c r="AH223" s="608">
        <v>0</v>
      </c>
      <c r="AI223" s="608">
        <v>0</v>
      </c>
    </row>
    <row r="224" spans="1:35" x14ac:dyDescent="0.3">
      <c r="A224" s="170" t="str">
        <f t="shared" si="3"/>
        <v>4.00364</v>
      </c>
      <c r="B224" s="608" t="s">
        <v>336</v>
      </c>
      <c r="C224" s="608" t="s">
        <v>1382</v>
      </c>
      <c r="D224" s="608" t="s">
        <v>2566</v>
      </c>
      <c r="E224" s="608" t="s">
        <v>295</v>
      </c>
      <c r="F224" s="608" t="s">
        <v>4215</v>
      </c>
      <c r="G224" s="608" t="s">
        <v>1</v>
      </c>
      <c r="H224" s="608" t="s">
        <v>5308</v>
      </c>
      <c r="I224" s="608">
        <v>0</v>
      </c>
      <c r="J224" s="608" t="s">
        <v>996</v>
      </c>
      <c r="K224" s="608" t="s">
        <v>5310</v>
      </c>
      <c r="L224" s="608" t="s">
        <v>60</v>
      </c>
      <c r="M224" s="608" t="s">
        <v>1</v>
      </c>
      <c r="N224" s="608" t="s">
        <v>1</v>
      </c>
      <c r="O224" s="608">
        <v>5</v>
      </c>
      <c r="P224" s="608">
        <v>4</v>
      </c>
      <c r="Q224" s="608">
        <v>1</v>
      </c>
      <c r="R224" s="608">
        <v>1</v>
      </c>
      <c r="S224" s="608">
        <v>0</v>
      </c>
      <c r="T224" s="608">
        <v>2</v>
      </c>
      <c r="U224" s="608">
        <v>2</v>
      </c>
      <c r="V224" s="608">
        <v>1</v>
      </c>
      <c r="W224" s="608">
        <v>1</v>
      </c>
      <c r="X224" s="608">
        <v>0</v>
      </c>
      <c r="Y224" s="608">
        <v>0</v>
      </c>
      <c r="Z224" s="608">
        <v>1</v>
      </c>
      <c r="AA224" s="608">
        <v>1</v>
      </c>
      <c r="AB224" s="608">
        <v>0</v>
      </c>
      <c r="AC224" s="608">
        <v>0</v>
      </c>
      <c r="AD224" s="608">
        <v>1</v>
      </c>
      <c r="AE224" s="608">
        <v>0</v>
      </c>
      <c r="AF224" s="608">
        <v>0</v>
      </c>
      <c r="AG224" s="608">
        <v>0</v>
      </c>
      <c r="AH224" s="608">
        <v>0</v>
      </c>
      <c r="AI224" s="608">
        <v>0</v>
      </c>
    </row>
    <row r="225" spans="1:35" x14ac:dyDescent="0.3">
      <c r="A225" s="170" t="str">
        <f t="shared" si="3"/>
        <v>4.00365</v>
      </c>
      <c r="B225" s="608" t="s">
        <v>338</v>
      </c>
      <c r="C225" s="608" t="s">
        <v>1774</v>
      </c>
      <c r="D225" s="608" t="s">
        <v>1775</v>
      </c>
      <c r="E225" s="608" t="s">
        <v>741</v>
      </c>
      <c r="F225" s="608" t="s">
        <v>39</v>
      </c>
      <c r="G225" s="608" t="s">
        <v>6</v>
      </c>
      <c r="H225" s="608" t="s">
        <v>5308</v>
      </c>
      <c r="I225" s="608" t="s">
        <v>5367</v>
      </c>
      <c r="J225" s="608" t="s">
        <v>4393</v>
      </c>
      <c r="K225" s="608" t="s">
        <v>5426</v>
      </c>
      <c r="L225" s="608" t="s">
        <v>33</v>
      </c>
      <c r="M225" s="608" t="s">
        <v>14</v>
      </c>
      <c r="N225" s="608" t="s">
        <v>5</v>
      </c>
      <c r="O225" s="608">
        <v>51</v>
      </c>
      <c r="P225" s="608">
        <v>36</v>
      </c>
      <c r="Q225" s="608">
        <v>15</v>
      </c>
      <c r="R225" s="608">
        <v>19</v>
      </c>
      <c r="S225" s="608">
        <v>13</v>
      </c>
      <c r="T225" s="608">
        <v>6</v>
      </c>
      <c r="U225" s="608">
        <v>5</v>
      </c>
      <c r="V225" s="608">
        <v>8</v>
      </c>
      <c r="W225" s="608">
        <v>3</v>
      </c>
      <c r="X225" s="608">
        <v>12</v>
      </c>
      <c r="Y225" s="608">
        <v>11</v>
      </c>
      <c r="Z225" s="608">
        <v>6</v>
      </c>
      <c r="AA225" s="608">
        <v>4</v>
      </c>
      <c r="AB225" s="608">
        <v>0</v>
      </c>
      <c r="AC225" s="608">
        <v>0</v>
      </c>
      <c r="AD225" s="608">
        <v>6</v>
      </c>
      <c r="AE225" s="608">
        <v>1</v>
      </c>
      <c r="AF225" s="608">
        <v>5</v>
      </c>
      <c r="AG225" s="608">
        <v>1</v>
      </c>
      <c r="AH225" s="608">
        <v>2</v>
      </c>
      <c r="AI225" s="608">
        <v>0</v>
      </c>
    </row>
    <row r="226" spans="1:35" x14ac:dyDescent="0.3">
      <c r="A226" s="170" t="str">
        <f t="shared" si="3"/>
        <v>4.00366</v>
      </c>
      <c r="B226" s="608" t="s">
        <v>339</v>
      </c>
      <c r="C226" s="608" t="s">
        <v>1776</v>
      </c>
      <c r="D226" s="608" t="s">
        <v>1777</v>
      </c>
      <c r="E226" s="608" t="s">
        <v>13</v>
      </c>
      <c r="F226" s="608" t="s">
        <v>547</v>
      </c>
      <c r="G226" s="608" t="s">
        <v>3</v>
      </c>
      <c r="H226" s="608" t="s">
        <v>5308</v>
      </c>
      <c r="I226" s="608" t="s">
        <v>5603</v>
      </c>
      <c r="J226" s="608" t="s">
        <v>4393</v>
      </c>
      <c r="K226" s="608" t="s">
        <v>5426</v>
      </c>
      <c r="L226" s="608" t="s">
        <v>118</v>
      </c>
      <c r="M226" s="608" t="s">
        <v>9</v>
      </c>
      <c r="N226" s="608" t="s">
        <v>7</v>
      </c>
      <c r="O226" s="608">
        <v>67</v>
      </c>
      <c r="P226" s="608">
        <v>37</v>
      </c>
      <c r="Q226" s="608">
        <v>30</v>
      </c>
      <c r="R226" s="608">
        <v>24</v>
      </c>
      <c r="S226" s="608">
        <v>14</v>
      </c>
      <c r="T226" s="608">
        <v>10</v>
      </c>
      <c r="U226" s="608">
        <v>7</v>
      </c>
      <c r="V226" s="608">
        <v>9</v>
      </c>
      <c r="W226" s="608">
        <v>6</v>
      </c>
      <c r="X226" s="608">
        <v>17</v>
      </c>
      <c r="Y226" s="608">
        <v>6</v>
      </c>
      <c r="Z226" s="608">
        <v>7</v>
      </c>
      <c r="AA226" s="608">
        <v>4</v>
      </c>
      <c r="AB226" s="608">
        <v>0</v>
      </c>
      <c r="AC226" s="608">
        <v>0</v>
      </c>
      <c r="AD226" s="608">
        <v>10</v>
      </c>
      <c r="AE226" s="608">
        <v>3</v>
      </c>
      <c r="AF226" s="608">
        <v>3</v>
      </c>
      <c r="AG226" s="608">
        <v>11</v>
      </c>
      <c r="AH226" s="608">
        <v>3</v>
      </c>
      <c r="AI226" s="608">
        <v>0</v>
      </c>
    </row>
    <row r="227" spans="1:35" x14ac:dyDescent="0.3">
      <c r="A227" s="170" t="str">
        <f t="shared" si="3"/>
        <v>4.00367</v>
      </c>
      <c r="B227" s="608" t="s">
        <v>342</v>
      </c>
      <c r="C227" s="608" t="s">
        <v>1382</v>
      </c>
      <c r="D227" s="608" t="s">
        <v>1117</v>
      </c>
      <c r="E227" s="608" t="s">
        <v>6</v>
      </c>
      <c r="F227" s="608" t="s">
        <v>756</v>
      </c>
      <c r="G227" s="608" t="s">
        <v>2</v>
      </c>
      <c r="H227" s="608" t="s">
        <v>5308</v>
      </c>
      <c r="I227" s="608">
        <v>0</v>
      </c>
      <c r="J227" s="608" t="s">
        <v>996</v>
      </c>
      <c r="K227" s="608" t="s">
        <v>5310</v>
      </c>
      <c r="L227" s="608" t="s">
        <v>48</v>
      </c>
      <c r="M227" s="608" t="s">
        <v>5</v>
      </c>
      <c r="N227" s="608" t="s">
        <v>1</v>
      </c>
      <c r="O227" s="608">
        <v>15</v>
      </c>
      <c r="P227" s="608">
        <v>9</v>
      </c>
      <c r="Q227" s="608">
        <v>6</v>
      </c>
      <c r="R227" s="608">
        <v>4</v>
      </c>
      <c r="S227" s="608">
        <v>4</v>
      </c>
      <c r="T227" s="608">
        <v>1</v>
      </c>
      <c r="U227" s="608">
        <v>0</v>
      </c>
      <c r="V227" s="608">
        <v>3</v>
      </c>
      <c r="W227" s="608">
        <v>2</v>
      </c>
      <c r="X227" s="608">
        <v>2</v>
      </c>
      <c r="Y227" s="608">
        <v>1</v>
      </c>
      <c r="Z227" s="608">
        <v>5</v>
      </c>
      <c r="AA227" s="608">
        <v>2</v>
      </c>
      <c r="AB227" s="608">
        <v>0</v>
      </c>
      <c r="AC227" s="608">
        <v>0</v>
      </c>
      <c r="AD227" s="608">
        <v>0</v>
      </c>
      <c r="AE227" s="608">
        <v>1</v>
      </c>
      <c r="AF227" s="608">
        <v>1</v>
      </c>
      <c r="AG227" s="608">
        <v>1</v>
      </c>
      <c r="AH227" s="608">
        <v>3</v>
      </c>
      <c r="AI227" s="608">
        <v>0</v>
      </c>
    </row>
    <row r="228" spans="1:35" x14ac:dyDescent="0.3">
      <c r="A228" s="170" t="str">
        <f t="shared" si="3"/>
        <v>4.00368</v>
      </c>
      <c r="B228" s="608" t="s">
        <v>344</v>
      </c>
      <c r="C228" s="608" t="s">
        <v>1779</v>
      </c>
      <c r="D228" s="608" t="s">
        <v>1780</v>
      </c>
      <c r="E228" s="608" t="s">
        <v>6</v>
      </c>
      <c r="F228" s="608" t="s">
        <v>756</v>
      </c>
      <c r="G228" s="608" t="s">
        <v>9</v>
      </c>
      <c r="H228" s="608" t="s">
        <v>5308</v>
      </c>
      <c r="I228" s="608" t="s">
        <v>5309</v>
      </c>
      <c r="J228" s="608" t="s">
        <v>4393</v>
      </c>
      <c r="K228" s="608" t="s">
        <v>5426</v>
      </c>
      <c r="L228" s="608" t="s">
        <v>48</v>
      </c>
      <c r="M228" s="608" t="s">
        <v>5</v>
      </c>
      <c r="N228" s="608" t="s">
        <v>5</v>
      </c>
      <c r="O228" s="608">
        <v>138</v>
      </c>
      <c r="P228" s="608">
        <v>89</v>
      </c>
      <c r="Q228" s="608">
        <v>49</v>
      </c>
      <c r="R228" s="608">
        <v>45</v>
      </c>
      <c r="S228" s="608">
        <v>30</v>
      </c>
      <c r="T228" s="608">
        <v>33</v>
      </c>
      <c r="U228" s="608">
        <v>20</v>
      </c>
      <c r="V228" s="608">
        <v>16</v>
      </c>
      <c r="W228" s="608">
        <v>10</v>
      </c>
      <c r="X228" s="608">
        <v>27</v>
      </c>
      <c r="Y228" s="608">
        <v>20</v>
      </c>
      <c r="Z228" s="608">
        <v>17</v>
      </c>
      <c r="AA228" s="608">
        <v>9</v>
      </c>
      <c r="AB228" s="608">
        <v>0</v>
      </c>
      <c r="AC228" s="608">
        <v>0</v>
      </c>
      <c r="AD228" s="608">
        <v>15</v>
      </c>
      <c r="AE228" s="608">
        <v>13</v>
      </c>
      <c r="AF228" s="608">
        <v>6</v>
      </c>
      <c r="AG228" s="608">
        <v>7</v>
      </c>
      <c r="AH228" s="608">
        <v>8</v>
      </c>
      <c r="AI228" s="608">
        <v>0</v>
      </c>
    </row>
    <row r="229" spans="1:35" x14ac:dyDescent="0.3">
      <c r="A229" s="170" t="str">
        <f t="shared" si="3"/>
        <v>4.00369</v>
      </c>
      <c r="B229" s="608" t="s">
        <v>346</v>
      </c>
      <c r="C229" s="608" t="s">
        <v>1382</v>
      </c>
      <c r="D229" s="608" t="s">
        <v>1249</v>
      </c>
      <c r="E229" s="608" t="s">
        <v>743</v>
      </c>
      <c r="F229" s="608" t="s">
        <v>739</v>
      </c>
      <c r="G229" s="608" t="s">
        <v>1</v>
      </c>
      <c r="H229" s="608" t="s">
        <v>5308</v>
      </c>
      <c r="I229" s="608">
        <v>0</v>
      </c>
      <c r="J229" s="608" t="s">
        <v>996</v>
      </c>
      <c r="K229" s="608" t="s">
        <v>5310</v>
      </c>
      <c r="L229" s="608" t="s">
        <v>60</v>
      </c>
      <c r="M229" s="608" t="s">
        <v>2</v>
      </c>
      <c r="N229" s="608" t="s">
        <v>1</v>
      </c>
      <c r="O229" s="608">
        <v>2</v>
      </c>
      <c r="P229" s="608">
        <v>2</v>
      </c>
      <c r="Q229" s="608">
        <v>0</v>
      </c>
      <c r="R229" s="608">
        <v>0</v>
      </c>
      <c r="S229" s="608">
        <v>0</v>
      </c>
      <c r="T229" s="608">
        <v>0</v>
      </c>
      <c r="U229" s="608">
        <v>0</v>
      </c>
      <c r="V229" s="608">
        <v>0</v>
      </c>
      <c r="W229" s="608">
        <v>0</v>
      </c>
      <c r="X229" s="608">
        <v>2</v>
      </c>
      <c r="Y229" s="608">
        <v>2</v>
      </c>
      <c r="Z229" s="608">
        <v>0</v>
      </c>
      <c r="AA229" s="608">
        <v>0</v>
      </c>
      <c r="AB229" s="608">
        <v>0</v>
      </c>
      <c r="AC229" s="608">
        <v>0</v>
      </c>
      <c r="AD229" s="608">
        <v>0</v>
      </c>
      <c r="AE229" s="608">
        <v>0</v>
      </c>
      <c r="AF229" s="608">
        <v>0</v>
      </c>
      <c r="AG229" s="608">
        <v>0</v>
      </c>
      <c r="AH229" s="608">
        <v>0</v>
      </c>
      <c r="AI229" s="608">
        <v>0</v>
      </c>
    </row>
    <row r="230" spans="1:35" x14ac:dyDescent="0.3">
      <c r="A230" s="170" t="str">
        <f t="shared" si="3"/>
        <v>4.00370</v>
      </c>
      <c r="B230" s="608" t="s">
        <v>134</v>
      </c>
      <c r="C230" s="608" t="s">
        <v>1783</v>
      </c>
      <c r="D230" s="608" t="s">
        <v>1784</v>
      </c>
      <c r="E230" s="608" t="s">
        <v>743</v>
      </c>
      <c r="F230" s="608" t="s">
        <v>739</v>
      </c>
      <c r="G230" s="608" t="s">
        <v>2</v>
      </c>
      <c r="H230" s="608" t="s">
        <v>5308</v>
      </c>
      <c r="I230" s="608" t="s">
        <v>5309</v>
      </c>
      <c r="J230" s="608" t="s">
        <v>4393</v>
      </c>
      <c r="K230" s="608" t="s">
        <v>5426</v>
      </c>
      <c r="L230" s="608" t="s">
        <v>60</v>
      </c>
      <c r="M230" s="608" t="s">
        <v>2</v>
      </c>
      <c r="N230" s="608" t="s">
        <v>3</v>
      </c>
      <c r="O230" s="608">
        <v>194</v>
      </c>
      <c r="P230" s="608">
        <v>126</v>
      </c>
      <c r="Q230" s="608">
        <v>68</v>
      </c>
      <c r="R230" s="608">
        <v>61</v>
      </c>
      <c r="S230" s="608">
        <v>35</v>
      </c>
      <c r="T230" s="608">
        <v>52</v>
      </c>
      <c r="U230" s="608">
        <v>35</v>
      </c>
      <c r="V230" s="608">
        <v>17</v>
      </c>
      <c r="W230" s="608">
        <v>12</v>
      </c>
      <c r="X230" s="608">
        <v>35</v>
      </c>
      <c r="Y230" s="608">
        <v>24</v>
      </c>
      <c r="Z230" s="608">
        <v>29</v>
      </c>
      <c r="AA230" s="608">
        <v>20</v>
      </c>
      <c r="AB230" s="608">
        <v>0</v>
      </c>
      <c r="AC230" s="608">
        <v>0</v>
      </c>
      <c r="AD230" s="608">
        <v>26</v>
      </c>
      <c r="AE230" s="608">
        <v>17</v>
      </c>
      <c r="AF230" s="608">
        <v>5</v>
      </c>
      <c r="AG230" s="608">
        <v>11</v>
      </c>
      <c r="AH230" s="608">
        <v>9</v>
      </c>
      <c r="AI230" s="608">
        <v>0</v>
      </c>
    </row>
    <row r="231" spans="1:35" x14ac:dyDescent="0.3">
      <c r="A231" s="170" t="str">
        <f t="shared" si="3"/>
        <v>4.00371</v>
      </c>
      <c r="B231" s="608" t="s">
        <v>227</v>
      </c>
      <c r="C231" s="608" t="s">
        <v>1785</v>
      </c>
      <c r="D231" s="608" t="s">
        <v>4139</v>
      </c>
      <c r="E231" s="608" t="s">
        <v>743</v>
      </c>
      <c r="F231" s="608" t="s">
        <v>739</v>
      </c>
      <c r="G231" s="608" t="s">
        <v>9</v>
      </c>
      <c r="H231" s="608" t="s">
        <v>5308</v>
      </c>
      <c r="I231" s="608" t="s">
        <v>5309</v>
      </c>
      <c r="J231" s="608" t="s">
        <v>4393</v>
      </c>
      <c r="K231" s="608" t="s">
        <v>5426</v>
      </c>
      <c r="L231" s="608" t="s">
        <v>60</v>
      </c>
      <c r="M231" s="608" t="s">
        <v>2</v>
      </c>
      <c r="N231" s="608" t="s">
        <v>3</v>
      </c>
      <c r="O231" s="608">
        <v>172</v>
      </c>
      <c r="P231" s="608">
        <v>109</v>
      </c>
      <c r="Q231" s="608">
        <v>63</v>
      </c>
      <c r="R231" s="608">
        <v>66</v>
      </c>
      <c r="S231" s="608">
        <v>36</v>
      </c>
      <c r="T231" s="608">
        <v>48</v>
      </c>
      <c r="U231" s="608">
        <v>36</v>
      </c>
      <c r="V231" s="608">
        <v>23</v>
      </c>
      <c r="W231" s="608">
        <v>12</v>
      </c>
      <c r="X231" s="608">
        <v>30</v>
      </c>
      <c r="Y231" s="608">
        <v>23</v>
      </c>
      <c r="Z231" s="608">
        <v>5</v>
      </c>
      <c r="AA231" s="608">
        <v>2</v>
      </c>
      <c r="AB231" s="608">
        <v>0</v>
      </c>
      <c r="AC231" s="608">
        <v>0</v>
      </c>
      <c r="AD231" s="608">
        <v>30</v>
      </c>
      <c r="AE231" s="608">
        <v>12</v>
      </c>
      <c r="AF231" s="608">
        <v>11</v>
      </c>
      <c r="AG231" s="608">
        <v>7</v>
      </c>
      <c r="AH231" s="608">
        <v>3</v>
      </c>
      <c r="AI231" s="608">
        <v>0</v>
      </c>
    </row>
    <row r="232" spans="1:35" x14ac:dyDescent="0.3">
      <c r="A232" s="170" t="str">
        <f t="shared" si="3"/>
        <v>4.00372</v>
      </c>
      <c r="B232" s="608" t="s">
        <v>350</v>
      </c>
      <c r="C232" s="608" t="s">
        <v>1787</v>
      </c>
      <c r="D232" s="608" t="s">
        <v>1788</v>
      </c>
      <c r="E232" s="608" t="s">
        <v>9</v>
      </c>
      <c r="F232" s="608" t="s">
        <v>289</v>
      </c>
      <c r="G232" s="608" t="s">
        <v>5</v>
      </c>
      <c r="H232" s="608" t="s">
        <v>5308</v>
      </c>
      <c r="I232" s="608" t="s">
        <v>5309</v>
      </c>
      <c r="J232" s="608" t="s">
        <v>4393</v>
      </c>
      <c r="K232" s="608" t="s">
        <v>5426</v>
      </c>
      <c r="L232" s="608" t="s">
        <v>118</v>
      </c>
      <c r="M232" s="608" t="s">
        <v>11</v>
      </c>
      <c r="N232" s="608" t="s">
        <v>2</v>
      </c>
      <c r="O232" s="608">
        <v>152</v>
      </c>
      <c r="P232" s="608">
        <v>96</v>
      </c>
      <c r="Q232" s="608">
        <v>56</v>
      </c>
      <c r="R232" s="608">
        <v>48</v>
      </c>
      <c r="S232" s="608">
        <v>32</v>
      </c>
      <c r="T232" s="608">
        <v>48</v>
      </c>
      <c r="U232" s="608">
        <v>28</v>
      </c>
      <c r="V232" s="608">
        <v>24</v>
      </c>
      <c r="W232" s="608">
        <v>16</v>
      </c>
      <c r="X232" s="608">
        <v>23</v>
      </c>
      <c r="Y232" s="608">
        <v>12</v>
      </c>
      <c r="Z232" s="608">
        <v>9</v>
      </c>
      <c r="AA232" s="608">
        <v>8</v>
      </c>
      <c r="AB232" s="608">
        <v>0</v>
      </c>
      <c r="AC232" s="608">
        <v>0</v>
      </c>
      <c r="AD232" s="608">
        <v>16</v>
      </c>
      <c r="AE232" s="608">
        <v>20</v>
      </c>
      <c r="AF232" s="608">
        <v>8</v>
      </c>
      <c r="AG232" s="608">
        <v>11</v>
      </c>
      <c r="AH232" s="608">
        <v>1</v>
      </c>
      <c r="AI232" s="608">
        <v>0</v>
      </c>
    </row>
    <row r="233" spans="1:35" x14ac:dyDescent="0.3">
      <c r="A233" s="170" t="str">
        <f t="shared" si="3"/>
        <v>4.00373</v>
      </c>
      <c r="B233" s="608" t="s">
        <v>352</v>
      </c>
      <c r="C233" s="608" t="s">
        <v>1792</v>
      </c>
      <c r="D233" s="608" t="s">
        <v>1793</v>
      </c>
      <c r="E233" s="608" t="s">
        <v>62</v>
      </c>
      <c r="F233" s="608" t="s">
        <v>109</v>
      </c>
      <c r="G233" s="608" t="s">
        <v>2</v>
      </c>
      <c r="H233" s="608" t="s">
        <v>5308</v>
      </c>
      <c r="I233" s="608" t="s">
        <v>5314</v>
      </c>
      <c r="J233" s="608" t="s">
        <v>4393</v>
      </c>
      <c r="K233" s="608" t="s">
        <v>5310</v>
      </c>
      <c r="L233" s="608" t="s">
        <v>35</v>
      </c>
      <c r="M233" s="608" t="s">
        <v>11</v>
      </c>
      <c r="N233" s="608" t="s">
        <v>2</v>
      </c>
      <c r="O233" s="608">
        <v>264</v>
      </c>
      <c r="P233" s="608">
        <v>155</v>
      </c>
      <c r="Q233" s="608">
        <v>109</v>
      </c>
      <c r="R233" s="608">
        <v>100</v>
      </c>
      <c r="S233" s="608">
        <v>62</v>
      </c>
      <c r="T233" s="608">
        <v>47</v>
      </c>
      <c r="U233" s="608">
        <v>27</v>
      </c>
      <c r="V233" s="608">
        <v>39</v>
      </c>
      <c r="W233" s="608">
        <v>20</v>
      </c>
      <c r="X233" s="608">
        <v>53</v>
      </c>
      <c r="Y233" s="608">
        <v>33</v>
      </c>
      <c r="Z233" s="608">
        <v>25</v>
      </c>
      <c r="AA233" s="608">
        <v>13</v>
      </c>
      <c r="AB233" s="608">
        <v>0</v>
      </c>
      <c r="AC233" s="608">
        <v>0</v>
      </c>
      <c r="AD233" s="608">
        <v>38</v>
      </c>
      <c r="AE233" s="608">
        <v>20</v>
      </c>
      <c r="AF233" s="608">
        <v>19</v>
      </c>
      <c r="AG233" s="608">
        <v>20</v>
      </c>
      <c r="AH233" s="608">
        <v>12</v>
      </c>
      <c r="AI233" s="608">
        <v>0</v>
      </c>
    </row>
    <row r="234" spans="1:35" x14ac:dyDescent="0.3">
      <c r="A234" s="170" t="str">
        <f t="shared" si="3"/>
        <v>4.00374</v>
      </c>
      <c r="B234" s="608" t="s">
        <v>353</v>
      </c>
      <c r="C234" s="608" t="s">
        <v>1794</v>
      </c>
      <c r="D234" s="608" t="s">
        <v>1795</v>
      </c>
      <c r="E234" s="608" t="s">
        <v>62</v>
      </c>
      <c r="F234" s="608" t="s">
        <v>109</v>
      </c>
      <c r="G234" s="608" t="s">
        <v>110</v>
      </c>
      <c r="H234" s="608" t="s">
        <v>5308</v>
      </c>
      <c r="I234" s="608" t="s">
        <v>5314</v>
      </c>
      <c r="J234" s="608" t="s">
        <v>4393</v>
      </c>
      <c r="K234" s="608" t="s">
        <v>5310</v>
      </c>
      <c r="L234" s="608" t="s">
        <v>35</v>
      </c>
      <c r="M234" s="608" t="s">
        <v>11</v>
      </c>
      <c r="N234" s="608" t="s">
        <v>1</v>
      </c>
      <c r="O234" s="608">
        <v>24</v>
      </c>
      <c r="P234" s="608">
        <v>12</v>
      </c>
      <c r="Q234" s="608">
        <v>12</v>
      </c>
      <c r="R234" s="608">
        <v>10</v>
      </c>
      <c r="S234" s="608">
        <v>4</v>
      </c>
      <c r="T234" s="608">
        <v>2</v>
      </c>
      <c r="U234" s="608">
        <v>1</v>
      </c>
      <c r="V234" s="608">
        <v>4</v>
      </c>
      <c r="W234" s="608">
        <v>4</v>
      </c>
      <c r="X234" s="608">
        <v>5</v>
      </c>
      <c r="Y234" s="608">
        <v>2</v>
      </c>
      <c r="Z234" s="608">
        <v>3</v>
      </c>
      <c r="AA234" s="608">
        <v>1</v>
      </c>
      <c r="AB234" s="608">
        <v>0</v>
      </c>
      <c r="AC234" s="608">
        <v>0</v>
      </c>
      <c r="AD234" s="608">
        <v>6</v>
      </c>
      <c r="AE234" s="608">
        <v>1</v>
      </c>
      <c r="AF234" s="608">
        <v>0</v>
      </c>
      <c r="AG234" s="608">
        <v>3</v>
      </c>
      <c r="AH234" s="608">
        <v>2</v>
      </c>
      <c r="AI234" s="608">
        <v>0</v>
      </c>
    </row>
    <row r="235" spans="1:35" x14ac:dyDescent="0.3">
      <c r="A235" s="170" t="str">
        <f t="shared" si="3"/>
        <v>4.00375</v>
      </c>
      <c r="B235" s="608" t="s">
        <v>354</v>
      </c>
      <c r="C235" s="608" t="s">
        <v>1382</v>
      </c>
      <c r="D235" s="608" t="s">
        <v>474</v>
      </c>
      <c r="E235" s="608" t="s">
        <v>3</v>
      </c>
      <c r="F235" s="608" t="s">
        <v>58</v>
      </c>
      <c r="G235" s="608" t="s">
        <v>3</v>
      </c>
      <c r="H235" s="608" t="s">
        <v>5308</v>
      </c>
      <c r="I235" s="608">
        <v>0</v>
      </c>
      <c r="J235" s="608" t="s">
        <v>996</v>
      </c>
      <c r="K235" s="608" t="s">
        <v>5310</v>
      </c>
      <c r="L235" s="608" t="s">
        <v>35</v>
      </c>
      <c r="M235" s="608" t="s">
        <v>1</v>
      </c>
      <c r="N235" s="608" t="s">
        <v>2</v>
      </c>
      <c r="O235" s="608">
        <v>40</v>
      </c>
      <c r="P235" s="608">
        <v>26</v>
      </c>
      <c r="Q235" s="608">
        <v>14</v>
      </c>
      <c r="R235" s="608">
        <v>13</v>
      </c>
      <c r="S235" s="608">
        <v>6</v>
      </c>
      <c r="T235" s="608">
        <v>8</v>
      </c>
      <c r="U235" s="608">
        <v>8</v>
      </c>
      <c r="V235" s="608">
        <v>0</v>
      </c>
      <c r="W235" s="608">
        <v>0</v>
      </c>
      <c r="X235" s="608">
        <v>19</v>
      </c>
      <c r="Y235" s="608">
        <v>12</v>
      </c>
      <c r="Z235" s="608">
        <v>0</v>
      </c>
      <c r="AA235" s="608">
        <v>0</v>
      </c>
      <c r="AB235" s="608">
        <v>0</v>
      </c>
      <c r="AC235" s="608">
        <v>0</v>
      </c>
      <c r="AD235" s="608">
        <v>7</v>
      </c>
      <c r="AE235" s="608">
        <v>0</v>
      </c>
      <c r="AF235" s="608">
        <v>0</v>
      </c>
      <c r="AG235" s="608">
        <v>7</v>
      </c>
      <c r="AH235" s="608">
        <v>0</v>
      </c>
      <c r="AI235" s="608">
        <v>0</v>
      </c>
    </row>
    <row r="236" spans="1:35" x14ac:dyDescent="0.3">
      <c r="A236" s="170" t="str">
        <f t="shared" si="3"/>
        <v>4.00376</v>
      </c>
      <c r="B236" s="608" t="s">
        <v>356</v>
      </c>
      <c r="C236" s="608" t="s">
        <v>1382</v>
      </c>
      <c r="D236" s="608" t="s">
        <v>1797</v>
      </c>
      <c r="E236" s="608" t="s">
        <v>3</v>
      </c>
      <c r="F236" s="608" t="s">
        <v>58</v>
      </c>
      <c r="G236" s="608" t="s">
        <v>1</v>
      </c>
      <c r="H236" s="608" t="s">
        <v>5308</v>
      </c>
      <c r="I236" s="608">
        <v>0</v>
      </c>
      <c r="J236" s="608" t="s">
        <v>996</v>
      </c>
      <c r="K236" s="608" t="s">
        <v>5310</v>
      </c>
      <c r="L236" s="608" t="s">
        <v>35</v>
      </c>
      <c r="M236" s="608" t="s">
        <v>1</v>
      </c>
      <c r="N236" s="608" t="s">
        <v>1</v>
      </c>
      <c r="O236" s="608">
        <v>21</v>
      </c>
      <c r="P236" s="608">
        <v>12</v>
      </c>
      <c r="Q236" s="608">
        <v>9</v>
      </c>
      <c r="R236" s="608">
        <v>4</v>
      </c>
      <c r="S236" s="608">
        <v>2</v>
      </c>
      <c r="T236" s="608">
        <v>6</v>
      </c>
      <c r="U236" s="608">
        <v>2</v>
      </c>
      <c r="V236" s="608">
        <v>4</v>
      </c>
      <c r="W236" s="608">
        <v>2</v>
      </c>
      <c r="X236" s="608">
        <v>7</v>
      </c>
      <c r="Y236" s="608">
        <v>6</v>
      </c>
      <c r="Z236" s="608">
        <v>0</v>
      </c>
      <c r="AA236" s="608">
        <v>0</v>
      </c>
      <c r="AB236" s="608">
        <v>0</v>
      </c>
      <c r="AC236" s="608">
        <v>0</v>
      </c>
      <c r="AD236" s="608">
        <v>2</v>
      </c>
      <c r="AE236" s="608">
        <v>4</v>
      </c>
      <c r="AF236" s="608">
        <v>2</v>
      </c>
      <c r="AG236" s="608">
        <v>1</v>
      </c>
      <c r="AH236" s="608">
        <v>0</v>
      </c>
      <c r="AI236" s="608">
        <v>0</v>
      </c>
    </row>
    <row r="237" spans="1:35" s="313" customFormat="1" x14ac:dyDescent="0.3">
      <c r="A237" s="170" t="str">
        <f t="shared" si="3"/>
        <v>4.00377</v>
      </c>
      <c r="B237" s="608" t="s">
        <v>358</v>
      </c>
      <c r="C237" s="608" t="s">
        <v>1798</v>
      </c>
      <c r="D237" s="608" t="s">
        <v>1799</v>
      </c>
      <c r="E237" s="608" t="s">
        <v>3</v>
      </c>
      <c r="F237" s="608" t="s">
        <v>58</v>
      </c>
      <c r="G237" s="608" t="s">
        <v>7</v>
      </c>
      <c r="H237" s="608" t="s">
        <v>5308</v>
      </c>
      <c r="I237" s="608" t="s">
        <v>5529</v>
      </c>
      <c r="J237" s="608" t="s">
        <v>4393</v>
      </c>
      <c r="K237" s="608" t="s">
        <v>5310</v>
      </c>
      <c r="L237" s="608" t="s">
        <v>35</v>
      </c>
      <c r="M237" s="608" t="s">
        <v>9</v>
      </c>
      <c r="N237" s="608" t="s">
        <v>4</v>
      </c>
      <c r="O237" s="608">
        <v>228</v>
      </c>
      <c r="P237" s="608">
        <v>128</v>
      </c>
      <c r="Q237" s="608">
        <v>100</v>
      </c>
      <c r="R237" s="608">
        <v>103</v>
      </c>
      <c r="S237" s="608">
        <v>60</v>
      </c>
      <c r="T237" s="608">
        <v>33</v>
      </c>
      <c r="U237" s="608">
        <v>20</v>
      </c>
      <c r="V237" s="608">
        <v>24</v>
      </c>
      <c r="W237" s="608">
        <v>14</v>
      </c>
      <c r="X237" s="608">
        <v>47</v>
      </c>
      <c r="Y237" s="608">
        <v>26</v>
      </c>
      <c r="Z237" s="608">
        <v>21</v>
      </c>
      <c r="AA237" s="608">
        <v>8</v>
      </c>
      <c r="AB237" s="608">
        <v>0</v>
      </c>
      <c r="AC237" s="608">
        <v>0</v>
      </c>
      <c r="AD237" s="608">
        <v>43</v>
      </c>
      <c r="AE237" s="608">
        <v>13</v>
      </c>
      <c r="AF237" s="608">
        <v>10</v>
      </c>
      <c r="AG237" s="608">
        <v>21</v>
      </c>
      <c r="AH237" s="608">
        <v>13</v>
      </c>
      <c r="AI237" s="608">
        <v>0</v>
      </c>
    </row>
    <row r="238" spans="1:35" x14ac:dyDescent="0.3">
      <c r="A238" s="170" t="str">
        <f t="shared" si="3"/>
        <v>4.00378</v>
      </c>
      <c r="B238" s="608" t="s">
        <v>213</v>
      </c>
      <c r="C238" s="608" t="s">
        <v>1800</v>
      </c>
      <c r="D238" s="608" t="s">
        <v>1801</v>
      </c>
      <c r="E238" s="608" t="s">
        <v>2</v>
      </c>
      <c r="F238" s="608" t="s">
        <v>164</v>
      </c>
      <c r="G238" s="608" t="s">
        <v>5</v>
      </c>
      <c r="H238" s="608" t="s">
        <v>5308</v>
      </c>
      <c r="I238" s="608" t="s">
        <v>5594</v>
      </c>
      <c r="J238" s="608" t="s">
        <v>4393</v>
      </c>
      <c r="K238" s="608" t="s">
        <v>5426</v>
      </c>
      <c r="L238" s="608" t="s">
        <v>33</v>
      </c>
      <c r="M238" s="608" t="s">
        <v>7</v>
      </c>
      <c r="N238" s="608" t="s">
        <v>3</v>
      </c>
      <c r="O238" s="608">
        <v>78</v>
      </c>
      <c r="P238" s="608">
        <v>45</v>
      </c>
      <c r="Q238" s="608">
        <v>33</v>
      </c>
      <c r="R238" s="608">
        <v>30</v>
      </c>
      <c r="S238" s="608">
        <v>18</v>
      </c>
      <c r="T238" s="608">
        <v>12</v>
      </c>
      <c r="U238" s="608">
        <v>7</v>
      </c>
      <c r="V238" s="608">
        <v>9</v>
      </c>
      <c r="W238" s="608">
        <v>4</v>
      </c>
      <c r="X238" s="608">
        <v>23</v>
      </c>
      <c r="Y238" s="608">
        <v>14</v>
      </c>
      <c r="Z238" s="608">
        <v>4</v>
      </c>
      <c r="AA238" s="608">
        <v>2</v>
      </c>
      <c r="AB238" s="608">
        <v>0</v>
      </c>
      <c r="AC238" s="608">
        <v>0</v>
      </c>
      <c r="AD238" s="608">
        <v>12</v>
      </c>
      <c r="AE238" s="608">
        <v>5</v>
      </c>
      <c r="AF238" s="608">
        <v>5</v>
      </c>
      <c r="AG238" s="608">
        <v>9</v>
      </c>
      <c r="AH238" s="608">
        <v>2</v>
      </c>
      <c r="AI238" s="608">
        <v>0</v>
      </c>
    </row>
    <row r="239" spans="1:35" x14ac:dyDescent="0.3">
      <c r="A239" s="170" t="str">
        <f t="shared" si="3"/>
        <v>4.00379</v>
      </c>
      <c r="B239" s="608" t="s">
        <v>83</v>
      </c>
      <c r="C239" s="608" t="s">
        <v>1802</v>
      </c>
      <c r="D239" s="608" t="s">
        <v>1803</v>
      </c>
      <c r="E239" s="608" t="s">
        <v>10</v>
      </c>
      <c r="F239" s="608" t="s">
        <v>786</v>
      </c>
      <c r="G239" s="608" t="s">
        <v>6</v>
      </c>
      <c r="H239" s="608" t="s">
        <v>5308</v>
      </c>
      <c r="I239" s="608" t="s">
        <v>5367</v>
      </c>
      <c r="J239" s="608" t="s">
        <v>4393</v>
      </c>
      <c r="K239" s="608" t="s">
        <v>5426</v>
      </c>
      <c r="L239" s="608" t="s">
        <v>118</v>
      </c>
      <c r="M239" s="608" t="s">
        <v>2</v>
      </c>
      <c r="N239" s="608" t="s">
        <v>6</v>
      </c>
      <c r="O239" s="608">
        <v>206</v>
      </c>
      <c r="P239" s="608">
        <v>92</v>
      </c>
      <c r="Q239" s="608">
        <v>114</v>
      </c>
      <c r="R239" s="608">
        <v>94</v>
      </c>
      <c r="S239" s="608">
        <v>40</v>
      </c>
      <c r="T239" s="608">
        <v>56</v>
      </c>
      <c r="U239" s="608">
        <v>24</v>
      </c>
      <c r="V239" s="608">
        <v>17</v>
      </c>
      <c r="W239" s="608">
        <v>10</v>
      </c>
      <c r="X239" s="608">
        <v>27</v>
      </c>
      <c r="Y239" s="608">
        <v>12</v>
      </c>
      <c r="Z239" s="608">
        <v>12</v>
      </c>
      <c r="AA239" s="608">
        <v>6</v>
      </c>
      <c r="AB239" s="608">
        <v>0</v>
      </c>
      <c r="AC239" s="608">
        <v>0</v>
      </c>
      <c r="AD239" s="608">
        <v>54</v>
      </c>
      <c r="AE239" s="608">
        <v>32</v>
      </c>
      <c r="AF239" s="608">
        <v>7</v>
      </c>
      <c r="AG239" s="608">
        <v>15</v>
      </c>
      <c r="AH239" s="608">
        <v>6</v>
      </c>
      <c r="AI239" s="608">
        <v>0</v>
      </c>
    </row>
    <row r="240" spans="1:35" x14ac:dyDescent="0.3">
      <c r="A240" s="170" t="str">
        <f t="shared" si="3"/>
        <v>4.00380</v>
      </c>
      <c r="B240" s="608" t="s">
        <v>138</v>
      </c>
      <c r="C240" s="608" t="s">
        <v>1382</v>
      </c>
      <c r="D240" s="608" t="s">
        <v>2568</v>
      </c>
      <c r="E240" s="608" t="s">
        <v>7</v>
      </c>
      <c r="F240" s="608" t="s">
        <v>103</v>
      </c>
      <c r="G240" s="608" t="s">
        <v>5</v>
      </c>
      <c r="H240" s="608" t="s">
        <v>5308</v>
      </c>
      <c r="I240" s="608">
        <v>0</v>
      </c>
      <c r="J240" s="608" t="s">
        <v>996</v>
      </c>
      <c r="K240" s="608" t="s">
        <v>5310</v>
      </c>
      <c r="L240" s="608" t="s">
        <v>102</v>
      </c>
      <c r="M240" s="608" t="s">
        <v>3</v>
      </c>
      <c r="N240" s="608" t="s">
        <v>6</v>
      </c>
      <c r="O240" s="608">
        <v>3</v>
      </c>
      <c r="P240" s="608">
        <v>2</v>
      </c>
      <c r="Q240" s="608">
        <v>1</v>
      </c>
      <c r="R240" s="608">
        <v>2</v>
      </c>
      <c r="S240" s="608">
        <v>2</v>
      </c>
      <c r="T240" s="608">
        <v>0</v>
      </c>
      <c r="U240" s="608">
        <v>0</v>
      </c>
      <c r="V240" s="608">
        <v>0</v>
      </c>
      <c r="W240" s="608">
        <v>0</v>
      </c>
      <c r="X240" s="608">
        <v>1</v>
      </c>
      <c r="Y240" s="608">
        <v>0</v>
      </c>
      <c r="Z240" s="608">
        <v>0</v>
      </c>
      <c r="AA240" s="608">
        <v>0</v>
      </c>
      <c r="AB240" s="608">
        <v>0</v>
      </c>
      <c r="AC240" s="608">
        <v>0</v>
      </c>
      <c r="AD240" s="608">
        <v>0</v>
      </c>
      <c r="AE240" s="608">
        <v>0</v>
      </c>
      <c r="AF240" s="608">
        <v>0</v>
      </c>
      <c r="AG240" s="608">
        <v>1</v>
      </c>
      <c r="AH240" s="608">
        <v>0</v>
      </c>
      <c r="AI240" s="608">
        <v>0</v>
      </c>
    </row>
    <row r="241" spans="1:35" x14ac:dyDescent="0.3">
      <c r="A241" s="170" t="str">
        <f t="shared" si="3"/>
        <v>4.00381</v>
      </c>
      <c r="B241" s="608" t="s">
        <v>175</v>
      </c>
      <c r="C241" s="608" t="s">
        <v>1805</v>
      </c>
      <c r="D241" s="608" t="s">
        <v>1806</v>
      </c>
      <c r="E241" s="608" t="s">
        <v>378</v>
      </c>
      <c r="F241" s="608" t="s">
        <v>4216</v>
      </c>
      <c r="G241" s="608" t="s">
        <v>2</v>
      </c>
      <c r="H241" s="608" t="s">
        <v>5308</v>
      </c>
      <c r="I241" s="608" t="s">
        <v>5309</v>
      </c>
      <c r="J241" s="608" t="s">
        <v>4393</v>
      </c>
      <c r="K241" s="608" t="s">
        <v>5426</v>
      </c>
      <c r="L241" s="608" t="s">
        <v>35</v>
      </c>
      <c r="M241" s="608" t="s">
        <v>15</v>
      </c>
      <c r="N241" s="608" t="s">
        <v>2</v>
      </c>
      <c r="O241" s="608">
        <v>47</v>
      </c>
      <c r="P241" s="608">
        <v>31</v>
      </c>
      <c r="Q241" s="608">
        <v>16</v>
      </c>
      <c r="R241" s="608">
        <v>15</v>
      </c>
      <c r="S241" s="608">
        <v>10</v>
      </c>
      <c r="T241" s="608">
        <v>13</v>
      </c>
      <c r="U241" s="608">
        <v>7</v>
      </c>
      <c r="V241" s="608">
        <v>5</v>
      </c>
      <c r="W241" s="608">
        <v>5</v>
      </c>
      <c r="X241" s="608">
        <v>12</v>
      </c>
      <c r="Y241" s="608">
        <v>8</v>
      </c>
      <c r="Z241" s="608">
        <v>2</v>
      </c>
      <c r="AA241" s="608">
        <v>1</v>
      </c>
      <c r="AB241" s="608">
        <v>0</v>
      </c>
      <c r="AC241" s="608">
        <v>0</v>
      </c>
      <c r="AD241" s="608">
        <v>5</v>
      </c>
      <c r="AE241" s="608">
        <v>6</v>
      </c>
      <c r="AF241" s="608">
        <v>0</v>
      </c>
      <c r="AG241" s="608">
        <v>4</v>
      </c>
      <c r="AH241" s="608">
        <v>1</v>
      </c>
      <c r="AI241" s="608">
        <v>0</v>
      </c>
    </row>
    <row r="242" spans="1:35" x14ac:dyDescent="0.3">
      <c r="A242" s="170" t="str">
        <f t="shared" si="3"/>
        <v>4.00382</v>
      </c>
      <c r="B242" s="608" t="s">
        <v>359</v>
      </c>
      <c r="C242" s="608" t="s">
        <v>1808</v>
      </c>
      <c r="D242" s="608" t="s">
        <v>1809</v>
      </c>
      <c r="E242" s="608" t="s">
        <v>378</v>
      </c>
      <c r="F242" s="608" t="s">
        <v>4216</v>
      </c>
      <c r="G242" s="608" t="s">
        <v>6</v>
      </c>
      <c r="H242" s="608" t="s">
        <v>5308</v>
      </c>
      <c r="I242" s="608" t="s">
        <v>5309</v>
      </c>
      <c r="J242" s="608" t="s">
        <v>4393</v>
      </c>
      <c r="K242" s="608" t="s">
        <v>5426</v>
      </c>
      <c r="L242" s="608" t="s">
        <v>35</v>
      </c>
      <c r="M242" s="608" t="s">
        <v>99</v>
      </c>
      <c r="N242" s="608" t="s">
        <v>4</v>
      </c>
      <c r="O242" s="608">
        <v>194</v>
      </c>
      <c r="P242" s="608">
        <v>112</v>
      </c>
      <c r="Q242" s="608">
        <v>82</v>
      </c>
      <c r="R242" s="608">
        <v>77</v>
      </c>
      <c r="S242" s="608">
        <v>41</v>
      </c>
      <c r="T242" s="608">
        <v>44</v>
      </c>
      <c r="U242" s="608">
        <v>25</v>
      </c>
      <c r="V242" s="608">
        <v>32</v>
      </c>
      <c r="W242" s="608">
        <v>17</v>
      </c>
      <c r="X242" s="608">
        <v>25</v>
      </c>
      <c r="Y242" s="608">
        <v>16</v>
      </c>
      <c r="Z242" s="608">
        <v>16</v>
      </c>
      <c r="AA242" s="608">
        <v>13</v>
      </c>
      <c r="AB242" s="608">
        <v>0</v>
      </c>
      <c r="AC242" s="608">
        <v>0</v>
      </c>
      <c r="AD242" s="608">
        <v>36</v>
      </c>
      <c r="AE242" s="608">
        <v>19</v>
      </c>
      <c r="AF242" s="608">
        <v>15</v>
      </c>
      <c r="AG242" s="608">
        <v>9</v>
      </c>
      <c r="AH242" s="608">
        <v>3</v>
      </c>
      <c r="AI242" s="608">
        <v>0</v>
      </c>
    </row>
    <row r="243" spans="1:35" x14ac:dyDescent="0.3">
      <c r="A243" s="170" t="str">
        <f t="shared" si="3"/>
        <v>4.00383</v>
      </c>
      <c r="B243" s="608" t="s">
        <v>1215</v>
      </c>
      <c r="C243" s="608" t="s">
        <v>1811</v>
      </c>
      <c r="D243" s="608" t="s">
        <v>1812</v>
      </c>
      <c r="E243" s="608" t="s">
        <v>378</v>
      </c>
      <c r="F243" s="608" t="s">
        <v>4216</v>
      </c>
      <c r="G243" s="608" t="s">
        <v>7</v>
      </c>
      <c r="H243" s="608" t="s">
        <v>5308</v>
      </c>
      <c r="I243" s="608" t="s">
        <v>5309</v>
      </c>
      <c r="J243" s="608" t="s">
        <v>4393</v>
      </c>
      <c r="K243" s="608" t="s">
        <v>5426</v>
      </c>
      <c r="L243" s="608" t="s">
        <v>35</v>
      </c>
      <c r="M243" s="608" t="s">
        <v>15</v>
      </c>
      <c r="N243" s="608" t="s">
        <v>6</v>
      </c>
      <c r="O243" s="608">
        <v>87</v>
      </c>
      <c r="P243" s="608">
        <v>47</v>
      </c>
      <c r="Q243" s="608">
        <v>40</v>
      </c>
      <c r="R243" s="608">
        <v>44</v>
      </c>
      <c r="S243" s="608">
        <v>24</v>
      </c>
      <c r="T243" s="608">
        <v>22</v>
      </c>
      <c r="U243" s="608">
        <v>10</v>
      </c>
      <c r="V243" s="608">
        <v>13</v>
      </c>
      <c r="W243" s="608">
        <v>9</v>
      </c>
      <c r="X243" s="608">
        <v>7</v>
      </c>
      <c r="Y243" s="608">
        <v>3</v>
      </c>
      <c r="Z243" s="608">
        <v>1</v>
      </c>
      <c r="AA243" s="608">
        <v>1</v>
      </c>
      <c r="AB243" s="608">
        <v>0</v>
      </c>
      <c r="AC243" s="608">
        <v>0</v>
      </c>
      <c r="AD243" s="608">
        <v>20</v>
      </c>
      <c r="AE243" s="608">
        <v>12</v>
      </c>
      <c r="AF243" s="608">
        <v>4</v>
      </c>
      <c r="AG243" s="608">
        <v>4</v>
      </c>
      <c r="AH243" s="608">
        <v>0</v>
      </c>
      <c r="AI243" s="608">
        <v>0</v>
      </c>
    </row>
    <row r="244" spans="1:35" x14ac:dyDescent="0.3">
      <c r="A244" s="170" t="str">
        <f t="shared" si="3"/>
        <v>4.00385</v>
      </c>
      <c r="B244" s="608" t="s">
        <v>360</v>
      </c>
      <c r="C244" s="608" t="s">
        <v>1813</v>
      </c>
      <c r="D244" s="608" t="s">
        <v>1814</v>
      </c>
      <c r="E244" s="608" t="s">
        <v>1</v>
      </c>
      <c r="F244" s="608" t="s">
        <v>3277</v>
      </c>
      <c r="G244" s="608" t="s">
        <v>6</v>
      </c>
      <c r="H244" s="608" t="s">
        <v>5308</v>
      </c>
      <c r="I244" s="608" t="s">
        <v>5309</v>
      </c>
      <c r="J244" s="608" t="s">
        <v>4393</v>
      </c>
      <c r="K244" s="608" t="s">
        <v>5310</v>
      </c>
      <c r="L244" s="608" t="s">
        <v>33</v>
      </c>
      <c r="M244" s="608" t="s">
        <v>11</v>
      </c>
      <c r="N244" s="608" t="s">
        <v>5</v>
      </c>
      <c r="O244" s="608">
        <v>481</v>
      </c>
      <c r="P244" s="608">
        <v>252</v>
      </c>
      <c r="Q244" s="608">
        <v>229</v>
      </c>
      <c r="R244" s="608">
        <v>174</v>
      </c>
      <c r="S244" s="608">
        <v>80</v>
      </c>
      <c r="T244" s="608">
        <v>106</v>
      </c>
      <c r="U244" s="608">
        <v>68</v>
      </c>
      <c r="V244" s="608">
        <v>59</v>
      </c>
      <c r="W244" s="608">
        <v>30</v>
      </c>
      <c r="X244" s="608">
        <v>116</v>
      </c>
      <c r="Y244" s="608">
        <v>63</v>
      </c>
      <c r="Z244" s="608">
        <v>26</v>
      </c>
      <c r="AA244" s="608">
        <v>11</v>
      </c>
      <c r="AB244" s="608">
        <v>0</v>
      </c>
      <c r="AC244" s="608">
        <v>0</v>
      </c>
      <c r="AD244" s="608">
        <v>94</v>
      </c>
      <c r="AE244" s="608">
        <v>38</v>
      </c>
      <c r="AF244" s="608">
        <v>29</v>
      </c>
      <c r="AG244" s="608">
        <v>53</v>
      </c>
      <c r="AH244" s="608">
        <v>15</v>
      </c>
      <c r="AI244" s="608">
        <v>0</v>
      </c>
    </row>
    <row r="245" spans="1:35" x14ac:dyDescent="0.3">
      <c r="A245" s="170" t="str">
        <f t="shared" si="3"/>
        <v>4.00386</v>
      </c>
      <c r="B245" s="608" t="s">
        <v>1216</v>
      </c>
      <c r="C245" s="608" t="s">
        <v>1815</v>
      </c>
      <c r="D245" s="608" t="s">
        <v>1447</v>
      </c>
      <c r="E245" s="608" t="s">
        <v>4730</v>
      </c>
      <c r="F245" s="608" t="s">
        <v>3279</v>
      </c>
      <c r="G245" s="608" t="s">
        <v>6</v>
      </c>
      <c r="H245" s="608" t="s">
        <v>5308</v>
      </c>
      <c r="I245" s="608" t="s">
        <v>5309</v>
      </c>
      <c r="J245" s="608" t="s">
        <v>4393</v>
      </c>
      <c r="K245" s="608" t="s">
        <v>5310</v>
      </c>
      <c r="L245" s="608" t="s">
        <v>33</v>
      </c>
      <c r="M245" s="608" t="s">
        <v>13</v>
      </c>
      <c r="N245" s="608" t="s">
        <v>4</v>
      </c>
      <c r="O245" s="608">
        <v>184</v>
      </c>
      <c r="P245" s="608">
        <v>101</v>
      </c>
      <c r="Q245" s="608">
        <v>83</v>
      </c>
      <c r="R245" s="608">
        <v>41</v>
      </c>
      <c r="S245" s="608">
        <v>20</v>
      </c>
      <c r="T245" s="608">
        <v>47</v>
      </c>
      <c r="U245" s="608">
        <v>21</v>
      </c>
      <c r="V245" s="608">
        <v>19</v>
      </c>
      <c r="W245" s="608">
        <v>17</v>
      </c>
      <c r="X245" s="608">
        <v>50</v>
      </c>
      <c r="Y245" s="608">
        <v>25</v>
      </c>
      <c r="Z245" s="608">
        <v>27</v>
      </c>
      <c r="AA245" s="608">
        <v>18</v>
      </c>
      <c r="AB245" s="608">
        <v>0</v>
      </c>
      <c r="AC245" s="608">
        <v>0</v>
      </c>
      <c r="AD245" s="608">
        <v>21</v>
      </c>
      <c r="AE245" s="608">
        <v>26</v>
      </c>
      <c r="AF245" s="608">
        <v>2</v>
      </c>
      <c r="AG245" s="608">
        <v>25</v>
      </c>
      <c r="AH245" s="608">
        <v>9</v>
      </c>
      <c r="AI245" s="608">
        <v>0</v>
      </c>
    </row>
    <row r="246" spans="1:35" x14ac:dyDescent="0.3">
      <c r="A246" s="170" t="str">
        <f t="shared" si="3"/>
        <v>4.00388</v>
      </c>
      <c r="B246" s="608" t="s">
        <v>361</v>
      </c>
      <c r="C246" s="608" t="s">
        <v>1382</v>
      </c>
      <c r="D246" s="608" t="s">
        <v>4068</v>
      </c>
      <c r="E246" s="608" t="s">
        <v>4728</v>
      </c>
      <c r="F246" s="608" t="s">
        <v>3278</v>
      </c>
      <c r="G246" s="608" t="s">
        <v>2</v>
      </c>
      <c r="H246" s="608" t="s">
        <v>5308</v>
      </c>
      <c r="I246" s="608">
        <v>0</v>
      </c>
      <c r="J246" s="608" t="s">
        <v>996</v>
      </c>
      <c r="K246" s="608" t="s">
        <v>5310</v>
      </c>
      <c r="L246" s="608" t="s">
        <v>33</v>
      </c>
      <c r="M246" s="608" t="s">
        <v>1</v>
      </c>
      <c r="N246" s="608" t="s">
        <v>10</v>
      </c>
      <c r="O246" s="608">
        <v>4</v>
      </c>
      <c r="P246" s="608">
        <v>1</v>
      </c>
      <c r="Q246" s="608">
        <v>3</v>
      </c>
      <c r="R246" s="608">
        <v>3</v>
      </c>
      <c r="S246" s="608">
        <v>1</v>
      </c>
      <c r="T246" s="608">
        <v>0</v>
      </c>
      <c r="U246" s="608">
        <v>0</v>
      </c>
      <c r="V246" s="608">
        <v>0</v>
      </c>
      <c r="W246" s="608">
        <v>0</v>
      </c>
      <c r="X246" s="608">
        <v>1</v>
      </c>
      <c r="Y246" s="608">
        <v>0</v>
      </c>
      <c r="Z246" s="608">
        <v>0</v>
      </c>
      <c r="AA246" s="608">
        <v>0</v>
      </c>
      <c r="AB246" s="608">
        <v>0</v>
      </c>
      <c r="AC246" s="608">
        <v>0</v>
      </c>
      <c r="AD246" s="608">
        <v>2</v>
      </c>
      <c r="AE246" s="608">
        <v>0</v>
      </c>
      <c r="AF246" s="608">
        <v>0</v>
      </c>
      <c r="AG246" s="608">
        <v>1</v>
      </c>
      <c r="AH246" s="608">
        <v>0</v>
      </c>
      <c r="AI246" s="608">
        <v>0</v>
      </c>
    </row>
    <row r="247" spans="1:35" x14ac:dyDescent="0.3">
      <c r="A247" s="170" t="str">
        <f t="shared" si="3"/>
        <v>4.00389</v>
      </c>
      <c r="B247" s="608" t="s">
        <v>1818</v>
      </c>
      <c r="C247" s="608" t="s">
        <v>1382</v>
      </c>
      <c r="D247" s="608" t="s">
        <v>2569</v>
      </c>
      <c r="E247" s="608" t="s">
        <v>4730</v>
      </c>
      <c r="F247" s="608" t="s">
        <v>3279</v>
      </c>
      <c r="G247" s="608" t="s">
        <v>1</v>
      </c>
      <c r="H247" s="608" t="s">
        <v>5308</v>
      </c>
      <c r="I247" s="608">
        <v>0</v>
      </c>
      <c r="J247" s="608" t="s">
        <v>996</v>
      </c>
      <c r="K247" s="608" t="s">
        <v>5310</v>
      </c>
      <c r="L247" s="608" t="s">
        <v>33</v>
      </c>
      <c r="M247" s="608" t="s">
        <v>9</v>
      </c>
      <c r="N247" s="608" t="s">
        <v>1</v>
      </c>
      <c r="O247" s="608">
        <v>15</v>
      </c>
      <c r="P247" s="608">
        <v>10</v>
      </c>
      <c r="Q247" s="608">
        <v>5</v>
      </c>
      <c r="R247" s="608">
        <v>3</v>
      </c>
      <c r="S247" s="608">
        <v>1</v>
      </c>
      <c r="T247" s="608">
        <v>3</v>
      </c>
      <c r="U247" s="608">
        <v>2</v>
      </c>
      <c r="V247" s="608">
        <v>3</v>
      </c>
      <c r="W247" s="608">
        <v>3</v>
      </c>
      <c r="X247" s="608">
        <v>4</v>
      </c>
      <c r="Y247" s="608">
        <v>2</v>
      </c>
      <c r="Z247" s="608">
        <v>2</v>
      </c>
      <c r="AA247" s="608">
        <v>2</v>
      </c>
      <c r="AB247" s="608">
        <v>0</v>
      </c>
      <c r="AC247" s="608">
        <v>0</v>
      </c>
      <c r="AD247" s="608">
        <v>2</v>
      </c>
      <c r="AE247" s="608">
        <v>1</v>
      </c>
      <c r="AF247" s="608">
        <v>0</v>
      </c>
      <c r="AG247" s="608">
        <v>2</v>
      </c>
      <c r="AH247" s="608">
        <v>0</v>
      </c>
      <c r="AI247" s="608">
        <v>0</v>
      </c>
    </row>
    <row r="248" spans="1:35" x14ac:dyDescent="0.3">
      <c r="A248" s="170" t="str">
        <f t="shared" si="3"/>
        <v>4.00391</v>
      </c>
      <c r="B248" s="608" t="s">
        <v>362</v>
      </c>
      <c r="C248" s="608" t="s">
        <v>1382</v>
      </c>
      <c r="D248" s="608" t="s">
        <v>1820</v>
      </c>
      <c r="E248" s="608" t="s">
        <v>4730</v>
      </c>
      <c r="F248" s="608" t="s">
        <v>3279</v>
      </c>
      <c r="G248" s="608" t="s">
        <v>3</v>
      </c>
      <c r="H248" s="608" t="s">
        <v>5308</v>
      </c>
      <c r="I248" s="608">
        <v>0</v>
      </c>
      <c r="J248" s="608" t="s">
        <v>996</v>
      </c>
      <c r="K248" s="608" t="s">
        <v>5310</v>
      </c>
      <c r="L248" s="608" t="s">
        <v>33</v>
      </c>
      <c r="M248" s="608" t="s">
        <v>99</v>
      </c>
      <c r="N248" s="608" t="s">
        <v>2</v>
      </c>
      <c r="O248" s="608">
        <v>2</v>
      </c>
      <c r="P248" s="608">
        <v>1</v>
      </c>
      <c r="Q248" s="608">
        <v>1</v>
      </c>
      <c r="R248" s="608">
        <v>1</v>
      </c>
      <c r="S248" s="608">
        <v>0</v>
      </c>
      <c r="T248" s="608">
        <v>1</v>
      </c>
      <c r="U248" s="608">
        <v>1</v>
      </c>
      <c r="V248" s="608">
        <v>0</v>
      </c>
      <c r="W248" s="608">
        <v>0</v>
      </c>
      <c r="X248" s="608">
        <v>0</v>
      </c>
      <c r="Y248" s="608">
        <v>0</v>
      </c>
      <c r="Z248" s="608">
        <v>0</v>
      </c>
      <c r="AA248" s="608">
        <v>0</v>
      </c>
      <c r="AB248" s="608">
        <v>0</v>
      </c>
      <c r="AC248" s="608">
        <v>0</v>
      </c>
      <c r="AD248" s="608">
        <v>1</v>
      </c>
      <c r="AE248" s="608">
        <v>0</v>
      </c>
      <c r="AF248" s="608">
        <v>0</v>
      </c>
      <c r="AG248" s="608">
        <v>0</v>
      </c>
      <c r="AH248" s="608">
        <v>0</v>
      </c>
      <c r="AI248" s="608">
        <v>0</v>
      </c>
    </row>
    <row r="249" spans="1:35" x14ac:dyDescent="0.3">
      <c r="A249" s="170" t="str">
        <f t="shared" si="3"/>
        <v>4.00392</v>
      </c>
      <c r="B249" s="608" t="s">
        <v>363</v>
      </c>
      <c r="C249" s="608" t="s">
        <v>1382</v>
      </c>
      <c r="D249" s="608" t="s">
        <v>1821</v>
      </c>
      <c r="E249" s="608" t="s">
        <v>5</v>
      </c>
      <c r="F249" s="608" t="s">
        <v>120</v>
      </c>
      <c r="G249" s="608" t="s">
        <v>1</v>
      </c>
      <c r="H249" s="608" t="s">
        <v>5308</v>
      </c>
      <c r="I249" s="608">
        <v>0</v>
      </c>
      <c r="J249" s="608" t="s">
        <v>996</v>
      </c>
      <c r="K249" s="608" t="s">
        <v>5310</v>
      </c>
      <c r="L249" s="608" t="s">
        <v>48</v>
      </c>
      <c r="M249" s="608" t="s">
        <v>1</v>
      </c>
      <c r="N249" s="608" t="s">
        <v>2</v>
      </c>
      <c r="O249" s="608">
        <v>28</v>
      </c>
      <c r="P249" s="608">
        <v>20</v>
      </c>
      <c r="Q249" s="608">
        <v>8</v>
      </c>
      <c r="R249" s="608">
        <v>12</v>
      </c>
      <c r="S249" s="608">
        <v>8</v>
      </c>
      <c r="T249" s="608">
        <v>5</v>
      </c>
      <c r="U249" s="608">
        <v>5</v>
      </c>
      <c r="V249" s="608">
        <v>9</v>
      </c>
      <c r="W249" s="608">
        <v>5</v>
      </c>
      <c r="X249" s="608">
        <v>2</v>
      </c>
      <c r="Y249" s="608">
        <v>2</v>
      </c>
      <c r="Z249" s="608">
        <v>0</v>
      </c>
      <c r="AA249" s="608">
        <v>0</v>
      </c>
      <c r="AB249" s="608">
        <v>0</v>
      </c>
      <c r="AC249" s="608">
        <v>0</v>
      </c>
      <c r="AD249" s="608">
        <v>4</v>
      </c>
      <c r="AE249" s="608">
        <v>0</v>
      </c>
      <c r="AF249" s="608">
        <v>4</v>
      </c>
      <c r="AG249" s="608">
        <v>0</v>
      </c>
      <c r="AH249" s="608">
        <v>0</v>
      </c>
      <c r="AI249" s="608">
        <v>0</v>
      </c>
    </row>
    <row r="250" spans="1:35" x14ac:dyDescent="0.3">
      <c r="A250" s="170" t="str">
        <f t="shared" si="3"/>
        <v>4.00394</v>
      </c>
      <c r="B250" s="608" t="s">
        <v>364</v>
      </c>
      <c r="C250" s="608" t="s">
        <v>1823</v>
      </c>
      <c r="D250" s="608" t="s">
        <v>1824</v>
      </c>
      <c r="E250" s="608" t="s">
        <v>5</v>
      </c>
      <c r="F250" s="608" t="s">
        <v>120</v>
      </c>
      <c r="G250" s="608" t="s">
        <v>7</v>
      </c>
      <c r="H250" s="608" t="s">
        <v>5308</v>
      </c>
      <c r="I250" s="608" t="s">
        <v>5309</v>
      </c>
      <c r="J250" s="608" t="s">
        <v>4393</v>
      </c>
      <c r="K250" s="608" t="s">
        <v>5426</v>
      </c>
      <c r="L250" s="608" t="s">
        <v>48</v>
      </c>
      <c r="M250" s="608" t="s">
        <v>1</v>
      </c>
      <c r="N250" s="608" t="s">
        <v>7</v>
      </c>
      <c r="O250" s="608">
        <v>30</v>
      </c>
      <c r="P250" s="608">
        <v>16</v>
      </c>
      <c r="Q250" s="608">
        <v>14</v>
      </c>
      <c r="R250" s="608">
        <v>14</v>
      </c>
      <c r="S250" s="608">
        <v>6</v>
      </c>
      <c r="T250" s="608">
        <v>3</v>
      </c>
      <c r="U250" s="608">
        <v>3</v>
      </c>
      <c r="V250" s="608">
        <v>0</v>
      </c>
      <c r="W250" s="608">
        <v>0</v>
      </c>
      <c r="X250" s="608">
        <v>13</v>
      </c>
      <c r="Y250" s="608">
        <v>7</v>
      </c>
      <c r="Z250" s="608">
        <v>0</v>
      </c>
      <c r="AA250" s="608">
        <v>0</v>
      </c>
      <c r="AB250" s="608">
        <v>0</v>
      </c>
      <c r="AC250" s="608">
        <v>0</v>
      </c>
      <c r="AD250" s="608">
        <v>8</v>
      </c>
      <c r="AE250" s="608">
        <v>0</v>
      </c>
      <c r="AF250" s="608">
        <v>0</v>
      </c>
      <c r="AG250" s="608">
        <v>6</v>
      </c>
      <c r="AH250" s="608">
        <v>0</v>
      </c>
      <c r="AI250" s="608">
        <v>0</v>
      </c>
    </row>
    <row r="251" spans="1:35" x14ac:dyDescent="0.3">
      <c r="A251" s="170" t="str">
        <f t="shared" si="3"/>
        <v>4.00395</v>
      </c>
      <c r="B251" s="608" t="s">
        <v>293</v>
      </c>
      <c r="C251" s="608" t="s">
        <v>1825</v>
      </c>
      <c r="D251" s="608" t="s">
        <v>1826</v>
      </c>
      <c r="E251" s="608" t="s">
        <v>5</v>
      </c>
      <c r="F251" s="608" t="s">
        <v>120</v>
      </c>
      <c r="G251" s="608" t="s">
        <v>2</v>
      </c>
      <c r="H251" s="608" t="s">
        <v>5308</v>
      </c>
      <c r="I251" s="608" t="s">
        <v>5309</v>
      </c>
      <c r="J251" s="608" t="s">
        <v>4393</v>
      </c>
      <c r="K251" s="608" t="s">
        <v>5310</v>
      </c>
      <c r="L251" s="608" t="s">
        <v>48</v>
      </c>
      <c r="M251" s="608" t="s">
        <v>1</v>
      </c>
      <c r="N251" s="608" t="s">
        <v>6</v>
      </c>
      <c r="O251" s="608">
        <v>309</v>
      </c>
      <c r="P251" s="608">
        <v>174</v>
      </c>
      <c r="Q251" s="608">
        <v>135</v>
      </c>
      <c r="R251" s="608">
        <v>143</v>
      </c>
      <c r="S251" s="608">
        <v>73</v>
      </c>
      <c r="T251" s="608">
        <v>56</v>
      </c>
      <c r="U251" s="608">
        <v>31</v>
      </c>
      <c r="V251" s="608">
        <v>42</v>
      </c>
      <c r="W251" s="608">
        <v>25</v>
      </c>
      <c r="X251" s="608">
        <v>59</v>
      </c>
      <c r="Y251" s="608">
        <v>39</v>
      </c>
      <c r="Z251" s="608">
        <v>9</v>
      </c>
      <c r="AA251" s="608">
        <v>6</v>
      </c>
      <c r="AB251" s="608">
        <v>0</v>
      </c>
      <c r="AC251" s="608">
        <v>0</v>
      </c>
      <c r="AD251" s="608">
        <v>70</v>
      </c>
      <c r="AE251" s="608">
        <v>25</v>
      </c>
      <c r="AF251" s="608">
        <v>17</v>
      </c>
      <c r="AG251" s="608">
        <v>20</v>
      </c>
      <c r="AH251" s="608">
        <v>3</v>
      </c>
      <c r="AI251" s="608">
        <v>0</v>
      </c>
    </row>
    <row r="252" spans="1:35" x14ac:dyDescent="0.3">
      <c r="A252" s="170" t="str">
        <f t="shared" si="3"/>
        <v>4.00397</v>
      </c>
      <c r="B252" s="608" t="s">
        <v>369</v>
      </c>
      <c r="C252" s="608" t="s">
        <v>1382</v>
      </c>
      <c r="D252" s="608" t="s">
        <v>1350</v>
      </c>
      <c r="E252" s="608" t="s">
        <v>3</v>
      </c>
      <c r="F252" s="608" t="s">
        <v>58</v>
      </c>
      <c r="G252" s="608" t="s">
        <v>6</v>
      </c>
      <c r="H252" s="608" t="s">
        <v>5308</v>
      </c>
      <c r="I252" s="608">
        <v>0</v>
      </c>
      <c r="J252" s="608" t="s">
        <v>996</v>
      </c>
      <c r="K252" s="608" t="s">
        <v>5310</v>
      </c>
      <c r="L252" s="608" t="s">
        <v>35</v>
      </c>
      <c r="M252" s="608" t="s">
        <v>3</v>
      </c>
      <c r="N252" s="608" t="s">
        <v>1</v>
      </c>
      <c r="O252" s="608">
        <v>0</v>
      </c>
      <c r="P252" s="608">
        <v>0</v>
      </c>
      <c r="Q252" s="608">
        <v>0</v>
      </c>
      <c r="R252" s="608">
        <v>0</v>
      </c>
      <c r="S252" s="608">
        <v>0</v>
      </c>
      <c r="T252" s="608">
        <v>0</v>
      </c>
      <c r="U252" s="608">
        <v>0</v>
      </c>
      <c r="V252" s="608">
        <v>0</v>
      </c>
      <c r="W252" s="608">
        <v>0</v>
      </c>
      <c r="X252" s="608">
        <v>0</v>
      </c>
      <c r="Y252" s="608">
        <v>0</v>
      </c>
      <c r="Z252" s="608">
        <v>0</v>
      </c>
      <c r="AA252" s="608">
        <v>0</v>
      </c>
      <c r="AB252" s="608">
        <v>0</v>
      </c>
      <c r="AC252" s="608">
        <v>0</v>
      </c>
      <c r="AD252" s="608">
        <v>0</v>
      </c>
      <c r="AE252" s="608">
        <v>0</v>
      </c>
      <c r="AF252" s="608">
        <v>0</v>
      </c>
      <c r="AG252" s="608">
        <v>0</v>
      </c>
      <c r="AH252" s="608">
        <v>0</v>
      </c>
      <c r="AI252" s="608">
        <v>0</v>
      </c>
    </row>
    <row r="253" spans="1:35" x14ac:dyDescent="0.3">
      <c r="A253" s="170" t="str">
        <f t="shared" si="3"/>
        <v>4.00398</v>
      </c>
      <c r="B253" s="608" t="s">
        <v>370</v>
      </c>
      <c r="C253" s="608" t="s">
        <v>1827</v>
      </c>
      <c r="D253" s="608" t="s">
        <v>1828</v>
      </c>
      <c r="E253" s="608" t="s">
        <v>4734</v>
      </c>
      <c r="F253" s="608" t="s">
        <v>3280</v>
      </c>
      <c r="G253" s="608" t="s">
        <v>13</v>
      </c>
      <c r="H253" s="608" t="s">
        <v>5308</v>
      </c>
      <c r="I253" s="608" t="s">
        <v>5367</v>
      </c>
      <c r="J253" s="608" t="s">
        <v>4393</v>
      </c>
      <c r="K253" s="608" t="s">
        <v>5426</v>
      </c>
      <c r="L253" s="608" t="s">
        <v>72</v>
      </c>
      <c r="M253" s="608" t="s">
        <v>3</v>
      </c>
      <c r="N253" s="608" t="s">
        <v>4</v>
      </c>
      <c r="O253" s="608">
        <v>23</v>
      </c>
      <c r="P253" s="608">
        <v>16</v>
      </c>
      <c r="Q253" s="608">
        <v>7</v>
      </c>
      <c r="R253" s="608">
        <v>1</v>
      </c>
      <c r="S253" s="608">
        <v>1</v>
      </c>
      <c r="T253" s="608">
        <v>10</v>
      </c>
      <c r="U253" s="608">
        <v>8</v>
      </c>
      <c r="V253" s="608">
        <v>3</v>
      </c>
      <c r="W253" s="608">
        <v>1</v>
      </c>
      <c r="X253" s="608">
        <v>6</v>
      </c>
      <c r="Y253" s="608">
        <v>4</v>
      </c>
      <c r="Z253" s="608">
        <v>3</v>
      </c>
      <c r="AA253" s="608">
        <v>2</v>
      </c>
      <c r="AB253" s="608">
        <v>0</v>
      </c>
      <c r="AC253" s="608">
        <v>0</v>
      </c>
      <c r="AD253" s="608">
        <v>0</v>
      </c>
      <c r="AE253" s="608">
        <v>2</v>
      </c>
      <c r="AF253" s="608">
        <v>2</v>
      </c>
      <c r="AG253" s="608">
        <v>2</v>
      </c>
      <c r="AH253" s="608">
        <v>1</v>
      </c>
      <c r="AI253" s="608">
        <v>0</v>
      </c>
    </row>
    <row r="254" spans="1:35" x14ac:dyDescent="0.3">
      <c r="A254" s="170" t="str">
        <f t="shared" si="3"/>
        <v>4.00400</v>
      </c>
      <c r="B254" s="608" t="s">
        <v>371</v>
      </c>
      <c r="C254" s="608" t="s">
        <v>1382</v>
      </c>
      <c r="D254" s="608" t="s">
        <v>1829</v>
      </c>
      <c r="E254" s="608" t="s">
        <v>1</v>
      </c>
      <c r="F254" s="608" t="s">
        <v>3277</v>
      </c>
      <c r="G254" s="608" t="s">
        <v>3</v>
      </c>
      <c r="H254" s="608" t="s">
        <v>5308</v>
      </c>
      <c r="I254" s="608">
        <v>0</v>
      </c>
      <c r="J254" s="608" t="s">
        <v>996</v>
      </c>
      <c r="K254" s="608" t="s">
        <v>5310</v>
      </c>
      <c r="L254" s="608" t="s">
        <v>33</v>
      </c>
      <c r="M254" s="608" t="s">
        <v>62</v>
      </c>
      <c r="N254" s="608" t="s">
        <v>3</v>
      </c>
      <c r="O254" s="608">
        <v>29</v>
      </c>
      <c r="P254" s="608">
        <v>17</v>
      </c>
      <c r="Q254" s="608">
        <v>12</v>
      </c>
      <c r="R254" s="608">
        <v>9</v>
      </c>
      <c r="S254" s="608">
        <v>5</v>
      </c>
      <c r="T254" s="608">
        <v>8</v>
      </c>
      <c r="U254" s="608">
        <v>5</v>
      </c>
      <c r="V254" s="608">
        <v>2</v>
      </c>
      <c r="W254" s="608">
        <v>0</v>
      </c>
      <c r="X254" s="608">
        <v>8</v>
      </c>
      <c r="Y254" s="608">
        <v>6</v>
      </c>
      <c r="Z254" s="608">
        <v>2</v>
      </c>
      <c r="AA254" s="608">
        <v>1</v>
      </c>
      <c r="AB254" s="608">
        <v>0</v>
      </c>
      <c r="AC254" s="608">
        <v>0</v>
      </c>
      <c r="AD254" s="608">
        <v>4</v>
      </c>
      <c r="AE254" s="608">
        <v>3</v>
      </c>
      <c r="AF254" s="608">
        <v>2</v>
      </c>
      <c r="AG254" s="608">
        <v>2</v>
      </c>
      <c r="AH254" s="608">
        <v>1</v>
      </c>
      <c r="AI254" s="608">
        <v>0</v>
      </c>
    </row>
    <row r="255" spans="1:35" x14ac:dyDescent="0.3">
      <c r="A255" s="170" t="str">
        <f t="shared" si="3"/>
        <v>4.00401</v>
      </c>
      <c r="B255" s="608" t="s">
        <v>372</v>
      </c>
      <c r="C255" s="608" t="s">
        <v>1382</v>
      </c>
      <c r="D255" s="608" t="s">
        <v>4579</v>
      </c>
      <c r="E255" s="608" t="s">
        <v>1</v>
      </c>
      <c r="F255" s="608" t="s">
        <v>3277</v>
      </c>
      <c r="G255" s="608" t="s">
        <v>5</v>
      </c>
      <c r="H255" s="608" t="s">
        <v>5308</v>
      </c>
      <c r="I255" s="608">
        <v>0</v>
      </c>
      <c r="J255" s="608" t="s">
        <v>996</v>
      </c>
      <c r="K255" s="608" t="s">
        <v>5310</v>
      </c>
      <c r="L255" s="608" t="s">
        <v>33</v>
      </c>
      <c r="M255" s="608" t="s">
        <v>1</v>
      </c>
      <c r="N255" s="608" t="s">
        <v>11</v>
      </c>
      <c r="O255" s="608">
        <v>4</v>
      </c>
      <c r="P255" s="608">
        <v>3</v>
      </c>
      <c r="Q255" s="608">
        <v>1</v>
      </c>
      <c r="R255" s="608">
        <v>0</v>
      </c>
      <c r="S255" s="608">
        <v>0</v>
      </c>
      <c r="T255" s="608">
        <v>2</v>
      </c>
      <c r="U255" s="608">
        <v>2</v>
      </c>
      <c r="V255" s="608">
        <v>1</v>
      </c>
      <c r="W255" s="608">
        <v>0</v>
      </c>
      <c r="X255" s="608">
        <v>1</v>
      </c>
      <c r="Y255" s="608">
        <v>1</v>
      </c>
      <c r="Z255" s="608">
        <v>0</v>
      </c>
      <c r="AA255" s="608">
        <v>0</v>
      </c>
      <c r="AB255" s="608">
        <v>0</v>
      </c>
      <c r="AC255" s="608">
        <v>0</v>
      </c>
      <c r="AD255" s="608">
        <v>0</v>
      </c>
      <c r="AE255" s="608">
        <v>0</v>
      </c>
      <c r="AF255" s="608">
        <v>1</v>
      </c>
      <c r="AG255" s="608">
        <v>0</v>
      </c>
      <c r="AH255" s="608">
        <v>0</v>
      </c>
      <c r="AI255" s="608">
        <v>0</v>
      </c>
    </row>
    <row r="256" spans="1:35" x14ac:dyDescent="0.3">
      <c r="A256" s="170" t="str">
        <f t="shared" si="3"/>
        <v>4.00402</v>
      </c>
      <c r="B256" s="608" t="s">
        <v>373</v>
      </c>
      <c r="C256" s="608" t="s">
        <v>1382</v>
      </c>
      <c r="D256" s="608" t="s">
        <v>3212</v>
      </c>
      <c r="E256" s="608" t="s">
        <v>7</v>
      </c>
      <c r="F256" s="608" t="s">
        <v>103</v>
      </c>
      <c r="G256" s="608" t="s">
        <v>7</v>
      </c>
      <c r="H256" s="608" t="s">
        <v>5308</v>
      </c>
      <c r="I256" s="608">
        <v>0</v>
      </c>
      <c r="J256" s="608" t="s">
        <v>996</v>
      </c>
      <c r="K256" s="608" t="s">
        <v>5310</v>
      </c>
      <c r="L256" s="608" t="s">
        <v>102</v>
      </c>
      <c r="M256" s="608" t="s">
        <v>7</v>
      </c>
      <c r="N256" s="608" t="s">
        <v>2</v>
      </c>
      <c r="O256" s="608">
        <v>0</v>
      </c>
      <c r="P256" s="608">
        <v>0</v>
      </c>
      <c r="Q256" s="608">
        <v>0</v>
      </c>
      <c r="R256" s="608">
        <v>0</v>
      </c>
      <c r="S256" s="608">
        <v>0</v>
      </c>
      <c r="T256" s="608">
        <v>0</v>
      </c>
      <c r="U256" s="608">
        <v>0</v>
      </c>
      <c r="V256" s="608">
        <v>0</v>
      </c>
      <c r="W256" s="608">
        <v>0</v>
      </c>
      <c r="X256" s="608">
        <v>0</v>
      </c>
      <c r="Y256" s="608">
        <v>0</v>
      </c>
      <c r="Z256" s="608">
        <v>0</v>
      </c>
      <c r="AA256" s="608">
        <v>0</v>
      </c>
      <c r="AB256" s="608">
        <v>0</v>
      </c>
      <c r="AC256" s="608">
        <v>0</v>
      </c>
      <c r="AD256" s="608">
        <v>0</v>
      </c>
      <c r="AE256" s="608">
        <v>0</v>
      </c>
      <c r="AF256" s="608">
        <v>0</v>
      </c>
      <c r="AG256" s="608">
        <v>0</v>
      </c>
      <c r="AH256" s="608">
        <v>0</v>
      </c>
      <c r="AI256" s="608">
        <v>0</v>
      </c>
    </row>
    <row r="257" spans="1:35" x14ac:dyDescent="0.3">
      <c r="A257" s="170" t="str">
        <f t="shared" si="3"/>
        <v>4.00403</v>
      </c>
      <c r="B257" s="608" t="s">
        <v>374</v>
      </c>
      <c r="C257" s="608" t="s">
        <v>1382</v>
      </c>
      <c r="D257" s="608" t="s">
        <v>1831</v>
      </c>
      <c r="E257" s="608" t="s">
        <v>4730</v>
      </c>
      <c r="F257" s="608" t="s">
        <v>3279</v>
      </c>
      <c r="G257" s="608" t="s">
        <v>3</v>
      </c>
      <c r="H257" s="608" t="s">
        <v>5308</v>
      </c>
      <c r="I257" s="608">
        <v>0</v>
      </c>
      <c r="J257" s="608" t="s">
        <v>996</v>
      </c>
      <c r="K257" s="608" t="s">
        <v>5310</v>
      </c>
      <c r="L257" s="608" t="s">
        <v>48</v>
      </c>
      <c r="M257" s="608" t="s">
        <v>3</v>
      </c>
      <c r="N257" s="608" t="s">
        <v>5</v>
      </c>
      <c r="O257" s="608">
        <v>24</v>
      </c>
      <c r="P257" s="608">
        <v>11</v>
      </c>
      <c r="Q257" s="608">
        <v>13</v>
      </c>
      <c r="R257" s="608">
        <v>6</v>
      </c>
      <c r="S257" s="608">
        <v>2</v>
      </c>
      <c r="T257" s="608">
        <v>10</v>
      </c>
      <c r="U257" s="608">
        <v>5</v>
      </c>
      <c r="V257" s="608">
        <v>0</v>
      </c>
      <c r="W257" s="608">
        <v>0</v>
      </c>
      <c r="X257" s="608">
        <v>8</v>
      </c>
      <c r="Y257" s="608">
        <v>4</v>
      </c>
      <c r="Z257" s="608">
        <v>0</v>
      </c>
      <c r="AA257" s="608">
        <v>0</v>
      </c>
      <c r="AB257" s="608">
        <v>0</v>
      </c>
      <c r="AC257" s="608">
        <v>0</v>
      </c>
      <c r="AD257" s="608">
        <v>4</v>
      </c>
      <c r="AE257" s="608">
        <v>5</v>
      </c>
      <c r="AF257" s="608">
        <v>0</v>
      </c>
      <c r="AG257" s="608">
        <v>4</v>
      </c>
      <c r="AH257" s="608">
        <v>0</v>
      </c>
      <c r="AI257" s="608">
        <v>0</v>
      </c>
    </row>
    <row r="258" spans="1:35" x14ac:dyDescent="0.3">
      <c r="A258" s="170" t="str">
        <f t="shared" si="3"/>
        <v>4.00404</v>
      </c>
      <c r="B258" s="608" t="s">
        <v>375</v>
      </c>
      <c r="C258" s="608" t="s">
        <v>1833</v>
      </c>
      <c r="D258" s="608" t="s">
        <v>4141</v>
      </c>
      <c r="E258" s="608" t="s">
        <v>743</v>
      </c>
      <c r="F258" s="608" t="s">
        <v>739</v>
      </c>
      <c r="G258" s="608" t="s">
        <v>1</v>
      </c>
      <c r="H258" s="608" t="s">
        <v>5308</v>
      </c>
      <c r="I258" s="608" t="s">
        <v>5309</v>
      </c>
      <c r="J258" s="608" t="s">
        <v>4393</v>
      </c>
      <c r="K258" s="608" t="s">
        <v>5426</v>
      </c>
      <c r="L258" s="608" t="s">
        <v>60</v>
      </c>
      <c r="M258" s="608" t="s">
        <v>2</v>
      </c>
      <c r="N258" s="608" t="s">
        <v>2</v>
      </c>
      <c r="O258" s="608">
        <v>373</v>
      </c>
      <c r="P258" s="608">
        <v>207</v>
      </c>
      <c r="Q258" s="608">
        <v>166</v>
      </c>
      <c r="R258" s="608">
        <v>108</v>
      </c>
      <c r="S258" s="608">
        <v>56</v>
      </c>
      <c r="T258" s="608">
        <v>84</v>
      </c>
      <c r="U258" s="608">
        <v>44</v>
      </c>
      <c r="V258" s="608">
        <v>54</v>
      </c>
      <c r="W258" s="608">
        <v>26</v>
      </c>
      <c r="X258" s="608">
        <v>97</v>
      </c>
      <c r="Y258" s="608">
        <v>61</v>
      </c>
      <c r="Z258" s="608">
        <v>30</v>
      </c>
      <c r="AA258" s="608">
        <v>20</v>
      </c>
      <c r="AB258" s="608">
        <v>0</v>
      </c>
      <c r="AC258" s="608">
        <v>0</v>
      </c>
      <c r="AD258" s="608">
        <v>52</v>
      </c>
      <c r="AE258" s="608">
        <v>40</v>
      </c>
      <c r="AF258" s="608">
        <v>28</v>
      </c>
      <c r="AG258" s="608">
        <v>36</v>
      </c>
      <c r="AH258" s="608">
        <v>10</v>
      </c>
      <c r="AI258" s="608">
        <v>0</v>
      </c>
    </row>
    <row r="259" spans="1:35" x14ac:dyDescent="0.3">
      <c r="A259" s="170" t="str">
        <f t="shared" si="3"/>
        <v>4.00405</v>
      </c>
      <c r="B259" s="608" t="s">
        <v>376</v>
      </c>
      <c r="C259" s="608" t="s">
        <v>1834</v>
      </c>
      <c r="D259" s="608" t="s">
        <v>4142</v>
      </c>
      <c r="E259" s="608" t="s">
        <v>743</v>
      </c>
      <c r="F259" s="608" t="s">
        <v>739</v>
      </c>
      <c r="G259" s="608" t="s">
        <v>7</v>
      </c>
      <c r="H259" s="608" t="s">
        <v>5308</v>
      </c>
      <c r="I259" s="608" t="s">
        <v>5309</v>
      </c>
      <c r="J259" s="608" t="s">
        <v>4393</v>
      </c>
      <c r="K259" s="608" t="s">
        <v>5426</v>
      </c>
      <c r="L259" s="608" t="s">
        <v>60</v>
      </c>
      <c r="M259" s="608" t="s">
        <v>6</v>
      </c>
      <c r="N259" s="608" t="s">
        <v>5</v>
      </c>
      <c r="O259" s="608">
        <v>78</v>
      </c>
      <c r="P259" s="608">
        <v>56</v>
      </c>
      <c r="Q259" s="608">
        <v>22</v>
      </c>
      <c r="R259" s="608">
        <v>34</v>
      </c>
      <c r="S259" s="608">
        <v>25</v>
      </c>
      <c r="T259" s="608">
        <v>31</v>
      </c>
      <c r="U259" s="608">
        <v>23</v>
      </c>
      <c r="V259" s="608">
        <v>8</v>
      </c>
      <c r="W259" s="608">
        <v>5</v>
      </c>
      <c r="X259" s="608">
        <v>4</v>
      </c>
      <c r="Y259" s="608">
        <v>3</v>
      </c>
      <c r="Z259" s="608">
        <v>1</v>
      </c>
      <c r="AA259" s="608">
        <v>0</v>
      </c>
      <c r="AB259" s="608">
        <v>0</v>
      </c>
      <c r="AC259" s="608">
        <v>0</v>
      </c>
      <c r="AD259" s="608">
        <v>9</v>
      </c>
      <c r="AE259" s="608">
        <v>8</v>
      </c>
      <c r="AF259" s="608">
        <v>3</v>
      </c>
      <c r="AG259" s="608">
        <v>1</v>
      </c>
      <c r="AH259" s="608">
        <v>1</v>
      </c>
      <c r="AI259" s="608">
        <v>0</v>
      </c>
    </row>
    <row r="260" spans="1:35" x14ac:dyDescent="0.3">
      <c r="A260" s="170" t="str">
        <f t="shared" ref="A260:A323" si="4">CONCATENATE("4.",B260)</f>
        <v>4.00406</v>
      </c>
      <c r="B260" s="608" t="s">
        <v>379</v>
      </c>
      <c r="C260" s="608" t="s">
        <v>1382</v>
      </c>
      <c r="D260" s="608" t="s">
        <v>1336</v>
      </c>
      <c r="E260" s="608" t="s">
        <v>295</v>
      </c>
      <c r="F260" s="608" t="s">
        <v>4215</v>
      </c>
      <c r="G260" s="608" t="s">
        <v>5</v>
      </c>
      <c r="H260" s="608" t="s">
        <v>5308</v>
      </c>
      <c r="I260" s="608">
        <v>0</v>
      </c>
      <c r="J260" s="608" t="s">
        <v>996</v>
      </c>
      <c r="K260" s="608" t="s">
        <v>5310</v>
      </c>
      <c r="L260" s="608" t="s">
        <v>60</v>
      </c>
      <c r="M260" s="608" t="s">
        <v>3</v>
      </c>
      <c r="N260" s="608" t="s">
        <v>1</v>
      </c>
      <c r="O260" s="608">
        <v>18</v>
      </c>
      <c r="P260" s="608">
        <v>10</v>
      </c>
      <c r="Q260" s="608">
        <v>8</v>
      </c>
      <c r="R260" s="608">
        <v>3</v>
      </c>
      <c r="S260" s="608">
        <v>1</v>
      </c>
      <c r="T260" s="608">
        <v>9</v>
      </c>
      <c r="U260" s="608">
        <v>5</v>
      </c>
      <c r="V260" s="608">
        <v>0</v>
      </c>
      <c r="W260" s="608">
        <v>0</v>
      </c>
      <c r="X260" s="608">
        <v>6</v>
      </c>
      <c r="Y260" s="608">
        <v>4</v>
      </c>
      <c r="Z260" s="608">
        <v>0</v>
      </c>
      <c r="AA260" s="608">
        <v>0</v>
      </c>
      <c r="AB260" s="608">
        <v>0</v>
      </c>
      <c r="AC260" s="608">
        <v>0</v>
      </c>
      <c r="AD260" s="608">
        <v>2</v>
      </c>
      <c r="AE260" s="608">
        <v>4</v>
      </c>
      <c r="AF260" s="608">
        <v>0</v>
      </c>
      <c r="AG260" s="608">
        <v>2</v>
      </c>
      <c r="AH260" s="608">
        <v>0</v>
      </c>
      <c r="AI260" s="608">
        <v>0</v>
      </c>
    </row>
    <row r="261" spans="1:35" x14ac:dyDescent="0.3">
      <c r="A261" s="170" t="str">
        <f t="shared" si="4"/>
        <v>4.00407</v>
      </c>
      <c r="B261" s="608" t="s">
        <v>380</v>
      </c>
      <c r="C261" s="608" t="s">
        <v>1836</v>
      </c>
      <c r="D261" s="608" t="s">
        <v>1837</v>
      </c>
      <c r="E261" s="608" t="s">
        <v>5</v>
      </c>
      <c r="F261" s="608" t="s">
        <v>120</v>
      </c>
      <c r="G261" s="608" t="s">
        <v>6</v>
      </c>
      <c r="H261" s="608" t="s">
        <v>5308</v>
      </c>
      <c r="I261" s="608" t="s">
        <v>5309</v>
      </c>
      <c r="J261" s="608" t="s">
        <v>4393</v>
      </c>
      <c r="K261" s="608" t="s">
        <v>5310</v>
      </c>
      <c r="L261" s="608" t="s">
        <v>48</v>
      </c>
      <c r="M261" s="608" t="s">
        <v>3</v>
      </c>
      <c r="N261" s="608" t="s">
        <v>2</v>
      </c>
      <c r="O261" s="608">
        <v>371</v>
      </c>
      <c r="P261" s="608">
        <v>196</v>
      </c>
      <c r="Q261" s="608">
        <v>175</v>
      </c>
      <c r="R261" s="608">
        <v>181</v>
      </c>
      <c r="S261" s="608">
        <v>92</v>
      </c>
      <c r="T261" s="608">
        <v>78</v>
      </c>
      <c r="U261" s="608">
        <v>42</v>
      </c>
      <c r="V261" s="608">
        <v>39</v>
      </c>
      <c r="W261" s="608">
        <v>22</v>
      </c>
      <c r="X261" s="608">
        <v>61</v>
      </c>
      <c r="Y261" s="608">
        <v>36</v>
      </c>
      <c r="Z261" s="608">
        <v>12</v>
      </c>
      <c r="AA261" s="608">
        <v>4</v>
      </c>
      <c r="AB261" s="608">
        <v>0</v>
      </c>
      <c r="AC261" s="608">
        <v>0</v>
      </c>
      <c r="AD261" s="608">
        <v>89</v>
      </c>
      <c r="AE261" s="608">
        <v>36</v>
      </c>
      <c r="AF261" s="608">
        <v>17</v>
      </c>
      <c r="AG261" s="608">
        <v>25</v>
      </c>
      <c r="AH261" s="608">
        <v>8</v>
      </c>
      <c r="AI261" s="608">
        <v>0</v>
      </c>
    </row>
    <row r="262" spans="1:35" x14ac:dyDescent="0.3">
      <c r="A262" s="170" t="str">
        <f t="shared" si="4"/>
        <v>4.00408</v>
      </c>
      <c r="B262" s="608" t="s">
        <v>381</v>
      </c>
      <c r="C262" s="608" t="s">
        <v>1838</v>
      </c>
      <c r="D262" s="608" t="s">
        <v>1839</v>
      </c>
      <c r="E262" s="608" t="s">
        <v>4</v>
      </c>
      <c r="F262" s="608" t="s">
        <v>57</v>
      </c>
      <c r="G262" s="608" t="s">
        <v>10</v>
      </c>
      <c r="H262" s="608" t="s">
        <v>5308</v>
      </c>
      <c r="I262" s="608" t="s">
        <v>5314</v>
      </c>
      <c r="J262" s="608" t="s">
        <v>4393</v>
      </c>
      <c r="K262" s="608" t="s">
        <v>5426</v>
      </c>
      <c r="L262" s="608" t="s">
        <v>35</v>
      </c>
      <c r="M262" s="608" t="s">
        <v>2</v>
      </c>
      <c r="N262" s="608" t="s">
        <v>15</v>
      </c>
      <c r="O262" s="608">
        <v>174</v>
      </c>
      <c r="P262" s="608">
        <v>99</v>
      </c>
      <c r="Q262" s="608">
        <v>75</v>
      </c>
      <c r="R262" s="608">
        <v>55</v>
      </c>
      <c r="S262" s="608">
        <v>31</v>
      </c>
      <c r="T262" s="608">
        <v>61</v>
      </c>
      <c r="U262" s="608">
        <v>30</v>
      </c>
      <c r="V262" s="608">
        <v>25</v>
      </c>
      <c r="W262" s="608">
        <v>17</v>
      </c>
      <c r="X262" s="608">
        <v>20</v>
      </c>
      <c r="Y262" s="608">
        <v>15</v>
      </c>
      <c r="Z262" s="608">
        <v>13</v>
      </c>
      <c r="AA262" s="608">
        <v>6</v>
      </c>
      <c r="AB262" s="608">
        <v>0</v>
      </c>
      <c r="AC262" s="608">
        <v>0</v>
      </c>
      <c r="AD262" s="608">
        <v>24</v>
      </c>
      <c r="AE262" s="608">
        <v>31</v>
      </c>
      <c r="AF262" s="608">
        <v>8</v>
      </c>
      <c r="AG262" s="608">
        <v>5</v>
      </c>
      <c r="AH262" s="608">
        <v>7</v>
      </c>
      <c r="AI262" s="608">
        <v>0</v>
      </c>
    </row>
    <row r="263" spans="1:35" x14ac:dyDescent="0.3">
      <c r="A263" s="170" t="str">
        <f t="shared" si="4"/>
        <v>4.00409</v>
      </c>
      <c r="B263" s="608" t="s">
        <v>382</v>
      </c>
      <c r="C263" s="608" t="s">
        <v>1841</v>
      </c>
      <c r="D263" s="608" t="s">
        <v>1842</v>
      </c>
      <c r="E263" s="608" t="s">
        <v>62</v>
      </c>
      <c r="F263" s="608" t="s">
        <v>109</v>
      </c>
      <c r="G263" s="608" t="s">
        <v>11</v>
      </c>
      <c r="H263" s="608" t="s">
        <v>5308</v>
      </c>
      <c r="I263" s="608" t="s">
        <v>5309</v>
      </c>
      <c r="J263" s="608" t="s">
        <v>4393</v>
      </c>
      <c r="K263" s="608" t="s">
        <v>5426</v>
      </c>
      <c r="L263" s="608" t="s">
        <v>35</v>
      </c>
      <c r="M263" s="608" t="s">
        <v>110</v>
      </c>
      <c r="N263" s="608" t="s">
        <v>3</v>
      </c>
      <c r="O263" s="608">
        <v>139</v>
      </c>
      <c r="P263" s="608">
        <v>91</v>
      </c>
      <c r="Q263" s="608">
        <v>48</v>
      </c>
      <c r="R263" s="608">
        <v>22</v>
      </c>
      <c r="S263" s="608">
        <v>20</v>
      </c>
      <c r="T263" s="608">
        <v>52</v>
      </c>
      <c r="U263" s="608">
        <v>27</v>
      </c>
      <c r="V263" s="608">
        <v>18</v>
      </c>
      <c r="W263" s="608">
        <v>13</v>
      </c>
      <c r="X263" s="608">
        <v>34</v>
      </c>
      <c r="Y263" s="608">
        <v>21</v>
      </c>
      <c r="Z263" s="608">
        <v>13</v>
      </c>
      <c r="AA263" s="608">
        <v>10</v>
      </c>
      <c r="AB263" s="608">
        <v>0</v>
      </c>
      <c r="AC263" s="608">
        <v>0</v>
      </c>
      <c r="AD263" s="608">
        <v>2</v>
      </c>
      <c r="AE263" s="608">
        <v>25</v>
      </c>
      <c r="AF263" s="608">
        <v>5</v>
      </c>
      <c r="AG263" s="608">
        <v>13</v>
      </c>
      <c r="AH263" s="608">
        <v>3</v>
      </c>
      <c r="AI263" s="608">
        <v>0</v>
      </c>
    </row>
    <row r="264" spans="1:35" x14ac:dyDescent="0.3">
      <c r="A264" s="170" t="str">
        <f t="shared" si="4"/>
        <v>4.00410</v>
      </c>
      <c r="B264" s="608" t="s">
        <v>384</v>
      </c>
      <c r="C264" s="608" t="s">
        <v>1382</v>
      </c>
      <c r="D264" s="608" t="s">
        <v>4069</v>
      </c>
      <c r="E264" s="608" t="s">
        <v>14</v>
      </c>
      <c r="F264" s="608" t="s">
        <v>73</v>
      </c>
      <c r="G264" s="608" t="s">
        <v>7</v>
      </c>
      <c r="H264" s="608" t="s">
        <v>5308</v>
      </c>
      <c r="I264" s="608">
        <v>0</v>
      </c>
      <c r="J264" s="608" t="s">
        <v>996</v>
      </c>
      <c r="K264" s="608" t="s">
        <v>5310</v>
      </c>
      <c r="L264" s="608" t="s">
        <v>72</v>
      </c>
      <c r="M264" s="608" t="s">
        <v>2</v>
      </c>
      <c r="N264" s="608" t="s">
        <v>3</v>
      </c>
      <c r="O264" s="608">
        <v>12</v>
      </c>
      <c r="P264" s="608">
        <v>6</v>
      </c>
      <c r="Q264" s="608">
        <v>6</v>
      </c>
      <c r="R264" s="608">
        <v>1</v>
      </c>
      <c r="S264" s="608">
        <v>0</v>
      </c>
      <c r="T264" s="608">
        <v>4</v>
      </c>
      <c r="U264" s="608">
        <v>3</v>
      </c>
      <c r="V264" s="608">
        <v>2</v>
      </c>
      <c r="W264" s="608">
        <v>1</v>
      </c>
      <c r="X264" s="608">
        <v>5</v>
      </c>
      <c r="Y264" s="608">
        <v>2</v>
      </c>
      <c r="Z264" s="608">
        <v>0</v>
      </c>
      <c r="AA264" s="608">
        <v>0</v>
      </c>
      <c r="AB264" s="608">
        <v>0</v>
      </c>
      <c r="AC264" s="608">
        <v>0</v>
      </c>
      <c r="AD264" s="608">
        <v>1</v>
      </c>
      <c r="AE264" s="608">
        <v>1</v>
      </c>
      <c r="AF264" s="608">
        <v>1</v>
      </c>
      <c r="AG264" s="608">
        <v>3</v>
      </c>
      <c r="AH264" s="608">
        <v>0</v>
      </c>
      <c r="AI264" s="608">
        <v>0</v>
      </c>
    </row>
    <row r="265" spans="1:35" x14ac:dyDescent="0.3">
      <c r="A265" s="170" t="str">
        <f t="shared" si="4"/>
        <v>4.00411</v>
      </c>
      <c r="B265" s="608" t="s">
        <v>274</v>
      </c>
      <c r="C265" s="608" t="s">
        <v>1843</v>
      </c>
      <c r="D265" s="608" t="s">
        <v>1844</v>
      </c>
      <c r="E265" s="608" t="s">
        <v>3</v>
      </c>
      <c r="F265" s="608" t="s">
        <v>58</v>
      </c>
      <c r="G265" s="608" t="s">
        <v>4</v>
      </c>
      <c r="H265" s="608" t="s">
        <v>5308</v>
      </c>
      <c r="I265" s="608" t="s">
        <v>5309</v>
      </c>
      <c r="J265" s="608" t="s">
        <v>4393</v>
      </c>
      <c r="K265" s="608" t="s">
        <v>5310</v>
      </c>
      <c r="L265" s="608" t="s">
        <v>35</v>
      </c>
      <c r="M265" s="608" t="s">
        <v>1</v>
      </c>
      <c r="N265" s="608" t="s">
        <v>4</v>
      </c>
      <c r="O265" s="608">
        <v>179</v>
      </c>
      <c r="P265" s="608">
        <v>98</v>
      </c>
      <c r="Q265" s="608">
        <v>81</v>
      </c>
      <c r="R265" s="608">
        <v>65</v>
      </c>
      <c r="S265" s="608">
        <v>37</v>
      </c>
      <c r="T265" s="608">
        <v>56</v>
      </c>
      <c r="U265" s="608">
        <v>26</v>
      </c>
      <c r="V265" s="608">
        <v>11</v>
      </c>
      <c r="W265" s="608">
        <v>6</v>
      </c>
      <c r="X265" s="608">
        <v>39</v>
      </c>
      <c r="Y265" s="608">
        <v>23</v>
      </c>
      <c r="Z265" s="608">
        <v>8</v>
      </c>
      <c r="AA265" s="608">
        <v>6</v>
      </c>
      <c r="AB265" s="608">
        <v>0</v>
      </c>
      <c r="AC265" s="608">
        <v>0</v>
      </c>
      <c r="AD265" s="608">
        <v>28</v>
      </c>
      <c r="AE265" s="608">
        <v>30</v>
      </c>
      <c r="AF265" s="608">
        <v>5</v>
      </c>
      <c r="AG265" s="608">
        <v>16</v>
      </c>
      <c r="AH265" s="608">
        <v>2</v>
      </c>
      <c r="AI265" s="608">
        <v>0</v>
      </c>
    </row>
    <row r="266" spans="1:35" x14ac:dyDescent="0.3">
      <c r="A266" s="170" t="str">
        <f t="shared" si="4"/>
        <v>4.00412</v>
      </c>
      <c r="B266" s="608" t="s">
        <v>386</v>
      </c>
      <c r="C266" s="608" t="s">
        <v>1846</v>
      </c>
      <c r="D266" s="608" t="s">
        <v>1847</v>
      </c>
      <c r="E266" s="608" t="s">
        <v>3</v>
      </c>
      <c r="F266" s="608" t="s">
        <v>58</v>
      </c>
      <c r="G266" s="608" t="s">
        <v>5</v>
      </c>
      <c r="H266" s="608" t="s">
        <v>5308</v>
      </c>
      <c r="I266" s="608" t="s">
        <v>5309</v>
      </c>
      <c r="J266" s="608" t="s">
        <v>4393</v>
      </c>
      <c r="K266" s="608" t="s">
        <v>5310</v>
      </c>
      <c r="L266" s="608" t="s">
        <v>35</v>
      </c>
      <c r="M266" s="608" t="s">
        <v>1</v>
      </c>
      <c r="N266" s="608" t="s">
        <v>14</v>
      </c>
      <c r="O266" s="608">
        <v>135</v>
      </c>
      <c r="P266" s="608">
        <v>72</v>
      </c>
      <c r="Q266" s="608">
        <v>63</v>
      </c>
      <c r="R266" s="608">
        <v>50</v>
      </c>
      <c r="S266" s="608">
        <v>19</v>
      </c>
      <c r="T266" s="608">
        <v>17</v>
      </c>
      <c r="U266" s="608">
        <v>12</v>
      </c>
      <c r="V266" s="608">
        <v>21</v>
      </c>
      <c r="W266" s="608">
        <v>15</v>
      </c>
      <c r="X266" s="608">
        <v>43</v>
      </c>
      <c r="Y266" s="608">
        <v>24</v>
      </c>
      <c r="Z266" s="608">
        <v>4</v>
      </c>
      <c r="AA266" s="608">
        <v>2</v>
      </c>
      <c r="AB266" s="608">
        <v>0</v>
      </c>
      <c r="AC266" s="608">
        <v>0</v>
      </c>
      <c r="AD266" s="608">
        <v>31</v>
      </c>
      <c r="AE266" s="608">
        <v>5</v>
      </c>
      <c r="AF266" s="608">
        <v>6</v>
      </c>
      <c r="AG266" s="608">
        <v>19</v>
      </c>
      <c r="AH266" s="608">
        <v>2</v>
      </c>
      <c r="AI266" s="608">
        <v>0</v>
      </c>
    </row>
    <row r="267" spans="1:35" x14ac:dyDescent="0.3">
      <c r="A267" s="170" t="str">
        <f t="shared" si="4"/>
        <v>4.00413</v>
      </c>
      <c r="B267" s="608" t="s">
        <v>387</v>
      </c>
      <c r="C267" s="608" t="s">
        <v>1848</v>
      </c>
      <c r="D267" s="608" t="s">
        <v>1849</v>
      </c>
      <c r="E267" s="608" t="s">
        <v>3</v>
      </c>
      <c r="F267" s="608" t="s">
        <v>58</v>
      </c>
      <c r="G267" s="608" t="s">
        <v>6</v>
      </c>
      <c r="H267" s="608" t="s">
        <v>5308</v>
      </c>
      <c r="I267" s="608" t="s">
        <v>5309</v>
      </c>
      <c r="J267" s="608" t="s">
        <v>4393</v>
      </c>
      <c r="K267" s="608" t="s">
        <v>5310</v>
      </c>
      <c r="L267" s="608" t="s">
        <v>35</v>
      </c>
      <c r="M267" s="608" t="s">
        <v>3</v>
      </c>
      <c r="N267" s="608" t="s">
        <v>4</v>
      </c>
      <c r="O267" s="608">
        <v>113</v>
      </c>
      <c r="P267" s="608">
        <v>69</v>
      </c>
      <c r="Q267" s="608">
        <v>44</v>
      </c>
      <c r="R267" s="608">
        <v>27</v>
      </c>
      <c r="S267" s="608">
        <v>16</v>
      </c>
      <c r="T267" s="608">
        <v>30</v>
      </c>
      <c r="U267" s="608">
        <v>20</v>
      </c>
      <c r="V267" s="608">
        <v>3</v>
      </c>
      <c r="W267" s="608">
        <v>1</v>
      </c>
      <c r="X267" s="608">
        <v>38</v>
      </c>
      <c r="Y267" s="608">
        <v>22</v>
      </c>
      <c r="Z267" s="608">
        <v>15</v>
      </c>
      <c r="AA267" s="608">
        <v>10</v>
      </c>
      <c r="AB267" s="608">
        <v>0</v>
      </c>
      <c r="AC267" s="608">
        <v>0</v>
      </c>
      <c r="AD267" s="608">
        <v>11</v>
      </c>
      <c r="AE267" s="608">
        <v>10</v>
      </c>
      <c r="AF267" s="608">
        <v>2</v>
      </c>
      <c r="AG267" s="608">
        <v>16</v>
      </c>
      <c r="AH267" s="608">
        <v>5</v>
      </c>
      <c r="AI267" s="608">
        <v>0</v>
      </c>
    </row>
    <row r="268" spans="1:35" x14ac:dyDescent="0.3">
      <c r="A268" s="170" t="str">
        <f t="shared" si="4"/>
        <v>4.00414</v>
      </c>
      <c r="B268" s="608" t="s">
        <v>388</v>
      </c>
      <c r="C268" s="608" t="s">
        <v>1851</v>
      </c>
      <c r="D268" s="608" t="s">
        <v>1852</v>
      </c>
      <c r="E268" s="608" t="s">
        <v>13</v>
      </c>
      <c r="F268" s="608" t="s">
        <v>547</v>
      </c>
      <c r="G268" s="608" t="s">
        <v>5</v>
      </c>
      <c r="H268" s="608" t="s">
        <v>5308</v>
      </c>
      <c r="I268" s="608" t="s">
        <v>5309</v>
      </c>
      <c r="J268" s="608" t="s">
        <v>4393</v>
      </c>
      <c r="K268" s="608" t="s">
        <v>5426</v>
      </c>
      <c r="L268" s="608" t="s">
        <v>118</v>
      </c>
      <c r="M268" s="608" t="s">
        <v>7</v>
      </c>
      <c r="N268" s="608" t="s">
        <v>2</v>
      </c>
      <c r="O268" s="608">
        <v>75</v>
      </c>
      <c r="P268" s="608">
        <v>38</v>
      </c>
      <c r="Q268" s="608">
        <v>37</v>
      </c>
      <c r="R268" s="608">
        <v>19</v>
      </c>
      <c r="S268" s="608">
        <v>7</v>
      </c>
      <c r="T268" s="608">
        <v>22</v>
      </c>
      <c r="U268" s="608">
        <v>15</v>
      </c>
      <c r="V268" s="608">
        <v>8</v>
      </c>
      <c r="W268" s="608">
        <v>5</v>
      </c>
      <c r="X268" s="608">
        <v>14</v>
      </c>
      <c r="Y268" s="608">
        <v>8</v>
      </c>
      <c r="Z268" s="608">
        <v>12</v>
      </c>
      <c r="AA268" s="608">
        <v>3</v>
      </c>
      <c r="AB268" s="608">
        <v>0</v>
      </c>
      <c r="AC268" s="608">
        <v>0</v>
      </c>
      <c r="AD268" s="608">
        <v>12</v>
      </c>
      <c r="AE268" s="608">
        <v>7</v>
      </c>
      <c r="AF268" s="608">
        <v>3</v>
      </c>
      <c r="AG268" s="608">
        <v>6</v>
      </c>
      <c r="AH268" s="608">
        <v>9</v>
      </c>
      <c r="AI268" s="608">
        <v>0</v>
      </c>
    </row>
    <row r="269" spans="1:35" x14ac:dyDescent="0.3">
      <c r="A269" s="170" t="str">
        <f t="shared" si="4"/>
        <v>4.00416</v>
      </c>
      <c r="B269" s="608" t="s">
        <v>390</v>
      </c>
      <c r="C269" s="608" t="s">
        <v>1854</v>
      </c>
      <c r="D269" s="608" t="s">
        <v>1855</v>
      </c>
      <c r="E269" s="608" t="s">
        <v>11</v>
      </c>
      <c r="F269" s="608" t="s">
        <v>117</v>
      </c>
      <c r="G269" s="608" t="s">
        <v>3</v>
      </c>
      <c r="H269" s="608" t="s">
        <v>5308</v>
      </c>
      <c r="I269" s="608" t="s">
        <v>5367</v>
      </c>
      <c r="J269" s="608" t="s">
        <v>4393</v>
      </c>
      <c r="K269" s="608" t="s">
        <v>5426</v>
      </c>
      <c r="L269" s="608" t="s">
        <v>118</v>
      </c>
      <c r="M269" s="608" t="s">
        <v>3</v>
      </c>
      <c r="N269" s="608" t="s">
        <v>10</v>
      </c>
      <c r="O269" s="608">
        <v>266</v>
      </c>
      <c r="P269" s="608">
        <v>141</v>
      </c>
      <c r="Q269" s="608">
        <v>125</v>
      </c>
      <c r="R269" s="608">
        <v>77</v>
      </c>
      <c r="S269" s="608">
        <v>40</v>
      </c>
      <c r="T269" s="608">
        <v>66</v>
      </c>
      <c r="U269" s="608">
        <v>32</v>
      </c>
      <c r="V269" s="608">
        <v>42</v>
      </c>
      <c r="W269" s="608">
        <v>20</v>
      </c>
      <c r="X269" s="608">
        <v>44</v>
      </c>
      <c r="Y269" s="608">
        <v>28</v>
      </c>
      <c r="Z269" s="608">
        <v>37</v>
      </c>
      <c r="AA269" s="608">
        <v>21</v>
      </c>
      <c r="AB269" s="608">
        <v>0</v>
      </c>
      <c r="AC269" s="608">
        <v>0</v>
      </c>
      <c r="AD269" s="608">
        <v>37</v>
      </c>
      <c r="AE269" s="608">
        <v>34</v>
      </c>
      <c r="AF269" s="608">
        <v>22</v>
      </c>
      <c r="AG269" s="608">
        <v>16</v>
      </c>
      <c r="AH269" s="608">
        <v>16</v>
      </c>
      <c r="AI269" s="608">
        <v>0</v>
      </c>
    </row>
    <row r="270" spans="1:35" x14ac:dyDescent="0.3">
      <c r="A270" s="170" t="str">
        <f t="shared" si="4"/>
        <v>4.00418</v>
      </c>
      <c r="B270" s="608" t="s">
        <v>93</v>
      </c>
      <c r="C270" s="608" t="s">
        <v>1382</v>
      </c>
      <c r="D270" s="608" t="s">
        <v>6282</v>
      </c>
      <c r="E270" s="608" t="s">
        <v>7</v>
      </c>
      <c r="F270" s="608" t="s">
        <v>103</v>
      </c>
      <c r="G270" s="608" t="s">
        <v>5</v>
      </c>
      <c r="H270" s="608" t="s">
        <v>5308</v>
      </c>
      <c r="I270" s="608">
        <v>0</v>
      </c>
      <c r="J270" s="608" t="s">
        <v>996</v>
      </c>
      <c r="K270" s="608" t="s">
        <v>5310</v>
      </c>
      <c r="L270" s="608" t="s">
        <v>102</v>
      </c>
      <c r="M270" s="608" t="s">
        <v>3</v>
      </c>
      <c r="N270" s="608" t="s">
        <v>2</v>
      </c>
      <c r="O270" s="608">
        <v>19</v>
      </c>
      <c r="P270" s="608">
        <v>11</v>
      </c>
      <c r="Q270" s="608">
        <v>8</v>
      </c>
      <c r="R270" s="608">
        <v>2</v>
      </c>
      <c r="S270" s="608">
        <v>1</v>
      </c>
      <c r="T270" s="608">
        <v>5</v>
      </c>
      <c r="U270" s="608">
        <v>2</v>
      </c>
      <c r="V270" s="608">
        <v>3</v>
      </c>
      <c r="W270" s="608">
        <v>2</v>
      </c>
      <c r="X270" s="608">
        <v>6</v>
      </c>
      <c r="Y270" s="608">
        <v>3</v>
      </c>
      <c r="Z270" s="608">
        <v>3</v>
      </c>
      <c r="AA270" s="608">
        <v>3</v>
      </c>
      <c r="AB270" s="608">
        <v>0</v>
      </c>
      <c r="AC270" s="608">
        <v>0</v>
      </c>
      <c r="AD270" s="608">
        <v>1</v>
      </c>
      <c r="AE270" s="608">
        <v>3</v>
      </c>
      <c r="AF270" s="608">
        <v>1</v>
      </c>
      <c r="AG270" s="608">
        <v>3</v>
      </c>
      <c r="AH270" s="608">
        <v>0</v>
      </c>
      <c r="AI270" s="608">
        <v>0</v>
      </c>
    </row>
    <row r="271" spans="1:35" x14ac:dyDescent="0.3">
      <c r="A271" s="170" t="str">
        <f t="shared" si="4"/>
        <v>4.00420</v>
      </c>
      <c r="B271" s="608" t="s">
        <v>393</v>
      </c>
      <c r="C271" s="608" t="s">
        <v>1856</v>
      </c>
      <c r="D271" s="608" t="s">
        <v>2570</v>
      </c>
      <c r="E271" s="608" t="s">
        <v>295</v>
      </c>
      <c r="F271" s="608" t="s">
        <v>4215</v>
      </c>
      <c r="G271" s="608" t="s">
        <v>6</v>
      </c>
      <c r="H271" s="608" t="s">
        <v>5308</v>
      </c>
      <c r="I271" s="608" t="s">
        <v>5309</v>
      </c>
      <c r="J271" s="608" t="s">
        <v>4393</v>
      </c>
      <c r="K271" s="608" t="s">
        <v>5426</v>
      </c>
      <c r="L271" s="608" t="s">
        <v>60</v>
      </c>
      <c r="M271" s="608" t="s">
        <v>3</v>
      </c>
      <c r="N271" s="608" t="s">
        <v>6</v>
      </c>
      <c r="O271" s="608">
        <v>130</v>
      </c>
      <c r="P271" s="608">
        <v>73</v>
      </c>
      <c r="Q271" s="608">
        <v>57</v>
      </c>
      <c r="R271" s="608">
        <v>61</v>
      </c>
      <c r="S271" s="608">
        <v>30</v>
      </c>
      <c r="T271" s="608">
        <v>33</v>
      </c>
      <c r="U271" s="608">
        <v>21</v>
      </c>
      <c r="V271" s="608">
        <v>7</v>
      </c>
      <c r="W271" s="608">
        <v>5</v>
      </c>
      <c r="X271" s="608">
        <v>27</v>
      </c>
      <c r="Y271" s="608">
        <v>17</v>
      </c>
      <c r="Z271" s="608">
        <v>2</v>
      </c>
      <c r="AA271" s="608">
        <v>0</v>
      </c>
      <c r="AB271" s="608">
        <v>0</v>
      </c>
      <c r="AC271" s="608">
        <v>0</v>
      </c>
      <c r="AD271" s="608">
        <v>31</v>
      </c>
      <c r="AE271" s="608">
        <v>12</v>
      </c>
      <c r="AF271" s="608">
        <v>2</v>
      </c>
      <c r="AG271" s="608">
        <v>10</v>
      </c>
      <c r="AH271" s="608">
        <v>2</v>
      </c>
      <c r="AI271" s="608">
        <v>0</v>
      </c>
    </row>
    <row r="272" spans="1:35" x14ac:dyDescent="0.3">
      <c r="A272" s="170" t="str">
        <f t="shared" si="4"/>
        <v>4.00421</v>
      </c>
      <c r="B272" s="608" t="s">
        <v>1092</v>
      </c>
      <c r="C272" s="608" t="s">
        <v>1857</v>
      </c>
      <c r="D272" s="608" t="s">
        <v>1858</v>
      </c>
      <c r="E272" s="608" t="s">
        <v>4</v>
      </c>
      <c r="F272" s="608" t="s">
        <v>57</v>
      </c>
      <c r="G272" s="608" t="s">
        <v>2</v>
      </c>
      <c r="H272" s="608" t="s">
        <v>5308</v>
      </c>
      <c r="I272" s="608" t="s">
        <v>5309</v>
      </c>
      <c r="J272" s="608" t="s">
        <v>4393</v>
      </c>
      <c r="K272" s="608" t="s">
        <v>5426</v>
      </c>
      <c r="L272" s="608" t="s">
        <v>35</v>
      </c>
      <c r="M272" s="608" t="s">
        <v>2</v>
      </c>
      <c r="N272" s="608" t="s">
        <v>9</v>
      </c>
      <c r="O272" s="608">
        <v>218</v>
      </c>
      <c r="P272" s="608">
        <v>124</v>
      </c>
      <c r="Q272" s="608">
        <v>94</v>
      </c>
      <c r="R272" s="608">
        <v>88</v>
      </c>
      <c r="S272" s="608">
        <v>55</v>
      </c>
      <c r="T272" s="608">
        <v>49</v>
      </c>
      <c r="U272" s="608">
        <v>19</v>
      </c>
      <c r="V272" s="608">
        <v>38</v>
      </c>
      <c r="W272" s="608">
        <v>21</v>
      </c>
      <c r="X272" s="608">
        <v>23</v>
      </c>
      <c r="Y272" s="608">
        <v>14</v>
      </c>
      <c r="Z272" s="608">
        <v>20</v>
      </c>
      <c r="AA272" s="608">
        <v>15</v>
      </c>
      <c r="AB272" s="608">
        <v>0</v>
      </c>
      <c r="AC272" s="608">
        <v>0</v>
      </c>
      <c r="AD272" s="608">
        <v>33</v>
      </c>
      <c r="AE272" s="608">
        <v>30</v>
      </c>
      <c r="AF272" s="608">
        <v>17</v>
      </c>
      <c r="AG272" s="608">
        <v>9</v>
      </c>
      <c r="AH272" s="608">
        <v>5</v>
      </c>
      <c r="AI272" s="608">
        <v>0</v>
      </c>
    </row>
    <row r="273" spans="1:35" x14ac:dyDescent="0.3">
      <c r="A273" s="170" t="str">
        <f t="shared" si="4"/>
        <v>4.00422</v>
      </c>
      <c r="B273" s="608" t="s">
        <v>281</v>
      </c>
      <c r="C273" s="608" t="s">
        <v>1860</v>
      </c>
      <c r="D273" s="608" t="s">
        <v>1861</v>
      </c>
      <c r="E273" s="608" t="s">
        <v>10</v>
      </c>
      <c r="F273" s="608" t="s">
        <v>786</v>
      </c>
      <c r="G273" s="608" t="s">
        <v>9</v>
      </c>
      <c r="H273" s="608" t="s">
        <v>5308</v>
      </c>
      <c r="I273" s="608" t="s">
        <v>5314</v>
      </c>
      <c r="J273" s="608" t="s">
        <v>4393</v>
      </c>
      <c r="K273" s="608" t="s">
        <v>5426</v>
      </c>
      <c r="L273" s="608" t="s">
        <v>118</v>
      </c>
      <c r="M273" s="608" t="s">
        <v>10</v>
      </c>
      <c r="N273" s="608" t="s">
        <v>6</v>
      </c>
      <c r="O273" s="608">
        <v>54</v>
      </c>
      <c r="P273" s="608">
        <v>35</v>
      </c>
      <c r="Q273" s="608">
        <v>19</v>
      </c>
      <c r="R273" s="608">
        <v>9</v>
      </c>
      <c r="S273" s="608">
        <v>5</v>
      </c>
      <c r="T273" s="608">
        <v>17</v>
      </c>
      <c r="U273" s="608">
        <v>10</v>
      </c>
      <c r="V273" s="608">
        <v>11</v>
      </c>
      <c r="W273" s="608">
        <v>6</v>
      </c>
      <c r="X273" s="608">
        <v>4</v>
      </c>
      <c r="Y273" s="608">
        <v>2</v>
      </c>
      <c r="Z273" s="608">
        <v>13</v>
      </c>
      <c r="AA273" s="608">
        <v>12</v>
      </c>
      <c r="AB273" s="608">
        <v>0</v>
      </c>
      <c r="AC273" s="608">
        <v>0</v>
      </c>
      <c r="AD273" s="608">
        <v>4</v>
      </c>
      <c r="AE273" s="608">
        <v>7</v>
      </c>
      <c r="AF273" s="608">
        <v>5</v>
      </c>
      <c r="AG273" s="608">
        <v>2</v>
      </c>
      <c r="AH273" s="608">
        <v>1</v>
      </c>
      <c r="AI273" s="608">
        <v>0</v>
      </c>
    </row>
    <row r="274" spans="1:35" x14ac:dyDescent="0.3">
      <c r="A274" s="170" t="str">
        <f t="shared" si="4"/>
        <v>4.00423</v>
      </c>
      <c r="B274" s="608" t="s">
        <v>394</v>
      </c>
      <c r="C274" s="608" t="s">
        <v>1382</v>
      </c>
      <c r="D274" s="608" t="s">
        <v>2571</v>
      </c>
      <c r="E274" s="608" t="s">
        <v>10</v>
      </c>
      <c r="F274" s="608" t="s">
        <v>786</v>
      </c>
      <c r="G274" s="608" t="s">
        <v>1</v>
      </c>
      <c r="H274" s="608" t="s">
        <v>5308</v>
      </c>
      <c r="I274" s="608">
        <v>0</v>
      </c>
      <c r="J274" s="608" t="s">
        <v>4838</v>
      </c>
      <c r="K274" s="608" t="s">
        <v>5310</v>
      </c>
      <c r="L274" s="608" t="s">
        <v>118</v>
      </c>
      <c r="M274" s="608" t="s">
        <v>2</v>
      </c>
      <c r="N274" s="608" t="s">
        <v>1</v>
      </c>
      <c r="O274" s="608">
        <v>0</v>
      </c>
      <c r="P274" s="608">
        <v>0</v>
      </c>
      <c r="Q274" s="608">
        <v>0</v>
      </c>
      <c r="R274" s="608">
        <v>0</v>
      </c>
      <c r="S274" s="608">
        <v>0</v>
      </c>
      <c r="T274" s="608">
        <v>0</v>
      </c>
      <c r="U274" s="608">
        <v>0</v>
      </c>
      <c r="V274" s="608">
        <v>0</v>
      </c>
      <c r="W274" s="608">
        <v>0</v>
      </c>
      <c r="X274" s="608">
        <v>0</v>
      </c>
      <c r="Y274" s="608">
        <v>0</v>
      </c>
      <c r="Z274" s="608">
        <v>0</v>
      </c>
      <c r="AA274" s="608">
        <v>0</v>
      </c>
      <c r="AB274" s="608">
        <v>0</v>
      </c>
      <c r="AC274" s="608">
        <v>0</v>
      </c>
      <c r="AD274" s="608">
        <v>0</v>
      </c>
      <c r="AE274" s="608">
        <v>0</v>
      </c>
      <c r="AF274" s="608">
        <v>0</v>
      </c>
      <c r="AG274" s="608">
        <v>0</v>
      </c>
      <c r="AH274" s="608">
        <v>0</v>
      </c>
      <c r="AI274" s="608">
        <v>0</v>
      </c>
    </row>
    <row r="275" spans="1:35" x14ac:dyDescent="0.3">
      <c r="A275" s="170" t="str">
        <f t="shared" si="4"/>
        <v>4.00424</v>
      </c>
      <c r="B275" s="608" t="s">
        <v>45</v>
      </c>
      <c r="C275" s="608" t="s">
        <v>1864</v>
      </c>
      <c r="D275" s="608" t="s">
        <v>4144</v>
      </c>
      <c r="E275" s="608" t="s">
        <v>4728</v>
      </c>
      <c r="F275" s="608" t="s">
        <v>3278</v>
      </c>
      <c r="G275" s="608" t="s">
        <v>2</v>
      </c>
      <c r="H275" s="608" t="s">
        <v>5308</v>
      </c>
      <c r="I275" s="608" t="s">
        <v>5309</v>
      </c>
      <c r="J275" s="608" t="s">
        <v>4393</v>
      </c>
      <c r="K275" s="608" t="s">
        <v>5310</v>
      </c>
      <c r="L275" s="608" t="s">
        <v>33</v>
      </c>
      <c r="M275" s="608" t="s">
        <v>1</v>
      </c>
      <c r="N275" s="608" t="s">
        <v>10</v>
      </c>
      <c r="O275" s="608">
        <v>601</v>
      </c>
      <c r="P275" s="608">
        <v>330</v>
      </c>
      <c r="Q275" s="608">
        <v>271</v>
      </c>
      <c r="R275" s="608">
        <v>200</v>
      </c>
      <c r="S275" s="608">
        <v>105</v>
      </c>
      <c r="T275" s="608">
        <v>179</v>
      </c>
      <c r="U275" s="608">
        <v>105</v>
      </c>
      <c r="V275" s="608">
        <v>52</v>
      </c>
      <c r="W275" s="608">
        <v>28</v>
      </c>
      <c r="X275" s="608">
        <v>130</v>
      </c>
      <c r="Y275" s="608">
        <v>70</v>
      </c>
      <c r="Z275" s="608">
        <v>40</v>
      </c>
      <c r="AA275" s="608">
        <v>22</v>
      </c>
      <c r="AB275" s="608">
        <v>0</v>
      </c>
      <c r="AC275" s="608">
        <v>0</v>
      </c>
      <c r="AD275" s="608">
        <v>95</v>
      </c>
      <c r="AE275" s="608">
        <v>74</v>
      </c>
      <c r="AF275" s="608">
        <v>24</v>
      </c>
      <c r="AG275" s="608">
        <v>60</v>
      </c>
      <c r="AH275" s="608">
        <v>18</v>
      </c>
      <c r="AI275" s="608">
        <v>0</v>
      </c>
    </row>
    <row r="276" spans="1:35" x14ac:dyDescent="0.3">
      <c r="A276" s="170" t="str">
        <f t="shared" si="4"/>
        <v>4.00428</v>
      </c>
      <c r="B276" s="608" t="s">
        <v>399</v>
      </c>
      <c r="C276" s="608" t="s">
        <v>1382</v>
      </c>
      <c r="D276" s="608" t="s">
        <v>1865</v>
      </c>
      <c r="E276" s="608" t="s">
        <v>1</v>
      </c>
      <c r="F276" s="608" t="s">
        <v>3277</v>
      </c>
      <c r="G276" s="608" t="s">
        <v>3</v>
      </c>
      <c r="H276" s="608" t="s">
        <v>5308</v>
      </c>
      <c r="I276" s="608">
        <v>0</v>
      </c>
      <c r="J276" s="608" t="s">
        <v>996</v>
      </c>
      <c r="K276" s="608" t="s">
        <v>5310</v>
      </c>
      <c r="L276" s="608" t="s">
        <v>33</v>
      </c>
      <c r="M276" s="608" t="s">
        <v>1</v>
      </c>
      <c r="N276" s="608" t="s">
        <v>1</v>
      </c>
      <c r="O276" s="608">
        <v>2</v>
      </c>
      <c r="P276" s="608">
        <v>0</v>
      </c>
      <c r="Q276" s="608">
        <v>2</v>
      </c>
      <c r="R276" s="608">
        <v>2</v>
      </c>
      <c r="S276" s="608">
        <v>0</v>
      </c>
      <c r="T276" s="608">
        <v>0</v>
      </c>
      <c r="U276" s="608">
        <v>0</v>
      </c>
      <c r="V276" s="608">
        <v>0</v>
      </c>
      <c r="W276" s="608">
        <v>0</v>
      </c>
      <c r="X276" s="608">
        <v>0</v>
      </c>
      <c r="Y276" s="608">
        <v>0</v>
      </c>
      <c r="Z276" s="608">
        <v>0</v>
      </c>
      <c r="AA276" s="608">
        <v>0</v>
      </c>
      <c r="AB276" s="608">
        <v>0</v>
      </c>
      <c r="AC276" s="608">
        <v>0</v>
      </c>
      <c r="AD276" s="608">
        <v>2</v>
      </c>
      <c r="AE276" s="608">
        <v>0</v>
      </c>
      <c r="AF276" s="608">
        <v>0</v>
      </c>
      <c r="AG276" s="608">
        <v>0</v>
      </c>
      <c r="AH276" s="608">
        <v>0</v>
      </c>
      <c r="AI276" s="608">
        <v>0</v>
      </c>
    </row>
    <row r="277" spans="1:35" x14ac:dyDescent="0.3">
      <c r="A277" s="170" t="str">
        <f t="shared" si="4"/>
        <v>4.00429</v>
      </c>
      <c r="B277" s="608" t="s">
        <v>400</v>
      </c>
      <c r="C277" s="608" t="s">
        <v>1382</v>
      </c>
      <c r="D277" s="608" t="s">
        <v>4071</v>
      </c>
      <c r="E277" s="608" t="s">
        <v>4728</v>
      </c>
      <c r="F277" s="608" t="s">
        <v>3278</v>
      </c>
      <c r="G277" s="608" t="s">
        <v>3</v>
      </c>
      <c r="H277" s="608" t="s">
        <v>5308</v>
      </c>
      <c r="I277" s="608">
        <v>0</v>
      </c>
      <c r="J277" s="608" t="s">
        <v>996</v>
      </c>
      <c r="K277" s="608" t="s">
        <v>5310</v>
      </c>
      <c r="L277" s="608" t="s">
        <v>33</v>
      </c>
      <c r="M277" s="608" t="s">
        <v>2</v>
      </c>
      <c r="N277" s="608" t="s">
        <v>3</v>
      </c>
      <c r="O277" s="608">
        <v>4</v>
      </c>
      <c r="P277" s="608">
        <v>4</v>
      </c>
      <c r="Q277" s="608">
        <v>0</v>
      </c>
      <c r="R277" s="608">
        <v>0</v>
      </c>
      <c r="S277" s="608">
        <v>0</v>
      </c>
      <c r="T277" s="608">
        <v>1</v>
      </c>
      <c r="U277" s="608">
        <v>1</v>
      </c>
      <c r="V277" s="608">
        <v>0</v>
      </c>
      <c r="W277" s="608">
        <v>0</v>
      </c>
      <c r="X277" s="608">
        <v>3</v>
      </c>
      <c r="Y277" s="608">
        <v>3</v>
      </c>
      <c r="Z277" s="608">
        <v>0</v>
      </c>
      <c r="AA277" s="608">
        <v>0</v>
      </c>
      <c r="AB277" s="608">
        <v>0</v>
      </c>
      <c r="AC277" s="608">
        <v>0</v>
      </c>
      <c r="AD277" s="608">
        <v>0</v>
      </c>
      <c r="AE277" s="608">
        <v>0</v>
      </c>
      <c r="AF277" s="608">
        <v>0</v>
      </c>
      <c r="AG277" s="608">
        <v>0</v>
      </c>
      <c r="AH277" s="608">
        <v>0</v>
      </c>
      <c r="AI277" s="608">
        <v>0</v>
      </c>
    </row>
    <row r="278" spans="1:35" x14ac:dyDescent="0.3">
      <c r="A278" s="170" t="str">
        <f t="shared" si="4"/>
        <v>4.00431</v>
      </c>
      <c r="B278" s="608" t="s">
        <v>401</v>
      </c>
      <c r="C278" s="608" t="s">
        <v>1866</v>
      </c>
      <c r="D278" s="608" t="s">
        <v>1867</v>
      </c>
      <c r="E278" s="608" t="s">
        <v>62</v>
      </c>
      <c r="F278" s="608" t="s">
        <v>109</v>
      </c>
      <c r="G278" s="608" t="s">
        <v>1</v>
      </c>
      <c r="H278" s="608" t="s">
        <v>5308</v>
      </c>
      <c r="I278" s="608" t="s">
        <v>5325</v>
      </c>
      <c r="J278" s="608" t="s">
        <v>4393</v>
      </c>
      <c r="K278" s="608" t="s">
        <v>5426</v>
      </c>
      <c r="L278" s="608" t="s">
        <v>35</v>
      </c>
      <c r="M278" s="608" t="s">
        <v>295</v>
      </c>
      <c r="N278" s="608" t="s">
        <v>2</v>
      </c>
      <c r="O278" s="608">
        <v>193</v>
      </c>
      <c r="P278" s="608">
        <v>97</v>
      </c>
      <c r="Q278" s="608">
        <v>96</v>
      </c>
      <c r="R278" s="608">
        <v>87</v>
      </c>
      <c r="S278" s="608">
        <v>41</v>
      </c>
      <c r="T278" s="608">
        <v>50</v>
      </c>
      <c r="U278" s="608">
        <v>26</v>
      </c>
      <c r="V278" s="608">
        <v>16</v>
      </c>
      <c r="W278" s="608">
        <v>11</v>
      </c>
      <c r="X278" s="608">
        <v>24</v>
      </c>
      <c r="Y278" s="608">
        <v>12</v>
      </c>
      <c r="Z278" s="608">
        <v>16</v>
      </c>
      <c r="AA278" s="608">
        <v>7</v>
      </c>
      <c r="AB278" s="608">
        <v>0</v>
      </c>
      <c r="AC278" s="608">
        <v>0</v>
      </c>
      <c r="AD278" s="608">
        <v>46</v>
      </c>
      <c r="AE278" s="608">
        <v>24</v>
      </c>
      <c r="AF278" s="608">
        <v>5</v>
      </c>
      <c r="AG278" s="608">
        <v>12</v>
      </c>
      <c r="AH278" s="608">
        <v>9</v>
      </c>
      <c r="AI278" s="608">
        <v>0</v>
      </c>
    </row>
    <row r="279" spans="1:35" x14ac:dyDescent="0.3">
      <c r="A279" s="170" t="str">
        <f t="shared" si="4"/>
        <v>4.00432</v>
      </c>
      <c r="B279" s="608" t="s">
        <v>402</v>
      </c>
      <c r="C279" s="608" t="s">
        <v>1869</v>
      </c>
      <c r="D279" s="608" t="s">
        <v>1870</v>
      </c>
      <c r="E279" s="608" t="s">
        <v>3</v>
      </c>
      <c r="F279" s="608" t="s">
        <v>58</v>
      </c>
      <c r="G279" s="608" t="s">
        <v>11</v>
      </c>
      <c r="H279" s="608" t="s">
        <v>5308</v>
      </c>
      <c r="I279" s="608" t="s">
        <v>5309</v>
      </c>
      <c r="J279" s="608" t="s">
        <v>4393</v>
      </c>
      <c r="K279" s="608" t="s">
        <v>5310</v>
      </c>
      <c r="L279" s="608" t="s">
        <v>35</v>
      </c>
      <c r="M279" s="608" t="s">
        <v>3</v>
      </c>
      <c r="N279" s="608" t="s">
        <v>3</v>
      </c>
      <c r="O279" s="608">
        <v>227</v>
      </c>
      <c r="P279" s="608">
        <v>130</v>
      </c>
      <c r="Q279" s="608">
        <v>97</v>
      </c>
      <c r="R279" s="608">
        <v>84</v>
      </c>
      <c r="S279" s="608">
        <v>43</v>
      </c>
      <c r="T279" s="608">
        <v>50</v>
      </c>
      <c r="U279" s="608">
        <v>30</v>
      </c>
      <c r="V279" s="608">
        <v>20</v>
      </c>
      <c r="W279" s="608">
        <v>14</v>
      </c>
      <c r="X279" s="608">
        <v>49</v>
      </c>
      <c r="Y279" s="608">
        <v>27</v>
      </c>
      <c r="Z279" s="608">
        <v>24</v>
      </c>
      <c r="AA279" s="608">
        <v>16</v>
      </c>
      <c r="AB279" s="608">
        <v>0</v>
      </c>
      <c r="AC279" s="608">
        <v>0</v>
      </c>
      <c r="AD279" s="608">
        <v>41</v>
      </c>
      <c r="AE279" s="608">
        <v>20</v>
      </c>
      <c r="AF279" s="608">
        <v>6</v>
      </c>
      <c r="AG279" s="608">
        <v>22</v>
      </c>
      <c r="AH279" s="608">
        <v>8</v>
      </c>
      <c r="AI279" s="608">
        <v>0</v>
      </c>
    </row>
    <row r="280" spans="1:35" x14ac:dyDescent="0.3">
      <c r="A280" s="170" t="str">
        <f t="shared" si="4"/>
        <v>4.00433</v>
      </c>
      <c r="B280" s="608" t="s">
        <v>403</v>
      </c>
      <c r="C280" s="608" t="s">
        <v>1382</v>
      </c>
      <c r="D280" s="608" t="s">
        <v>4072</v>
      </c>
      <c r="E280" s="608" t="s">
        <v>7</v>
      </c>
      <c r="F280" s="608" t="s">
        <v>103</v>
      </c>
      <c r="G280" s="608" t="s">
        <v>4</v>
      </c>
      <c r="H280" s="608" t="s">
        <v>5308</v>
      </c>
      <c r="I280" s="608">
        <v>0</v>
      </c>
      <c r="J280" s="608" t="s">
        <v>996</v>
      </c>
      <c r="K280" s="608" t="s">
        <v>5310</v>
      </c>
      <c r="L280" s="608" t="s">
        <v>102</v>
      </c>
      <c r="M280" s="608" t="s">
        <v>1</v>
      </c>
      <c r="N280" s="608" t="s">
        <v>1</v>
      </c>
      <c r="O280" s="608">
        <v>0</v>
      </c>
      <c r="P280" s="608">
        <v>0</v>
      </c>
      <c r="Q280" s="608">
        <v>0</v>
      </c>
      <c r="R280" s="608">
        <v>0</v>
      </c>
      <c r="S280" s="608">
        <v>0</v>
      </c>
      <c r="T280" s="608">
        <v>0</v>
      </c>
      <c r="U280" s="608">
        <v>0</v>
      </c>
      <c r="V280" s="608">
        <v>0</v>
      </c>
      <c r="W280" s="608">
        <v>0</v>
      </c>
      <c r="X280" s="608">
        <v>0</v>
      </c>
      <c r="Y280" s="608">
        <v>0</v>
      </c>
      <c r="Z280" s="608">
        <v>0</v>
      </c>
      <c r="AA280" s="608">
        <v>0</v>
      </c>
      <c r="AB280" s="608">
        <v>0</v>
      </c>
      <c r="AC280" s="608">
        <v>0</v>
      </c>
      <c r="AD280" s="608">
        <v>0</v>
      </c>
      <c r="AE280" s="608">
        <v>0</v>
      </c>
      <c r="AF280" s="608">
        <v>0</v>
      </c>
      <c r="AG280" s="608">
        <v>0</v>
      </c>
      <c r="AH280" s="608">
        <v>0</v>
      </c>
      <c r="AI280" s="608">
        <v>0</v>
      </c>
    </row>
    <row r="281" spans="1:35" x14ac:dyDescent="0.3">
      <c r="A281" s="170" t="str">
        <f t="shared" si="4"/>
        <v>4.00436</v>
      </c>
      <c r="B281" s="608" t="s">
        <v>404</v>
      </c>
      <c r="C281" s="608" t="s">
        <v>1382</v>
      </c>
      <c r="D281" s="608" t="s">
        <v>3346</v>
      </c>
      <c r="E281" s="608" t="s">
        <v>3</v>
      </c>
      <c r="F281" s="608" t="s">
        <v>58</v>
      </c>
      <c r="G281" s="608" t="s">
        <v>2</v>
      </c>
      <c r="H281" s="608" t="s">
        <v>5308</v>
      </c>
      <c r="I281" s="608" t="s">
        <v>5826</v>
      </c>
      <c r="J281" s="608" t="s">
        <v>996</v>
      </c>
      <c r="K281" s="608" t="s">
        <v>5310</v>
      </c>
      <c r="L281" s="608" t="s">
        <v>35</v>
      </c>
      <c r="M281" s="608" t="s">
        <v>1</v>
      </c>
      <c r="N281" s="608" t="s">
        <v>11</v>
      </c>
      <c r="O281" s="608">
        <v>7</v>
      </c>
      <c r="P281" s="608">
        <v>0</v>
      </c>
      <c r="Q281" s="608">
        <v>7</v>
      </c>
      <c r="R281" s="608">
        <v>2</v>
      </c>
      <c r="S281" s="608">
        <v>0</v>
      </c>
      <c r="T281" s="608">
        <v>2</v>
      </c>
      <c r="U281" s="608">
        <v>0</v>
      </c>
      <c r="V281" s="608">
        <v>3</v>
      </c>
      <c r="W281" s="608">
        <v>0</v>
      </c>
      <c r="X281" s="608">
        <v>0</v>
      </c>
      <c r="Y281" s="608">
        <v>0</v>
      </c>
      <c r="Z281" s="608">
        <v>0</v>
      </c>
      <c r="AA281" s="608">
        <v>0</v>
      </c>
      <c r="AB281" s="608">
        <v>0</v>
      </c>
      <c r="AC281" s="608">
        <v>0</v>
      </c>
      <c r="AD281" s="608">
        <v>2</v>
      </c>
      <c r="AE281" s="608">
        <v>2</v>
      </c>
      <c r="AF281" s="608">
        <v>3</v>
      </c>
      <c r="AG281" s="608">
        <v>0</v>
      </c>
      <c r="AH281" s="608">
        <v>0</v>
      </c>
      <c r="AI281" s="608">
        <v>0</v>
      </c>
    </row>
    <row r="282" spans="1:35" x14ac:dyDescent="0.3">
      <c r="A282" s="170" t="str">
        <f t="shared" si="4"/>
        <v>4.00438</v>
      </c>
      <c r="B282" s="608" t="s">
        <v>406</v>
      </c>
      <c r="C282" s="608" t="s">
        <v>1873</v>
      </c>
      <c r="D282" s="608" t="s">
        <v>1874</v>
      </c>
      <c r="E282" s="608" t="s">
        <v>9</v>
      </c>
      <c r="F282" s="608" t="s">
        <v>289</v>
      </c>
      <c r="G282" s="608" t="s">
        <v>4</v>
      </c>
      <c r="H282" s="608" t="s">
        <v>5308</v>
      </c>
      <c r="I282" s="608" t="s">
        <v>5309</v>
      </c>
      <c r="J282" s="608" t="s">
        <v>4393</v>
      </c>
      <c r="K282" s="608" t="s">
        <v>5426</v>
      </c>
      <c r="L282" s="608" t="s">
        <v>118</v>
      </c>
      <c r="M282" s="608" t="s">
        <v>1</v>
      </c>
      <c r="N282" s="608" t="s">
        <v>2</v>
      </c>
      <c r="O282" s="608">
        <v>162</v>
      </c>
      <c r="P282" s="608">
        <v>94</v>
      </c>
      <c r="Q282" s="608">
        <v>68</v>
      </c>
      <c r="R282" s="608">
        <v>85</v>
      </c>
      <c r="S282" s="608">
        <v>42</v>
      </c>
      <c r="T282" s="608">
        <v>28</v>
      </c>
      <c r="U282" s="608">
        <v>18</v>
      </c>
      <c r="V282" s="608">
        <v>14</v>
      </c>
      <c r="W282" s="608">
        <v>9</v>
      </c>
      <c r="X282" s="608">
        <v>26</v>
      </c>
      <c r="Y282" s="608">
        <v>19</v>
      </c>
      <c r="Z282" s="608">
        <v>9</v>
      </c>
      <c r="AA282" s="608">
        <v>6</v>
      </c>
      <c r="AB282" s="608">
        <v>0</v>
      </c>
      <c r="AC282" s="608">
        <v>0</v>
      </c>
      <c r="AD282" s="608">
        <v>43</v>
      </c>
      <c r="AE282" s="608">
        <v>10</v>
      </c>
      <c r="AF282" s="608">
        <v>5</v>
      </c>
      <c r="AG282" s="608">
        <v>7</v>
      </c>
      <c r="AH282" s="608">
        <v>3</v>
      </c>
      <c r="AI282" s="608">
        <v>0</v>
      </c>
    </row>
    <row r="283" spans="1:35" x14ac:dyDescent="0.3">
      <c r="A283" s="170" t="str">
        <f t="shared" si="4"/>
        <v>4.00439</v>
      </c>
      <c r="B283" s="608" t="s">
        <v>1017</v>
      </c>
      <c r="C283" s="608" t="s">
        <v>1382</v>
      </c>
      <c r="D283" s="608" t="s">
        <v>2572</v>
      </c>
      <c r="E283" s="608" t="s">
        <v>10</v>
      </c>
      <c r="F283" s="608" t="s">
        <v>786</v>
      </c>
      <c r="G283" s="608" t="s">
        <v>1</v>
      </c>
      <c r="H283" s="608" t="s">
        <v>5308</v>
      </c>
      <c r="I283" s="608">
        <v>0</v>
      </c>
      <c r="J283" s="608" t="s">
        <v>996</v>
      </c>
      <c r="K283" s="608" t="s">
        <v>5310</v>
      </c>
      <c r="L283" s="608" t="s">
        <v>118</v>
      </c>
      <c r="M283" s="608" t="s">
        <v>2</v>
      </c>
      <c r="N283" s="608" t="s">
        <v>1</v>
      </c>
      <c r="O283" s="608">
        <v>0</v>
      </c>
      <c r="P283" s="608">
        <v>0</v>
      </c>
      <c r="Q283" s="608">
        <v>0</v>
      </c>
      <c r="R283" s="608">
        <v>0</v>
      </c>
      <c r="S283" s="608">
        <v>0</v>
      </c>
      <c r="T283" s="608">
        <v>0</v>
      </c>
      <c r="U283" s="608">
        <v>0</v>
      </c>
      <c r="V283" s="608">
        <v>0</v>
      </c>
      <c r="W283" s="608">
        <v>0</v>
      </c>
      <c r="X283" s="608">
        <v>0</v>
      </c>
      <c r="Y283" s="608">
        <v>0</v>
      </c>
      <c r="Z283" s="608">
        <v>0</v>
      </c>
      <c r="AA283" s="608">
        <v>0</v>
      </c>
      <c r="AB283" s="608">
        <v>0</v>
      </c>
      <c r="AC283" s="608">
        <v>0</v>
      </c>
      <c r="AD283" s="608">
        <v>0</v>
      </c>
      <c r="AE283" s="608">
        <v>0</v>
      </c>
      <c r="AF283" s="608">
        <v>0</v>
      </c>
      <c r="AG283" s="608">
        <v>0</v>
      </c>
      <c r="AH283" s="608">
        <v>0</v>
      </c>
      <c r="AI283" s="608">
        <v>0</v>
      </c>
    </row>
    <row r="284" spans="1:35" x14ac:dyDescent="0.3">
      <c r="A284" s="170" t="str">
        <f t="shared" si="4"/>
        <v>4.00440</v>
      </c>
      <c r="B284" s="608" t="s">
        <v>317</v>
      </c>
      <c r="C284" s="608" t="s">
        <v>1875</v>
      </c>
      <c r="D284" s="608" t="s">
        <v>3034</v>
      </c>
      <c r="E284" s="608" t="s">
        <v>99</v>
      </c>
      <c r="F284" s="608" t="s">
        <v>71</v>
      </c>
      <c r="G284" s="608" t="s">
        <v>14</v>
      </c>
      <c r="H284" s="608" t="s">
        <v>5308</v>
      </c>
      <c r="I284" s="608" t="s">
        <v>5309</v>
      </c>
      <c r="J284" s="608" t="s">
        <v>4393</v>
      </c>
      <c r="K284" s="608" t="s">
        <v>5426</v>
      </c>
      <c r="L284" s="608" t="s">
        <v>72</v>
      </c>
      <c r="M284" s="608" t="s">
        <v>9</v>
      </c>
      <c r="N284" s="608" t="s">
        <v>6</v>
      </c>
      <c r="O284" s="608">
        <v>62</v>
      </c>
      <c r="P284" s="608">
        <v>37</v>
      </c>
      <c r="Q284" s="608">
        <v>25</v>
      </c>
      <c r="R284" s="608">
        <v>19</v>
      </c>
      <c r="S284" s="608">
        <v>14</v>
      </c>
      <c r="T284" s="608">
        <v>13</v>
      </c>
      <c r="U284" s="608">
        <v>8</v>
      </c>
      <c r="V284" s="608">
        <v>6</v>
      </c>
      <c r="W284" s="608">
        <v>3</v>
      </c>
      <c r="X284" s="608">
        <v>24</v>
      </c>
      <c r="Y284" s="608">
        <v>12</v>
      </c>
      <c r="Z284" s="608">
        <v>0</v>
      </c>
      <c r="AA284" s="608">
        <v>0</v>
      </c>
      <c r="AB284" s="608">
        <v>0</v>
      </c>
      <c r="AC284" s="608">
        <v>0</v>
      </c>
      <c r="AD284" s="608">
        <v>5</v>
      </c>
      <c r="AE284" s="608">
        <v>5</v>
      </c>
      <c r="AF284" s="608">
        <v>3</v>
      </c>
      <c r="AG284" s="608">
        <v>12</v>
      </c>
      <c r="AH284" s="608">
        <v>0</v>
      </c>
      <c r="AI284" s="608">
        <v>0</v>
      </c>
    </row>
    <row r="285" spans="1:35" x14ac:dyDescent="0.3">
      <c r="A285" s="170" t="str">
        <f t="shared" si="4"/>
        <v>4.00441</v>
      </c>
      <c r="B285" s="608" t="s">
        <v>223</v>
      </c>
      <c r="C285" s="608" t="s">
        <v>1382</v>
      </c>
      <c r="D285" s="608" t="s">
        <v>6328</v>
      </c>
      <c r="E285" s="608" t="s">
        <v>15</v>
      </c>
      <c r="F285" s="608" t="s">
        <v>440</v>
      </c>
      <c r="G285" s="608" t="s">
        <v>5</v>
      </c>
      <c r="H285" s="608" t="s">
        <v>5308</v>
      </c>
      <c r="I285" s="608">
        <v>0</v>
      </c>
      <c r="J285" s="608" t="s">
        <v>996</v>
      </c>
      <c r="K285" s="608" t="s">
        <v>5310</v>
      </c>
      <c r="L285" s="608" t="s">
        <v>72</v>
      </c>
      <c r="M285" s="608" t="s">
        <v>13</v>
      </c>
      <c r="N285" s="608" t="s">
        <v>1</v>
      </c>
      <c r="O285" s="608">
        <v>25</v>
      </c>
      <c r="P285" s="608">
        <v>11</v>
      </c>
      <c r="Q285" s="608">
        <v>14</v>
      </c>
      <c r="R285" s="608">
        <v>11</v>
      </c>
      <c r="S285" s="608">
        <v>4</v>
      </c>
      <c r="T285" s="608">
        <v>8</v>
      </c>
      <c r="U285" s="608">
        <v>4</v>
      </c>
      <c r="V285" s="608">
        <v>0</v>
      </c>
      <c r="W285" s="608">
        <v>0</v>
      </c>
      <c r="X285" s="608">
        <v>6</v>
      </c>
      <c r="Y285" s="608">
        <v>3</v>
      </c>
      <c r="Z285" s="608">
        <v>0</v>
      </c>
      <c r="AA285" s="608">
        <v>0</v>
      </c>
      <c r="AB285" s="608">
        <v>0</v>
      </c>
      <c r="AC285" s="608">
        <v>0</v>
      </c>
      <c r="AD285" s="608">
        <v>7</v>
      </c>
      <c r="AE285" s="608">
        <v>4</v>
      </c>
      <c r="AF285" s="608">
        <v>0</v>
      </c>
      <c r="AG285" s="608">
        <v>3</v>
      </c>
      <c r="AH285" s="608">
        <v>0</v>
      </c>
      <c r="AI285" s="608">
        <v>0</v>
      </c>
    </row>
    <row r="286" spans="1:35" x14ac:dyDescent="0.3">
      <c r="A286" s="170" t="str">
        <f t="shared" si="4"/>
        <v>4.00442</v>
      </c>
      <c r="B286" s="608" t="s">
        <v>168</v>
      </c>
      <c r="C286" s="608" t="s">
        <v>1877</v>
      </c>
      <c r="D286" s="608" t="s">
        <v>1878</v>
      </c>
      <c r="E286" s="608" t="s">
        <v>4</v>
      </c>
      <c r="F286" s="608" t="s">
        <v>57</v>
      </c>
      <c r="G286" s="608" t="s">
        <v>5</v>
      </c>
      <c r="H286" s="608" t="s">
        <v>5308</v>
      </c>
      <c r="I286" s="608" t="s">
        <v>5603</v>
      </c>
      <c r="J286" s="608" t="s">
        <v>4393</v>
      </c>
      <c r="K286" s="608" t="s">
        <v>5310</v>
      </c>
      <c r="L286" s="608" t="s">
        <v>35</v>
      </c>
      <c r="M286" s="608" t="s">
        <v>6</v>
      </c>
      <c r="N286" s="608" t="s">
        <v>5</v>
      </c>
      <c r="O286" s="608">
        <v>8</v>
      </c>
      <c r="P286" s="608">
        <v>7</v>
      </c>
      <c r="Q286" s="608">
        <v>1</v>
      </c>
      <c r="R286" s="608">
        <v>1</v>
      </c>
      <c r="S286" s="608">
        <v>1</v>
      </c>
      <c r="T286" s="608">
        <v>1</v>
      </c>
      <c r="U286" s="608">
        <v>1</v>
      </c>
      <c r="V286" s="608">
        <v>0</v>
      </c>
      <c r="W286" s="608">
        <v>0</v>
      </c>
      <c r="X286" s="608">
        <v>6</v>
      </c>
      <c r="Y286" s="608">
        <v>5</v>
      </c>
      <c r="Z286" s="608">
        <v>0</v>
      </c>
      <c r="AA286" s="608">
        <v>0</v>
      </c>
      <c r="AB286" s="608">
        <v>0</v>
      </c>
      <c r="AC286" s="608">
        <v>0</v>
      </c>
      <c r="AD286" s="608">
        <v>0</v>
      </c>
      <c r="AE286" s="608">
        <v>0</v>
      </c>
      <c r="AF286" s="608">
        <v>0</v>
      </c>
      <c r="AG286" s="608">
        <v>1</v>
      </c>
      <c r="AH286" s="608">
        <v>0</v>
      </c>
      <c r="AI286" s="608">
        <v>0</v>
      </c>
    </row>
    <row r="287" spans="1:35" x14ac:dyDescent="0.3">
      <c r="A287" s="170" t="str">
        <f t="shared" si="4"/>
        <v>4.00443</v>
      </c>
      <c r="B287" s="608" t="s">
        <v>408</v>
      </c>
      <c r="C287" s="608" t="s">
        <v>1879</v>
      </c>
      <c r="D287" s="608" t="s">
        <v>2573</v>
      </c>
      <c r="E287" s="608" t="s">
        <v>295</v>
      </c>
      <c r="F287" s="608" t="s">
        <v>4215</v>
      </c>
      <c r="G287" s="608" t="s">
        <v>6</v>
      </c>
      <c r="H287" s="608" t="s">
        <v>5308</v>
      </c>
      <c r="I287" s="608" t="s">
        <v>5309</v>
      </c>
      <c r="J287" s="608" t="s">
        <v>4393</v>
      </c>
      <c r="K287" s="608" t="s">
        <v>5426</v>
      </c>
      <c r="L287" s="608" t="s">
        <v>60</v>
      </c>
      <c r="M287" s="608" t="s">
        <v>3</v>
      </c>
      <c r="N287" s="608" t="s">
        <v>5</v>
      </c>
      <c r="O287" s="608">
        <v>189</v>
      </c>
      <c r="P287" s="608">
        <v>119</v>
      </c>
      <c r="Q287" s="608">
        <v>70</v>
      </c>
      <c r="R287" s="608">
        <v>59</v>
      </c>
      <c r="S287" s="608">
        <v>38</v>
      </c>
      <c r="T287" s="608">
        <v>39</v>
      </c>
      <c r="U287" s="608">
        <v>26</v>
      </c>
      <c r="V287" s="608">
        <v>14</v>
      </c>
      <c r="W287" s="608">
        <v>10</v>
      </c>
      <c r="X287" s="608">
        <v>47</v>
      </c>
      <c r="Y287" s="608">
        <v>29</v>
      </c>
      <c r="Z287" s="608">
        <v>30</v>
      </c>
      <c r="AA287" s="608">
        <v>16</v>
      </c>
      <c r="AB287" s="608">
        <v>0</v>
      </c>
      <c r="AC287" s="608">
        <v>0</v>
      </c>
      <c r="AD287" s="608">
        <v>21</v>
      </c>
      <c r="AE287" s="608">
        <v>13</v>
      </c>
      <c r="AF287" s="608">
        <v>4</v>
      </c>
      <c r="AG287" s="608">
        <v>18</v>
      </c>
      <c r="AH287" s="608">
        <v>14</v>
      </c>
      <c r="AI287" s="608">
        <v>0</v>
      </c>
    </row>
    <row r="288" spans="1:35" x14ac:dyDescent="0.3">
      <c r="A288" s="170" t="str">
        <f t="shared" si="4"/>
        <v>4.00444</v>
      </c>
      <c r="B288" s="608" t="s">
        <v>409</v>
      </c>
      <c r="C288" s="608" t="s">
        <v>1382</v>
      </c>
      <c r="D288" s="608" t="s">
        <v>3347</v>
      </c>
      <c r="E288" s="608" t="s">
        <v>62</v>
      </c>
      <c r="F288" s="608" t="s">
        <v>109</v>
      </c>
      <c r="G288" s="608" t="s">
        <v>3</v>
      </c>
      <c r="H288" s="608" t="s">
        <v>5308</v>
      </c>
      <c r="I288" s="608">
        <v>0</v>
      </c>
      <c r="J288" s="608" t="s">
        <v>996</v>
      </c>
      <c r="K288" s="608" t="s">
        <v>5310</v>
      </c>
      <c r="L288" s="608" t="s">
        <v>35</v>
      </c>
      <c r="M288" s="608" t="s">
        <v>11</v>
      </c>
      <c r="N288" s="608" t="s">
        <v>1</v>
      </c>
      <c r="O288" s="608">
        <v>6</v>
      </c>
      <c r="P288" s="608">
        <v>4</v>
      </c>
      <c r="Q288" s="608">
        <v>2</v>
      </c>
      <c r="R288" s="608">
        <v>3</v>
      </c>
      <c r="S288" s="608">
        <v>1</v>
      </c>
      <c r="T288" s="608">
        <v>1</v>
      </c>
      <c r="U288" s="608">
        <v>1</v>
      </c>
      <c r="V288" s="608">
        <v>0</v>
      </c>
      <c r="W288" s="608">
        <v>0</v>
      </c>
      <c r="X288" s="608">
        <v>2</v>
      </c>
      <c r="Y288" s="608">
        <v>2</v>
      </c>
      <c r="Z288" s="608">
        <v>0</v>
      </c>
      <c r="AA288" s="608">
        <v>0</v>
      </c>
      <c r="AB288" s="608">
        <v>0</v>
      </c>
      <c r="AC288" s="608">
        <v>0</v>
      </c>
      <c r="AD288" s="608">
        <v>2</v>
      </c>
      <c r="AE288" s="608">
        <v>0</v>
      </c>
      <c r="AF288" s="608">
        <v>0</v>
      </c>
      <c r="AG288" s="608">
        <v>0</v>
      </c>
      <c r="AH288" s="608">
        <v>0</v>
      </c>
      <c r="AI288" s="608">
        <v>0</v>
      </c>
    </row>
    <row r="289" spans="1:35" x14ac:dyDescent="0.3">
      <c r="A289" s="170" t="str">
        <f t="shared" si="4"/>
        <v>4.00447</v>
      </c>
      <c r="B289" s="608" t="s">
        <v>1079</v>
      </c>
      <c r="C289" s="608" t="s">
        <v>1382</v>
      </c>
      <c r="D289" s="608" t="s">
        <v>1268</v>
      </c>
      <c r="E289" s="608" t="s">
        <v>1</v>
      </c>
      <c r="F289" s="608" t="s">
        <v>3277</v>
      </c>
      <c r="G289" s="608" t="s">
        <v>3</v>
      </c>
      <c r="H289" s="608" t="s">
        <v>5308</v>
      </c>
      <c r="I289" s="608">
        <v>0</v>
      </c>
      <c r="J289" s="608" t="s">
        <v>996</v>
      </c>
      <c r="K289" s="608" t="s">
        <v>5310</v>
      </c>
      <c r="L289" s="608" t="s">
        <v>33</v>
      </c>
      <c r="M289" s="608" t="s">
        <v>62</v>
      </c>
      <c r="N289" s="608" t="s">
        <v>1</v>
      </c>
      <c r="O289" s="608">
        <v>11</v>
      </c>
      <c r="P289" s="608">
        <v>8</v>
      </c>
      <c r="Q289" s="608">
        <v>3</v>
      </c>
      <c r="R289" s="608">
        <v>1</v>
      </c>
      <c r="S289" s="608">
        <v>1</v>
      </c>
      <c r="T289" s="608">
        <v>2</v>
      </c>
      <c r="U289" s="608">
        <v>2</v>
      </c>
      <c r="V289" s="608">
        <v>3</v>
      </c>
      <c r="W289" s="608">
        <v>2</v>
      </c>
      <c r="X289" s="608">
        <v>3</v>
      </c>
      <c r="Y289" s="608">
        <v>1</v>
      </c>
      <c r="Z289" s="608">
        <v>2</v>
      </c>
      <c r="AA289" s="608">
        <v>2</v>
      </c>
      <c r="AB289" s="608">
        <v>0</v>
      </c>
      <c r="AC289" s="608">
        <v>0</v>
      </c>
      <c r="AD289" s="608">
        <v>0</v>
      </c>
      <c r="AE289" s="608">
        <v>0</v>
      </c>
      <c r="AF289" s="608">
        <v>1</v>
      </c>
      <c r="AG289" s="608">
        <v>2</v>
      </c>
      <c r="AH289" s="608">
        <v>0</v>
      </c>
      <c r="AI289" s="608">
        <v>0</v>
      </c>
    </row>
    <row r="290" spans="1:35" x14ac:dyDescent="0.3">
      <c r="A290" s="170" t="str">
        <f t="shared" si="4"/>
        <v>4.00449</v>
      </c>
      <c r="B290" s="608" t="s">
        <v>886</v>
      </c>
      <c r="C290" s="608" t="s">
        <v>1382</v>
      </c>
      <c r="D290" s="608" t="s">
        <v>721</v>
      </c>
      <c r="E290" s="608" t="s">
        <v>3</v>
      </c>
      <c r="F290" s="608" t="s">
        <v>58</v>
      </c>
      <c r="G290" s="608" t="s">
        <v>2</v>
      </c>
      <c r="H290" s="608" t="s">
        <v>5308</v>
      </c>
      <c r="I290" s="608">
        <v>0</v>
      </c>
      <c r="J290" s="608" t="s">
        <v>996</v>
      </c>
      <c r="K290" s="608" t="s">
        <v>5310</v>
      </c>
      <c r="L290" s="608" t="s">
        <v>35</v>
      </c>
      <c r="M290" s="608" t="s">
        <v>1</v>
      </c>
      <c r="N290" s="608" t="s">
        <v>11</v>
      </c>
      <c r="O290" s="608">
        <v>31</v>
      </c>
      <c r="P290" s="608">
        <v>23</v>
      </c>
      <c r="Q290" s="608">
        <v>8</v>
      </c>
      <c r="R290" s="608">
        <v>14</v>
      </c>
      <c r="S290" s="608">
        <v>9</v>
      </c>
      <c r="T290" s="608">
        <v>4</v>
      </c>
      <c r="U290" s="608">
        <v>3</v>
      </c>
      <c r="V290" s="608">
        <v>6</v>
      </c>
      <c r="W290" s="608">
        <v>4</v>
      </c>
      <c r="X290" s="608">
        <v>5</v>
      </c>
      <c r="Y290" s="608">
        <v>5</v>
      </c>
      <c r="Z290" s="608">
        <v>2</v>
      </c>
      <c r="AA290" s="608">
        <v>2</v>
      </c>
      <c r="AB290" s="608">
        <v>0</v>
      </c>
      <c r="AC290" s="608">
        <v>0</v>
      </c>
      <c r="AD290" s="608">
        <v>5</v>
      </c>
      <c r="AE290" s="608">
        <v>1</v>
      </c>
      <c r="AF290" s="608">
        <v>2</v>
      </c>
      <c r="AG290" s="608">
        <v>0</v>
      </c>
      <c r="AH290" s="608">
        <v>0</v>
      </c>
      <c r="AI290" s="608">
        <v>0</v>
      </c>
    </row>
    <row r="291" spans="1:35" x14ac:dyDescent="0.3">
      <c r="A291" s="170" t="str">
        <f t="shared" si="4"/>
        <v>4.00450</v>
      </c>
      <c r="B291" s="608" t="s">
        <v>1083</v>
      </c>
      <c r="C291" s="608" t="s">
        <v>1882</v>
      </c>
      <c r="D291" s="608" t="s">
        <v>3035</v>
      </c>
      <c r="E291" s="608" t="s">
        <v>110</v>
      </c>
      <c r="F291" s="608" t="s">
        <v>377</v>
      </c>
      <c r="G291" s="608" t="s">
        <v>1</v>
      </c>
      <c r="H291" s="608" t="s">
        <v>5308</v>
      </c>
      <c r="I291" s="608" t="s">
        <v>5569</v>
      </c>
      <c r="J291" s="608" t="s">
        <v>4393</v>
      </c>
      <c r="K291" s="608" t="s">
        <v>5310</v>
      </c>
      <c r="L291" s="608" t="s">
        <v>33</v>
      </c>
      <c r="M291" s="608" t="s">
        <v>378</v>
      </c>
      <c r="N291" s="608" t="s">
        <v>1</v>
      </c>
      <c r="O291" s="608">
        <v>138</v>
      </c>
      <c r="P291" s="608">
        <v>82</v>
      </c>
      <c r="Q291" s="608">
        <v>56</v>
      </c>
      <c r="R291" s="608">
        <v>32</v>
      </c>
      <c r="S291" s="608">
        <v>16</v>
      </c>
      <c r="T291" s="608">
        <v>25</v>
      </c>
      <c r="U291" s="608">
        <v>15</v>
      </c>
      <c r="V291" s="608">
        <v>17</v>
      </c>
      <c r="W291" s="608">
        <v>7</v>
      </c>
      <c r="X291" s="608">
        <v>41</v>
      </c>
      <c r="Y291" s="608">
        <v>32</v>
      </c>
      <c r="Z291" s="608">
        <v>23</v>
      </c>
      <c r="AA291" s="608">
        <v>12</v>
      </c>
      <c r="AB291" s="608">
        <v>0</v>
      </c>
      <c r="AC291" s="608">
        <v>0</v>
      </c>
      <c r="AD291" s="608">
        <v>16</v>
      </c>
      <c r="AE291" s="608">
        <v>10</v>
      </c>
      <c r="AF291" s="608">
        <v>10</v>
      </c>
      <c r="AG291" s="608">
        <v>9</v>
      </c>
      <c r="AH291" s="608">
        <v>11</v>
      </c>
      <c r="AI291" s="608">
        <v>0</v>
      </c>
    </row>
    <row r="292" spans="1:35" x14ac:dyDescent="0.3">
      <c r="A292" s="170" t="str">
        <f t="shared" si="4"/>
        <v>4.00451</v>
      </c>
      <c r="B292" s="608" t="s">
        <v>929</v>
      </c>
      <c r="C292" s="608" t="s">
        <v>1382</v>
      </c>
      <c r="D292" s="608" t="s">
        <v>1884</v>
      </c>
      <c r="E292" s="608" t="s">
        <v>3</v>
      </c>
      <c r="F292" s="608" t="s">
        <v>58</v>
      </c>
      <c r="G292" s="608" t="s">
        <v>5</v>
      </c>
      <c r="H292" s="608" t="s">
        <v>5308</v>
      </c>
      <c r="I292" s="608">
        <v>0</v>
      </c>
      <c r="J292" s="608" t="s">
        <v>996</v>
      </c>
      <c r="K292" s="608" t="s">
        <v>5310</v>
      </c>
      <c r="L292" s="608" t="s">
        <v>35</v>
      </c>
      <c r="M292" s="608" t="s">
        <v>1</v>
      </c>
      <c r="N292" s="608" t="s">
        <v>2</v>
      </c>
      <c r="O292" s="608">
        <v>4</v>
      </c>
      <c r="P292" s="608">
        <v>1</v>
      </c>
      <c r="Q292" s="608">
        <v>3</v>
      </c>
      <c r="R292" s="608">
        <v>2</v>
      </c>
      <c r="S292" s="608">
        <v>1</v>
      </c>
      <c r="T292" s="608">
        <v>1</v>
      </c>
      <c r="U292" s="608">
        <v>0</v>
      </c>
      <c r="V292" s="608">
        <v>0</v>
      </c>
      <c r="W292" s="608">
        <v>0</v>
      </c>
      <c r="X292" s="608">
        <v>0</v>
      </c>
      <c r="Y292" s="608">
        <v>0</v>
      </c>
      <c r="Z292" s="608">
        <v>1</v>
      </c>
      <c r="AA292" s="608">
        <v>0</v>
      </c>
      <c r="AB292" s="608">
        <v>0</v>
      </c>
      <c r="AC292" s="608">
        <v>0</v>
      </c>
      <c r="AD292" s="608">
        <v>1</v>
      </c>
      <c r="AE292" s="608">
        <v>1</v>
      </c>
      <c r="AF292" s="608">
        <v>0</v>
      </c>
      <c r="AG292" s="608">
        <v>0</v>
      </c>
      <c r="AH292" s="608">
        <v>1</v>
      </c>
      <c r="AI292" s="608">
        <v>0</v>
      </c>
    </row>
    <row r="293" spans="1:35" x14ac:dyDescent="0.3">
      <c r="A293" s="170" t="str">
        <f t="shared" si="4"/>
        <v>4.00452</v>
      </c>
      <c r="B293" s="608" t="s">
        <v>415</v>
      </c>
      <c r="C293" s="608" t="s">
        <v>1885</v>
      </c>
      <c r="D293" s="608" t="s">
        <v>1886</v>
      </c>
      <c r="E293" s="608" t="s">
        <v>3</v>
      </c>
      <c r="F293" s="608" t="s">
        <v>58</v>
      </c>
      <c r="G293" s="608" t="s">
        <v>3</v>
      </c>
      <c r="H293" s="608" t="s">
        <v>5308</v>
      </c>
      <c r="I293" s="608" t="s">
        <v>5309</v>
      </c>
      <c r="J293" s="608" t="s">
        <v>4393</v>
      </c>
      <c r="K293" s="608" t="s">
        <v>5310</v>
      </c>
      <c r="L293" s="608" t="s">
        <v>35</v>
      </c>
      <c r="M293" s="608" t="s">
        <v>1</v>
      </c>
      <c r="N293" s="608" t="s">
        <v>14</v>
      </c>
      <c r="O293" s="608">
        <v>101</v>
      </c>
      <c r="P293" s="608">
        <v>52</v>
      </c>
      <c r="Q293" s="608">
        <v>49</v>
      </c>
      <c r="R293" s="608">
        <v>44</v>
      </c>
      <c r="S293" s="608">
        <v>26</v>
      </c>
      <c r="T293" s="608">
        <v>29</v>
      </c>
      <c r="U293" s="608">
        <v>8</v>
      </c>
      <c r="V293" s="608">
        <v>0</v>
      </c>
      <c r="W293" s="608">
        <v>0</v>
      </c>
      <c r="X293" s="608">
        <v>28</v>
      </c>
      <c r="Y293" s="608">
        <v>18</v>
      </c>
      <c r="Z293" s="608">
        <v>0</v>
      </c>
      <c r="AA293" s="608">
        <v>0</v>
      </c>
      <c r="AB293" s="608">
        <v>0</v>
      </c>
      <c r="AC293" s="608">
        <v>0</v>
      </c>
      <c r="AD293" s="608">
        <v>18</v>
      </c>
      <c r="AE293" s="608">
        <v>21</v>
      </c>
      <c r="AF293" s="608">
        <v>0</v>
      </c>
      <c r="AG293" s="608">
        <v>10</v>
      </c>
      <c r="AH293" s="608">
        <v>0</v>
      </c>
      <c r="AI293" s="608">
        <v>0</v>
      </c>
    </row>
    <row r="294" spans="1:35" x14ac:dyDescent="0.3">
      <c r="A294" s="170" t="str">
        <f t="shared" si="4"/>
        <v>4.00453</v>
      </c>
      <c r="B294" s="608" t="s">
        <v>416</v>
      </c>
      <c r="C294" s="608" t="s">
        <v>1382</v>
      </c>
      <c r="D294" s="608" t="s">
        <v>3481</v>
      </c>
      <c r="E294" s="608" t="s">
        <v>3</v>
      </c>
      <c r="F294" s="608" t="s">
        <v>58</v>
      </c>
      <c r="G294" s="608" t="s">
        <v>6</v>
      </c>
      <c r="H294" s="608" t="s">
        <v>5308</v>
      </c>
      <c r="I294" s="608">
        <v>0</v>
      </c>
      <c r="J294" s="608" t="s">
        <v>996</v>
      </c>
      <c r="K294" s="608" t="s">
        <v>5310</v>
      </c>
      <c r="L294" s="608" t="s">
        <v>35</v>
      </c>
      <c r="M294" s="608" t="s">
        <v>3</v>
      </c>
      <c r="N294" s="608" t="s">
        <v>1</v>
      </c>
      <c r="O294" s="608">
        <v>8</v>
      </c>
      <c r="P294" s="608">
        <v>6</v>
      </c>
      <c r="Q294" s="608">
        <v>2</v>
      </c>
      <c r="R294" s="608">
        <v>3</v>
      </c>
      <c r="S294" s="608">
        <v>2</v>
      </c>
      <c r="T294" s="608">
        <v>2</v>
      </c>
      <c r="U294" s="608">
        <v>1</v>
      </c>
      <c r="V294" s="608">
        <v>1</v>
      </c>
      <c r="W294" s="608">
        <v>1</v>
      </c>
      <c r="X294" s="608">
        <v>2</v>
      </c>
      <c r="Y294" s="608">
        <v>2</v>
      </c>
      <c r="Z294" s="608">
        <v>0</v>
      </c>
      <c r="AA294" s="608">
        <v>0</v>
      </c>
      <c r="AB294" s="608">
        <v>0</v>
      </c>
      <c r="AC294" s="608">
        <v>0</v>
      </c>
      <c r="AD294" s="608">
        <v>1</v>
      </c>
      <c r="AE294" s="608">
        <v>1</v>
      </c>
      <c r="AF294" s="608">
        <v>0</v>
      </c>
      <c r="AG294" s="608">
        <v>0</v>
      </c>
      <c r="AH294" s="608">
        <v>0</v>
      </c>
      <c r="AI294" s="608">
        <v>0</v>
      </c>
    </row>
    <row r="295" spans="1:35" x14ac:dyDescent="0.3">
      <c r="A295" s="170" t="str">
        <f t="shared" si="4"/>
        <v>4.00454</v>
      </c>
      <c r="B295" s="608" t="s">
        <v>887</v>
      </c>
      <c r="C295" s="608" t="s">
        <v>1382</v>
      </c>
      <c r="D295" s="608" t="s">
        <v>1888</v>
      </c>
      <c r="E295" s="608" t="s">
        <v>3</v>
      </c>
      <c r="F295" s="608" t="s">
        <v>58</v>
      </c>
      <c r="G295" s="608" t="s">
        <v>9</v>
      </c>
      <c r="H295" s="608" t="s">
        <v>5308</v>
      </c>
      <c r="I295" s="608">
        <v>0</v>
      </c>
      <c r="J295" s="608" t="s">
        <v>996</v>
      </c>
      <c r="K295" s="608" t="s">
        <v>5426</v>
      </c>
      <c r="L295" s="608" t="s">
        <v>35</v>
      </c>
      <c r="M295" s="608" t="s">
        <v>5</v>
      </c>
      <c r="N295" s="608" t="s">
        <v>2</v>
      </c>
      <c r="O295" s="608">
        <v>0</v>
      </c>
      <c r="P295" s="608">
        <v>0</v>
      </c>
      <c r="Q295" s="608">
        <v>0</v>
      </c>
      <c r="R295" s="608">
        <v>0</v>
      </c>
      <c r="S295" s="608">
        <v>0</v>
      </c>
      <c r="T295" s="608">
        <v>0</v>
      </c>
      <c r="U295" s="608">
        <v>0</v>
      </c>
      <c r="V295" s="608">
        <v>0</v>
      </c>
      <c r="W295" s="608">
        <v>0</v>
      </c>
      <c r="X295" s="608">
        <v>0</v>
      </c>
      <c r="Y295" s="608">
        <v>0</v>
      </c>
      <c r="Z295" s="608">
        <v>0</v>
      </c>
      <c r="AA295" s="608">
        <v>0</v>
      </c>
      <c r="AB295" s="608">
        <v>0</v>
      </c>
      <c r="AC295" s="608">
        <v>0</v>
      </c>
      <c r="AD295" s="608">
        <v>0</v>
      </c>
      <c r="AE295" s="608">
        <v>0</v>
      </c>
      <c r="AF295" s="608">
        <v>0</v>
      </c>
      <c r="AG295" s="608">
        <v>0</v>
      </c>
      <c r="AH295" s="608">
        <v>0</v>
      </c>
      <c r="AI295" s="608">
        <v>0</v>
      </c>
    </row>
    <row r="296" spans="1:35" x14ac:dyDescent="0.3">
      <c r="A296" s="170" t="str">
        <f t="shared" si="4"/>
        <v>4.00455</v>
      </c>
      <c r="B296" s="608" t="s">
        <v>315</v>
      </c>
      <c r="C296" s="608" t="s">
        <v>1382</v>
      </c>
      <c r="D296" s="608" t="s">
        <v>1201</v>
      </c>
      <c r="E296" s="608" t="s">
        <v>13</v>
      </c>
      <c r="F296" s="608" t="s">
        <v>547</v>
      </c>
      <c r="G296" s="608" t="s">
        <v>1</v>
      </c>
      <c r="H296" s="608" t="s">
        <v>5308</v>
      </c>
      <c r="I296" s="608">
        <v>0</v>
      </c>
      <c r="J296" s="608" t="s">
        <v>996</v>
      </c>
      <c r="K296" s="608" t="s">
        <v>5310</v>
      </c>
      <c r="L296" s="608" t="s">
        <v>118</v>
      </c>
      <c r="M296" s="608" t="s">
        <v>6</v>
      </c>
      <c r="N296" s="608" t="s">
        <v>1</v>
      </c>
      <c r="O296" s="608">
        <v>0</v>
      </c>
      <c r="P296" s="608">
        <v>0</v>
      </c>
      <c r="Q296" s="608">
        <v>0</v>
      </c>
      <c r="R296" s="608">
        <v>0</v>
      </c>
      <c r="S296" s="608">
        <v>0</v>
      </c>
      <c r="T296" s="608">
        <v>0</v>
      </c>
      <c r="U296" s="608">
        <v>0</v>
      </c>
      <c r="V296" s="608">
        <v>0</v>
      </c>
      <c r="W296" s="608">
        <v>0</v>
      </c>
      <c r="X296" s="608">
        <v>0</v>
      </c>
      <c r="Y296" s="608">
        <v>0</v>
      </c>
      <c r="Z296" s="608">
        <v>0</v>
      </c>
      <c r="AA296" s="608">
        <v>0</v>
      </c>
      <c r="AB296" s="608">
        <v>0</v>
      </c>
      <c r="AC296" s="608">
        <v>0</v>
      </c>
      <c r="AD296" s="608">
        <v>0</v>
      </c>
      <c r="AE296" s="608">
        <v>0</v>
      </c>
      <c r="AF296" s="608">
        <v>0</v>
      </c>
      <c r="AG296" s="608">
        <v>0</v>
      </c>
      <c r="AH296" s="608">
        <v>0</v>
      </c>
      <c r="AI296" s="608">
        <v>0</v>
      </c>
    </row>
    <row r="297" spans="1:35" x14ac:dyDescent="0.3">
      <c r="A297" s="170" t="str">
        <f t="shared" si="4"/>
        <v>4.00457</v>
      </c>
      <c r="B297" s="608" t="s">
        <v>420</v>
      </c>
      <c r="C297" s="608" t="s">
        <v>1382</v>
      </c>
      <c r="D297" s="608" t="s">
        <v>2574</v>
      </c>
      <c r="E297" s="608" t="s">
        <v>7</v>
      </c>
      <c r="F297" s="608" t="s">
        <v>103</v>
      </c>
      <c r="G297" s="608" t="s">
        <v>4</v>
      </c>
      <c r="H297" s="608" t="s">
        <v>5308</v>
      </c>
      <c r="I297" s="608">
        <v>0</v>
      </c>
      <c r="J297" s="608" t="s">
        <v>996</v>
      </c>
      <c r="K297" s="608" t="s">
        <v>5310</v>
      </c>
      <c r="L297" s="608" t="s">
        <v>102</v>
      </c>
      <c r="M297" s="608" t="s">
        <v>5</v>
      </c>
      <c r="N297" s="608" t="s">
        <v>4</v>
      </c>
      <c r="O297" s="608">
        <v>11</v>
      </c>
      <c r="P297" s="608">
        <v>7</v>
      </c>
      <c r="Q297" s="608">
        <v>4</v>
      </c>
      <c r="R297" s="608">
        <v>1</v>
      </c>
      <c r="S297" s="608">
        <v>0</v>
      </c>
      <c r="T297" s="608">
        <v>3</v>
      </c>
      <c r="U297" s="608">
        <v>2</v>
      </c>
      <c r="V297" s="608">
        <v>1</v>
      </c>
      <c r="W297" s="608">
        <v>0</v>
      </c>
      <c r="X297" s="608">
        <v>3</v>
      </c>
      <c r="Y297" s="608">
        <v>2</v>
      </c>
      <c r="Z297" s="608">
        <v>3</v>
      </c>
      <c r="AA297" s="608">
        <v>3</v>
      </c>
      <c r="AB297" s="608">
        <v>0</v>
      </c>
      <c r="AC297" s="608">
        <v>0</v>
      </c>
      <c r="AD297" s="608">
        <v>1</v>
      </c>
      <c r="AE297" s="608">
        <v>1</v>
      </c>
      <c r="AF297" s="608">
        <v>1</v>
      </c>
      <c r="AG297" s="608">
        <v>1</v>
      </c>
      <c r="AH297" s="608">
        <v>0</v>
      </c>
      <c r="AI297" s="608">
        <v>0</v>
      </c>
    </row>
    <row r="298" spans="1:35" x14ac:dyDescent="0.3">
      <c r="A298" s="170" t="str">
        <f t="shared" si="4"/>
        <v>4.00460</v>
      </c>
      <c r="B298" s="608" t="s">
        <v>423</v>
      </c>
      <c r="C298" s="608" t="s">
        <v>1892</v>
      </c>
      <c r="D298" s="608" t="s">
        <v>1893</v>
      </c>
      <c r="E298" s="608" t="s">
        <v>6</v>
      </c>
      <c r="F298" s="608" t="s">
        <v>756</v>
      </c>
      <c r="G298" s="608" t="s">
        <v>1</v>
      </c>
      <c r="H298" s="608" t="s">
        <v>5308</v>
      </c>
      <c r="I298" s="608" t="s">
        <v>6369</v>
      </c>
      <c r="J298" s="608" t="s">
        <v>4393</v>
      </c>
      <c r="K298" s="608" t="s">
        <v>5426</v>
      </c>
      <c r="L298" s="608" t="s">
        <v>48</v>
      </c>
      <c r="M298" s="608" t="s">
        <v>4</v>
      </c>
      <c r="N298" s="608" t="s">
        <v>3</v>
      </c>
      <c r="O298" s="608">
        <v>63</v>
      </c>
      <c r="P298" s="608">
        <v>42</v>
      </c>
      <c r="Q298" s="608">
        <v>21</v>
      </c>
      <c r="R298" s="608">
        <v>26</v>
      </c>
      <c r="S298" s="608">
        <v>18</v>
      </c>
      <c r="T298" s="608">
        <v>13</v>
      </c>
      <c r="U298" s="608">
        <v>9</v>
      </c>
      <c r="V298" s="608">
        <v>8</v>
      </c>
      <c r="W298" s="608">
        <v>6</v>
      </c>
      <c r="X298" s="608">
        <v>13</v>
      </c>
      <c r="Y298" s="608">
        <v>7</v>
      </c>
      <c r="Z298" s="608">
        <v>3</v>
      </c>
      <c r="AA298" s="608">
        <v>2</v>
      </c>
      <c r="AB298" s="608">
        <v>0</v>
      </c>
      <c r="AC298" s="608">
        <v>0</v>
      </c>
      <c r="AD298" s="608">
        <v>8</v>
      </c>
      <c r="AE298" s="608">
        <v>4</v>
      </c>
      <c r="AF298" s="608">
        <v>2</v>
      </c>
      <c r="AG298" s="608">
        <v>6</v>
      </c>
      <c r="AH298" s="608">
        <v>1</v>
      </c>
      <c r="AI298" s="608">
        <v>0</v>
      </c>
    </row>
    <row r="299" spans="1:35" x14ac:dyDescent="0.3">
      <c r="A299" s="170" t="str">
        <f t="shared" si="4"/>
        <v>4.00461</v>
      </c>
      <c r="B299" s="608" t="s">
        <v>424</v>
      </c>
      <c r="C299" s="608" t="s">
        <v>1895</v>
      </c>
      <c r="D299" s="608" t="s">
        <v>1896</v>
      </c>
      <c r="E299" s="608" t="s">
        <v>6</v>
      </c>
      <c r="F299" s="608" t="s">
        <v>756</v>
      </c>
      <c r="G299" s="608" t="s">
        <v>2</v>
      </c>
      <c r="H299" s="608" t="s">
        <v>5308</v>
      </c>
      <c r="I299" s="608" t="s">
        <v>5603</v>
      </c>
      <c r="J299" s="608" t="s">
        <v>4393</v>
      </c>
      <c r="K299" s="608" t="s">
        <v>5310</v>
      </c>
      <c r="L299" s="608" t="s">
        <v>48</v>
      </c>
      <c r="M299" s="608" t="s">
        <v>5</v>
      </c>
      <c r="N299" s="608" t="s">
        <v>1</v>
      </c>
      <c r="O299" s="608">
        <v>1</v>
      </c>
      <c r="P299" s="608">
        <v>1</v>
      </c>
      <c r="Q299" s="608">
        <v>0</v>
      </c>
      <c r="R299" s="608">
        <v>0</v>
      </c>
      <c r="S299" s="608">
        <v>0</v>
      </c>
      <c r="T299" s="608">
        <v>0</v>
      </c>
      <c r="U299" s="608">
        <v>0</v>
      </c>
      <c r="V299" s="608">
        <v>1</v>
      </c>
      <c r="W299" s="608">
        <v>1</v>
      </c>
      <c r="X299" s="608">
        <v>0</v>
      </c>
      <c r="Y299" s="608">
        <v>0</v>
      </c>
      <c r="Z299" s="608">
        <v>0</v>
      </c>
      <c r="AA299" s="608">
        <v>0</v>
      </c>
      <c r="AB299" s="608">
        <v>0</v>
      </c>
      <c r="AC299" s="608">
        <v>0</v>
      </c>
      <c r="AD299" s="608">
        <v>0</v>
      </c>
      <c r="AE299" s="608">
        <v>0</v>
      </c>
      <c r="AF299" s="608">
        <v>0</v>
      </c>
      <c r="AG299" s="608">
        <v>0</v>
      </c>
      <c r="AH299" s="608">
        <v>0</v>
      </c>
      <c r="AI299" s="608">
        <v>0</v>
      </c>
    </row>
    <row r="300" spans="1:35" x14ac:dyDescent="0.3">
      <c r="A300" s="170" t="str">
        <f t="shared" si="4"/>
        <v>4.00462</v>
      </c>
      <c r="B300" s="608" t="s">
        <v>425</v>
      </c>
      <c r="C300" s="608" t="s">
        <v>1897</v>
      </c>
      <c r="D300" s="608" t="s">
        <v>1898</v>
      </c>
      <c r="E300" s="608" t="s">
        <v>6</v>
      </c>
      <c r="F300" s="608" t="s">
        <v>756</v>
      </c>
      <c r="G300" s="608" t="s">
        <v>3</v>
      </c>
      <c r="H300" s="608" t="s">
        <v>5308</v>
      </c>
      <c r="I300" s="608" t="s">
        <v>5309</v>
      </c>
      <c r="J300" s="608" t="s">
        <v>4393</v>
      </c>
      <c r="K300" s="608" t="s">
        <v>5426</v>
      </c>
      <c r="L300" s="608" t="s">
        <v>48</v>
      </c>
      <c r="M300" s="608" t="s">
        <v>5</v>
      </c>
      <c r="N300" s="608" t="s">
        <v>11</v>
      </c>
      <c r="O300" s="608">
        <v>81</v>
      </c>
      <c r="P300" s="608">
        <v>48</v>
      </c>
      <c r="Q300" s="608">
        <v>33</v>
      </c>
      <c r="R300" s="608">
        <v>16</v>
      </c>
      <c r="S300" s="608">
        <v>9</v>
      </c>
      <c r="T300" s="608">
        <v>26</v>
      </c>
      <c r="U300" s="608">
        <v>14</v>
      </c>
      <c r="V300" s="608">
        <v>7</v>
      </c>
      <c r="W300" s="608">
        <v>6</v>
      </c>
      <c r="X300" s="608">
        <v>30</v>
      </c>
      <c r="Y300" s="608">
        <v>18</v>
      </c>
      <c r="Z300" s="608">
        <v>2</v>
      </c>
      <c r="AA300" s="608">
        <v>1</v>
      </c>
      <c r="AB300" s="608">
        <v>0</v>
      </c>
      <c r="AC300" s="608">
        <v>0</v>
      </c>
      <c r="AD300" s="608">
        <v>7</v>
      </c>
      <c r="AE300" s="608">
        <v>12</v>
      </c>
      <c r="AF300" s="608">
        <v>1</v>
      </c>
      <c r="AG300" s="608">
        <v>12</v>
      </c>
      <c r="AH300" s="608">
        <v>1</v>
      </c>
      <c r="AI300" s="608">
        <v>0</v>
      </c>
    </row>
    <row r="301" spans="1:35" x14ac:dyDescent="0.3">
      <c r="A301" s="170" t="str">
        <f t="shared" si="4"/>
        <v>4.00464</v>
      </c>
      <c r="B301" s="608" t="s">
        <v>139</v>
      </c>
      <c r="C301" s="608" t="s">
        <v>1382</v>
      </c>
      <c r="D301" s="608" t="s">
        <v>1351</v>
      </c>
      <c r="E301" s="608" t="s">
        <v>1</v>
      </c>
      <c r="F301" s="608" t="s">
        <v>3277</v>
      </c>
      <c r="G301" s="608" t="s">
        <v>2</v>
      </c>
      <c r="H301" s="608" t="s">
        <v>5308</v>
      </c>
      <c r="I301" s="608">
        <v>0</v>
      </c>
      <c r="J301" s="608" t="s">
        <v>996</v>
      </c>
      <c r="K301" s="608" t="s">
        <v>5310</v>
      </c>
      <c r="L301" s="608" t="s">
        <v>33</v>
      </c>
      <c r="M301" s="608" t="s">
        <v>1</v>
      </c>
      <c r="N301" s="608" t="s">
        <v>1</v>
      </c>
      <c r="O301" s="608">
        <v>0</v>
      </c>
      <c r="P301" s="608">
        <v>0</v>
      </c>
      <c r="Q301" s="608">
        <v>0</v>
      </c>
      <c r="R301" s="608">
        <v>0</v>
      </c>
      <c r="S301" s="608">
        <v>0</v>
      </c>
      <c r="T301" s="608">
        <v>0</v>
      </c>
      <c r="U301" s="608">
        <v>0</v>
      </c>
      <c r="V301" s="608">
        <v>0</v>
      </c>
      <c r="W301" s="608">
        <v>0</v>
      </c>
      <c r="X301" s="608">
        <v>0</v>
      </c>
      <c r="Y301" s="608">
        <v>0</v>
      </c>
      <c r="Z301" s="608">
        <v>0</v>
      </c>
      <c r="AA301" s="608">
        <v>0</v>
      </c>
      <c r="AB301" s="608">
        <v>0</v>
      </c>
      <c r="AC301" s="608">
        <v>0</v>
      </c>
      <c r="AD301" s="608">
        <v>0</v>
      </c>
      <c r="AE301" s="608">
        <v>0</v>
      </c>
      <c r="AF301" s="608">
        <v>0</v>
      </c>
      <c r="AG301" s="608">
        <v>0</v>
      </c>
      <c r="AH301" s="608">
        <v>0</v>
      </c>
      <c r="AI301" s="608">
        <v>0</v>
      </c>
    </row>
    <row r="302" spans="1:35" x14ac:dyDescent="0.3">
      <c r="A302" s="170" t="str">
        <f t="shared" si="4"/>
        <v>4.00465</v>
      </c>
      <c r="B302" s="608" t="s">
        <v>272</v>
      </c>
      <c r="C302" s="608" t="s">
        <v>1900</v>
      </c>
      <c r="D302" s="608" t="s">
        <v>1901</v>
      </c>
      <c r="E302" s="608" t="s">
        <v>743</v>
      </c>
      <c r="F302" s="608" t="s">
        <v>739</v>
      </c>
      <c r="G302" s="608" t="s">
        <v>6</v>
      </c>
      <c r="H302" s="608" t="s">
        <v>5308</v>
      </c>
      <c r="I302" s="608" t="s">
        <v>5309</v>
      </c>
      <c r="J302" s="608" t="s">
        <v>4393</v>
      </c>
      <c r="K302" s="608" t="s">
        <v>5426</v>
      </c>
      <c r="L302" s="608" t="s">
        <v>60</v>
      </c>
      <c r="M302" s="608" t="s">
        <v>2</v>
      </c>
      <c r="N302" s="608" t="s">
        <v>6</v>
      </c>
      <c r="O302" s="608">
        <v>16</v>
      </c>
      <c r="P302" s="608">
        <v>12</v>
      </c>
      <c r="Q302" s="608">
        <v>4</v>
      </c>
      <c r="R302" s="608">
        <v>5</v>
      </c>
      <c r="S302" s="608">
        <v>5</v>
      </c>
      <c r="T302" s="608">
        <v>1</v>
      </c>
      <c r="U302" s="608">
        <v>1</v>
      </c>
      <c r="V302" s="608">
        <v>6</v>
      </c>
      <c r="W302" s="608">
        <v>4</v>
      </c>
      <c r="X302" s="608">
        <v>3</v>
      </c>
      <c r="Y302" s="608">
        <v>1</v>
      </c>
      <c r="Z302" s="608">
        <v>1</v>
      </c>
      <c r="AA302" s="608">
        <v>1</v>
      </c>
      <c r="AB302" s="608">
        <v>0</v>
      </c>
      <c r="AC302" s="608">
        <v>0</v>
      </c>
      <c r="AD302" s="608">
        <v>0</v>
      </c>
      <c r="AE302" s="608">
        <v>0</v>
      </c>
      <c r="AF302" s="608">
        <v>2</v>
      </c>
      <c r="AG302" s="608">
        <v>2</v>
      </c>
      <c r="AH302" s="608">
        <v>0</v>
      </c>
      <c r="AI302" s="608">
        <v>0</v>
      </c>
    </row>
    <row r="303" spans="1:35" x14ac:dyDescent="0.3">
      <c r="A303" s="170" t="str">
        <f t="shared" si="4"/>
        <v>4.00466</v>
      </c>
      <c r="B303" s="608" t="s">
        <v>426</v>
      </c>
      <c r="C303" s="608" t="s">
        <v>1902</v>
      </c>
      <c r="D303" s="608" t="s">
        <v>1903</v>
      </c>
      <c r="E303" s="608" t="s">
        <v>743</v>
      </c>
      <c r="F303" s="608" t="s">
        <v>739</v>
      </c>
      <c r="G303" s="608" t="s">
        <v>6</v>
      </c>
      <c r="H303" s="608" t="s">
        <v>5308</v>
      </c>
      <c r="I303" s="608" t="s">
        <v>6387</v>
      </c>
      <c r="J303" s="608" t="s">
        <v>4393</v>
      </c>
      <c r="K303" s="608" t="s">
        <v>5426</v>
      </c>
      <c r="L303" s="608" t="s">
        <v>60</v>
      </c>
      <c r="M303" s="608" t="s">
        <v>2</v>
      </c>
      <c r="N303" s="608" t="s">
        <v>6</v>
      </c>
      <c r="O303" s="608">
        <v>54</v>
      </c>
      <c r="P303" s="608">
        <v>32</v>
      </c>
      <c r="Q303" s="608">
        <v>22</v>
      </c>
      <c r="R303" s="608">
        <v>20</v>
      </c>
      <c r="S303" s="608">
        <v>11</v>
      </c>
      <c r="T303" s="608">
        <v>11</v>
      </c>
      <c r="U303" s="608">
        <v>6</v>
      </c>
      <c r="V303" s="608">
        <v>9</v>
      </c>
      <c r="W303" s="608">
        <v>6</v>
      </c>
      <c r="X303" s="608">
        <v>14</v>
      </c>
      <c r="Y303" s="608">
        <v>9</v>
      </c>
      <c r="Z303" s="608">
        <v>0</v>
      </c>
      <c r="AA303" s="608">
        <v>0</v>
      </c>
      <c r="AB303" s="608">
        <v>0</v>
      </c>
      <c r="AC303" s="608">
        <v>0</v>
      </c>
      <c r="AD303" s="608">
        <v>9</v>
      </c>
      <c r="AE303" s="608">
        <v>5</v>
      </c>
      <c r="AF303" s="608">
        <v>3</v>
      </c>
      <c r="AG303" s="608">
        <v>5</v>
      </c>
      <c r="AH303" s="608">
        <v>0</v>
      </c>
      <c r="AI303" s="608">
        <v>0</v>
      </c>
    </row>
    <row r="304" spans="1:35" x14ac:dyDescent="0.3">
      <c r="A304" s="170" t="str">
        <f t="shared" si="4"/>
        <v>4.00467</v>
      </c>
      <c r="B304" s="608" t="s">
        <v>429</v>
      </c>
      <c r="C304" s="608" t="s">
        <v>1906</v>
      </c>
      <c r="D304" s="608" t="s">
        <v>3036</v>
      </c>
      <c r="E304" s="608" t="s">
        <v>295</v>
      </c>
      <c r="F304" s="608" t="s">
        <v>4215</v>
      </c>
      <c r="G304" s="608" t="s">
        <v>2</v>
      </c>
      <c r="H304" s="608" t="s">
        <v>5308</v>
      </c>
      <c r="I304" s="608" t="s">
        <v>5309</v>
      </c>
      <c r="J304" s="608" t="s">
        <v>4393</v>
      </c>
      <c r="K304" s="608" t="s">
        <v>5426</v>
      </c>
      <c r="L304" s="608" t="s">
        <v>60</v>
      </c>
      <c r="M304" s="608" t="s">
        <v>1</v>
      </c>
      <c r="N304" s="608" t="s">
        <v>2</v>
      </c>
      <c r="O304" s="608">
        <v>132</v>
      </c>
      <c r="P304" s="608">
        <v>74</v>
      </c>
      <c r="Q304" s="608">
        <v>58</v>
      </c>
      <c r="R304" s="608">
        <v>54</v>
      </c>
      <c r="S304" s="608">
        <v>28</v>
      </c>
      <c r="T304" s="608">
        <v>27</v>
      </c>
      <c r="U304" s="608">
        <v>14</v>
      </c>
      <c r="V304" s="608">
        <v>21</v>
      </c>
      <c r="W304" s="608">
        <v>12</v>
      </c>
      <c r="X304" s="608">
        <v>10</v>
      </c>
      <c r="Y304" s="608">
        <v>7</v>
      </c>
      <c r="Z304" s="608">
        <v>20</v>
      </c>
      <c r="AA304" s="608">
        <v>13</v>
      </c>
      <c r="AB304" s="608">
        <v>0</v>
      </c>
      <c r="AC304" s="608">
        <v>0</v>
      </c>
      <c r="AD304" s="608">
        <v>26</v>
      </c>
      <c r="AE304" s="608">
        <v>13</v>
      </c>
      <c r="AF304" s="608">
        <v>9</v>
      </c>
      <c r="AG304" s="608">
        <v>3</v>
      </c>
      <c r="AH304" s="608">
        <v>7</v>
      </c>
      <c r="AI304" s="608">
        <v>0</v>
      </c>
    </row>
    <row r="305" spans="1:35" x14ac:dyDescent="0.3">
      <c r="A305" s="170" t="str">
        <f t="shared" si="4"/>
        <v>4.00468</v>
      </c>
      <c r="B305" s="608" t="s">
        <v>431</v>
      </c>
      <c r="C305" s="608" t="s">
        <v>1907</v>
      </c>
      <c r="D305" s="608" t="s">
        <v>4145</v>
      </c>
      <c r="E305" s="608" t="s">
        <v>4739</v>
      </c>
      <c r="F305" s="608" t="s">
        <v>3281</v>
      </c>
      <c r="G305" s="608" t="s">
        <v>5</v>
      </c>
      <c r="H305" s="608" t="s">
        <v>5308</v>
      </c>
      <c r="I305" s="608" t="s">
        <v>6387</v>
      </c>
      <c r="J305" s="608" t="s">
        <v>4393</v>
      </c>
      <c r="K305" s="608" t="s">
        <v>5426</v>
      </c>
      <c r="L305" s="608" t="s">
        <v>60</v>
      </c>
      <c r="M305" s="608" t="s">
        <v>1</v>
      </c>
      <c r="N305" s="608" t="s">
        <v>2</v>
      </c>
      <c r="O305" s="608">
        <v>23</v>
      </c>
      <c r="P305" s="608">
        <v>16</v>
      </c>
      <c r="Q305" s="608">
        <v>7</v>
      </c>
      <c r="R305" s="608">
        <v>6</v>
      </c>
      <c r="S305" s="608">
        <v>5</v>
      </c>
      <c r="T305" s="608">
        <v>8</v>
      </c>
      <c r="U305" s="608">
        <v>6</v>
      </c>
      <c r="V305" s="608">
        <v>2</v>
      </c>
      <c r="W305" s="608">
        <v>1</v>
      </c>
      <c r="X305" s="608">
        <v>3</v>
      </c>
      <c r="Y305" s="608">
        <v>2</v>
      </c>
      <c r="Z305" s="608">
        <v>4</v>
      </c>
      <c r="AA305" s="608">
        <v>2</v>
      </c>
      <c r="AB305" s="608">
        <v>0</v>
      </c>
      <c r="AC305" s="608">
        <v>0</v>
      </c>
      <c r="AD305" s="608">
        <v>1</v>
      </c>
      <c r="AE305" s="608">
        <v>2</v>
      </c>
      <c r="AF305" s="608">
        <v>1</v>
      </c>
      <c r="AG305" s="608">
        <v>1</v>
      </c>
      <c r="AH305" s="608">
        <v>2</v>
      </c>
      <c r="AI305" s="608">
        <v>0</v>
      </c>
    </row>
    <row r="306" spans="1:35" x14ac:dyDescent="0.3">
      <c r="A306" s="170" t="str">
        <f t="shared" si="4"/>
        <v>4.00469</v>
      </c>
      <c r="B306" s="608" t="s">
        <v>433</v>
      </c>
      <c r="C306" s="608" t="s">
        <v>1908</v>
      </c>
      <c r="D306" s="608" t="s">
        <v>1909</v>
      </c>
      <c r="E306" s="608" t="s">
        <v>62</v>
      </c>
      <c r="F306" s="608" t="s">
        <v>109</v>
      </c>
      <c r="G306" s="608" t="s">
        <v>11</v>
      </c>
      <c r="H306" s="608" t="s">
        <v>5308</v>
      </c>
      <c r="I306" s="608" t="s">
        <v>6387</v>
      </c>
      <c r="J306" s="608" t="s">
        <v>4393</v>
      </c>
      <c r="K306" s="608" t="s">
        <v>5426</v>
      </c>
      <c r="L306" s="608" t="s">
        <v>35</v>
      </c>
      <c r="M306" s="608" t="s">
        <v>110</v>
      </c>
      <c r="N306" s="608" t="s">
        <v>4</v>
      </c>
      <c r="O306" s="608">
        <v>46</v>
      </c>
      <c r="P306" s="608">
        <v>35</v>
      </c>
      <c r="Q306" s="608">
        <v>11</v>
      </c>
      <c r="R306" s="608">
        <v>15</v>
      </c>
      <c r="S306" s="608">
        <v>11</v>
      </c>
      <c r="T306" s="608">
        <v>14</v>
      </c>
      <c r="U306" s="608">
        <v>10</v>
      </c>
      <c r="V306" s="608">
        <v>3</v>
      </c>
      <c r="W306" s="608">
        <v>2</v>
      </c>
      <c r="X306" s="608">
        <v>12</v>
      </c>
      <c r="Y306" s="608">
        <v>10</v>
      </c>
      <c r="Z306" s="608">
        <v>2</v>
      </c>
      <c r="AA306" s="608">
        <v>2</v>
      </c>
      <c r="AB306" s="608">
        <v>0</v>
      </c>
      <c r="AC306" s="608">
        <v>0</v>
      </c>
      <c r="AD306" s="608">
        <v>4</v>
      </c>
      <c r="AE306" s="608">
        <v>4</v>
      </c>
      <c r="AF306" s="608">
        <v>1</v>
      </c>
      <c r="AG306" s="608">
        <v>2</v>
      </c>
      <c r="AH306" s="608">
        <v>0</v>
      </c>
      <c r="AI306" s="608">
        <v>0</v>
      </c>
    </row>
    <row r="307" spans="1:35" x14ac:dyDescent="0.3">
      <c r="A307" s="170" t="str">
        <f t="shared" si="4"/>
        <v>4.00470</v>
      </c>
      <c r="B307" s="608" t="s">
        <v>434</v>
      </c>
      <c r="C307" s="608" t="s">
        <v>1910</v>
      </c>
      <c r="D307" s="608" t="s">
        <v>4146</v>
      </c>
      <c r="E307" s="608" t="s">
        <v>4741</v>
      </c>
      <c r="F307" s="608" t="s">
        <v>101</v>
      </c>
      <c r="G307" s="608" t="s">
        <v>1</v>
      </c>
      <c r="H307" s="608" t="s">
        <v>5308</v>
      </c>
      <c r="I307" s="608" t="s">
        <v>6387</v>
      </c>
      <c r="J307" s="608" t="s">
        <v>4393</v>
      </c>
      <c r="K307" s="608" t="s">
        <v>5426</v>
      </c>
      <c r="L307" s="608" t="s">
        <v>102</v>
      </c>
      <c r="M307" s="608" t="s">
        <v>11</v>
      </c>
      <c r="N307" s="608" t="s">
        <v>2</v>
      </c>
      <c r="O307" s="608">
        <v>18</v>
      </c>
      <c r="P307" s="608">
        <v>12</v>
      </c>
      <c r="Q307" s="608">
        <v>6</v>
      </c>
      <c r="R307" s="608">
        <v>11</v>
      </c>
      <c r="S307" s="608">
        <v>8</v>
      </c>
      <c r="T307" s="608">
        <v>3</v>
      </c>
      <c r="U307" s="608">
        <v>1</v>
      </c>
      <c r="V307" s="608">
        <v>1</v>
      </c>
      <c r="W307" s="608">
        <v>0</v>
      </c>
      <c r="X307" s="608">
        <v>3</v>
      </c>
      <c r="Y307" s="608">
        <v>3</v>
      </c>
      <c r="Z307" s="608">
        <v>0</v>
      </c>
      <c r="AA307" s="608">
        <v>0</v>
      </c>
      <c r="AB307" s="608">
        <v>0</v>
      </c>
      <c r="AC307" s="608">
        <v>0</v>
      </c>
      <c r="AD307" s="608">
        <v>3</v>
      </c>
      <c r="AE307" s="608">
        <v>2</v>
      </c>
      <c r="AF307" s="608">
        <v>1</v>
      </c>
      <c r="AG307" s="608">
        <v>0</v>
      </c>
      <c r="AH307" s="608">
        <v>0</v>
      </c>
      <c r="AI307" s="608">
        <v>0</v>
      </c>
    </row>
    <row r="308" spans="1:35" x14ac:dyDescent="0.3">
      <c r="A308" s="170" t="str">
        <f t="shared" si="4"/>
        <v>4.00471</v>
      </c>
      <c r="B308" s="608" t="s">
        <v>1218</v>
      </c>
      <c r="C308" s="608" t="s">
        <v>1912</v>
      </c>
      <c r="D308" s="608" t="s">
        <v>1913</v>
      </c>
      <c r="E308" s="608" t="s">
        <v>62</v>
      </c>
      <c r="F308" s="608" t="s">
        <v>109</v>
      </c>
      <c r="G308" s="608" t="s">
        <v>15</v>
      </c>
      <c r="H308" s="608" t="s">
        <v>5308</v>
      </c>
      <c r="I308" s="608" t="s">
        <v>6387</v>
      </c>
      <c r="J308" s="608" t="s">
        <v>4393</v>
      </c>
      <c r="K308" s="608" t="s">
        <v>5426</v>
      </c>
      <c r="L308" s="608" t="s">
        <v>35</v>
      </c>
      <c r="M308" s="608" t="s">
        <v>11</v>
      </c>
      <c r="N308" s="608" t="s">
        <v>15</v>
      </c>
      <c r="O308" s="608">
        <v>2</v>
      </c>
      <c r="P308" s="608">
        <v>1</v>
      </c>
      <c r="Q308" s="608">
        <v>1</v>
      </c>
      <c r="R308" s="608">
        <v>0</v>
      </c>
      <c r="S308" s="608">
        <v>0</v>
      </c>
      <c r="T308" s="608">
        <v>1</v>
      </c>
      <c r="U308" s="608">
        <v>1</v>
      </c>
      <c r="V308" s="608">
        <v>0</v>
      </c>
      <c r="W308" s="608">
        <v>0</v>
      </c>
      <c r="X308" s="608">
        <v>1</v>
      </c>
      <c r="Y308" s="608">
        <v>0</v>
      </c>
      <c r="Z308" s="608">
        <v>0</v>
      </c>
      <c r="AA308" s="608">
        <v>0</v>
      </c>
      <c r="AB308" s="608">
        <v>0</v>
      </c>
      <c r="AC308" s="608">
        <v>0</v>
      </c>
      <c r="AD308" s="608">
        <v>0</v>
      </c>
      <c r="AE308" s="608">
        <v>0</v>
      </c>
      <c r="AF308" s="608">
        <v>0</v>
      </c>
      <c r="AG308" s="608">
        <v>1</v>
      </c>
      <c r="AH308" s="608">
        <v>0</v>
      </c>
      <c r="AI308" s="608">
        <v>0</v>
      </c>
    </row>
    <row r="309" spans="1:35" x14ac:dyDescent="0.3">
      <c r="A309" s="170" t="str">
        <f t="shared" si="4"/>
        <v>4.00472</v>
      </c>
      <c r="B309" s="608" t="s">
        <v>435</v>
      </c>
      <c r="C309" s="608" t="s">
        <v>1914</v>
      </c>
      <c r="D309" s="608" t="s">
        <v>1915</v>
      </c>
      <c r="E309" s="608" t="s">
        <v>6</v>
      </c>
      <c r="F309" s="608" t="s">
        <v>756</v>
      </c>
      <c r="G309" s="608" t="s">
        <v>5</v>
      </c>
      <c r="H309" s="608" t="s">
        <v>5308</v>
      </c>
      <c r="I309" s="608" t="s">
        <v>6387</v>
      </c>
      <c r="J309" s="608" t="s">
        <v>4393</v>
      </c>
      <c r="K309" s="608" t="s">
        <v>5426</v>
      </c>
      <c r="L309" s="608" t="s">
        <v>48</v>
      </c>
      <c r="M309" s="608" t="s">
        <v>5</v>
      </c>
      <c r="N309" s="608" t="s">
        <v>14</v>
      </c>
      <c r="O309" s="608">
        <v>53</v>
      </c>
      <c r="P309" s="608">
        <v>23</v>
      </c>
      <c r="Q309" s="608">
        <v>30</v>
      </c>
      <c r="R309" s="608">
        <v>20</v>
      </c>
      <c r="S309" s="608">
        <v>9</v>
      </c>
      <c r="T309" s="608">
        <v>12</v>
      </c>
      <c r="U309" s="608">
        <v>7</v>
      </c>
      <c r="V309" s="608">
        <v>3</v>
      </c>
      <c r="W309" s="608">
        <v>1</v>
      </c>
      <c r="X309" s="608">
        <v>14</v>
      </c>
      <c r="Y309" s="608">
        <v>5</v>
      </c>
      <c r="Z309" s="608">
        <v>4</v>
      </c>
      <c r="AA309" s="608">
        <v>1</v>
      </c>
      <c r="AB309" s="608">
        <v>0</v>
      </c>
      <c r="AC309" s="608">
        <v>0</v>
      </c>
      <c r="AD309" s="608">
        <v>11</v>
      </c>
      <c r="AE309" s="608">
        <v>5</v>
      </c>
      <c r="AF309" s="608">
        <v>2</v>
      </c>
      <c r="AG309" s="608">
        <v>9</v>
      </c>
      <c r="AH309" s="608">
        <v>3</v>
      </c>
      <c r="AI309" s="608">
        <v>0</v>
      </c>
    </row>
    <row r="310" spans="1:35" x14ac:dyDescent="0.3">
      <c r="A310" s="170" t="str">
        <f t="shared" si="4"/>
        <v>4.00473</v>
      </c>
      <c r="B310" s="608" t="s">
        <v>1219</v>
      </c>
      <c r="C310" s="608" t="s">
        <v>1916</v>
      </c>
      <c r="D310" s="608" t="s">
        <v>3037</v>
      </c>
      <c r="E310" s="608" t="s">
        <v>110</v>
      </c>
      <c r="F310" s="608" t="s">
        <v>377</v>
      </c>
      <c r="G310" s="608" t="s">
        <v>2</v>
      </c>
      <c r="H310" s="608" t="s">
        <v>5308</v>
      </c>
      <c r="I310" s="608" t="s">
        <v>6387</v>
      </c>
      <c r="J310" s="608" t="s">
        <v>4393</v>
      </c>
      <c r="K310" s="608" t="s">
        <v>5426</v>
      </c>
      <c r="L310" s="608" t="s">
        <v>33</v>
      </c>
      <c r="M310" s="608" t="s">
        <v>378</v>
      </c>
      <c r="N310" s="608" t="s">
        <v>13</v>
      </c>
      <c r="O310" s="608">
        <v>18</v>
      </c>
      <c r="P310" s="608">
        <v>15</v>
      </c>
      <c r="Q310" s="608">
        <v>3</v>
      </c>
      <c r="R310" s="608">
        <v>2</v>
      </c>
      <c r="S310" s="608">
        <v>2</v>
      </c>
      <c r="T310" s="608">
        <v>4</v>
      </c>
      <c r="U310" s="608">
        <v>4</v>
      </c>
      <c r="V310" s="608">
        <v>4</v>
      </c>
      <c r="W310" s="608">
        <v>4</v>
      </c>
      <c r="X310" s="608">
        <v>6</v>
      </c>
      <c r="Y310" s="608">
        <v>3</v>
      </c>
      <c r="Z310" s="608">
        <v>2</v>
      </c>
      <c r="AA310" s="608">
        <v>2</v>
      </c>
      <c r="AB310" s="608">
        <v>0</v>
      </c>
      <c r="AC310" s="608">
        <v>0</v>
      </c>
      <c r="AD310" s="608">
        <v>0</v>
      </c>
      <c r="AE310" s="608">
        <v>0</v>
      </c>
      <c r="AF310" s="608">
        <v>0</v>
      </c>
      <c r="AG310" s="608">
        <v>3</v>
      </c>
      <c r="AH310" s="608">
        <v>0</v>
      </c>
      <c r="AI310" s="608">
        <v>0</v>
      </c>
    </row>
    <row r="311" spans="1:35" x14ac:dyDescent="0.3">
      <c r="A311" s="170" t="str">
        <f t="shared" si="4"/>
        <v>4.00474</v>
      </c>
      <c r="B311" s="608" t="s">
        <v>1177</v>
      </c>
      <c r="C311" s="608" t="s">
        <v>1382</v>
      </c>
      <c r="D311" s="608" t="s">
        <v>1283</v>
      </c>
      <c r="E311" s="608" t="s">
        <v>295</v>
      </c>
      <c r="F311" s="608" t="s">
        <v>4215</v>
      </c>
      <c r="G311" s="608" t="s">
        <v>9</v>
      </c>
      <c r="H311" s="608" t="s">
        <v>5308</v>
      </c>
      <c r="I311" s="608">
        <v>0</v>
      </c>
      <c r="J311" s="608" t="s">
        <v>996</v>
      </c>
      <c r="K311" s="608" t="s">
        <v>5426</v>
      </c>
      <c r="L311" s="608" t="s">
        <v>60</v>
      </c>
      <c r="M311" s="608" t="s">
        <v>4</v>
      </c>
      <c r="N311" s="608" t="s">
        <v>3</v>
      </c>
      <c r="O311" s="608">
        <v>4</v>
      </c>
      <c r="P311" s="608">
        <v>2</v>
      </c>
      <c r="Q311" s="608">
        <v>2</v>
      </c>
      <c r="R311" s="608">
        <v>1</v>
      </c>
      <c r="S311" s="608">
        <v>0</v>
      </c>
      <c r="T311" s="608">
        <v>1</v>
      </c>
      <c r="U311" s="608">
        <v>1</v>
      </c>
      <c r="V311" s="608">
        <v>1</v>
      </c>
      <c r="W311" s="608">
        <v>0</v>
      </c>
      <c r="X311" s="608">
        <v>1</v>
      </c>
      <c r="Y311" s="608">
        <v>1</v>
      </c>
      <c r="Z311" s="608">
        <v>0</v>
      </c>
      <c r="AA311" s="608">
        <v>0</v>
      </c>
      <c r="AB311" s="608">
        <v>0</v>
      </c>
      <c r="AC311" s="608">
        <v>0</v>
      </c>
      <c r="AD311" s="608">
        <v>1</v>
      </c>
      <c r="AE311" s="608">
        <v>0</v>
      </c>
      <c r="AF311" s="608">
        <v>1</v>
      </c>
      <c r="AG311" s="608">
        <v>0</v>
      </c>
      <c r="AH311" s="608">
        <v>0</v>
      </c>
      <c r="AI311" s="608">
        <v>0</v>
      </c>
    </row>
    <row r="312" spans="1:35" x14ac:dyDescent="0.3">
      <c r="A312" s="170" t="str">
        <f t="shared" si="4"/>
        <v>4.00475</v>
      </c>
      <c r="B312" s="608" t="s">
        <v>286</v>
      </c>
      <c r="C312" s="608" t="s">
        <v>1918</v>
      </c>
      <c r="D312" s="608" t="s">
        <v>1919</v>
      </c>
      <c r="E312" s="608" t="s">
        <v>110</v>
      </c>
      <c r="F312" s="608" t="s">
        <v>377</v>
      </c>
      <c r="G312" s="608" t="s">
        <v>11</v>
      </c>
      <c r="H312" s="608" t="s">
        <v>5308</v>
      </c>
      <c r="I312" s="608" t="s">
        <v>5309</v>
      </c>
      <c r="J312" s="608" t="s">
        <v>4393</v>
      </c>
      <c r="K312" s="608" t="s">
        <v>5310</v>
      </c>
      <c r="L312" s="608" t="s">
        <v>33</v>
      </c>
      <c r="M312" s="608" t="s">
        <v>378</v>
      </c>
      <c r="N312" s="608" t="s">
        <v>1</v>
      </c>
      <c r="O312" s="608">
        <v>39</v>
      </c>
      <c r="P312" s="608">
        <v>26</v>
      </c>
      <c r="Q312" s="608">
        <v>13</v>
      </c>
      <c r="R312" s="608">
        <v>7</v>
      </c>
      <c r="S312" s="608">
        <v>3</v>
      </c>
      <c r="T312" s="608">
        <v>9</v>
      </c>
      <c r="U312" s="608">
        <v>7</v>
      </c>
      <c r="V312" s="608">
        <v>3</v>
      </c>
      <c r="W312" s="608">
        <v>3</v>
      </c>
      <c r="X312" s="608">
        <v>20</v>
      </c>
      <c r="Y312" s="608">
        <v>13</v>
      </c>
      <c r="Z312" s="608">
        <v>0</v>
      </c>
      <c r="AA312" s="608">
        <v>0</v>
      </c>
      <c r="AB312" s="608">
        <v>0</v>
      </c>
      <c r="AC312" s="608">
        <v>0</v>
      </c>
      <c r="AD312" s="608">
        <v>4</v>
      </c>
      <c r="AE312" s="608">
        <v>2</v>
      </c>
      <c r="AF312" s="608">
        <v>0</v>
      </c>
      <c r="AG312" s="608">
        <v>7</v>
      </c>
      <c r="AH312" s="608">
        <v>0</v>
      </c>
      <c r="AI312" s="608">
        <v>0</v>
      </c>
    </row>
    <row r="313" spans="1:35" x14ac:dyDescent="0.3">
      <c r="A313" s="170" t="str">
        <f t="shared" si="4"/>
        <v>4.00476</v>
      </c>
      <c r="B313" s="608" t="s">
        <v>437</v>
      </c>
      <c r="C313" s="608" t="s">
        <v>1920</v>
      </c>
      <c r="D313" s="608" t="s">
        <v>1921</v>
      </c>
      <c r="E313" s="608" t="s">
        <v>110</v>
      </c>
      <c r="F313" s="608" t="s">
        <v>377</v>
      </c>
      <c r="G313" s="608" t="s">
        <v>4</v>
      </c>
      <c r="H313" s="608" t="s">
        <v>5308</v>
      </c>
      <c r="I313" s="608" t="s">
        <v>5309</v>
      </c>
      <c r="J313" s="608" t="s">
        <v>4393</v>
      </c>
      <c r="K313" s="608" t="s">
        <v>5426</v>
      </c>
      <c r="L313" s="608" t="s">
        <v>72</v>
      </c>
      <c r="M313" s="608" t="s">
        <v>5</v>
      </c>
      <c r="N313" s="608" t="s">
        <v>4</v>
      </c>
      <c r="O313" s="608">
        <v>112</v>
      </c>
      <c r="P313" s="608">
        <v>75</v>
      </c>
      <c r="Q313" s="608">
        <v>37</v>
      </c>
      <c r="R313" s="608">
        <v>36</v>
      </c>
      <c r="S313" s="608">
        <v>21</v>
      </c>
      <c r="T313" s="608">
        <v>27</v>
      </c>
      <c r="U313" s="608">
        <v>22</v>
      </c>
      <c r="V313" s="608">
        <v>13</v>
      </c>
      <c r="W313" s="608">
        <v>8</v>
      </c>
      <c r="X313" s="608">
        <v>31</v>
      </c>
      <c r="Y313" s="608">
        <v>21</v>
      </c>
      <c r="Z313" s="608">
        <v>5</v>
      </c>
      <c r="AA313" s="608">
        <v>3</v>
      </c>
      <c r="AB313" s="608">
        <v>0</v>
      </c>
      <c r="AC313" s="608">
        <v>0</v>
      </c>
      <c r="AD313" s="608">
        <v>15</v>
      </c>
      <c r="AE313" s="608">
        <v>5</v>
      </c>
      <c r="AF313" s="608">
        <v>5</v>
      </c>
      <c r="AG313" s="608">
        <v>10</v>
      </c>
      <c r="AH313" s="608">
        <v>2</v>
      </c>
      <c r="AI313" s="608">
        <v>0</v>
      </c>
    </row>
    <row r="314" spans="1:35" x14ac:dyDescent="0.3">
      <c r="A314" s="170" t="str">
        <f t="shared" si="4"/>
        <v>4.00477</v>
      </c>
      <c r="B314" s="608" t="s">
        <v>439</v>
      </c>
      <c r="C314" s="608" t="s">
        <v>1923</v>
      </c>
      <c r="D314" s="608" t="s">
        <v>3038</v>
      </c>
      <c r="E314" s="608" t="s">
        <v>110</v>
      </c>
      <c r="F314" s="608" t="s">
        <v>377</v>
      </c>
      <c r="G314" s="608" t="s">
        <v>5</v>
      </c>
      <c r="H314" s="608" t="s">
        <v>5308</v>
      </c>
      <c r="I314" s="608" t="s">
        <v>5309</v>
      </c>
      <c r="J314" s="608" t="s">
        <v>4393</v>
      </c>
      <c r="K314" s="608" t="s">
        <v>5426</v>
      </c>
      <c r="L314" s="608" t="s">
        <v>33</v>
      </c>
      <c r="M314" s="608" t="s">
        <v>378</v>
      </c>
      <c r="N314" s="608" t="s">
        <v>4</v>
      </c>
      <c r="O314" s="608">
        <v>6</v>
      </c>
      <c r="P314" s="608">
        <v>2</v>
      </c>
      <c r="Q314" s="608">
        <v>4</v>
      </c>
      <c r="R314" s="608">
        <v>0</v>
      </c>
      <c r="S314" s="608">
        <v>0</v>
      </c>
      <c r="T314" s="608">
        <v>0</v>
      </c>
      <c r="U314" s="608">
        <v>0</v>
      </c>
      <c r="V314" s="608">
        <v>0</v>
      </c>
      <c r="W314" s="608">
        <v>0</v>
      </c>
      <c r="X314" s="608">
        <v>6</v>
      </c>
      <c r="Y314" s="608">
        <v>2</v>
      </c>
      <c r="Z314" s="608">
        <v>0</v>
      </c>
      <c r="AA314" s="608">
        <v>0</v>
      </c>
      <c r="AB314" s="608">
        <v>0</v>
      </c>
      <c r="AC314" s="608">
        <v>0</v>
      </c>
      <c r="AD314" s="608">
        <v>0</v>
      </c>
      <c r="AE314" s="608">
        <v>0</v>
      </c>
      <c r="AF314" s="608">
        <v>0</v>
      </c>
      <c r="AG314" s="608">
        <v>4</v>
      </c>
      <c r="AH314" s="608">
        <v>0</v>
      </c>
      <c r="AI314" s="608">
        <v>0</v>
      </c>
    </row>
    <row r="315" spans="1:35" x14ac:dyDescent="0.3">
      <c r="A315" s="170" t="str">
        <f t="shared" si="4"/>
        <v>4.00478</v>
      </c>
      <c r="B315" s="608" t="s">
        <v>441</v>
      </c>
      <c r="C315" s="608" t="s">
        <v>1924</v>
      </c>
      <c r="D315" s="608" t="s">
        <v>2576</v>
      </c>
      <c r="E315" s="608" t="s">
        <v>4734</v>
      </c>
      <c r="F315" s="608" t="s">
        <v>3280</v>
      </c>
      <c r="G315" s="608" t="s">
        <v>1</v>
      </c>
      <c r="H315" s="608" t="s">
        <v>5308</v>
      </c>
      <c r="I315" s="608" t="s">
        <v>5309</v>
      </c>
      <c r="J315" s="608" t="s">
        <v>4393</v>
      </c>
      <c r="K315" s="608" t="s">
        <v>5310</v>
      </c>
      <c r="L315" s="608" t="s">
        <v>72</v>
      </c>
      <c r="M315" s="608" t="s">
        <v>3</v>
      </c>
      <c r="N315" s="608" t="s">
        <v>1</v>
      </c>
      <c r="O315" s="608">
        <v>9</v>
      </c>
      <c r="P315" s="608">
        <v>6</v>
      </c>
      <c r="Q315" s="608">
        <v>3</v>
      </c>
      <c r="R315" s="608">
        <v>2</v>
      </c>
      <c r="S315" s="608">
        <v>1</v>
      </c>
      <c r="T315" s="608">
        <v>0</v>
      </c>
      <c r="U315" s="608">
        <v>0</v>
      </c>
      <c r="V315" s="608">
        <v>2</v>
      </c>
      <c r="W315" s="608">
        <v>2</v>
      </c>
      <c r="X315" s="608">
        <v>4</v>
      </c>
      <c r="Y315" s="608">
        <v>2</v>
      </c>
      <c r="Z315" s="608">
        <v>1</v>
      </c>
      <c r="AA315" s="608">
        <v>1</v>
      </c>
      <c r="AB315" s="608">
        <v>0</v>
      </c>
      <c r="AC315" s="608">
        <v>0</v>
      </c>
      <c r="AD315" s="608">
        <v>1</v>
      </c>
      <c r="AE315" s="608">
        <v>0</v>
      </c>
      <c r="AF315" s="608">
        <v>0</v>
      </c>
      <c r="AG315" s="608">
        <v>2</v>
      </c>
      <c r="AH315" s="608">
        <v>0</v>
      </c>
      <c r="AI315" s="608">
        <v>0</v>
      </c>
    </row>
    <row r="316" spans="1:35" x14ac:dyDescent="0.3">
      <c r="A316" s="170" t="str">
        <f t="shared" si="4"/>
        <v>4.00479</v>
      </c>
      <c r="B316" s="608" t="s">
        <v>442</v>
      </c>
      <c r="C316" s="608" t="s">
        <v>1926</v>
      </c>
      <c r="D316" s="608" t="s">
        <v>4148</v>
      </c>
      <c r="E316" s="608" t="s">
        <v>4734</v>
      </c>
      <c r="F316" s="608" t="s">
        <v>3280</v>
      </c>
      <c r="G316" s="608" t="s">
        <v>11</v>
      </c>
      <c r="H316" s="608" t="s">
        <v>5308</v>
      </c>
      <c r="I316" s="608" t="s">
        <v>5950</v>
      </c>
      <c r="J316" s="608" t="s">
        <v>4393</v>
      </c>
      <c r="K316" s="608" t="s">
        <v>5310</v>
      </c>
      <c r="L316" s="608" t="s">
        <v>72</v>
      </c>
      <c r="M316" s="608" t="s">
        <v>3</v>
      </c>
      <c r="N316" s="608" t="s">
        <v>1</v>
      </c>
      <c r="O316" s="608">
        <v>38</v>
      </c>
      <c r="P316" s="608">
        <v>23</v>
      </c>
      <c r="Q316" s="608">
        <v>15</v>
      </c>
      <c r="R316" s="608">
        <v>8</v>
      </c>
      <c r="S316" s="608">
        <v>5</v>
      </c>
      <c r="T316" s="608">
        <v>14</v>
      </c>
      <c r="U316" s="608">
        <v>7</v>
      </c>
      <c r="V316" s="608">
        <v>5</v>
      </c>
      <c r="W316" s="608">
        <v>4</v>
      </c>
      <c r="X316" s="608">
        <v>10</v>
      </c>
      <c r="Y316" s="608">
        <v>6</v>
      </c>
      <c r="Z316" s="608">
        <v>1</v>
      </c>
      <c r="AA316" s="608">
        <v>1</v>
      </c>
      <c r="AB316" s="608">
        <v>0</v>
      </c>
      <c r="AC316" s="608">
        <v>0</v>
      </c>
      <c r="AD316" s="608">
        <v>3</v>
      </c>
      <c r="AE316" s="608">
        <v>7</v>
      </c>
      <c r="AF316" s="608">
        <v>1</v>
      </c>
      <c r="AG316" s="608">
        <v>4</v>
      </c>
      <c r="AH316" s="608">
        <v>0</v>
      </c>
      <c r="AI316" s="608">
        <v>0</v>
      </c>
    </row>
    <row r="317" spans="1:35" x14ac:dyDescent="0.3">
      <c r="A317" s="170" t="str">
        <f t="shared" si="4"/>
        <v>4.00480</v>
      </c>
      <c r="B317" s="608" t="s">
        <v>1202</v>
      </c>
      <c r="C317" s="608" t="s">
        <v>1927</v>
      </c>
      <c r="D317" s="608" t="s">
        <v>2577</v>
      </c>
      <c r="E317" s="608" t="s">
        <v>11</v>
      </c>
      <c r="F317" s="608" t="s">
        <v>117</v>
      </c>
      <c r="G317" s="608" t="s">
        <v>4</v>
      </c>
      <c r="H317" s="608" t="s">
        <v>5308</v>
      </c>
      <c r="I317" s="608" t="s">
        <v>6387</v>
      </c>
      <c r="J317" s="608" t="s">
        <v>4393</v>
      </c>
      <c r="K317" s="608" t="s">
        <v>5426</v>
      </c>
      <c r="L317" s="608" t="s">
        <v>118</v>
      </c>
      <c r="M317" s="608" t="s">
        <v>3</v>
      </c>
      <c r="N317" s="608" t="s">
        <v>6</v>
      </c>
      <c r="O317" s="608">
        <v>0</v>
      </c>
      <c r="P317" s="608">
        <v>0</v>
      </c>
      <c r="Q317" s="608">
        <v>0</v>
      </c>
      <c r="R317" s="608">
        <v>0</v>
      </c>
      <c r="S317" s="608">
        <v>0</v>
      </c>
      <c r="T317" s="608">
        <v>0</v>
      </c>
      <c r="U317" s="608">
        <v>0</v>
      </c>
      <c r="V317" s="608">
        <v>0</v>
      </c>
      <c r="W317" s="608">
        <v>0</v>
      </c>
      <c r="X317" s="608">
        <v>0</v>
      </c>
      <c r="Y317" s="608">
        <v>0</v>
      </c>
      <c r="Z317" s="608">
        <v>0</v>
      </c>
      <c r="AA317" s="608">
        <v>0</v>
      </c>
      <c r="AB317" s="608">
        <v>0</v>
      </c>
      <c r="AC317" s="608">
        <v>0</v>
      </c>
      <c r="AD317" s="608">
        <v>0</v>
      </c>
      <c r="AE317" s="608">
        <v>0</v>
      </c>
      <c r="AF317" s="608">
        <v>0</v>
      </c>
      <c r="AG317" s="608">
        <v>0</v>
      </c>
      <c r="AH317" s="608">
        <v>0</v>
      </c>
      <c r="AI317" s="608">
        <v>0</v>
      </c>
    </row>
    <row r="318" spans="1:35" x14ac:dyDescent="0.3">
      <c r="A318" s="170" t="str">
        <f t="shared" si="4"/>
        <v>4.00481</v>
      </c>
      <c r="B318" s="608" t="s">
        <v>444</v>
      </c>
      <c r="C318" s="608" t="s">
        <v>1928</v>
      </c>
      <c r="D318" s="608" t="s">
        <v>3039</v>
      </c>
      <c r="E318" s="608" t="s">
        <v>11</v>
      </c>
      <c r="F318" s="608" t="s">
        <v>117</v>
      </c>
      <c r="G318" s="608" t="s">
        <v>4</v>
      </c>
      <c r="H318" s="608" t="s">
        <v>5308</v>
      </c>
      <c r="I318" s="608" t="s">
        <v>6387</v>
      </c>
      <c r="J318" s="608" t="s">
        <v>4393</v>
      </c>
      <c r="K318" s="608" t="s">
        <v>5426</v>
      </c>
      <c r="L318" s="608" t="s">
        <v>118</v>
      </c>
      <c r="M318" s="608" t="s">
        <v>3</v>
      </c>
      <c r="N318" s="608" t="s">
        <v>6</v>
      </c>
      <c r="O318" s="608">
        <v>12</v>
      </c>
      <c r="P318" s="608">
        <v>4</v>
      </c>
      <c r="Q318" s="608">
        <v>8</v>
      </c>
      <c r="R318" s="608">
        <v>0</v>
      </c>
      <c r="S318" s="608">
        <v>0</v>
      </c>
      <c r="T318" s="608">
        <v>8</v>
      </c>
      <c r="U318" s="608">
        <v>4</v>
      </c>
      <c r="V318" s="608">
        <v>0</v>
      </c>
      <c r="W318" s="608">
        <v>0</v>
      </c>
      <c r="X318" s="608">
        <v>4</v>
      </c>
      <c r="Y318" s="608">
        <v>0</v>
      </c>
      <c r="Z318" s="608">
        <v>0</v>
      </c>
      <c r="AA318" s="608">
        <v>0</v>
      </c>
      <c r="AB318" s="608">
        <v>0</v>
      </c>
      <c r="AC318" s="608">
        <v>0</v>
      </c>
      <c r="AD318" s="608">
        <v>0</v>
      </c>
      <c r="AE318" s="608">
        <v>4</v>
      </c>
      <c r="AF318" s="608">
        <v>0</v>
      </c>
      <c r="AG318" s="608">
        <v>4</v>
      </c>
      <c r="AH318" s="608">
        <v>0</v>
      </c>
      <c r="AI318" s="608">
        <v>0</v>
      </c>
    </row>
    <row r="319" spans="1:35" x14ac:dyDescent="0.3">
      <c r="A319" s="170" t="str">
        <f t="shared" si="4"/>
        <v>4.00482</v>
      </c>
      <c r="B319" s="608" t="s">
        <v>446</v>
      </c>
      <c r="C319" s="608" t="s">
        <v>1929</v>
      </c>
      <c r="D319" s="608" t="s">
        <v>1930</v>
      </c>
      <c r="E319" s="608" t="s">
        <v>62</v>
      </c>
      <c r="F319" s="608" t="s">
        <v>109</v>
      </c>
      <c r="G319" s="608" t="s">
        <v>14</v>
      </c>
      <c r="H319" s="608" t="s">
        <v>5308</v>
      </c>
      <c r="I319" s="608" t="s">
        <v>6387</v>
      </c>
      <c r="J319" s="608" t="s">
        <v>4393</v>
      </c>
      <c r="K319" s="608" t="s">
        <v>5426</v>
      </c>
      <c r="L319" s="608" t="s">
        <v>35</v>
      </c>
      <c r="M319" s="608" t="s">
        <v>11</v>
      </c>
      <c r="N319" s="608" t="s">
        <v>13</v>
      </c>
      <c r="O319" s="608">
        <v>6</v>
      </c>
      <c r="P319" s="608">
        <v>6</v>
      </c>
      <c r="Q319" s="608">
        <v>0</v>
      </c>
      <c r="R319" s="608">
        <v>4</v>
      </c>
      <c r="S319" s="608">
        <v>4</v>
      </c>
      <c r="T319" s="608">
        <v>0</v>
      </c>
      <c r="U319" s="608">
        <v>0</v>
      </c>
      <c r="V319" s="608">
        <v>1</v>
      </c>
      <c r="W319" s="608">
        <v>1</v>
      </c>
      <c r="X319" s="608">
        <v>1</v>
      </c>
      <c r="Y319" s="608">
        <v>1</v>
      </c>
      <c r="Z319" s="608">
        <v>0</v>
      </c>
      <c r="AA319" s="608">
        <v>0</v>
      </c>
      <c r="AB319" s="608">
        <v>0</v>
      </c>
      <c r="AC319" s="608">
        <v>0</v>
      </c>
      <c r="AD319" s="608">
        <v>0</v>
      </c>
      <c r="AE319" s="608">
        <v>0</v>
      </c>
      <c r="AF319" s="608">
        <v>0</v>
      </c>
      <c r="AG319" s="608">
        <v>0</v>
      </c>
      <c r="AH319" s="608">
        <v>0</v>
      </c>
      <c r="AI319" s="608">
        <v>0</v>
      </c>
    </row>
    <row r="320" spans="1:35" x14ac:dyDescent="0.3">
      <c r="A320" s="170" t="str">
        <f t="shared" si="4"/>
        <v>4.00483</v>
      </c>
      <c r="B320" s="608" t="s">
        <v>447</v>
      </c>
      <c r="C320" s="608" t="s">
        <v>1931</v>
      </c>
      <c r="D320" s="608" t="s">
        <v>2813</v>
      </c>
      <c r="E320" s="608" t="s">
        <v>4734</v>
      </c>
      <c r="F320" s="608" t="s">
        <v>3280</v>
      </c>
      <c r="G320" s="608" t="s">
        <v>9</v>
      </c>
      <c r="H320" s="608" t="s">
        <v>5308</v>
      </c>
      <c r="I320" s="608" t="s">
        <v>6387</v>
      </c>
      <c r="J320" s="608" t="s">
        <v>4393</v>
      </c>
      <c r="K320" s="608" t="s">
        <v>5426</v>
      </c>
      <c r="L320" s="608" t="s">
        <v>72</v>
      </c>
      <c r="M320" s="608" t="s">
        <v>5</v>
      </c>
      <c r="N320" s="608" t="s">
        <v>6</v>
      </c>
      <c r="O320" s="608">
        <v>11</v>
      </c>
      <c r="P320" s="608">
        <v>7</v>
      </c>
      <c r="Q320" s="608">
        <v>4</v>
      </c>
      <c r="R320" s="608">
        <v>4</v>
      </c>
      <c r="S320" s="608">
        <v>3</v>
      </c>
      <c r="T320" s="608">
        <v>4</v>
      </c>
      <c r="U320" s="608">
        <v>1</v>
      </c>
      <c r="V320" s="608">
        <v>0</v>
      </c>
      <c r="W320" s="608">
        <v>0</v>
      </c>
      <c r="X320" s="608">
        <v>3</v>
      </c>
      <c r="Y320" s="608">
        <v>3</v>
      </c>
      <c r="Z320" s="608">
        <v>0</v>
      </c>
      <c r="AA320" s="608">
        <v>0</v>
      </c>
      <c r="AB320" s="608">
        <v>0</v>
      </c>
      <c r="AC320" s="608">
        <v>0</v>
      </c>
      <c r="AD320" s="608">
        <v>1</v>
      </c>
      <c r="AE320" s="608">
        <v>3</v>
      </c>
      <c r="AF320" s="608">
        <v>0</v>
      </c>
      <c r="AG320" s="608">
        <v>0</v>
      </c>
      <c r="AH320" s="608">
        <v>0</v>
      </c>
      <c r="AI320" s="608">
        <v>0</v>
      </c>
    </row>
    <row r="321" spans="1:35" x14ac:dyDescent="0.3">
      <c r="A321" s="170" t="str">
        <f t="shared" si="4"/>
        <v>4.00484</v>
      </c>
      <c r="B321" s="608" t="s">
        <v>448</v>
      </c>
      <c r="C321" s="608" t="s">
        <v>1933</v>
      </c>
      <c r="D321" s="608" t="s">
        <v>1934</v>
      </c>
      <c r="E321" s="608" t="s">
        <v>10</v>
      </c>
      <c r="F321" s="608" t="s">
        <v>786</v>
      </c>
      <c r="G321" s="608" t="s">
        <v>6</v>
      </c>
      <c r="H321" s="608" t="s">
        <v>5308</v>
      </c>
      <c r="I321" s="608" t="s">
        <v>5309</v>
      </c>
      <c r="J321" s="608" t="s">
        <v>4393</v>
      </c>
      <c r="K321" s="608" t="s">
        <v>5426</v>
      </c>
      <c r="L321" s="608" t="s">
        <v>118</v>
      </c>
      <c r="M321" s="608" t="s">
        <v>2</v>
      </c>
      <c r="N321" s="608" t="s">
        <v>5</v>
      </c>
      <c r="O321" s="608">
        <v>60</v>
      </c>
      <c r="P321" s="608">
        <v>33</v>
      </c>
      <c r="Q321" s="608">
        <v>27</v>
      </c>
      <c r="R321" s="608">
        <v>14</v>
      </c>
      <c r="S321" s="608">
        <v>9</v>
      </c>
      <c r="T321" s="608">
        <v>17</v>
      </c>
      <c r="U321" s="608">
        <v>8</v>
      </c>
      <c r="V321" s="608">
        <v>7</v>
      </c>
      <c r="W321" s="608">
        <v>4</v>
      </c>
      <c r="X321" s="608">
        <v>20</v>
      </c>
      <c r="Y321" s="608">
        <v>10</v>
      </c>
      <c r="Z321" s="608">
        <v>2</v>
      </c>
      <c r="AA321" s="608">
        <v>2</v>
      </c>
      <c r="AB321" s="608">
        <v>0</v>
      </c>
      <c r="AC321" s="608">
        <v>0</v>
      </c>
      <c r="AD321" s="608">
        <v>5</v>
      </c>
      <c r="AE321" s="608">
        <v>9</v>
      </c>
      <c r="AF321" s="608">
        <v>3</v>
      </c>
      <c r="AG321" s="608">
        <v>10</v>
      </c>
      <c r="AH321" s="608">
        <v>0</v>
      </c>
      <c r="AI321" s="608">
        <v>0</v>
      </c>
    </row>
    <row r="322" spans="1:35" x14ac:dyDescent="0.3">
      <c r="A322" s="170" t="str">
        <f t="shared" si="4"/>
        <v>4.00485</v>
      </c>
      <c r="B322" s="608" t="s">
        <v>449</v>
      </c>
      <c r="C322" s="608" t="s">
        <v>1936</v>
      </c>
      <c r="D322" s="608" t="s">
        <v>2578</v>
      </c>
      <c r="E322" s="608" t="s">
        <v>378</v>
      </c>
      <c r="F322" s="608" t="s">
        <v>4216</v>
      </c>
      <c r="G322" s="608" t="s">
        <v>9</v>
      </c>
      <c r="H322" s="608" t="s">
        <v>5308</v>
      </c>
      <c r="I322" s="608" t="s">
        <v>5309</v>
      </c>
      <c r="J322" s="608" t="s">
        <v>4393</v>
      </c>
      <c r="K322" s="608" t="s">
        <v>5426</v>
      </c>
      <c r="L322" s="608" t="s">
        <v>35</v>
      </c>
      <c r="M322" s="608" t="s">
        <v>110</v>
      </c>
      <c r="N322" s="608" t="s">
        <v>2</v>
      </c>
      <c r="O322" s="608">
        <v>38</v>
      </c>
      <c r="P322" s="608">
        <v>22</v>
      </c>
      <c r="Q322" s="608">
        <v>16</v>
      </c>
      <c r="R322" s="608">
        <v>11</v>
      </c>
      <c r="S322" s="608">
        <v>7</v>
      </c>
      <c r="T322" s="608">
        <v>14</v>
      </c>
      <c r="U322" s="608">
        <v>7</v>
      </c>
      <c r="V322" s="608">
        <v>5</v>
      </c>
      <c r="W322" s="608">
        <v>3</v>
      </c>
      <c r="X322" s="608">
        <v>4</v>
      </c>
      <c r="Y322" s="608">
        <v>3</v>
      </c>
      <c r="Z322" s="608">
        <v>4</v>
      </c>
      <c r="AA322" s="608">
        <v>2</v>
      </c>
      <c r="AB322" s="608">
        <v>0</v>
      </c>
      <c r="AC322" s="608">
        <v>0</v>
      </c>
      <c r="AD322" s="608">
        <v>4</v>
      </c>
      <c r="AE322" s="608">
        <v>7</v>
      </c>
      <c r="AF322" s="608">
        <v>2</v>
      </c>
      <c r="AG322" s="608">
        <v>1</v>
      </c>
      <c r="AH322" s="608">
        <v>2</v>
      </c>
      <c r="AI322" s="608">
        <v>0</v>
      </c>
    </row>
    <row r="323" spans="1:35" x14ac:dyDescent="0.3">
      <c r="A323" s="170" t="str">
        <f t="shared" si="4"/>
        <v>4.00486</v>
      </c>
      <c r="B323" s="608" t="s">
        <v>450</v>
      </c>
      <c r="C323" s="608" t="s">
        <v>1937</v>
      </c>
      <c r="D323" s="608" t="s">
        <v>1938</v>
      </c>
      <c r="E323" s="608" t="s">
        <v>62</v>
      </c>
      <c r="F323" s="608" t="s">
        <v>109</v>
      </c>
      <c r="G323" s="608" t="s">
        <v>14</v>
      </c>
      <c r="H323" s="608" t="s">
        <v>5308</v>
      </c>
      <c r="I323" s="608" t="s">
        <v>5309</v>
      </c>
      <c r="J323" s="608" t="s">
        <v>4393</v>
      </c>
      <c r="K323" s="608" t="s">
        <v>5426</v>
      </c>
      <c r="L323" s="608" t="s">
        <v>35</v>
      </c>
      <c r="M323" s="608" t="s">
        <v>11</v>
      </c>
      <c r="N323" s="608" t="s">
        <v>13</v>
      </c>
      <c r="O323" s="608">
        <v>28</v>
      </c>
      <c r="P323" s="608">
        <v>14</v>
      </c>
      <c r="Q323" s="608">
        <v>14</v>
      </c>
      <c r="R323" s="608">
        <v>8</v>
      </c>
      <c r="S323" s="608">
        <v>1</v>
      </c>
      <c r="T323" s="608">
        <v>4</v>
      </c>
      <c r="U323" s="608">
        <v>3</v>
      </c>
      <c r="V323" s="608">
        <v>2</v>
      </c>
      <c r="W323" s="608">
        <v>1</v>
      </c>
      <c r="X323" s="608">
        <v>11</v>
      </c>
      <c r="Y323" s="608">
        <v>7</v>
      </c>
      <c r="Z323" s="608">
        <v>3</v>
      </c>
      <c r="AA323" s="608">
        <v>2</v>
      </c>
      <c r="AB323" s="608">
        <v>0</v>
      </c>
      <c r="AC323" s="608">
        <v>0</v>
      </c>
      <c r="AD323" s="608">
        <v>7</v>
      </c>
      <c r="AE323" s="608">
        <v>1</v>
      </c>
      <c r="AF323" s="608">
        <v>1</v>
      </c>
      <c r="AG323" s="608">
        <v>4</v>
      </c>
      <c r="AH323" s="608">
        <v>1</v>
      </c>
      <c r="AI323" s="608">
        <v>0</v>
      </c>
    </row>
    <row r="324" spans="1:35" x14ac:dyDescent="0.3">
      <c r="A324" s="170" t="str">
        <f t="shared" ref="A324:A387" si="5">CONCATENATE("4.",B324)</f>
        <v>4.00487</v>
      </c>
      <c r="B324" s="608" t="s">
        <v>452</v>
      </c>
      <c r="C324" s="608" t="s">
        <v>1940</v>
      </c>
      <c r="D324" s="608" t="s">
        <v>1941</v>
      </c>
      <c r="E324" s="608" t="s">
        <v>378</v>
      </c>
      <c r="F324" s="608" t="s">
        <v>4216</v>
      </c>
      <c r="G324" s="608" t="s">
        <v>7</v>
      </c>
      <c r="H324" s="608" t="s">
        <v>5308</v>
      </c>
      <c r="I324" s="608" t="s">
        <v>5309</v>
      </c>
      <c r="J324" s="608" t="s">
        <v>4393</v>
      </c>
      <c r="K324" s="608" t="s">
        <v>5426</v>
      </c>
      <c r="L324" s="608" t="s">
        <v>35</v>
      </c>
      <c r="M324" s="608" t="s">
        <v>15</v>
      </c>
      <c r="N324" s="608" t="s">
        <v>6</v>
      </c>
      <c r="O324" s="608">
        <v>21</v>
      </c>
      <c r="P324" s="608">
        <v>12</v>
      </c>
      <c r="Q324" s="608">
        <v>9</v>
      </c>
      <c r="R324" s="608">
        <v>5</v>
      </c>
      <c r="S324" s="608">
        <v>3</v>
      </c>
      <c r="T324" s="608">
        <v>6</v>
      </c>
      <c r="U324" s="608">
        <v>3</v>
      </c>
      <c r="V324" s="608">
        <v>0</v>
      </c>
      <c r="W324" s="608">
        <v>0</v>
      </c>
      <c r="X324" s="608">
        <v>10</v>
      </c>
      <c r="Y324" s="608">
        <v>6</v>
      </c>
      <c r="Z324" s="608">
        <v>0</v>
      </c>
      <c r="AA324" s="608">
        <v>0</v>
      </c>
      <c r="AB324" s="608">
        <v>0</v>
      </c>
      <c r="AC324" s="608">
        <v>0</v>
      </c>
      <c r="AD324" s="608">
        <v>2</v>
      </c>
      <c r="AE324" s="608">
        <v>3</v>
      </c>
      <c r="AF324" s="608">
        <v>0</v>
      </c>
      <c r="AG324" s="608">
        <v>4</v>
      </c>
      <c r="AH324" s="608">
        <v>0</v>
      </c>
      <c r="AI324" s="608">
        <v>0</v>
      </c>
    </row>
    <row r="325" spans="1:35" x14ac:dyDescent="0.3">
      <c r="A325" s="170" t="str">
        <f t="shared" si="5"/>
        <v>4.00488</v>
      </c>
      <c r="B325" s="608" t="s">
        <v>453</v>
      </c>
      <c r="C325" s="608" t="s">
        <v>1942</v>
      </c>
      <c r="D325" s="608" t="s">
        <v>1943</v>
      </c>
      <c r="E325" s="608" t="s">
        <v>4734</v>
      </c>
      <c r="F325" s="608" t="s">
        <v>3280</v>
      </c>
      <c r="G325" s="608" t="s">
        <v>10</v>
      </c>
      <c r="H325" s="608" t="s">
        <v>5308</v>
      </c>
      <c r="I325" s="608" t="s">
        <v>5309</v>
      </c>
      <c r="J325" s="608" t="s">
        <v>4393</v>
      </c>
      <c r="K325" s="608" t="s">
        <v>5426</v>
      </c>
      <c r="L325" s="608" t="s">
        <v>72</v>
      </c>
      <c r="M325" s="608" t="s">
        <v>5</v>
      </c>
      <c r="N325" s="608" t="s">
        <v>5</v>
      </c>
      <c r="O325" s="608">
        <v>61</v>
      </c>
      <c r="P325" s="608">
        <v>40</v>
      </c>
      <c r="Q325" s="608">
        <v>21</v>
      </c>
      <c r="R325" s="608">
        <v>23</v>
      </c>
      <c r="S325" s="608">
        <v>14</v>
      </c>
      <c r="T325" s="608">
        <v>18</v>
      </c>
      <c r="U325" s="608">
        <v>10</v>
      </c>
      <c r="V325" s="608">
        <v>5</v>
      </c>
      <c r="W325" s="608">
        <v>3</v>
      </c>
      <c r="X325" s="608">
        <v>8</v>
      </c>
      <c r="Y325" s="608">
        <v>7</v>
      </c>
      <c r="Z325" s="608">
        <v>7</v>
      </c>
      <c r="AA325" s="608">
        <v>6</v>
      </c>
      <c r="AB325" s="608">
        <v>0</v>
      </c>
      <c r="AC325" s="608">
        <v>0</v>
      </c>
      <c r="AD325" s="608">
        <v>9</v>
      </c>
      <c r="AE325" s="608">
        <v>8</v>
      </c>
      <c r="AF325" s="608">
        <v>2</v>
      </c>
      <c r="AG325" s="608">
        <v>1</v>
      </c>
      <c r="AH325" s="608">
        <v>1</v>
      </c>
      <c r="AI325" s="608">
        <v>0</v>
      </c>
    </row>
    <row r="326" spans="1:35" x14ac:dyDescent="0.3">
      <c r="A326" s="170" t="str">
        <f t="shared" si="5"/>
        <v>4.00489</v>
      </c>
      <c r="B326" s="608" t="s">
        <v>454</v>
      </c>
      <c r="C326" s="608" t="s">
        <v>1382</v>
      </c>
      <c r="D326" s="608" t="s">
        <v>215</v>
      </c>
      <c r="E326" s="608" t="s">
        <v>99</v>
      </c>
      <c r="F326" s="608" t="s">
        <v>71</v>
      </c>
      <c r="G326" s="608" t="s">
        <v>10</v>
      </c>
      <c r="H326" s="608" t="s">
        <v>5308</v>
      </c>
      <c r="I326" s="608">
        <v>0</v>
      </c>
      <c r="J326" s="608" t="s">
        <v>996</v>
      </c>
      <c r="K326" s="608" t="s">
        <v>5310</v>
      </c>
      <c r="L326" s="608" t="s">
        <v>72</v>
      </c>
      <c r="M326" s="608" t="s">
        <v>11</v>
      </c>
      <c r="N326" s="608" t="s">
        <v>3</v>
      </c>
      <c r="O326" s="608">
        <v>4</v>
      </c>
      <c r="P326" s="608">
        <v>0</v>
      </c>
      <c r="Q326" s="608">
        <v>4</v>
      </c>
      <c r="R326" s="608">
        <v>1</v>
      </c>
      <c r="S326" s="608">
        <v>0</v>
      </c>
      <c r="T326" s="608">
        <v>2</v>
      </c>
      <c r="U326" s="608">
        <v>0</v>
      </c>
      <c r="V326" s="608">
        <v>1</v>
      </c>
      <c r="W326" s="608">
        <v>0</v>
      </c>
      <c r="X326" s="608">
        <v>0</v>
      </c>
      <c r="Y326" s="608">
        <v>0</v>
      </c>
      <c r="Z326" s="608">
        <v>0</v>
      </c>
      <c r="AA326" s="608">
        <v>0</v>
      </c>
      <c r="AB326" s="608">
        <v>0</v>
      </c>
      <c r="AC326" s="608">
        <v>0</v>
      </c>
      <c r="AD326" s="608">
        <v>1</v>
      </c>
      <c r="AE326" s="608">
        <v>2</v>
      </c>
      <c r="AF326" s="608">
        <v>1</v>
      </c>
      <c r="AG326" s="608">
        <v>0</v>
      </c>
      <c r="AH326" s="608">
        <v>0</v>
      </c>
      <c r="AI326" s="608">
        <v>0</v>
      </c>
    </row>
    <row r="327" spans="1:35" x14ac:dyDescent="0.3">
      <c r="A327" s="170" t="str">
        <f t="shared" si="5"/>
        <v>4.00490</v>
      </c>
      <c r="B327" s="608" t="s">
        <v>455</v>
      </c>
      <c r="C327" s="608" t="s">
        <v>1945</v>
      </c>
      <c r="D327" s="608" t="s">
        <v>1946</v>
      </c>
      <c r="E327" s="608" t="s">
        <v>743</v>
      </c>
      <c r="F327" s="608" t="s">
        <v>739</v>
      </c>
      <c r="G327" s="608" t="s">
        <v>4</v>
      </c>
      <c r="H327" s="608" t="s">
        <v>5308</v>
      </c>
      <c r="I327" s="608" t="s">
        <v>5309</v>
      </c>
      <c r="J327" s="608" t="s">
        <v>4393</v>
      </c>
      <c r="K327" s="608" t="s">
        <v>5310</v>
      </c>
      <c r="L327" s="608" t="s">
        <v>60</v>
      </c>
      <c r="M327" s="608" t="s">
        <v>6</v>
      </c>
      <c r="N327" s="608" t="s">
        <v>3</v>
      </c>
      <c r="O327" s="608">
        <v>292</v>
      </c>
      <c r="P327" s="608">
        <v>165</v>
      </c>
      <c r="Q327" s="608">
        <v>127</v>
      </c>
      <c r="R327" s="608">
        <v>130</v>
      </c>
      <c r="S327" s="608">
        <v>74</v>
      </c>
      <c r="T327" s="608">
        <v>57</v>
      </c>
      <c r="U327" s="608">
        <v>32</v>
      </c>
      <c r="V327" s="608">
        <v>30</v>
      </c>
      <c r="W327" s="608">
        <v>16</v>
      </c>
      <c r="X327" s="608">
        <v>55</v>
      </c>
      <c r="Y327" s="608">
        <v>31</v>
      </c>
      <c r="Z327" s="608">
        <v>20</v>
      </c>
      <c r="AA327" s="608">
        <v>12</v>
      </c>
      <c r="AB327" s="608">
        <v>0</v>
      </c>
      <c r="AC327" s="608">
        <v>0</v>
      </c>
      <c r="AD327" s="608">
        <v>56</v>
      </c>
      <c r="AE327" s="608">
        <v>25</v>
      </c>
      <c r="AF327" s="608">
        <v>14</v>
      </c>
      <c r="AG327" s="608">
        <v>24</v>
      </c>
      <c r="AH327" s="608">
        <v>8</v>
      </c>
      <c r="AI327" s="608">
        <v>0</v>
      </c>
    </row>
    <row r="328" spans="1:35" x14ac:dyDescent="0.3">
      <c r="A328" s="170" t="str">
        <f t="shared" si="5"/>
        <v>4.00491</v>
      </c>
      <c r="B328" s="608" t="s">
        <v>457</v>
      </c>
      <c r="C328" s="608" t="s">
        <v>1947</v>
      </c>
      <c r="D328" s="608" t="s">
        <v>1948</v>
      </c>
      <c r="E328" s="608" t="s">
        <v>743</v>
      </c>
      <c r="F328" s="608" t="s">
        <v>739</v>
      </c>
      <c r="G328" s="608" t="s">
        <v>5</v>
      </c>
      <c r="H328" s="608" t="s">
        <v>5308</v>
      </c>
      <c r="I328" s="608" t="s">
        <v>6369</v>
      </c>
      <c r="J328" s="608" t="s">
        <v>4393</v>
      </c>
      <c r="K328" s="608" t="s">
        <v>5426</v>
      </c>
      <c r="L328" s="608" t="s">
        <v>60</v>
      </c>
      <c r="M328" s="608" t="s">
        <v>2</v>
      </c>
      <c r="N328" s="608" t="s">
        <v>4</v>
      </c>
      <c r="O328" s="608">
        <v>175</v>
      </c>
      <c r="P328" s="608">
        <v>115</v>
      </c>
      <c r="Q328" s="608">
        <v>60</v>
      </c>
      <c r="R328" s="608">
        <v>56</v>
      </c>
      <c r="S328" s="608">
        <v>35</v>
      </c>
      <c r="T328" s="608">
        <v>42</v>
      </c>
      <c r="U328" s="608">
        <v>31</v>
      </c>
      <c r="V328" s="608">
        <v>31</v>
      </c>
      <c r="W328" s="608">
        <v>21</v>
      </c>
      <c r="X328" s="608">
        <v>37</v>
      </c>
      <c r="Y328" s="608">
        <v>22</v>
      </c>
      <c r="Z328" s="608">
        <v>9</v>
      </c>
      <c r="AA328" s="608">
        <v>6</v>
      </c>
      <c r="AB328" s="608">
        <v>0</v>
      </c>
      <c r="AC328" s="608">
        <v>0</v>
      </c>
      <c r="AD328" s="608">
        <v>21</v>
      </c>
      <c r="AE328" s="608">
        <v>11</v>
      </c>
      <c r="AF328" s="608">
        <v>10</v>
      </c>
      <c r="AG328" s="608">
        <v>15</v>
      </c>
      <c r="AH328" s="608">
        <v>3</v>
      </c>
      <c r="AI328" s="608">
        <v>0</v>
      </c>
    </row>
    <row r="329" spans="1:35" x14ac:dyDescent="0.3">
      <c r="A329" s="170" t="str">
        <f t="shared" si="5"/>
        <v>4.00492</v>
      </c>
      <c r="B329" s="608" t="s">
        <v>458</v>
      </c>
      <c r="C329" s="608" t="s">
        <v>1382</v>
      </c>
      <c r="D329" s="608" t="s">
        <v>3348</v>
      </c>
      <c r="E329" s="608" t="s">
        <v>4730</v>
      </c>
      <c r="F329" s="608" t="s">
        <v>3279</v>
      </c>
      <c r="G329" s="608" t="s">
        <v>4</v>
      </c>
      <c r="H329" s="608" t="s">
        <v>5308</v>
      </c>
      <c r="I329" s="608">
        <v>0</v>
      </c>
      <c r="J329" s="608" t="s">
        <v>996</v>
      </c>
      <c r="K329" s="608" t="s">
        <v>5310</v>
      </c>
      <c r="L329" s="608" t="s">
        <v>33</v>
      </c>
      <c r="M329" s="608" t="s">
        <v>15</v>
      </c>
      <c r="N329" s="608" t="s">
        <v>1</v>
      </c>
      <c r="O329" s="608">
        <v>2</v>
      </c>
      <c r="P329" s="608">
        <v>2</v>
      </c>
      <c r="Q329" s="608">
        <v>0</v>
      </c>
      <c r="R329" s="608">
        <v>0</v>
      </c>
      <c r="S329" s="608">
        <v>0</v>
      </c>
      <c r="T329" s="608">
        <v>1</v>
      </c>
      <c r="U329" s="608">
        <v>1</v>
      </c>
      <c r="V329" s="608">
        <v>0</v>
      </c>
      <c r="W329" s="608">
        <v>0</v>
      </c>
      <c r="X329" s="608">
        <v>0</v>
      </c>
      <c r="Y329" s="608">
        <v>0</v>
      </c>
      <c r="Z329" s="608">
        <v>1</v>
      </c>
      <c r="AA329" s="608">
        <v>1</v>
      </c>
      <c r="AB329" s="608">
        <v>0</v>
      </c>
      <c r="AC329" s="608">
        <v>0</v>
      </c>
      <c r="AD329" s="608">
        <v>0</v>
      </c>
      <c r="AE329" s="608">
        <v>0</v>
      </c>
      <c r="AF329" s="608">
        <v>0</v>
      </c>
      <c r="AG329" s="608">
        <v>0</v>
      </c>
      <c r="AH329" s="608">
        <v>0</v>
      </c>
      <c r="AI329" s="608">
        <v>0</v>
      </c>
    </row>
    <row r="330" spans="1:35" s="313" customFormat="1" x14ac:dyDescent="0.3">
      <c r="A330" s="170" t="str">
        <f t="shared" si="5"/>
        <v>4.00493</v>
      </c>
      <c r="B330" s="608" t="s">
        <v>459</v>
      </c>
      <c r="C330" s="608" t="s">
        <v>1382</v>
      </c>
      <c r="D330" s="608" t="s">
        <v>1952</v>
      </c>
      <c r="E330" s="608" t="s">
        <v>4730</v>
      </c>
      <c r="F330" s="608" t="s">
        <v>3279</v>
      </c>
      <c r="G330" s="608" t="s">
        <v>6</v>
      </c>
      <c r="H330" s="608" t="s">
        <v>5308</v>
      </c>
      <c r="I330" s="608">
        <v>0</v>
      </c>
      <c r="J330" s="608" t="s">
        <v>996</v>
      </c>
      <c r="K330" s="608" t="s">
        <v>5310</v>
      </c>
      <c r="L330" s="608" t="s">
        <v>33</v>
      </c>
      <c r="M330" s="608" t="s">
        <v>13</v>
      </c>
      <c r="N330" s="608" t="s">
        <v>1</v>
      </c>
      <c r="O330" s="608">
        <v>1</v>
      </c>
      <c r="P330" s="608">
        <v>1</v>
      </c>
      <c r="Q330" s="608">
        <v>0</v>
      </c>
      <c r="R330" s="608">
        <v>1</v>
      </c>
      <c r="S330" s="608">
        <v>1</v>
      </c>
      <c r="T330" s="608">
        <v>0</v>
      </c>
      <c r="U330" s="608">
        <v>0</v>
      </c>
      <c r="V330" s="608">
        <v>0</v>
      </c>
      <c r="W330" s="608">
        <v>0</v>
      </c>
      <c r="X330" s="608">
        <v>0</v>
      </c>
      <c r="Y330" s="608">
        <v>0</v>
      </c>
      <c r="Z330" s="608">
        <v>0</v>
      </c>
      <c r="AA330" s="608">
        <v>0</v>
      </c>
      <c r="AB330" s="608">
        <v>0</v>
      </c>
      <c r="AC330" s="608">
        <v>0</v>
      </c>
      <c r="AD330" s="608">
        <v>0</v>
      </c>
      <c r="AE330" s="608">
        <v>0</v>
      </c>
      <c r="AF330" s="608">
        <v>0</v>
      </c>
      <c r="AG330" s="608">
        <v>0</v>
      </c>
      <c r="AH330" s="608">
        <v>0</v>
      </c>
      <c r="AI330" s="608">
        <v>0</v>
      </c>
    </row>
    <row r="331" spans="1:35" x14ac:dyDescent="0.3">
      <c r="A331" s="170" t="str">
        <f t="shared" si="5"/>
        <v>4.00494</v>
      </c>
      <c r="B331" s="608" t="s">
        <v>460</v>
      </c>
      <c r="C331" s="608" t="s">
        <v>1953</v>
      </c>
      <c r="D331" s="608" t="s">
        <v>1954</v>
      </c>
      <c r="E331" s="608" t="s">
        <v>295</v>
      </c>
      <c r="F331" s="608" t="s">
        <v>4215</v>
      </c>
      <c r="G331" s="608" t="s">
        <v>5</v>
      </c>
      <c r="H331" s="608" t="s">
        <v>5308</v>
      </c>
      <c r="I331" s="608" t="s">
        <v>6387</v>
      </c>
      <c r="J331" s="608" t="s">
        <v>4393</v>
      </c>
      <c r="K331" s="608" t="s">
        <v>5310</v>
      </c>
      <c r="L331" s="608" t="s">
        <v>60</v>
      </c>
      <c r="M331" s="608" t="s">
        <v>3</v>
      </c>
      <c r="N331" s="608" t="s">
        <v>7</v>
      </c>
      <c r="O331" s="608">
        <v>1</v>
      </c>
      <c r="P331" s="608">
        <v>0</v>
      </c>
      <c r="Q331" s="608">
        <v>1</v>
      </c>
      <c r="R331" s="608">
        <v>0</v>
      </c>
      <c r="S331" s="608">
        <v>0</v>
      </c>
      <c r="T331" s="608">
        <v>0</v>
      </c>
      <c r="U331" s="608">
        <v>0</v>
      </c>
      <c r="V331" s="608">
        <v>0</v>
      </c>
      <c r="W331" s="608">
        <v>0</v>
      </c>
      <c r="X331" s="608">
        <v>0</v>
      </c>
      <c r="Y331" s="608">
        <v>0</v>
      </c>
      <c r="Z331" s="608">
        <v>1</v>
      </c>
      <c r="AA331" s="608">
        <v>0</v>
      </c>
      <c r="AB331" s="608">
        <v>0</v>
      </c>
      <c r="AC331" s="608">
        <v>0</v>
      </c>
      <c r="AD331" s="608">
        <v>0</v>
      </c>
      <c r="AE331" s="608">
        <v>0</v>
      </c>
      <c r="AF331" s="608">
        <v>0</v>
      </c>
      <c r="AG331" s="608">
        <v>0</v>
      </c>
      <c r="AH331" s="608">
        <v>1</v>
      </c>
      <c r="AI331" s="608">
        <v>0</v>
      </c>
    </row>
    <row r="332" spans="1:35" x14ac:dyDescent="0.3">
      <c r="A332" s="170" t="str">
        <f t="shared" si="5"/>
        <v>4.00495</v>
      </c>
      <c r="B332" s="608" t="s">
        <v>1081</v>
      </c>
      <c r="C332" s="608" t="s">
        <v>1955</v>
      </c>
      <c r="D332" s="608" t="s">
        <v>4149</v>
      </c>
      <c r="E332" s="608" t="s">
        <v>295</v>
      </c>
      <c r="F332" s="608" t="s">
        <v>4215</v>
      </c>
      <c r="G332" s="608" t="s">
        <v>9</v>
      </c>
      <c r="H332" s="608" t="s">
        <v>5308</v>
      </c>
      <c r="I332" s="608" t="s">
        <v>6387</v>
      </c>
      <c r="J332" s="608" t="s">
        <v>4393</v>
      </c>
      <c r="K332" s="608" t="s">
        <v>5426</v>
      </c>
      <c r="L332" s="608" t="s">
        <v>60</v>
      </c>
      <c r="M332" s="608" t="s">
        <v>4</v>
      </c>
      <c r="N332" s="608" t="s">
        <v>3</v>
      </c>
      <c r="O332" s="608">
        <v>84</v>
      </c>
      <c r="P332" s="608">
        <v>43</v>
      </c>
      <c r="Q332" s="608">
        <v>41</v>
      </c>
      <c r="R332" s="608">
        <v>40</v>
      </c>
      <c r="S332" s="608">
        <v>26</v>
      </c>
      <c r="T332" s="608">
        <v>16</v>
      </c>
      <c r="U332" s="608">
        <v>8</v>
      </c>
      <c r="V332" s="608">
        <v>10</v>
      </c>
      <c r="W332" s="608">
        <v>5</v>
      </c>
      <c r="X332" s="608">
        <v>18</v>
      </c>
      <c r="Y332" s="608">
        <v>4</v>
      </c>
      <c r="Z332" s="608">
        <v>0</v>
      </c>
      <c r="AA332" s="608">
        <v>0</v>
      </c>
      <c r="AB332" s="608">
        <v>0</v>
      </c>
      <c r="AC332" s="608">
        <v>0</v>
      </c>
      <c r="AD332" s="608">
        <v>14</v>
      </c>
      <c r="AE332" s="608">
        <v>8</v>
      </c>
      <c r="AF332" s="608">
        <v>5</v>
      </c>
      <c r="AG332" s="608">
        <v>14</v>
      </c>
      <c r="AH332" s="608">
        <v>0</v>
      </c>
      <c r="AI332" s="608">
        <v>0</v>
      </c>
    </row>
    <row r="333" spans="1:35" x14ac:dyDescent="0.3">
      <c r="A333" s="170" t="str">
        <f t="shared" si="5"/>
        <v>4.00496</v>
      </c>
      <c r="B333" s="608" t="s">
        <v>461</v>
      </c>
      <c r="C333" s="608" t="s">
        <v>1956</v>
      </c>
      <c r="D333" s="608" t="s">
        <v>2580</v>
      </c>
      <c r="E333" s="608" t="s">
        <v>295</v>
      </c>
      <c r="F333" s="608" t="s">
        <v>4215</v>
      </c>
      <c r="G333" s="608" t="s">
        <v>7</v>
      </c>
      <c r="H333" s="608" t="s">
        <v>5308</v>
      </c>
      <c r="I333" s="608" t="s">
        <v>5309</v>
      </c>
      <c r="J333" s="608" t="s">
        <v>4393</v>
      </c>
      <c r="K333" s="608" t="s">
        <v>5426</v>
      </c>
      <c r="L333" s="608" t="s">
        <v>60</v>
      </c>
      <c r="M333" s="608" t="s">
        <v>5</v>
      </c>
      <c r="N333" s="608" t="s">
        <v>3</v>
      </c>
      <c r="O333" s="608">
        <v>140</v>
      </c>
      <c r="P333" s="608">
        <v>85</v>
      </c>
      <c r="Q333" s="608">
        <v>55</v>
      </c>
      <c r="R333" s="608">
        <v>29</v>
      </c>
      <c r="S333" s="608">
        <v>17</v>
      </c>
      <c r="T333" s="608">
        <v>40</v>
      </c>
      <c r="U333" s="608">
        <v>29</v>
      </c>
      <c r="V333" s="608">
        <v>5</v>
      </c>
      <c r="W333" s="608">
        <v>3</v>
      </c>
      <c r="X333" s="608">
        <v>40</v>
      </c>
      <c r="Y333" s="608">
        <v>23</v>
      </c>
      <c r="Z333" s="608">
        <v>26</v>
      </c>
      <c r="AA333" s="608">
        <v>13</v>
      </c>
      <c r="AB333" s="608">
        <v>0</v>
      </c>
      <c r="AC333" s="608">
        <v>0</v>
      </c>
      <c r="AD333" s="608">
        <v>12</v>
      </c>
      <c r="AE333" s="608">
        <v>11</v>
      </c>
      <c r="AF333" s="608">
        <v>2</v>
      </c>
      <c r="AG333" s="608">
        <v>17</v>
      </c>
      <c r="AH333" s="608">
        <v>13</v>
      </c>
      <c r="AI333" s="608">
        <v>0</v>
      </c>
    </row>
    <row r="334" spans="1:35" x14ac:dyDescent="0.3">
      <c r="A334" s="170" t="str">
        <f t="shared" si="5"/>
        <v>4.00497</v>
      </c>
      <c r="B334" s="608" t="s">
        <v>462</v>
      </c>
      <c r="C334" s="608" t="s">
        <v>1382</v>
      </c>
      <c r="D334" s="608" t="s">
        <v>1297</v>
      </c>
      <c r="E334" s="608" t="s">
        <v>62</v>
      </c>
      <c r="F334" s="608" t="s">
        <v>109</v>
      </c>
      <c r="G334" s="608" t="s">
        <v>3</v>
      </c>
      <c r="H334" s="608" t="s">
        <v>5308</v>
      </c>
      <c r="I334" s="608">
        <v>0</v>
      </c>
      <c r="J334" s="608" t="s">
        <v>996</v>
      </c>
      <c r="K334" s="608" t="s">
        <v>5310</v>
      </c>
      <c r="L334" s="608" t="s">
        <v>35</v>
      </c>
      <c r="M334" s="608" t="s">
        <v>11</v>
      </c>
      <c r="N334" s="608" t="s">
        <v>1</v>
      </c>
      <c r="O334" s="608">
        <v>6</v>
      </c>
      <c r="P334" s="608">
        <v>3</v>
      </c>
      <c r="Q334" s="608">
        <v>3</v>
      </c>
      <c r="R334" s="608">
        <v>0</v>
      </c>
      <c r="S334" s="608">
        <v>0</v>
      </c>
      <c r="T334" s="608">
        <v>2</v>
      </c>
      <c r="U334" s="608">
        <v>2</v>
      </c>
      <c r="V334" s="608">
        <v>0</v>
      </c>
      <c r="W334" s="608">
        <v>0</v>
      </c>
      <c r="X334" s="608">
        <v>4</v>
      </c>
      <c r="Y334" s="608">
        <v>1</v>
      </c>
      <c r="Z334" s="608">
        <v>0</v>
      </c>
      <c r="AA334" s="608">
        <v>0</v>
      </c>
      <c r="AB334" s="608">
        <v>0</v>
      </c>
      <c r="AC334" s="608">
        <v>0</v>
      </c>
      <c r="AD334" s="608">
        <v>0</v>
      </c>
      <c r="AE334" s="608">
        <v>0</v>
      </c>
      <c r="AF334" s="608">
        <v>0</v>
      </c>
      <c r="AG334" s="608">
        <v>3</v>
      </c>
      <c r="AH334" s="608">
        <v>0</v>
      </c>
      <c r="AI334" s="608">
        <v>0</v>
      </c>
    </row>
    <row r="335" spans="1:35" x14ac:dyDescent="0.3">
      <c r="A335" s="170" t="str">
        <f t="shared" si="5"/>
        <v>4.00498</v>
      </c>
      <c r="B335" s="608" t="s">
        <v>463</v>
      </c>
      <c r="C335" s="608" t="s">
        <v>1958</v>
      </c>
      <c r="D335" s="608" t="s">
        <v>1959</v>
      </c>
      <c r="E335" s="608" t="s">
        <v>62</v>
      </c>
      <c r="F335" s="608" t="s">
        <v>109</v>
      </c>
      <c r="G335" s="608" t="s">
        <v>7</v>
      </c>
      <c r="H335" s="608" t="s">
        <v>5308</v>
      </c>
      <c r="I335" s="608" t="s">
        <v>5309</v>
      </c>
      <c r="J335" s="608" t="s">
        <v>4393</v>
      </c>
      <c r="K335" s="608" t="s">
        <v>5426</v>
      </c>
      <c r="L335" s="608" t="s">
        <v>35</v>
      </c>
      <c r="M335" s="608" t="s">
        <v>11</v>
      </c>
      <c r="N335" s="608" t="s">
        <v>13</v>
      </c>
      <c r="O335" s="608">
        <v>188</v>
      </c>
      <c r="P335" s="608">
        <v>111</v>
      </c>
      <c r="Q335" s="608">
        <v>77</v>
      </c>
      <c r="R335" s="608">
        <v>81</v>
      </c>
      <c r="S335" s="608">
        <v>43</v>
      </c>
      <c r="T335" s="608">
        <v>45</v>
      </c>
      <c r="U335" s="608">
        <v>34</v>
      </c>
      <c r="V335" s="608">
        <v>22</v>
      </c>
      <c r="W335" s="608">
        <v>11</v>
      </c>
      <c r="X335" s="608">
        <v>33</v>
      </c>
      <c r="Y335" s="608">
        <v>19</v>
      </c>
      <c r="Z335" s="608">
        <v>7</v>
      </c>
      <c r="AA335" s="608">
        <v>4</v>
      </c>
      <c r="AB335" s="608">
        <v>0</v>
      </c>
      <c r="AC335" s="608">
        <v>0</v>
      </c>
      <c r="AD335" s="608">
        <v>38</v>
      </c>
      <c r="AE335" s="608">
        <v>11</v>
      </c>
      <c r="AF335" s="608">
        <v>11</v>
      </c>
      <c r="AG335" s="608">
        <v>14</v>
      </c>
      <c r="AH335" s="608">
        <v>3</v>
      </c>
      <c r="AI335" s="608">
        <v>0</v>
      </c>
    </row>
    <row r="336" spans="1:35" x14ac:dyDescent="0.3">
      <c r="A336" s="170" t="str">
        <f t="shared" si="5"/>
        <v>4.00499</v>
      </c>
      <c r="B336" s="608" t="s">
        <v>464</v>
      </c>
      <c r="C336" s="608" t="s">
        <v>1960</v>
      </c>
      <c r="D336" s="608" t="s">
        <v>1961</v>
      </c>
      <c r="E336" s="608" t="s">
        <v>62</v>
      </c>
      <c r="F336" s="608" t="s">
        <v>109</v>
      </c>
      <c r="G336" s="608" t="s">
        <v>7</v>
      </c>
      <c r="H336" s="608" t="s">
        <v>5308</v>
      </c>
      <c r="I336" s="608" t="s">
        <v>5309</v>
      </c>
      <c r="J336" s="608" t="s">
        <v>4393</v>
      </c>
      <c r="K336" s="608" t="s">
        <v>5426</v>
      </c>
      <c r="L336" s="608" t="s">
        <v>35</v>
      </c>
      <c r="M336" s="608" t="s">
        <v>11</v>
      </c>
      <c r="N336" s="608" t="s">
        <v>15</v>
      </c>
      <c r="O336" s="608">
        <v>33</v>
      </c>
      <c r="P336" s="608">
        <v>21</v>
      </c>
      <c r="Q336" s="608">
        <v>12</v>
      </c>
      <c r="R336" s="608">
        <v>15</v>
      </c>
      <c r="S336" s="608">
        <v>10</v>
      </c>
      <c r="T336" s="608">
        <v>14</v>
      </c>
      <c r="U336" s="608">
        <v>10</v>
      </c>
      <c r="V336" s="608">
        <v>1</v>
      </c>
      <c r="W336" s="608">
        <v>1</v>
      </c>
      <c r="X336" s="608">
        <v>3</v>
      </c>
      <c r="Y336" s="608">
        <v>0</v>
      </c>
      <c r="Z336" s="608">
        <v>0</v>
      </c>
      <c r="AA336" s="608">
        <v>0</v>
      </c>
      <c r="AB336" s="608">
        <v>0</v>
      </c>
      <c r="AC336" s="608">
        <v>0</v>
      </c>
      <c r="AD336" s="608">
        <v>5</v>
      </c>
      <c r="AE336" s="608">
        <v>4</v>
      </c>
      <c r="AF336" s="608">
        <v>0</v>
      </c>
      <c r="AG336" s="608">
        <v>3</v>
      </c>
      <c r="AH336" s="608">
        <v>0</v>
      </c>
      <c r="AI336" s="608">
        <v>0</v>
      </c>
    </row>
    <row r="337" spans="1:35" x14ac:dyDescent="0.3">
      <c r="A337" s="170" t="str">
        <f t="shared" si="5"/>
        <v>4.00500</v>
      </c>
      <c r="B337" s="608" t="s">
        <v>466</v>
      </c>
      <c r="C337" s="608" t="s">
        <v>1963</v>
      </c>
      <c r="D337" s="608" t="s">
        <v>1964</v>
      </c>
      <c r="E337" s="608" t="s">
        <v>2</v>
      </c>
      <c r="F337" s="608" t="s">
        <v>164</v>
      </c>
      <c r="G337" s="608" t="s">
        <v>7</v>
      </c>
      <c r="H337" s="608" t="s">
        <v>5308</v>
      </c>
      <c r="I337" s="608" t="s">
        <v>5309</v>
      </c>
      <c r="J337" s="608" t="s">
        <v>4393</v>
      </c>
      <c r="K337" s="608" t="s">
        <v>5426</v>
      </c>
      <c r="L337" s="608" t="s">
        <v>33</v>
      </c>
      <c r="M337" s="608" t="s">
        <v>295</v>
      </c>
      <c r="N337" s="608" t="s">
        <v>5</v>
      </c>
      <c r="O337" s="608">
        <v>19</v>
      </c>
      <c r="P337" s="608">
        <v>18</v>
      </c>
      <c r="Q337" s="608">
        <v>1</v>
      </c>
      <c r="R337" s="608">
        <v>8</v>
      </c>
      <c r="S337" s="608">
        <v>7</v>
      </c>
      <c r="T337" s="608">
        <v>6</v>
      </c>
      <c r="U337" s="608">
        <v>6</v>
      </c>
      <c r="V337" s="608">
        <v>0</v>
      </c>
      <c r="W337" s="608">
        <v>0</v>
      </c>
      <c r="X337" s="608">
        <v>5</v>
      </c>
      <c r="Y337" s="608">
        <v>5</v>
      </c>
      <c r="Z337" s="608">
        <v>0</v>
      </c>
      <c r="AA337" s="608">
        <v>0</v>
      </c>
      <c r="AB337" s="608">
        <v>0</v>
      </c>
      <c r="AC337" s="608">
        <v>0</v>
      </c>
      <c r="AD337" s="608">
        <v>1</v>
      </c>
      <c r="AE337" s="608">
        <v>0</v>
      </c>
      <c r="AF337" s="608">
        <v>0</v>
      </c>
      <c r="AG337" s="608">
        <v>0</v>
      </c>
      <c r="AH337" s="608">
        <v>0</v>
      </c>
      <c r="AI337" s="608">
        <v>0</v>
      </c>
    </row>
    <row r="338" spans="1:35" x14ac:dyDescent="0.3">
      <c r="A338" s="170" t="str">
        <f t="shared" si="5"/>
        <v>4.00501</v>
      </c>
      <c r="B338" s="608" t="s">
        <v>468</v>
      </c>
      <c r="C338" s="608" t="s">
        <v>1966</v>
      </c>
      <c r="D338" s="608" t="s">
        <v>1967</v>
      </c>
      <c r="E338" s="608" t="s">
        <v>4</v>
      </c>
      <c r="F338" s="608" t="s">
        <v>57</v>
      </c>
      <c r="G338" s="608" t="s">
        <v>6</v>
      </c>
      <c r="H338" s="608" t="s">
        <v>5308</v>
      </c>
      <c r="I338" s="608" t="s">
        <v>5367</v>
      </c>
      <c r="J338" s="608" t="s">
        <v>4393</v>
      </c>
      <c r="K338" s="608" t="s">
        <v>5310</v>
      </c>
      <c r="L338" s="608" t="s">
        <v>35</v>
      </c>
      <c r="M338" s="608" t="s">
        <v>7</v>
      </c>
      <c r="N338" s="608" t="s">
        <v>2</v>
      </c>
      <c r="O338" s="608">
        <v>175</v>
      </c>
      <c r="P338" s="608">
        <v>108</v>
      </c>
      <c r="Q338" s="608">
        <v>67</v>
      </c>
      <c r="R338" s="608">
        <v>63</v>
      </c>
      <c r="S338" s="608">
        <v>37</v>
      </c>
      <c r="T338" s="608">
        <v>27</v>
      </c>
      <c r="U338" s="608">
        <v>12</v>
      </c>
      <c r="V338" s="608">
        <v>29</v>
      </c>
      <c r="W338" s="608">
        <v>21</v>
      </c>
      <c r="X338" s="608">
        <v>35</v>
      </c>
      <c r="Y338" s="608">
        <v>23</v>
      </c>
      <c r="Z338" s="608">
        <v>21</v>
      </c>
      <c r="AA338" s="608">
        <v>15</v>
      </c>
      <c r="AB338" s="608">
        <v>0</v>
      </c>
      <c r="AC338" s="608">
        <v>0</v>
      </c>
      <c r="AD338" s="608">
        <v>26</v>
      </c>
      <c r="AE338" s="608">
        <v>15</v>
      </c>
      <c r="AF338" s="608">
        <v>8</v>
      </c>
      <c r="AG338" s="608">
        <v>12</v>
      </c>
      <c r="AH338" s="608">
        <v>6</v>
      </c>
      <c r="AI338" s="608">
        <v>0</v>
      </c>
    </row>
    <row r="339" spans="1:35" x14ac:dyDescent="0.3">
      <c r="A339" s="170" t="str">
        <f t="shared" si="5"/>
        <v>4.00502</v>
      </c>
      <c r="B339" s="608" t="s">
        <v>469</v>
      </c>
      <c r="C339" s="608" t="s">
        <v>1382</v>
      </c>
      <c r="D339" s="608" t="s">
        <v>2581</v>
      </c>
      <c r="E339" s="608" t="s">
        <v>5</v>
      </c>
      <c r="F339" s="608" t="s">
        <v>120</v>
      </c>
      <c r="G339" s="608" t="s">
        <v>5</v>
      </c>
      <c r="H339" s="608" t="s">
        <v>5308</v>
      </c>
      <c r="I339" s="608">
        <v>0</v>
      </c>
      <c r="J339" s="608" t="s">
        <v>996</v>
      </c>
      <c r="K339" s="608" t="s">
        <v>5310</v>
      </c>
      <c r="L339" s="608" t="s">
        <v>48</v>
      </c>
      <c r="M339" s="608" t="s">
        <v>2</v>
      </c>
      <c r="N339" s="608" t="s">
        <v>1</v>
      </c>
      <c r="O339" s="608">
        <v>0</v>
      </c>
      <c r="P339" s="608">
        <v>0</v>
      </c>
      <c r="Q339" s="608">
        <v>0</v>
      </c>
      <c r="R339" s="608">
        <v>0</v>
      </c>
      <c r="S339" s="608">
        <v>0</v>
      </c>
      <c r="T339" s="608">
        <v>0</v>
      </c>
      <c r="U339" s="608">
        <v>0</v>
      </c>
      <c r="V339" s="608">
        <v>0</v>
      </c>
      <c r="W339" s="608">
        <v>0</v>
      </c>
      <c r="X339" s="608">
        <v>0</v>
      </c>
      <c r="Y339" s="608">
        <v>0</v>
      </c>
      <c r="Z339" s="608">
        <v>0</v>
      </c>
      <c r="AA339" s="608">
        <v>0</v>
      </c>
      <c r="AB339" s="608">
        <v>0</v>
      </c>
      <c r="AC339" s="608">
        <v>0</v>
      </c>
      <c r="AD339" s="608">
        <v>0</v>
      </c>
      <c r="AE339" s="608">
        <v>0</v>
      </c>
      <c r="AF339" s="608">
        <v>0</v>
      </c>
      <c r="AG339" s="608">
        <v>0</v>
      </c>
      <c r="AH339" s="608">
        <v>0</v>
      </c>
      <c r="AI339" s="608">
        <v>0</v>
      </c>
    </row>
    <row r="340" spans="1:35" x14ac:dyDescent="0.3">
      <c r="A340" s="170" t="str">
        <f t="shared" si="5"/>
        <v>4.00503</v>
      </c>
      <c r="B340" s="608" t="s">
        <v>470</v>
      </c>
      <c r="C340" s="608" t="s">
        <v>1970</v>
      </c>
      <c r="D340" s="608" t="s">
        <v>1971</v>
      </c>
      <c r="E340" s="608" t="s">
        <v>5</v>
      </c>
      <c r="F340" s="608" t="s">
        <v>120</v>
      </c>
      <c r="G340" s="608" t="s">
        <v>5</v>
      </c>
      <c r="H340" s="608" t="s">
        <v>5308</v>
      </c>
      <c r="I340" s="608" t="s">
        <v>5309</v>
      </c>
      <c r="J340" s="608" t="s">
        <v>4393</v>
      </c>
      <c r="K340" s="608" t="s">
        <v>5310</v>
      </c>
      <c r="L340" s="608" t="s">
        <v>48</v>
      </c>
      <c r="M340" s="608" t="s">
        <v>6</v>
      </c>
      <c r="N340" s="608" t="s">
        <v>2</v>
      </c>
      <c r="O340" s="608">
        <v>203</v>
      </c>
      <c r="P340" s="608">
        <v>106</v>
      </c>
      <c r="Q340" s="608">
        <v>97</v>
      </c>
      <c r="R340" s="608">
        <v>73</v>
      </c>
      <c r="S340" s="608">
        <v>32</v>
      </c>
      <c r="T340" s="608">
        <v>58</v>
      </c>
      <c r="U340" s="608">
        <v>29</v>
      </c>
      <c r="V340" s="608">
        <v>26</v>
      </c>
      <c r="W340" s="608">
        <v>17</v>
      </c>
      <c r="X340" s="608">
        <v>27</v>
      </c>
      <c r="Y340" s="608">
        <v>17</v>
      </c>
      <c r="Z340" s="608">
        <v>19</v>
      </c>
      <c r="AA340" s="608">
        <v>11</v>
      </c>
      <c r="AB340" s="608">
        <v>0</v>
      </c>
      <c r="AC340" s="608">
        <v>0</v>
      </c>
      <c r="AD340" s="608">
        <v>41</v>
      </c>
      <c r="AE340" s="608">
        <v>29</v>
      </c>
      <c r="AF340" s="608">
        <v>9</v>
      </c>
      <c r="AG340" s="608">
        <v>10</v>
      </c>
      <c r="AH340" s="608">
        <v>8</v>
      </c>
      <c r="AI340" s="608">
        <v>0</v>
      </c>
    </row>
    <row r="341" spans="1:35" x14ac:dyDescent="0.3">
      <c r="A341" s="170" t="str">
        <f t="shared" si="5"/>
        <v>4.00505</v>
      </c>
      <c r="B341" s="608" t="s">
        <v>472</v>
      </c>
      <c r="C341" s="608" t="s">
        <v>1382</v>
      </c>
      <c r="D341" s="608" t="s">
        <v>3213</v>
      </c>
      <c r="E341" s="608" t="s">
        <v>4728</v>
      </c>
      <c r="F341" s="608" t="s">
        <v>3278</v>
      </c>
      <c r="G341" s="608" t="s">
        <v>3</v>
      </c>
      <c r="H341" s="608" t="s">
        <v>5308</v>
      </c>
      <c r="I341" s="608">
        <v>0</v>
      </c>
      <c r="J341" s="608" t="s">
        <v>996</v>
      </c>
      <c r="K341" s="608" t="s">
        <v>5310</v>
      </c>
      <c r="L341" s="608" t="s">
        <v>33</v>
      </c>
      <c r="M341" s="608" t="s">
        <v>2</v>
      </c>
      <c r="N341" s="608" t="s">
        <v>3</v>
      </c>
      <c r="O341" s="608">
        <v>1</v>
      </c>
      <c r="P341" s="608">
        <v>1</v>
      </c>
      <c r="Q341" s="608">
        <v>0</v>
      </c>
      <c r="R341" s="608">
        <v>1</v>
      </c>
      <c r="S341" s="608">
        <v>1</v>
      </c>
      <c r="T341" s="608">
        <v>0</v>
      </c>
      <c r="U341" s="608">
        <v>0</v>
      </c>
      <c r="V341" s="608">
        <v>0</v>
      </c>
      <c r="W341" s="608">
        <v>0</v>
      </c>
      <c r="X341" s="608">
        <v>0</v>
      </c>
      <c r="Y341" s="608">
        <v>0</v>
      </c>
      <c r="Z341" s="608">
        <v>0</v>
      </c>
      <c r="AA341" s="608">
        <v>0</v>
      </c>
      <c r="AB341" s="608">
        <v>0</v>
      </c>
      <c r="AC341" s="608">
        <v>0</v>
      </c>
      <c r="AD341" s="608">
        <v>0</v>
      </c>
      <c r="AE341" s="608">
        <v>0</v>
      </c>
      <c r="AF341" s="608">
        <v>0</v>
      </c>
      <c r="AG341" s="608">
        <v>0</v>
      </c>
      <c r="AH341" s="608">
        <v>0</v>
      </c>
      <c r="AI341" s="608">
        <v>0</v>
      </c>
    </row>
    <row r="342" spans="1:35" x14ac:dyDescent="0.3">
      <c r="A342" s="170" t="str">
        <f t="shared" si="5"/>
        <v>4.00506</v>
      </c>
      <c r="B342" s="608" t="s">
        <v>1084</v>
      </c>
      <c r="C342" s="608" t="s">
        <v>1972</v>
      </c>
      <c r="D342" s="608" t="s">
        <v>4153</v>
      </c>
      <c r="E342" s="608" t="s">
        <v>4734</v>
      </c>
      <c r="F342" s="608" t="s">
        <v>3280</v>
      </c>
      <c r="G342" s="608" t="s">
        <v>5</v>
      </c>
      <c r="H342" s="608" t="s">
        <v>5308</v>
      </c>
      <c r="I342" s="608" t="s">
        <v>5309</v>
      </c>
      <c r="J342" s="608" t="s">
        <v>4393</v>
      </c>
      <c r="K342" s="608" t="s">
        <v>5426</v>
      </c>
      <c r="L342" s="608" t="s">
        <v>72</v>
      </c>
      <c r="M342" s="608" t="s">
        <v>3</v>
      </c>
      <c r="N342" s="608" t="s">
        <v>6</v>
      </c>
      <c r="O342" s="608">
        <v>15</v>
      </c>
      <c r="P342" s="608">
        <v>12</v>
      </c>
      <c r="Q342" s="608">
        <v>3</v>
      </c>
      <c r="R342" s="608">
        <v>5</v>
      </c>
      <c r="S342" s="608">
        <v>3</v>
      </c>
      <c r="T342" s="608">
        <v>4</v>
      </c>
      <c r="U342" s="608">
        <v>3</v>
      </c>
      <c r="V342" s="608">
        <v>0</v>
      </c>
      <c r="W342" s="608">
        <v>0</v>
      </c>
      <c r="X342" s="608">
        <v>5</v>
      </c>
      <c r="Y342" s="608">
        <v>5</v>
      </c>
      <c r="Z342" s="608">
        <v>1</v>
      </c>
      <c r="AA342" s="608">
        <v>1</v>
      </c>
      <c r="AB342" s="608">
        <v>0</v>
      </c>
      <c r="AC342" s="608">
        <v>0</v>
      </c>
      <c r="AD342" s="608">
        <v>2</v>
      </c>
      <c r="AE342" s="608">
        <v>1</v>
      </c>
      <c r="AF342" s="608">
        <v>0</v>
      </c>
      <c r="AG342" s="608">
        <v>0</v>
      </c>
      <c r="AH342" s="608">
        <v>0</v>
      </c>
      <c r="AI342" s="608">
        <v>0</v>
      </c>
    </row>
    <row r="343" spans="1:35" x14ac:dyDescent="0.3">
      <c r="A343" s="170" t="str">
        <f t="shared" si="5"/>
        <v>4.00507</v>
      </c>
      <c r="B343" s="608" t="s">
        <v>921</v>
      </c>
      <c r="C343" s="608" t="s">
        <v>1973</v>
      </c>
      <c r="D343" s="608" t="s">
        <v>4154</v>
      </c>
      <c r="E343" s="608" t="s">
        <v>4734</v>
      </c>
      <c r="F343" s="608" t="s">
        <v>3280</v>
      </c>
      <c r="G343" s="608" t="s">
        <v>5</v>
      </c>
      <c r="H343" s="608" t="s">
        <v>5308</v>
      </c>
      <c r="I343" s="608" t="s">
        <v>5309</v>
      </c>
      <c r="J343" s="608" t="s">
        <v>4393</v>
      </c>
      <c r="K343" s="608" t="s">
        <v>5426</v>
      </c>
      <c r="L343" s="608" t="s">
        <v>72</v>
      </c>
      <c r="M343" s="608" t="s">
        <v>3</v>
      </c>
      <c r="N343" s="608" t="s">
        <v>5</v>
      </c>
      <c r="O343" s="608">
        <v>13</v>
      </c>
      <c r="P343" s="608">
        <v>8</v>
      </c>
      <c r="Q343" s="608">
        <v>5</v>
      </c>
      <c r="R343" s="608">
        <v>4</v>
      </c>
      <c r="S343" s="608">
        <v>1</v>
      </c>
      <c r="T343" s="608">
        <v>7</v>
      </c>
      <c r="U343" s="608">
        <v>5</v>
      </c>
      <c r="V343" s="608">
        <v>0</v>
      </c>
      <c r="W343" s="608">
        <v>0</v>
      </c>
      <c r="X343" s="608">
        <v>1</v>
      </c>
      <c r="Y343" s="608">
        <v>1</v>
      </c>
      <c r="Z343" s="608">
        <v>1</v>
      </c>
      <c r="AA343" s="608">
        <v>1</v>
      </c>
      <c r="AB343" s="608">
        <v>0</v>
      </c>
      <c r="AC343" s="608">
        <v>0</v>
      </c>
      <c r="AD343" s="608">
        <v>3</v>
      </c>
      <c r="AE343" s="608">
        <v>2</v>
      </c>
      <c r="AF343" s="608">
        <v>0</v>
      </c>
      <c r="AG343" s="608">
        <v>0</v>
      </c>
      <c r="AH343" s="608">
        <v>0</v>
      </c>
      <c r="AI343" s="608">
        <v>0</v>
      </c>
    </row>
    <row r="344" spans="1:35" x14ac:dyDescent="0.3">
      <c r="A344" s="170" t="str">
        <f t="shared" si="5"/>
        <v>4.00508</v>
      </c>
      <c r="B344" s="608" t="s">
        <v>473</v>
      </c>
      <c r="C344" s="608" t="s">
        <v>1974</v>
      </c>
      <c r="D344" s="608" t="s">
        <v>4155</v>
      </c>
      <c r="E344" s="608" t="s">
        <v>4734</v>
      </c>
      <c r="F344" s="608" t="s">
        <v>3280</v>
      </c>
      <c r="G344" s="608" t="s">
        <v>3</v>
      </c>
      <c r="H344" s="608" t="s">
        <v>5308</v>
      </c>
      <c r="I344" s="608" t="s">
        <v>6387</v>
      </c>
      <c r="J344" s="608" t="s">
        <v>4393</v>
      </c>
      <c r="K344" s="608" t="s">
        <v>5426</v>
      </c>
      <c r="L344" s="608" t="s">
        <v>72</v>
      </c>
      <c r="M344" s="608" t="s">
        <v>3</v>
      </c>
      <c r="N344" s="608" t="s">
        <v>7</v>
      </c>
      <c r="O344" s="608">
        <v>7</v>
      </c>
      <c r="P344" s="608">
        <v>3</v>
      </c>
      <c r="Q344" s="608">
        <v>4</v>
      </c>
      <c r="R344" s="608">
        <v>0</v>
      </c>
      <c r="S344" s="608">
        <v>0</v>
      </c>
      <c r="T344" s="608">
        <v>0</v>
      </c>
      <c r="U344" s="608">
        <v>0</v>
      </c>
      <c r="V344" s="608">
        <v>0</v>
      </c>
      <c r="W344" s="608">
        <v>0</v>
      </c>
      <c r="X344" s="608">
        <v>7</v>
      </c>
      <c r="Y344" s="608">
        <v>3</v>
      </c>
      <c r="Z344" s="608">
        <v>0</v>
      </c>
      <c r="AA344" s="608">
        <v>0</v>
      </c>
      <c r="AB344" s="608">
        <v>0</v>
      </c>
      <c r="AC344" s="608">
        <v>0</v>
      </c>
      <c r="AD344" s="608">
        <v>0</v>
      </c>
      <c r="AE344" s="608">
        <v>0</v>
      </c>
      <c r="AF344" s="608">
        <v>0</v>
      </c>
      <c r="AG344" s="608">
        <v>4</v>
      </c>
      <c r="AH344" s="608">
        <v>0</v>
      </c>
      <c r="AI344" s="608">
        <v>0</v>
      </c>
    </row>
    <row r="345" spans="1:35" x14ac:dyDescent="0.3">
      <c r="A345" s="170" t="str">
        <f t="shared" si="5"/>
        <v>4.00509</v>
      </c>
      <c r="B345" s="608" t="s">
        <v>302</v>
      </c>
      <c r="C345" s="608" t="s">
        <v>1976</v>
      </c>
      <c r="D345" s="608" t="s">
        <v>1977</v>
      </c>
      <c r="E345" s="608" t="s">
        <v>110</v>
      </c>
      <c r="F345" s="608" t="s">
        <v>377</v>
      </c>
      <c r="G345" s="608" t="s">
        <v>6</v>
      </c>
      <c r="H345" s="608" t="s">
        <v>5308</v>
      </c>
      <c r="I345" s="608" t="s">
        <v>5309</v>
      </c>
      <c r="J345" s="608" t="s">
        <v>4393</v>
      </c>
      <c r="K345" s="608" t="s">
        <v>5426</v>
      </c>
      <c r="L345" s="608" t="s">
        <v>33</v>
      </c>
      <c r="M345" s="608" t="s">
        <v>378</v>
      </c>
      <c r="N345" s="608" t="s">
        <v>9</v>
      </c>
      <c r="O345" s="608">
        <v>67</v>
      </c>
      <c r="P345" s="608">
        <v>41</v>
      </c>
      <c r="Q345" s="608">
        <v>26</v>
      </c>
      <c r="R345" s="608">
        <v>13</v>
      </c>
      <c r="S345" s="608">
        <v>8</v>
      </c>
      <c r="T345" s="608">
        <v>17</v>
      </c>
      <c r="U345" s="608">
        <v>12</v>
      </c>
      <c r="V345" s="608">
        <v>11</v>
      </c>
      <c r="W345" s="608">
        <v>8</v>
      </c>
      <c r="X345" s="608">
        <v>21</v>
      </c>
      <c r="Y345" s="608">
        <v>12</v>
      </c>
      <c r="Z345" s="608">
        <v>5</v>
      </c>
      <c r="AA345" s="608">
        <v>1</v>
      </c>
      <c r="AB345" s="608">
        <v>0</v>
      </c>
      <c r="AC345" s="608">
        <v>0</v>
      </c>
      <c r="AD345" s="608">
        <v>5</v>
      </c>
      <c r="AE345" s="608">
        <v>5</v>
      </c>
      <c r="AF345" s="608">
        <v>3</v>
      </c>
      <c r="AG345" s="608">
        <v>9</v>
      </c>
      <c r="AH345" s="608">
        <v>4</v>
      </c>
      <c r="AI345" s="608">
        <v>0</v>
      </c>
    </row>
    <row r="346" spans="1:35" x14ac:dyDescent="0.3">
      <c r="A346" s="170" t="str">
        <f t="shared" si="5"/>
        <v>4.00510</v>
      </c>
      <c r="B346" s="608" t="s">
        <v>349</v>
      </c>
      <c r="C346" s="608" t="s">
        <v>1978</v>
      </c>
      <c r="D346" s="608" t="s">
        <v>3040</v>
      </c>
      <c r="E346" s="608" t="s">
        <v>110</v>
      </c>
      <c r="F346" s="608" t="s">
        <v>377</v>
      </c>
      <c r="G346" s="608" t="s">
        <v>4</v>
      </c>
      <c r="H346" s="608" t="s">
        <v>5308</v>
      </c>
      <c r="I346" s="608" t="s">
        <v>5309</v>
      </c>
      <c r="J346" s="608" t="s">
        <v>4393</v>
      </c>
      <c r="K346" s="608" t="s">
        <v>5426</v>
      </c>
      <c r="L346" s="608" t="s">
        <v>33</v>
      </c>
      <c r="M346" s="608" t="s">
        <v>378</v>
      </c>
      <c r="N346" s="608" t="s">
        <v>10</v>
      </c>
      <c r="O346" s="608">
        <v>54</v>
      </c>
      <c r="P346" s="608">
        <v>28</v>
      </c>
      <c r="Q346" s="608">
        <v>26</v>
      </c>
      <c r="R346" s="608">
        <v>21</v>
      </c>
      <c r="S346" s="608">
        <v>7</v>
      </c>
      <c r="T346" s="608">
        <v>15</v>
      </c>
      <c r="U346" s="608">
        <v>7</v>
      </c>
      <c r="V346" s="608">
        <v>7</v>
      </c>
      <c r="W346" s="608">
        <v>6</v>
      </c>
      <c r="X346" s="608">
        <v>9</v>
      </c>
      <c r="Y346" s="608">
        <v>6</v>
      </c>
      <c r="Z346" s="608">
        <v>2</v>
      </c>
      <c r="AA346" s="608">
        <v>2</v>
      </c>
      <c r="AB346" s="608">
        <v>0</v>
      </c>
      <c r="AC346" s="608">
        <v>0</v>
      </c>
      <c r="AD346" s="608">
        <v>14</v>
      </c>
      <c r="AE346" s="608">
        <v>8</v>
      </c>
      <c r="AF346" s="608">
        <v>1</v>
      </c>
      <c r="AG346" s="608">
        <v>3</v>
      </c>
      <c r="AH346" s="608">
        <v>0</v>
      </c>
      <c r="AI346" s="608">
        <v>0</v>
      </c>
    </row>
    <row r="347" spans="1:35" x14ac:dyDescent="0.3">
      <c r="A347" s="170" t="str">
        <f t="shared" si="5"/>
        <v>4.00512</v>
      </c>
      <c r="B347" s="608" t="s">
        <v>475</v>
      </c>
      <c r="C347" s="608" t="s">
        <v>1982</v>
      </c>
      <c r="D347" s="608" t="s">
        <v>1983</v>
      </c>
      <c r="E347" s="608" t="s">
        <v>11</v>
      </c>
      <c r="F347" s="608" t="s">
        <v>117</v>
      </c>
      <c r="G347" s="608" t="s">
        <v>1</v>
      </c>
      <c r="H347" s="608" t="s">
        <v>5308</v>
      </c>
      <c r="I347" s="608" t="s">
        <v>6387</v>
      </c>
      <c r="J347" s="608" t="s">
        <v>4393</v>
      </c>
      <c r="K347" s="608" t="s">
        <v>5310</v>
      </c>
      <c r="L347" s="608" t="s">
        <v>118</v>
      </c>
      <c r="M347" s="608" t="s">
        <v>2</v>
      </c>
      <c r="N347" s="608" t="s">
        <v>1</v>
      </c>
      <c r="O347" s="608">
        <v>23</v>
      </c>
      <c r="P347" s="608">
        <v>17</v>
      </c>
      <c r="Q347" s="608">
        <v>6</v>
      </c>
      <c r="R347" s="608">
        <v>4</v>
      </c>
      <c r="S347" s="608">
        <v>3</v>
      </c>
      <c r="T347" s="608">
        <v>6</v>
      </c>
      <c r="U347" s="608">
        <v>4</v>
      </c>
      <c r="V347" s="608">
        <v>6</v>
      </c>
      <c r="W347" s="608">
        <v>5</v>
      </c>
      <c r="X347" s="608">
        <v>4</v>
      </c>
      <c r="Y347" s="608">
        <v>4</v>
      </c>
      <c r="Z347" s="608">
        <v>3</v>
      </c>
      <c r="AA347" s="608">
        <v>1</v>
      </c>
      <c r="AB347" s="608">
        <v>0</v>
      </c>
      <c r="AC347" s="608">
        <v>0</v>
      </c>
      <c r="AD347" s="608">
        <v>1</v>
      </c>
      <c r="AE347" s="608">
        <v>2</v>
      </c>
      <c r="AF347" s="608">
        <v>1</v>
      </c>
      <c r="AG347" s="608">
        <v>0</v>
      </c>
      <c r="AH347" s="608">
        <v>2</v>
      </c>
      <c r="AI347" s="608">
        <v>0</v>
      </c>
    </row>
    <row r="348" spans="1:35" x14ac:dyDescent="0.3">
      <c r="A348" s="170" t="str">
        <f t="shared" si="5"/>
        <v>4.00513</v>
      </c>
      <c r="B348" s="608" t="s">
        <v>1015</v>
      </c>
      <c r="C348" s="608" t="s">
        <v>1984</v>
      </c>
      <c r="D348" s="608" t="s">
        <v>2257</v>
      </c>
      <c r="E348" s="608" t="s">
        <v>11</v>
      </c>
      <c r="F348" s="608" t="s">
        <v>117</v>
      </c>
      <c r="G348" s="608" t="s">
        <v>5</v>
      </c>
      <c r="H348" s="608" t="s">
        <v>5308</v>
      </c>
      <c r="I348" s="608" t="s">
        <v>5309</v>
      </c>
      <c r="J348" s="608" t="s">
        <v>4393</v>
      </c>
      <c r="K348" s="608" t="s">
        <v>5310</v>
      </c>
      <c r="L348" s="608" t="s">
        <v>118</v>
      </c>
      <c r="M348" s="608" t="s">
        <v>5</v>
      </c>
      <c r="N348" s="608" t="s">
        <v>4</v>
      </c>
      <c r="O348" s="608">
        <v>154</v>
      </c>
      <c r="P348" s="608">
        <v>93</v>
      </c>
      <c r="Q348" s="608">
        <v>61</v>
      </c>
      <c r="R348" s="608">
        <v>46</v>
      </c>
      <c r="S348" s="608">
        <v>31</v>
      </c>
      <c r="T348" s="608">
        <v>27</v>
      </c>
      <c r="U348" s="608">
        <v>11</v>
      </c>
      <c r="V348" s="608">
        <v>21</v>
      </c>
      <c r="W348" s="608">
        <v>12</v>
      </c>
      <c r="X348" s="608">
        <v>46</v>
      </c>
      <c r="Y348" s="608">
        <v>28</v>
      </c>
      <c r="Z348" s="608">
        <v>14</v>
      </c>
      <c r="AA348" s="608">
        <v>11</v>
      </c>
      <c r="AB348" s="608">
        <v>0</v>
      </c>
      <c r="AC348" s="608">
        <v>0</v>
      </c>
      <c r="AD348" s="608">
        <v>15</v>
      </c>
      <c r="AE348" s="608">
        <v>16</v>
      </c>
      <c r="AF348" s="608">
        <v>9</v>
      </c>
      <c r="AG348" s="608">
        <v>18</v>
      </c>
      <c r="AH348" s="608">
        <v>3</v>
      </c>
      <c r="AI348" s="608">
        <v>0</v>
      </c>
    </row>
    <row r="349" spans="1:35" x14ac:dyDescent="0.3">
      <c r="A349" s="170" t="str">
        <f t="shared" si="5"/>
        <v>4.00514</v>
      </c>
      <c r="B349" s="608" t="s">
        <v>476</v>
      </c>
      <c r="C349" s="608" t="s">
        <v>1985</v>
      </c>
      <c r="D349" s="608" t="s">
        <v>1986</v>
      </c>
      <c r="E349" s="608" t="s">
        <v>6</v>
      </c>
      <c r="F349" s="608" t="s">
        <v>756</v>
      </c>
      <c r="G349" s="608" t="s">
        <v>3</v>
      </c>
      <c r="H349" s="608" t="s">
        <v>5308</v>
      </c>
      <c r="I349" s="608" t="s">
        <v>6387</v>
      </c>
      <c r="J349" s="608" t="s">
        <v>4393</v>
      </c>
      <c r="K349" s="608" t="s">
        <v>5310</v>
      </c>
      <c r="L349" s="608" t="s">
        <v>48</v>
      </c>
      <c r="M349" s="608" t="s">
        <v>5</v>
      </c>
      <c r="N349" s="608" t="s">
        <v>2</v>
      </c>
      <c r="O349" s="608">
        <v>6</v>
      </c>
      <c r="P349" s="608">
        <v>3</v>
      </c>
      <c r="Q349" s="608">
        <v>3</v>
      </c>
      <c r="R349" s="608">
        <v>0</v>
      </c>
      <c r="S349" s="608">
        <v>0</v>
      </c>
      <c r="T349" s="608">
        <v>0</v>
      </c>
      <c r="U349" s="608">
        <v>0</v>
      </c>
      <c r="V349" s="608">
        <v>0</v>
      </c>
      <c r="W349" s="608">
        <v>0</v>
      </c>
      <c r="X349" s="608">
        <v>3</v>
      </c>
      <c r="Y349" s="608">
        <v>2</v>
      </c>
      <c r="Z349" s="608">
        <v>3</v>
      </c>
      <c r="AA349" s="608">
        <v>1</v>
      </c>
      <c r="AB349" s="608">
        <v>0</v>
      </c>
      <c r="AC349" s="608">
        <v>0</v>
      </c>
      <c r="AD349" s="608">
        <v>0</v>
      </c>
      <c r="AE349" s="608">
        <v>0</v>
      </c>
      <c r="AF349" s="608">
        <v>0</v>
      </c>
      <c r="AG349" s="608">
        <v>1</v>
      </c>
      <c r="AH349" s="608">
        <v>2</v>
      </c>
      <c r="AI349" s="608">
        <v>0</v>
      </c>
    </row>
    <row r="350" spans="1:35" x14ac:dyDescent="0.3">
      <c r="A350" s="170" t="str">
        <f t="shared" si="5"/>
        <v>4.00515</v>
      </c>
      <c r="B350" s="608" t="s">
        <v>478</v>
      </c>
      <c r="C350" s="608" t="s">
        <v>1988</v>
      </c>
      <c r="D350" s="608" t="s">
        <v>1989</v>
      </c>
      <c r="E350" s="608" t="s">
        <v>4742</v>
      </c>
      <c r="F350" s="608" t="s">
        <v>800</v>
      </c>
      <c r="G350" s="608" t="s">
        <v>3</v>
      </c>
      <c r="H350" s="608" t="s">
        <v>5308</v>
      </c>
      <c r="I350" s="608" t="s">
        <v>6387</v>
      </c>
      <c r="J350" s="608" t="s">
        <v>4393</v>
      </c>
      <c r="K350" s="608" t="s">
        <v>5426</v>
      </c>
      <c r="L350" s="608" t="s">
        <v>72</v>
      </c>
      <c r="M350" s="608" t="s">
        <v>1</v>
      </c>
      <c r="N350" s="608" t="s">
        <v>4</v>
      </c>
      <c r="O350" s="608">
        <v>3</v>
      </c>
      <c r="P350" s="608">
        <v>1</v>
      </c>
      <c r="Q350" s="608">
        <v>2</v>
      </c>
      <c r="R350" s="608">
        <v>0</v>
      </c>
      <c r="S350" s="608">
        <v>0</v>
      </c>
      <c r="T350" s="608">
        <v>0</v>
      </c>
      <c r="U350" s="608">
        <v>0</v>
      </c>
      <c r="V350" s="608">
        <v>0</v>
      </c>
      <c r="W350" s="608">
        <v>0</v>
      </c>
      <c r="X350" s="608">
        <v>3</v>
      </c>
      <c r="Y350" s="608">
        <v>1</v>
      </c>
      <c r="Z350" s="608">
        <v>0</v>
      </c>
      <c r="AA350" s="608">
        <v>0</v>
      </c>
      <c r="AB350" s="608">
        <v>0</v>
      </c>
      <c r="AC350" s="608">
        <v>0</v>
      </c>
      <c r="AD350" s="608">
        <v>0</v>
      </c>
      <c r="AE350" s="608">
        <v>0</v>
      </c>
      <c r="AF350" s="608">
        <v>0</v>
      </c>
      <c r="AG350" s="608">
        <v>2</v>
      </c>
      <c r="AH350" s="608">
        <v>0</v>
      </c>
      <c r="AI350" s="608">
        <v>0</v>
      </c>
    </row>
    <row r="351" spans="1:35" x14ac:dyDescent="0.3">
      <c r="A351" s="170" t="str">
        <f t="shared" si="5"/>
        <v>4.00516</v>
      </c>
      <c r="B351" s="608" t="s">
        <v>479</v>
      </c>
      <c r="C351" s="608" t="s">
        <v>1990</v>
      </c>
      <c r="D351" s="608" t="s">
        <v>1991</v>
      </c>
      <c r="E351" s="608" t="s">
        <v>13</v>
      </c>
      <c r="F351" s="608" t="s">
        <v>547</v>
      </c>
      <c r="G351" s="608" t="s">
        <v>5</v>
      </c>
      <c r="H351" s="608" t="s">
        <v>5308</v>
      </c>
      <c r="I351" s="608" t="s">
        <v>6387</v>
      </c>
      <c r="J351" s="608" t="s">
        <v>4393</v>
      </c>
      <c r="K351" s="608" t="s">
        <v>5426</v>
      </c>
      <c r="L351" s="608" t="s">
        <v>118</v>
      </c>
      <c r="M351" s="608" t="s">
        <v>9</v>
      </c>
      <c r="N351" s="608" t="s">
        <v>2</v>
      </c>
      <c r="O351" s="608">
        <v>20</v>
      </c>
      <c r="P351" s="608">
        <v>15</v>
      </c>
      <c r="Q351" s="608">
        <v>5</v>
      </c>
      <c r="R351" s="608">
        <v>6</v>
      </c>
      <c r="S351" s="608">
        <v>3</v>
      </c>
      <c r="T351" s="608">
        <v>5</v>
      </c>
      <c r="U351" s="608">
        <v>4</v>
      </c>
      <c r="V351" s="608">
        <v>0</v>
      </c>
      <c r="W351" s="608">
        <v>0</v>
      </c>
      <c r="X351" s="608">
        <v>8</v>
      </c>
      <c r="Y351" s="608">
        <v>7</v>
      </c>
      <c r="Z351" s="608">
        <v>1</v>
      </c>
      <c r="AA351" s="608">
        <v>1</v>
      </c>
      <c r="AB351" s="608">
        <v>0</v>
      </c>
      <c r="AC351" s="608">
        <v>0</v>
      </c>
      <c r="AD351" s="608">
        <v>3</v>
      </c>
      <c r="AE351" s="608">
        <v>1</v>
      </c>
      <c r="AF351" s="608">
        <v>0</v>
      </c>
      <c r="AG351" s="608">
        <v>1</v>
      </c>
      <c r="AH351" s="608">
        <v>0</v>
      </c>
      <c r="AI351" s="608">
        <v>0</v>
      </c>
    </row>
    <row r="352" spans="1:35" x14ac:dyDescent="0.3">
      <c r="A352" s="170" t="str">
        <f t="shared" si="5"/>
        <v>4.00517</v>
      </c>
      <c r="B352" s="608" t="s">
        <v>480</v>
      </c>
      <c r="C352" s="608" t="s">
        <v>1993</v>
      </c>
      <c r="D352" s="608" t="s">
        <v>4207</v>
      </c>
      <c r="E352" s="608" t="s">
        <v>3</v>
      </c>
      <c r="F352" s="608" t="s">
        <v>58</v>
      </c>
      <c r="G352" s="608" t="s">
        <v>3</v>
      </c>
      <c r="H352" s="608" t="s">
        <v>5308</v>
      </c>
      <c r="I352" s="608" t="s">
        <v>5309</v>
      </c>
      <c r="J352" s="608" t="s">
        <v>4393</v>
      </c>
      <c r="K352" s="608" t="s">
        <v>5426</v>
      </c>
      <c r="L352" s="608" t="s">
        <v>35</v>
      </c>
      <c r="M352" s="608" t="s">
        <v>1</v>
      </c>
      <c r="N352" s="608" t="s">
        <v>7</v>
      </c>
      <c r="O352" s="608">
        <v>119</v>
      </c>
      <c r="P352" s="608">
        <v>65</v>
      </c>
      <c r="Q352" s="608">
        <v>54</v>
      </c>
      <c r="R352" s="608">
        <v>69</v>
      </c>
      <c r="S352" s="608">
        <v>39</v>
      </c>
      <c r="T352" s="608">
        <v>29</v>
      </c>
      <c r="U352" s="608">
        <v>18</v>
      </c>
      <c r="V352" s="608">
        <v>4</v>
      </c>
      <c r="W352" s="608">
        <v>0</v>
      </c>
      <c r="X352" s="608">
        <v>16</v>
      </c>
      <c r="Y352" s="608">
        <v>7</v>
      </c>
      <c r="Z352" s="608">
        <v>1</v>
      </c>
      <c r="AA352" s="608">
        <v>1</v>
      </c>
      <c r="AB352" s="608">
        <v>0</v>
      </c>
      <c r="AC352" s="608">
        <v>0</v>
      </c>
      <c r="AD352" s="608">
        <v>30</v>
      </c>
      <c r="AE352" s="608">
        <v>11</v>
      </c>
      <c r="AF352" s="608">
        <v>4</v>
      </c>
      <c r="AG352" s="608">
        <v>9</v>
      </c>
      <c r="AH352" s="608">
        <v>0</v>
      </c>
      <c r="AI352" s="608">
        <v>0</v>
      </c>
    </row>
    <row r="353" spans="1:35" x14ac:dyDescent="0.3">
      <c r="A353" s="170" t="str">
        <f t="shared" si="5"/>
        <v>4.00520</v>
      </c>
      <c r="B353" s="608" t="s">
        <v>481</v>
      </c>
      <c r="C353" s="608" t="s">
        <v>1995</v>
      </c>
      <c r="D353" s="608" t="s">
        <v>1996</v>
      </c>
      <c r="E353" s="608" t="s">
        <v>378</v>
      </c>
      <c r="F353" s="608" t="s">
        <v>4216</v>
      </c>
      <c r="G353" s="608" t="s">
        <v>1</v>
      </c>
      <c r="H353" s="608" t="s">
        <v>5308</v>
      </c>
      <c r="I353" s="608" t="s">
        <v>5309</v>
      </c>
      <c r="J353" s="608" t="s">
        <v>4393</v>
      </c>
      <c r="K353" s="608" t="s">
        <v>5426</v>
      </c>
      <c r="L353" s="608" t="s">
        <v>35</v>
      </c>
      <c r="M353" s="608" t="s">
        <v>15</v>
      </c>
      <c r="N353" s="608" t="s">
        <v>5</v>
      </c>
      <c r="O353" s="608">
        <v>140</v>
      </c>
      <c r="P353" s="608">
        <v>91</v>
      </c>
      <c r="Q353" s="608">
        <v>49</v>
      </c>
      <c r="R353" s="608">
        <v>39</v>
      </c>
      <c r="S353" s="608">
        <v>22</v>
      </c>
      <c r="T353" s="608">
        <v>35</v>
      </c>
      <c r="U353" s="608">
        <v>23</v>
      </c>
      <c r="V353" s="608">
        <v>6</v>
      </c>
      <c r="W353" s="608">
        <v>4</v>
      </c>
      <c r="X353" s="608">
        <v>46</v>
      </c>
      <c r="Y353" s="608">
        <v>31</v>
      </c>
      <c r="Z353" s="608">
        <v>14</v>
      </c>
      <c r="AA353" s="608">
        <v>11</v>
      </c>
      <c r="AB353" s="608">
        <v>0</v>
      </c>
      <c r="AC353" s="608">
        <v>0</v>
      </c>
      <c r="AD353" s="608">
        <v>17</v>
      </c>
      <c r="AE353" s="608">
        <v>12</v>
      </c>
      <c r="AF353" s="608">
        <v>2</v>
      </c>
      <c r="AG353" s="608">
        <v>15</v>
      </c>
      <c r="AH353" s="608">
        <v>3</v>
      </c>
      <c r="AI353" s="608">
        <v>0</v>
      </c>
    </row>
    <row r="354" spans="1:35" x14ac:dyDescent="0.3">
      <c r="A354" s="170" t="str">
        <f t="shared" si="5"/>
        <v>4.00521</v>
      </c>
      <c r="B354" s="608" t="s">
        <v>482</v>
      </c>
      <c r="C354" s="608" t="s">
        <v>1997</v>
      </c>
      <c r="D354" s="608" t="s">
        <v>1998</v>
      </c>
      <c r="E354" s="608" t="s">
        <v>14</v>
      </c>
      <c r="F354" s="608" t="s">
        <v>73</v>
      </c>
      <c r="G354" s="608" t="s">
        <v>3</v>
      </c>
      <c r="H354" s="608" t="s">
        <v>5308</v>
      </c>
      <c r="I354" s="608" t="s">
        <v>5367</v>
      </c>
      <c r="J354" s="608" t="s">
        <v>4393</v>
      </c>
      <c r="K354" s="608" t="s">
        <v>5426</v>
      </c>
      <c r="L354" s="608" t="s">
        <v>72</v>
      </c>
      <c r="M354" s="608" t="s">
        <v>1</v>
      </c>
      <c r="N354" s="608" t="s">
        <v>6</v>
      </c>
      <c r="O354" s="608">
        <v>49</v>
      </c>
      <c r="P354" s="608">
        <v>23</v>
      </c>
      <c r="Q354" s="608">
        <v>26</v>
      </c>
      <c r="R354" s="608">
        <v>15</v>
      </c>
      <c r="S354" s="608">
        <v>8</v>
      </c>
      <c r="T354" s="608">
        <v>21</v>
      </c>
      <c r="U354" s="608">
        <v>9</v>
      </c>
      <c r="V354" s="608">
        <v>3</v>
      </c>
      <c r="W354" s="608">
        <v>1</v>
      </c>
      <c r="X354" s="608">
        <v>10</v>
      </c>
      <c r="Y354" s="608">
        <v>5</v>
      </c>
      <c r="Z354" s="608">
        <v>0</v>
      </c>
      <c r="AA354" s="608">
        <v>0</v>
      </c>
      <c r="AB354" s="608">
        <v>0</v>
      </c>
      <c r="AC354" s="608">
        <v>0</v>
      </c>
      <c r="AD354" s="608">
        <v>7</v>
      </c>
      <c r="AE354" s="608">
        <v>12</v>
      </c>
      <c r="AF354" s="608">
        <v>2</v>
      </c>
      <c r="AG354" s="608">
        <v>5</v>
      </c>
      <c r="AH354" s="608">
        <v>0</v>
      </c>
      <c r="AI354" s="608">
        <v>0</v>
      </c>
    </row>
    <row r="355" spans="1:35" x14ac:dyDescent="0.3">
      <c r="A355" s="170" t="str">
        <f t="shared" si="5"/>
        <v>4.00523</v>
      </c>
      <c r="B355" s="608" t="s">
        <v>485</v>
      </c>
      <c r="C355" s="608" t="s">
        <v>1999</v>
      </c>
      <c r="D355" s="608" t="s">
        <v>2000</v>
      </c>
      <c r="E355" s="608" t="s">
        <v>741</v>
      </c>
      <c r="F355" s="608" t="s">
        <v>39</v>
      </c>
      <c r="G355" s="608" t="s">
        <v>6</v>
      </c>
      <c r="H355" s="608" t="s">
        <v>5308</v>
      </c>
      <c r="I355" s="608" t="s">
        <v>6387</v>
      </c>
      <c r="J355" s="608" t="s">
        <v>4393</v>
      </c>
      <c r="K355" s="608" t="s">
        <v>5426</v>
      </c>
      <c r="L355" s="608" t="s">
        <v>33</v>
      </c>
      <c r="M355" s="608" t="s">
        <v>14</v>
      </c>
      <c r="N355" s="608" t="s">
        <v>4</v>
      </c>
      <c r="O355" s="608">
        <v>7</v>
      </c>
      <c r="P355" s="608">
        <v>5</v>
      </c>
      <c r="Q355" s="608">
        <v>2</v>
      </c>
      <c r="R355" s="608">
        <v>3</v>
      </c>
      <c r="S355" s="608">
        <v>2</v>
      </c>
      <c r="T355" s="608">
        <v>0</v>
      </c>
      <c r="U355" s="608">
        <v>0</v>
      </c>
      <c r="V355" s="608">
        <v>0</v>
      </c>
      <c r="W355" s="608">
        <v>0</v>
      </c>
      <c r="X355" s="608">
        <v>4</v>
      </c>
      <c r="Y355" s="608">
        <v>3</v>
      </c>
      <c r="Z355" s="608">
        <v>0</v>
      </c>
      <c r="AA355" s="608">
        <v>0</v>
      </c>
      <c r="AB355" s="608">
        <v>0</v>
      </c>
      <c r="AC355" s="608">
        <v>0</v>
      </c>
      <c r="AD355" s="608">
        <v>1</v>
      </c>
      <c r="AE355" s="608">
        <v>0</v>
      </c>
      <c r="AF355" s="608">
        <v>0</v>
      </c>
      <c r="AG355" s="608">
        <v>1</v>
      </c>
      <c r="AH355" s="608">
        <v>0</v>
      </c>
      <c r="AI355" s="608">
        <v>0</v>
      </c>
    </row>
    <row r="356" spans="1:35" x14ac:dyDescent="0.3">
      <c r="A356" s="170" t="str">
        <f t="shared" si="5"/>
        <v>4.00525</v>
      </c>
      <c r="B356" s="608" t="s">
        <v>486</v>
      </c>
      <c r="C356" s="608" t="s">
        <v>4743</v>
      </c>
      <c r="D356" s="608" t="s">
        <v>3214</v>
      </c>
      <c r="E356" s="608" t="s">
        <v>7</v>
      </c>
      <c r="F356" s="608" t="s">
        <v>103</v>
      </c>
      <c r="G356" s="608" t="s">
        <v>1</v>
      </c>
      <c r="H356" s="608" t="s">
        <v>5308</v>
      </c>
      <c r="I356" s="608" t="s">
        <v>6561</v>
      </c>
      <c r="J356" s="608" t="s">
        <v>4393</v>
      </c>
      <c r="K356" s="608" t="s">
        <v>5310</v>
      </c>
      <c r="L356" s="608" t="s">
        <v>102</v>
      </c>
      <c r="M356" s="608" t="s">
        <v>1</v>
      </c>
      <c r="N356" s="608" t="s">
        <v>1</v>
      </c>
      <c r="O356" s="608">
        <v>0</v>
      </c>
      <c r="P356" s="608">
        <v>0</v>
      </c>
      <c r="Q356" s="608">
        <v>0</v>
      </c>
      <c r="R356" s="608">
        <v>0</v>
      </c>
      <c r="S356" s="608">
        <v>0</v>
      </c>
      <c r="T356" s="608">
        <v>0</v>
      </c>
      <c r="U356" s="608">
        <v>0</v>
      </c>
      <c r="V356" s="608">
        <v>0</v>
      </c>
      <c r="W356" s="608">
        <v>0</v>
      </c>
      <c r="X356" s="608">
        <v>0</v>
      </c>
      <c r="Y356" s="608">
        <v>0</v>
      </c>
      <c r="Z356" s="608">
        <v>0</v>
      </c>
      <c r="AA356" s="608">
        <v>0</v>
      </c>
      <c r="AB356" s="608">
        <v>0</v>
      </c>
      <c r="AC356" s="608">
        <v>0</v>
      </c>
      <c r="AD356" s="608">
        <v>0</v>
      </c>
      <c r="AE356" s="608">
        <v>0</v>
      </c>
      <c r="AF356" s="608">
        <v>0</v>
      </c>
      <c r="AG356" s="608">
        <v>0</v>
      </c>
      <c r="AH356" s="608">
        <v>0</v>
      </c>
      <c r="AI356" s="608">
        <v>0</v>
      </c>
    </row>
    <row r="357" spans="1:35" x14ac:dyDescent="0.3">
      <c r="A357" s="170" t="str">
        <f t="shared" si="5"/>
        <v>4.00527</v>
      </c>
      <c r="B357" s="608" t="s">
        <v>888</v>
      </c>
      <c r="C357" s="608" t="s">
        <v>1382</v>
      </c>
      <c r="D357" s="608" t="s">
        <v>2002</v>
      </c>
      <c r="E357" s="608" t="s">
        <v>4730</v>
      </c>
      <c r="F357" s="608" t="s">
        <v>3279</v>
      </c>
      <c r="G357" s="608" t="s">
        <v>4</v>
      </c>
      <c r="H357" s="608" t="s">
        <v>5308</v>
      </c>
      <c r="I357" s="608">
        <v>0</v>
      </c>
      <c r="J357" s="608" t="s">
        <v>996</v>
      </c>
      <c r="K357" s="608" t="s">
        <v>5310</v>
      </c>
      <c r="L357" s="608" t="s">
        <v>33</v>
      </c>
      <c r="M357" s="608" t="s">
        <v>15</v>
      </c>
      <c r="N357" s="608" t="s">
        <v>1</v>
      </c>
      <c r="O357" s="608">
        <v>16</v>
      </c>
      <c r="P357" s="608">
        <v>12</v>
      </c>
      <c r="Q357" s="608">
        <v>4</v>
      </c>
      <c r="R357" s="608">
        <v>3</v>
      </c>
      <c r="S357" s="608">
        <v>1</v>
      </c>
      <c r="T357" s="608">
        <v>4</v>
      </c>
      <c r="U357" s="608">
        <v>4</v>
      </c>
      <c r="V357" s="608">
        <v>6</v>
      </c>
      <c r="W357" s="608">
        <v>5</v>
      </c>
      <c r="X357" s="608">
        <v>3</v>
      </c>
      <c r="Y357" s="608">
        <v>2</v>
      </c>
      <c r="Z357" s="608">
        <v>0</v>
      </c>
      <c r="AA357" s="608">
        <v>0</v>
      </c>
      <c r="AB357" s="608">
        <v>0</v>
      </c>
      <c r="AC357" s="608">
        <v>0</v>
      </c>
      <c r="AD357" s="608">
        <v>2</v>
      </c>
      <c r="AE357" s="608">
        <v>0</v>
      </c>
      <c r="AF357" s="608">
        <v>1</v>
      </c>
      <c r="AG357" s="608">
        <v>1</v>
      </c>
      <c r="AH357" s="608">
        <v>0</v>
      </c>
      <c r="AI357" s="608">
        <v>0</v>
      </c>
    </row>
    <row r="358" spans="1:35" x14ac:dyDescent="0.3">
      <c r="A358" s="170" t="str">
        <f t="shared" si="5"/>
        <v>4.00528</v>
      </c>
      <c r="B358" s="608" t="s">
        <v>889</v>
      </c>
      <c r="C358" s="608" t="s">
        <v>1382</v>
      </c>
      <c r="D358" s="608" t="s">
        <v>2004</v>
      </c>
      <c r="E358" s="608" t="s">
        <v>7</v>
      </c>
      <c r="F358" s="608" t="s">
        <v>103</v>
      </c>
      <c r="G358" s="608" t="s">
        <v>3</v>
      </c>
      <c r="H358" s="608" t="s">
        <v>5308</v>
      </c>
      <c r="I358" s="608">
        <v>0</v>
      </c>
      <c r="J358" s="608" t="s">
        <v>996</v>
      </c>
      <c r="K358" s="608" t="s">
        <v>5310</v>
      </c>
      <c r="L358" s="608" t="s">
        <v>102</v>
      </c>
      <c r="M358" s="608" t="s">
        <v>4</v>
      </c>
      <c r="N358" s="608" t="s">
        <v>3</v>
      </c>
      <c r="O358" s="608">
        <v>0</v>
      </c>
      <c r="P358" s="608">
        <v>0</v>
      </c>
      <c r="Q358" s="608">
        <v>0</v>
      </c>
      <c r="R358" s="608">
        <v>0</v>
      </c>
      <c r="S358" s="608">
        <v>0</v>
      </c>
      <c r="T358" s="608">
        <v>0</v>
      </c>
      <c r="U358" s="608">
        <v>0</v>
      </c>
      <c r="V358" s="608">
        <v>0</v>
      </c>
      <c r="W358" s="608">
        <v>0</v>
      </c>
      <c r="X358" s="608">
        <v>0</v>
      </c>
      <c r="Y358" s="608">
        <v>0</v>
      </c>
      <c r="Z358" s="608">
        <v>0</v>
      </c>
      <c r="AA358" s="608">
        <v>0</v>
      </c>
      <c r="AB358" s="608">
        <v>0</v>
      </c>
      <c r="AC358" s="608">
        <v>0</v>
      </c>
      <c r="AD358" s="608">
        <v>0</v>
      </c>
      <c r="AE358" s="608">
        <v>0</v>
      </c>
      <c r="AF358" s="608">
        <v>0</v>
      </c>
      <c r="AG358" s="608">
        <v>0</v>
      </c>
      <c r="AH358" s="608">
        <v>0</v>
      </c>
      <c r="AI358" s="608">
        <v>0</v>
      </c>
    </row>
    <row r="359" spans="1:35" x14ac:dyDescent="0.3">
      <c r="A359" s="170" t="str">
        <f t="shared" si="5"/>
        <v>4.00530</v>
      </c>
      <c r="B359" s="608" t="s">
        <v>491</v>
      </c>
      <c r="C359" s="608" t="s">
        <v>1382</v>
      </c>
      <c r="D359" s="608" t="s">
        <v>1281</v>
      </c>
      <c r="E359" s="608" t="s">
        <v>4730</v>
      </c>
      <c r="F359" s="608" t="s">
        <v>3279</v>
      </c>
      <c r="G359" s="608" t="s">
        <v>2</v>
      </c>
      <c r="H359" s="608" t="s">
        <v>5308</v>
      </c>
      <c r="I359" s="608">
        <v>0</v>
      </c>
      <c r="J359" s="608" t="s">
        <v>996</v>
      </c>
      <c r="K359" s="608" t="s">
        <v>5310</v>
      </c>
      <c r="L359" s="608" t="s">
        <v>33</v>
      </c>
      <c r="M359" s="608" t="s">
        <v>9</v>
      </c>
      <c r="N359" s="608" t="s">
        <v>4</v>
      </c>
      <c r="O359" s="608">
        <v>2</v>
      </c>
      <c r="P359" s="608">
        <v>0</v>
      </c>
      <c r="Q359" s="608">
        <v>2</v>
      </c>
      <c r="R359" s="608">
        <v>1</v>
      </c>
      <c r="S359" s="608">
        <v>0</v>
      </c>
      <c r="T359" s="608">
        <v>1</v>
      </c>
      <c r="U359" s="608">
        <v>0</v>
      </c>
      <c r="V359" s="608">
        <v>0</v>
      </c>
      <c r="W359" s="608">
        <v>0</v>
      </c>
      <c r="X359" s="608">
        <v>0</v>
      </c>
      <c r="Y359" s="608">
        <v>0</v>
      </c>
      <c r="Z359" s="608">
        <v>0</v>
      </c>
      <c r="AA359" s="608">
        <v>0</v>
      </c>
      <c r="AB359" s="608">
        <v>0</v>
      </c>
      <c r="AC359" s="608">
        <v>0</v>
      </c>
      <c r="AD359" s="608">
        <v>1</v>
      </c>
      <c r="AE359" s="608">
        <v>1</v>
      </c>
      <c r="AF359" s="608">
        <v>0</v>
      </c>
      <c r="AG359" s="608">
        <v>0</v>
      </c>
      <c r="AH359" s="608">
        <v>0</v>
      </c>
      <c r="AI359" s="608">
        <v>0</v>
      </c>
    </row>
    <row r="360" spans="1:35" x14ac:dyDescent="0.3">
      <c r="A360" s="170" t="str">
        <f t="shared" si="5"/>
        <v>4.00531</v>
      </c>
      <c r="B360" s="608" t="s">
        <v>493</v>
      </c>
      <c r="C360" s="608" t="s">
        <v>1382</v>
      </c>
      <c r="D360" s="608" t="s">
        <v>2006</v>
      </c>
      <c r="E360" s="608" t="s">
        <v>4728</v>
      </c>
      <c r="F360" s="608" t="s">
        <v>3278</v>
      </c>
      <c r="G360" s="608" t="s">
        <v>4</v>
      </c>
      <c r="H360" s="608" t="s">
        <v>5308</v>
      </c>
      <c r="I360" s="608">
        <v>0</v>
      </c>
      <c r="J360" s="608" t="s">
        <v>996</v>
      </c>
      <c r="K360" s="608" t="s">
        <v>5310</v>
      </c>
      <c r="L360" s="608" t="s">
        <v>33</v>
      </c>
      <c r="M360" s="608" t="s">
        <v>10</v>
      </c>
      <c r="N360" s="608" t="s">
        <v>1</v>
      </c>
      <c r="O360" s="608">
        <v>0</v>
      </c>
      <c r="P360" s="608">
        <v>0</v>
      </c>
      <c r="Q360" s="608">
        <v>0</v>
      </c>
      <c r="R360" s="608">
        <v>0</v>
      </c>
      <c r="S360" s="608">
        <v>0</v>
      </c>
      <c r="T360" s="608">
        <v>0</v>
      </c>
      <c r="U360" s="608">
        <v>0</v>
      </c>
      <c r="V360" s="608">
        <v>0</v>
      </c>
      <c r="W360" s="608">
        <v>0</v>
      </c>
      <c r="X360" s="608">
        <v>0</v>
      </c>
      <c r="Y360" s="608">
        <v>0</v>
      </c>
      <c r="Z360" s="608">
        <v>0</v>
      </c>
      <c r="AA360" s="608">
        <v>0</v>
      </c>
      <c r="AB360" s="608">
        <v>0</v>
      </c>
      <c r="AC360" s="608">
        <v>0</v>
      </c>
      <c r="AD360" s="608">
        <v>0</v>
      </c>
      <c r="AE360" s="608">
        <v>0</v>
      </c>
      <c r="AF360" s="608">
        <v>0</v>
      </c>
      <c r="AG360" s="608">
        <v>0</v>
      </c>
      <c r="AH360" s="608">
        <v>0</v>
      </c>
      <c r="AI360" s="608">
        <v>0</v>
      </c>
    </row>
    <row r="361" spans="1:35" x14ac:dyDescent="0.3">
      <c r="A361" s="170" t="str">
        <f t="shared" si="5"/>
        <v>4.00532</v>
      </c>
      <c r="B361" s="608" t="s">
        <v>890</v>
      </c>
      <c r="C361" s="608" t="s">
        <v>1382</v>
      </c>
      <c r="D361" s="608" t="s">
        <v>3605</v>
      </c>
      <c r="E361" s="608" t="s">
        <v>4728</v>
      </c>
      <c r="F361" s="608" t="s">
        <v>3278</v>
      </c>
      <c r="G361" s="608" t="s">
        <v>3</v>
      </c>
      <c r="H361" s="608" t="s">
        <v>5308</v>
      </c>
      <c r="I361" s="608">
        <v>0</v>
      </c>
      <c r="J361" s="608" t="s">
        <v>996</v>
      </c>
      <c r="K361" s="608" t="s">
        <v>5310</v>
      </c>
      <c r="L361" s="608" t="s">
        <v>33</v>
      </c>
      <c r="M361" s="608" t="s">
        <v>2</v>
      </c>
      <c r="N361" s="608" t="s">
        <v>3</v>
      </c>
      <c r="O361" s="608">
        <v>7</v>
      </c>
      <c r="P361" s="608">
        <v>1</v>
      </c>
      <c r="Q361" s="608">
        <v>6</v>
      </c>
      <c r="R361" s="608">
        <v>0</v>
      </c>
      <c r="S361" s="608">
        <v>0</v>
      </c>
      <c r="T361" s="608">
        <v>1</v>
      </c>
      <c r="U361" s="608">
        <v>0</v>
      </c>
      <c r="V361" s="608">
        <v>4</v>
      </c>
      <c r="W361" s="608">
        <v>0</v>
      </c>
      <c r="X361" s="608">
        <v>2</v>
      </c>
      <c r="Y361" s="608">
        <v>1</v>
      </c>
      <c r="Z361" s="608">
        <v>0</v>
      </c>
      <c r="AA361" s="608">
        <v>0</v>
      </c>
      <c r="AB361" s="608">
        <v>0</v>
      </c>
      <c r="AC361" s="608">
        <v>0</v>
      </c>
      <c r="AD361" s="608">
        <v>0</v>
      </c>
      <c r="AE361" s="608">
        <v>1</v>
      </c>
      <c r="AF361" s="608">
        <v>4</v>
      </c>
      <c r="AG361" s="608">
        <v>1</v>
      </c>
      <c r="AH361" s="608">
        <v>0</v>
      </c>
      <c r="AI361" s="608">
        <v>0</v>
      </c>
    </row>
    <row r="362" spans="1:35" x14ac:dyDescent="0.3">
      <c r="A362" s="170" t="str">
        <f t="shared" si="5"/>
        <v>4.00533</v>
      </c>
      <c r="B362" s="608" t="s">
        <v>494</v>
      </c>
      <c r="C362" s="608" t="s">
        <v>1382</v>
      </c>
      <c r="D362" s="608" t="s">
        <v>2008</v>
      </c>
      <c r="E362" s="608" t="s">
        <v>1</v>
      </c>
      <c r="F362" s="608" t="s">
        <v>3277</v>
      </c>
      <c r="G362" s="608" t="s">
        <v>3</v>
      </c>
      <c r="H362" s="608" t="s">
        <v>5308</v>
      </c>
      <c r="I362" s="608">
        <v>0</v>
      </c>
      <c r="J362" s="608" t="s">
        <v>996</v>
      </c>
      <c r="K362" s="608" t="s">
        <v>5310</v>
      </c>
      <c r="L362" s="608" t="s">
        <v>33</v>
      </c>
      <c r="M362" s="608" t="s">
        <v>1</v>
      </c>
      <c r="N362" s="608" t="s">
        <v>6</v>
      </c>
      <c r="O362" s="608">
        <v>0</v>
      </c>
      <c r="P362" s="608">
        <v>0</v>
      </c>
      <c r="Q362" s="608">
        <v>0</v>
      </c>
      <c r="R362" s="608">
        <v>0</v>
      </c>
      <c r="S362" s="608">
        <v>0</v>
      </c>
      <c r="T362" s="608">
        <v>0</v>
      </c>
      <c r="U362" s="608">
        <v>0</v>
      </c>
      <c r="V362" s="608">
        <v>0</v>
      </c>
      <c r="W362" s="608">
        <v>0</v>
      </c>
      <c r="X362" s="608">
        <v>0</v>
      </c>
      <c r="Y362" s="608">
        <v>0</v>
      </c>
      <c r="Z362" s="608">
        <v>0</v>
      </c>
      <c r="AA362" s="608">
        <v>0</v>
      </c>
      <c r="AB362" s="608">
        <v>0</v>
      </c>
      <c r="AC362" s="608">
        <v>0</v>
      </c>
      <c r="AD362" s="608">
        <v>0</v>
      </c>
      <c r="AE362" s="608">
        <v>0</v>
      </c>
      <c r="AF362" s="608">
        <v>0</v>
      </c>
      <c r="AG362" s="608">
        <v>0</v>
      </c>
      <c r="AH362" s="608">
        <v>0</v>
      </c>
      <c r="AI362" s="608">
        <v>0</v>
      </c>
    </row>
    <row r="363" spans="1:35" x14ac:dyDescent="0.3">
      <c r="A363" s="170" t="str">
        <f t="shared" si="5"/>
        <v>4.00534</v>
      </c>
      <c r="B363" s="608" t="s">
        <v>495</v>
      </c>
      <c r="C363" s="608" t="s">
        <v>1382</v>
      </c>
      <c r="D363" s="608" t="s">
        <v>1316</v>
      </c>
      <c r="E363" s="608" t="s">
        <v>14</v>
      </c>
      <c r="F363" s="608" t="s">
        <v>73</v>
      </c>
      <c r="G363" s="608" t="s">
        <v>7</v>
      </c>
      <c r="H363" s="608" t="s">
        <v>5308</v>
      </c>
      <c r="I363" s="608">
        <v>0</v>
      </c>
      <c r="J363" s="608" t="s">
        <v>996</v>
      </c>
      <c r="K363" s="608" t="s">
        <v>5310</v>
      </c>
      <c r="L363" s="608" t="s">
        <v>72</v>
      </c>
      <c r="M363" s="608" t="s">
        <v>2</v>
      </c>
      <c r="N363" s="608" t="s">
        <v>3</v>
      </c>
      <c r="O363" s="608">
        <v>0</v>
      </c>
      <c r="P363" s="608">
        <v>0</v>
      </c>
      <c r="Q363" s="608">
        <v>0</v>
      </c>
      <c r="R363" s="608">
        <v>0</v>
      </c>
      <c r="S363" s="608">
        <v>0</v>
      </c>
      <c r="T363" s="608">
        <v>0</v>
      </c>
      <c r="U363" s="608">
        <v>0</v>
      </c>
      <c r="V363" s="608">
        <v>0</v>
      </c>
      <c r="W363" s="608">
        <v>0</v>
      </c>
      <c r="X363" s="608">
        <v>0</v>
      </c>
      <c r="Y363" s="608">
        <v>0</v>
      </c>
      <c r="Z363" s="608">
        <v>0</v>
      </c>
      <c r="AA363" s="608">
        <v>0</v>
      </c>
      <c r="AB363" s="608">
        <v>0</v>
      </c>
      <c r="AC363" s="608">
        <v>0</v>
      </c>
      <c r="AD363" s="608">
        <v>0</v>
      </c>
      <c r="AE363" s="608">
        <v>0</v>
      </c>
      <c r="AF363" s="608">
        <v>0</v>
      </c>
      <c r="AG363" s="608">
        <v>0</v>
      </c>
      <c r="AH363" s="608">
        <v>0</v>
      </c>
      <c r="AI363" s="608">
        <v>0</v>
      </c>
    </row>
    <row r="364" spans="1:35" x14ac:dyDescent="0.3">
      <c r="A364" s="170" t="str">
        <f t="shared" si="5"/>
        <v>4.00535</v>
      </c>
      <c r="B364" s="608" t="s">
        <v>140</v>
      </c>
      <c r="C364" s="608" t="s">
        <v>1382</v>
      </c>
      <c r="D364" s="608" t="s">
        <v>2582</v>
      </c>
      <c r="E364" s="608" t="s">
        <v>3</v>
      </c>
      <c r="F364" s="608" t="s">
        <v>58</v>
      </c>
      <c r="G364" s="608" t="s">
        <v>4</v>
      </c>
      <c r="H364" s="608" t="s">
        <v>5308</v>
      </c>
      <c r="I364" s="608">
        <v>0</v>
      </c>
      <c r="J364" s="608" t="s">
        <v>996</v>
      </c>
      <c r="K364" s="608" t="s">
        <v>5310</v>
      </c>
      <c r="L364" s="608" t="s">
        <v>35</v>
      </c>
      <c r="M364" s="608" t="s">
        <v>1</v>
      </c>
      <c r="N364" s="608" t="s">
        <v>4</v>
      </c>
      <c r="O364" s="608">
        <v>5</v>
      </c>
      <c r="P364" s="608">
        <v>5</v>
      </c>
      <c r="Q364" s="608">
        <v>0</v>
      </c>
      <c r="R364" s="608">
        <v>2</v>
      </c>
      <c r="S364" s="608">
        <v>2</v>
      </c>
      <c r="T364" s="608">
        <v>2</v>
      </c>
      <c r="U364" s="608">
        <v>2</v>
      </c>
      <c r="V364" s="608">
        <v>1</v>
      </c>
      <c r="W364" s="608">
        <v>1</v>
      </c>
      <c r="X364" s="608">
        <v>0</v>
      </c>
      <c r="Y364" s="608">
        <v>0</v>
      </c>
      <c r="Z364" s="608">
        <v>0</v>
      </c>
      <c r="AA364" s="608">
        <v>0</v>
      </c>
      <c r="AB364" s="608">
        <v>0</v>
      </c>
      <c r="AC364" s="608">
        <v>0</v>
      </c>
      <c r="AD364" s="608">
        <v>0</v>
      </c>
      <c r="AE364" s="608">
        <v>0</v>
      </c>
      <c r="AF364" s="608">
        <v>0</v>
      </c>
      <c r="AG364" s="608">
        <v>0</v>
      </c>
      <c r="AH364" s="608">
        <v>0</v>
      </c>
      <c r="AI364" s="608">
        <v>0</v>
      </c>
    </row>
    <row r="365" spans="1:35" x14ac:dyDescent="0.3">
      <c r="A365" s="170" t="str">
        <f t="shared" si="5"/>
        <v>4.00536</v>
      </c>
      <c r="B365" s="608" t="s">
        <v>224</v>
      </c>
      <c r="C365" s="608" t="s">
        <v>1382</v>
      </c>
      <c r="D365" s="608" t="s">
        <v>3349</v>
      </c>
      <c r="E365" s="608" t="s">
        <v>1</v>
      </c>
      <c r="F365" s="608" t="s">
        <v>3277</v>
      </c>
      <c r="G365" s="608" t="s">
        <v>4</v>
      </c>
      <c r="H365" s="608" t="s">
        <v>5308</v>
      </c>
      <c r="I365" s="608">
        <v>0</v>
      </c>
      <c r="J365" s="608" t="s">
        <v>996</v>
      </c>
      <c r="K365" s="608" t="s">
        <v>5310</v>
      </c>
      <c r="L365" s="608" t="s">
        <v>33</v>
      </c>
      <c r="M365" s="608" t="s">
        <v>62</v>
      </c>
      <c r="N365" s="608" t="s">
        <v>3</v>
      </c>
      <c r="O365" s="608">
        <v>12</v>
      </c>
      <c r="P365" s="608">
        <v>8</v>
      </c>
      <c r="Q365" s="608">
        <v>4</v>
      </c>
      <c r="R365" s="608">
        <v>3</v>
      </c>
      <c r="S365" s="608">
        <v>2</v>
      </c>
      <c r="T365" s="608">
        <v>4</v>
      </c>
      <c r="U365" s="608">
        <v>4</v>
      </c>
      <c r="V365" s="608">
        <v>1</v>
      </c>
      <c r="W365" s="608">
        <v>0</v>
      </c>
      <c r="X365" s="608">
        <v>3</v>
      </c>
      <c r="Y365" s="608">
        <v>2</v>
      </c>
      <c r="Z365" s="608">
        <v>1</v>
      </c>
      <c r="AA365" s="608">
        <v>0</v>
      </c>
      <c r="AB365" s="608">
        <v>0</v>
      </c>
      <c r="AC365" s="608">
        <v>0</v>
      </c>
      <c r="AD365" s="608">
        <v>1</v>
      </c>
      <c r="AE365" s="608">
        <v>0</v>
      </c>
      <c r="AF365" s="608">
        <v>1</v>
      </c>
      <c r="AG365" s="608">
        <v>1</v>
      </c>
      <c r="AH365" s="608">
        <v>1</v>
      </c>
      <c r="AI365" s="608">
        <v>0</v>
      </c>
    </row>
    <row r="366" spans="1:35" x14ac:dyDescent="0.3">
      <c r="A366" s="170" t="str">
        <f t="shared" si="5"/>
        <v>4.00538</v>
      </c>
      <c r="B366" s="608" t="s">
        <v>496</v>
      </c>
      <c r="C366" s="608" t="s">
        <v>1382</v>
      </c>
      <c r="D366" s="608" t="s">
        <v>1292</v>
      </c>
      <c r="E366" s="608" t="s">
        <v>4730</v>
      </c>
      <c r="F366" s="608" t="s">
        <v>3279</v>
      </c>
      <c r="G366" s="608" t="s">
        <v>6</v>
      </c>
      <c r="H366" s="608" t="s">
        <v>5308</v>
      </c>
      <c r="I366" s="608">
        <v>0</v>
      </c>
      <c r="J366" s="608" t="s">
        <v>996</v>
      </c>
      <c r="K366" s="608" t="s">
        <v>5310</v>
      </c>
      <c r="L366" s="608" t="s">
        <v>33</v>
      </c>
      <c r="M366" s="608" t="s">
        <v>13</v>
      </c>
      <c r="N366" s="608" t="s">
        <v>2</v>
      </c>
      <c r="O366" s="608">
        <v>1</v>
      </c>
      <c r="P366" s="608">
        <v>0</v>
      </c>
      <c r="Q366" s="608">
        <v>1</v>
      </c>
      <c r="R366" s="608">
        <v>0</v>
      </c>
      <c r="S366" s="608">
        <v>0</v>
      </c>
      <c r="T366" s="608">
        <v>0</v>
      </c>
      <c r="U366" s="608">
        <v>0</v>
      </c>
      <c r="V366" s="608">
        <v>0</v>
      </c>
      <c r="W366" s="608">
        <v>0</v>
      </c>
      <c r="X366" s="608">
        <v>0</v>
      </c>
      <c r="Y366" s="608">
        <v>0</v>
      </c>
      <c r="Z366" s="608">
        <v>1</v>
      </c>
      <c r="AA366" s="608">
        <v>0</v>
      </c>
      <c r="AB366" s="608">
        <v>0</v>
      </c>
      <c r="AC366" s="608">
        <v>0</v>
      </c>
      <c r="AD366" s="608">
        <v>0</v>
      </c>
      <c r="AE366" s="608">
        <v>0</v>
      </c>
      <c r="AF366" s="608">
        <v>0</v>
      </c>
      <c r="AG366" s="608">
        <v>0</v>
      </c>
      <c r="AH366" s="608">
        <v>1</v>
      </c>
      <c r="AI366" s="608">
        <v>0</v>
      </c>
    </row>
    <row r="367" spans="1:35" x14ac:dyDescent="0.3">
      <c r="A367" s="170" t="str">
        <f t="shared" si="5"/>
        <v>4.00539</v>
      </c>
      <c r="B367" s="608" t="s">
        <v>321</v>
      </c>
      <c r="C367" s="608" t="s">
        <v>2010</v>
      </c>
      <c r="D367" s="608" t="s">
        <v>2011</v>
      </c>
      <c r="E367" s="608" t="s">
        <v>4730</v>
      </c>
      <c r="F367" s="608" t="s">
        <v>3279</v>
      </c>
      <c r="G367" s="608" t="s">
        <v>5</v>
      </c>
      <c r="H367" s="608" t="s">
        <v>5308</v>
      </c>
      <c r="I367" s="608" t="s">
        <v>5347</v>
      </c>
      <c r="J367" s="608" t="s">
        <v>4393</v>
      </c>
      <c r="K367" s="608" t="s">
        <v>5310</v>
      </c>
      <c r="L367" s="608" t="s">
        <v>33</v>
      </c>
      <c r="M367" s="608" t="s">
        <v>110</v>
      </c>
      <c r="N367" s="608" t="s">
        <v>3</v>
      </c>
      <c r="O367" s="608">
        <v>234</v>
      </c>
      <c r="P367" s="608">
        <v>143</v>
      </c>
      <c r="Q367" s="608">
        <v>91</v>
      </c>
      <c r="R367" s="608">
        <v>91</v>
      </c>
      <c r="S367" s="608">
        <v>67</v>
      </c>
      <c r="T367" s="608">
        <v>51</v>
      </c>
      <c r="U367" s="608">
        <v>27</v>
      </c>
      <c r="V367" s="608">
        <v>36</v>
      </c>
      <c r="W367" s="608">
        <v>19</v>
      </c>
      <c r="X367" s="608">
        <v>29</v>
      </c>
      <c r="Y367" s="608">
        <v>20</v>
      </c>
      <c r="Z367" s="608">
        <v>27</v>
      </c>
      <c r="AA367" s="608">
        <v>10</v>
      </c>
      <c r="AB367" s="608">
        <v>0</v>
      </c>
      <c r="AC367" s="608">
        <v>0</v>
      </c>
      <c r="AD367" s="608">
        <v>24</v>
      </c>
      <c r="AE367" s="608">
        <v>24</v>
      </c>
      <c r="AF367" s="608">
        <v>17</v>
      </c>
      <c r="AG367" s="608">
        <v>9</v>
      </c>
      <c r="AH367" s="608">
        <v>17</v>
      </c>
      <c r="AI367" s="608">
        <v>0</v>
      </c>
    </row>
    <row r="368" spans="1:35" x14ac:dyDescent="0.3">
      <c r="A368" s="170" t="str">
        <f t="shared" si="5"/>
        <v>4.00542</v>
      </c>
      <c r="B368" s="608" t="s">
        <v>297</v>
      </c>
      <c r="C368" s="608" t="s">
        <v>2013</v>
      </c>
      <c r="D368" s="608" t="s">
        <v>4156</v>
      </c>
      <c r="E368" s="608" t="s">
        <v>743</v>
      </c>
      <c r="F368" s="608" t="s">
        <v>739</v>
      </c>
      <c r="G368" s="608" t="s">
        <v>5</v>
      </c>
      <c r="H368" s="608" t="s">
        <v>5308</v>
      </c>
      <c r="I368" s="608" t="s">
        <v>5309</v>
      </c>
      <c r="J368" s="608" t="s">
        <v>4393</v>
      </c>
      <c r="K368" s="608" t="s">
        <v>5426</v>
      </c>
      <c r="L368" s="608" t="s">
        <v>60</v>
      </c>
      <c r="M368" s="608" t="s">
        <v>2</v>
      </c>
      <c r="N368" s="608" t="s">
        <v>4</v>
      </c>
      <c r="O368" s="608">
        <v>54</v>
      </c>
      <c r="P368" s="608">
        <v>33</v>
      </c>
      <c r="Q368" s="608">
        <v>21</v>
      </c>
      <c r="R368" s="608">
        <v>38</v>
      </c>
      <c r="S368" s="608">
        <v>24</v>
      </c>
      <c r="T368" s="608">
        <v>13</v>
      </c>
      <c r="U368" s="608">
        <v>7</v>
      </c>
      <c r="V368" s="608">
        <v>3</v>
      </c>
      <c r="W368" s="608">
        <v>2</v>
      </c>
      <c r="X368" s="608">
        <v>0</v>
      </c>
      <c r="Y368" s="608">
        <v>0</v>
      </c>
      <c r="Z368" s="608">
        <v>0</v>
      </c>
      <c r="AA368" s="608">
        <v>0</v>
      </c>
      <c r="AB368" s="608">
        <v>0</v>
      </c>
      <c r="AC368" s="608">
        <v>0</v>
      </c>
      <c r="AD368" s="608">
        <v>14</v>
      </c>
      <c r="AE368" s="608">
        <v>6</v>
      </c>
      <c r="AF368" s="608">
        <v>1</v>
      </c>
      <c r="AG368" s="608">
        <v>0</v>
      </c>
      <c r="AH368" s="608">
        <v>0</v>
      </c>
      <c r="AI368" s="608">
        <v>0</v>
      </c>
    </row>
    <row r="369" spans="1:35" x14ac:dyDescent="0.3">
      <c r="A369" s="170" t="str">
        <f t="shared" si="5"/>
        <v>4.00543</v>
      </c>
      <c r="B369" s="608" t="s">
        <v>298</v>
      </c>
      <c r="C369" s="608" t="s">
        <v>2014</v>
      </c>
      <c r="D369" s="608" t="s">
        <v>2015</v>
      </c>
      <c r="E369" s="608" t="s">
        <v>14</v>
      </c>
      <c r="F369" s="608" t="s">
        <v>73</v>
      </c>
      <c r="G369" s="608" t="s">
        <v>3</v>
      </c>
      <c r="H369" s="608" t="s">
        <v>5308</v>
      </c>
      <c r="I369" s="608" t="s">
        <v>6387</v>
      </c>
      <c r="J369" s="608" t="s">
        <v>4393</v>
      </c>
      <c r="K369" s="608" t="s">
        <v>5426</v>
      </c>
      <c r="L369" s="608" t="s">
        <v>72</v>
      </c>
      <c r="M369" s="608" t="s">
        <v>1</v>
      </c>
      <c r="N369" s="608" t="s">
        <v>6</v>
      </c>
      <c r="O369" s="608">
        <v>4</v>
      </c>
      <c r="P369" s="608">
        <v>1</v>
      </c>
      <c r="Q369" s="608">
        <v>3</v>
      </c>
      <c r="R369" s="608">
        <v>0</v>
      </c>
      <c r="S369" s="608">
        <v>0</v>
      </c>
      <c r="T369" s="608">
        <v>1</v>
      </c>
      <c r="U369" s="608">
        <v>0</v>
      </c>
      <c r="V369" s="608">
        <v>0</v>
      </c>
      <c r="W369" s="608">
        <v>0</v>
      </c>
      <c r="X369" s="608">
        <v>3</v>
      </c>
      <c r="Y369" s="608">
        <v>1</v>
      </c>
      <c r="Z369" s="608">
        <v>0</v>
      </c>
      <c r="AA369" s="608">
        <v>0</v>
      </c>
      <c r="AB369" s="608">
        <v>0</v>
      </c>
      <c r="AC369" s="608">
        <v>0</v>
      </c>
      <c r="AD369" s="608">
        <v>0</v>
      </c>
      <c r="AE369" s="608">
        <v>1</v>
      </c>
      <c r="AF369" s="608">
        <v>0</v>
      </c>
      <c r="AG369" s="608">
        <v>2</v>
      </c>
      <c r="AH369" s="608">
        <v>0</v>
      </c>
      <c r="AI369" s="608">
        <v>0</v>
      </c>
    </row>
    <row r="370" spans="1:35" x14ac:dyDescent="0.3">
      <c r="A370" s="170" t="str">
        <f t="shared" si="5"/>
        <v>4.00544</v>
      </c>
      <c r="B370" s="608" t="s">
        <v>891</v>
      </c>
      <c r="C370" s="608" t="s">
        <v>2016</v>
      </c>
      <c r="D370" s="608" t="s">
        <v>4157</v>
      </c>
      <c r="E370" s="608" t="s">
        <v>9</v>
      </c>
      <c r="F370" s="608" t="s">
        <v>289</v>
      </c>
      <c r="G370" s="608" t="s">
        <v>3</v>
      </c>
      <c r="H370" s="608" t="s">
        <v>5308</v>
      </c>
      <c r="I370" s="608" t="s">
        <v>5569</v>
      </c>
      <c r="J370" s="608" t="s">
        <v>4393</v>
      </c>
      <c r="K370" s="608" t="s">
        <v>5426</v>
      </c>
      <c r="L370" s="608" t="s">
        <v>118</v>
      </c>
      <c r="M370" s="608" t="s">
        <v>4</v>
      </c>
      <c r="N370" s="608" t="s">
        <v>3</v>
      </c>
      <c r="O370" s="608">
        <v>24</v>
      </c>
      <c r="P370" s="608">
        <v>17</v>
      </c>
      <c r="Q370" s="608">
        <v>7</v>
      </c>
      <c r="R370" s="608">
        <v>3</v>
      </c>
      <c r="S370" s="608">
        <v>1</v>
      </c>
      <c r="T370" s="608">
        <v>9</v>
      </c>
      <c r="U370" s="608">
        <v>4</v>
      </c>
      <c r="V370" s="608">
        <v>2</v>
      </c>
      <c r="W370" s="608">
        <v>2</v>
      </c>
      <c r="X370" s="608">
        <v>6</v>
      </c>
      <c r="Y370" s="608">
        <v>6</v>
      </c>
      <c r="Z370" s="608">
        <v>4</v>
      </c>
      <c r="AA370" s="608">
        <v>4</v>
      </c>
      <c r="AB370" s="608">
        <v>0</v>
      </c>
      <c r="AC370" s="608">
        <v>0</v>
      </c>
      <c r="AD370" s="608">
        <v>2</v>
      </c>
      <c r="AE370" s="608">
        <v>5</v>
      </c>
      <c r="AF370" s="608">
        <v>0</v>
      </c>
      <c r="AG370" s="608">
        <v>0</v>
      </c>
      <c r="AH370" s="608">
        <v>0</v>
      </c>
      <c r="AI370" s="608">
        <v>0</v>
      </c>
    </row>
    <row r="371" spans="1:35" x14ac:dyDescent="0.3">
      <c r="A371" s="170" t="str">
        <f t="shared" si="5"/>
        <v>4.00546</v>
      </c>
      <c r="B371" s="608" t="s">
        <v>892</v>
      </c>
      <c r="C371" s="608" t="s">
        <v>2018</v>
      </c>
      <c r="D371" s="608" t="s">
        <v>2019</v>
      </c>
      <c r="E371" s="608" t="s">
        <v>6</v>
      </c>
      <c r="F371" s="608" t="s">
        <v>756</v>
      </c>
      <c r="G371" s="608" t="s">
        <v>5</v>
      </c>
      <c r="H371" s="608" t="s">
        <v>5308</v>
      </c>
      <c r="I371" s="608" t="s">
        <v>6387</v>
      </c>
      <c r="J371" s="608" t="s">
        <v>4393</v>
      </c>
      <c r="K371" s="608" t="s">
        <v>5426</v>
      </c>
      <c r="L371" s="608" t="s">
        <v>48</v>
      </c>
      <c r="M371" s="608" t="s">
        <v>5</v>
      </c>
      <c r="N371" s="608" t="s">
        <v>7</v>
      </c>
      <c r="O371" s="608">
        <v>20</v>
      </c>
      <c r="P371" s="608">
        <v>12</v>
      </c>
      <c r="Q371" s="608">
        <v>8</v>
      </c>
      <c r="R371" s="608">
        <v>10</v>
      </c>
      <c r="S371" s="608">
        <v>6</v>
      </c>
      <c r="T371" s="608">
        <v>6</v>
      </c>
      <c r="U371" s="608">
        <v>3</v>
      </c>
      <c r="V371" s="608">
        <v>3</v>
      </c>
      <c r="W371" s="608">
        <v>3</v>
      </c>
      <c r="X371" s="608">
        <v>1</v>
      </c>
      <c r="Y371" s="608">
        <v>0</v>
      </c>
      <c r="Z371" s="608">
        <v>0</v>
      </c>
      <c r="AA371" s="608">
        <v>0</v>
      </c>
      <c r="AB371" s="608">
        <v>0</v>
      </c>
      <c r="AC371" s="608">
        <v>0</v>
      </c>
      <c r="AD371" s="608">
        <v>4</v>
      </c>
      <c r="AE371" s="608">
        <v>3</v>
      </c>
      <c r="AF371" s="608">
        <v>0</v>
      </c>
      <c r="AG371" s="608">
        <v>1</v>
      </c>
      <c r="AH371" s="608">
        <v>0</v>
      </c>
      <c r="AI371" s="608">
        <v>0</v>
      </c>
    </row>
    <row r="372" spans="1:35" x14ac:dyDescent="0.3">
      <c r="A372" s="170" t="str">
        <f t="shared" si="5"/>
        <v>4.00547</v>
      </c>
      <c r="B372" s="608" t="s">
        <v>1013</v>
      </c>
      <c r="C372" s="608" t="s">
        <v>2021</v>
      </c>
      <c r="D372" s="608" t="s">
        <v>2022</v>
      </c>
      <c r="E372" s="608" t="s">
        <v>14</v>
      </c>
      <c r="F372" s="608" t="s">
        <v>73</v>
      </c>
      <c r="G372" s="608" t="s">
        <v>7</v>
      </c>
      <c r="H372" s="608" t="s">
        <v>5308</v>
      </c>
      <c r="I372" s="608" t="s">
        <v>5309</v>
      </c>
      <c r="J372" s="608" t="s">
        <v>4393</v>
      </c>
      <c r="K372" s="608" t="s">
        <v>5310</v>
      </c>
      <c r="L372" s="608" t="s">
        <v>72</v>
      </c>
      <c r="M372" s="608" t="s">
        <v>2</v>
      </c>
      <c r="N372" s="608" t="s">
        <v>3</v>
      </c>
      <c r="O372" s="608">
        <v>140</v>
      </c>
      <c r="P372" s="608">
        <v>73</v>
      </c>
      <c r="Q372" s="608">
        <v>67</v>
      </c>
      <c r="R372" s="608">
        <v>44</v>
      </c>
      <c r="S372" s="608">
        <v>20</v>
      </c>
      <c r="T372" s="608">
        <v>59</v>
      </c>
      <c r="U372" s="608">
        <v>34</v>
      </c>
      <c r="V372" s="608">
        <v>6</v>
      </c>
      <c r="W372" s="608">
        <v>5</v>
      </c>
      <c r="X372" s="608">
        <v>26</v>
      </c>
      <c r="Y372" s="608">
        <v>13</v>
      </c>
      <c r="Z372" s="608">
        <v>5</v>
      </c>
      <c r="AA372" s="608">
        <v>1</v>
      </c>
      <c r="AB372" s="608">
        <v>0</v>
      </c>
      <c r="AC372" s="608">
        <v>0</v>
      </c>
      <c r="AD372" s="608">
        <v>24</v>
      </c>
      <c r="AE372" s="608">
        <v>25</v>
      </c>
      <c r="AF372" s="608">
        <v>1</v>
      </c>
      <c r="AG372" s="608">
        <v>13</v>
      </c>
      <c r="AH372" s="608">
        <v>4</v>
      </c>
      <c r="AI372" s="608">
        <v>0</v>
      </c>
    </row>
    <row r="373" spans="1:35" x14ac:dyDescent="0.3">
      <c r="A373" s="170" t="str">
        <f t="shared" si="5"/>
        <v>4.00548</v>
      </c>
      <c r="B373" s="608" t="s">
        <v>498</v>
      </c>
      <c r="C373" s="608" t="s">
        <v>2024</v>
      </c>
      <c r="D373" s="608" t="s">
        <v>2025</v>
      </c>
      <c r="E373" s="608" t="s">
        <v>3</v>
      </c>
      <c r="F373" s="608" t="s">
        <v>58</v>
      </c>
      <c r="G373" s="608" t="s">
        <v>4</v>
      </c>
      <c r="H373" s="608" t="s">
        <v>5308</v>
      </c>
      <c r="I373" s="608" t="s">
        <v>5309</v>
      </c>
      <c r="J373" s="608" t="s">
        <v>4393</v>
      </c>
      <c r="K373" s="608" t="s">
        <v>5310</v>
      </c>
      <c r="L373" s="608" t="s">
        <v>35</v>
      </c>
      <c r="M373" s="608" t="s">
        <v>1</v>
      </c>
      <c r="N373" s="608" t="s">
        <v>5</v>
      </c>
      <c r="O373" s="608">
        <v>240</v>
      </c>
      <c r="P373" s="608">
        <v>129</v>
      </c>
      <c r="Q373" s="608">
        <v>111</v>
      </c>
      <c r="R373" s="608">
        <v>95</v>
      </c>
      <c r="S373" s="608">
        <v>41</v>
      </c>
      <c r="T373" s="608">
        <v>47</v>
      </c>
      <c r="U373" s="608">
        <v>27</v>
      </c>
      <c r="V373" s="608">
        <v>18</v>
      </c>
      <c r="W373" s="608">
        <v>15</v>
      </c>
      <c r="X373" s="608">
        <v>74</v>
      </c>
      <c r="Y373" s="608">
        <v>44</v>
      </c>
      <c r="Z373" s="608">
        <v>6</v>
      </c>
      <c r="AA373" s="608">
        <v>2</v>
      </c>
      <c r="AB373" s="608">
        <v>0</v>
      </c>
      <c r="AC373" s="608">
        <v>0</v>
      </c>
      <c r="AD373" s="608">
        <v>54</v>
      </c>
      <c r="AE373" s="608">
        <v>20</v>
      </c>
      <c r="AF373" s="608">
        <v>3</v>
      </c>
      <c r="AG373" s="608">
        <v>30</v>
      </c>
      <c r="AH373" s="608">
        <v>4</v>
      </c>
      <c r="AI373" s="608">
        <v>0</v>
      </c>
    </row>
    <row r="374" spans="1:35" x14ac:dyDescent="0.3">
      <c r="A374" s="170" t="str">
        <f t="shared" si="5"/>
        <v>4.00550</v>
      </c>
      <c r="B374" s="608" t="s">
        <v>499</v>
      </c>
      <c r="C374" s="608" t="s">
        <v>2026</v>
      </c>
      <c r="D374" s="608" t="s">
        <v>3041</v>
      </c>
      <c r="E374" s="608" t="s">
        <v>99</v>
      </c>
      <c r="F374" s="608" t="s">
        <v>71</v>
      </c>
      <c r="G374" s="608" t="s">
        <v>6</v>
      </c>
      <c r="H374" s="608" t="s">
        <v>5308</v>
      </c>
      <c r="I374" s="608" t="s">
        <v>5309</v>
      </c>
      <c r="J374" s="608" t="s">
        <v>4393</v>
      </c>
      <c r="K374" s="608" t="s">
        <v>5426</v>
      </c>
      <c r="L374" s="608" t="s">
        <v>72</v>
      </c>
      <c r="M374" s="608" t="s">
        <v>9</v>
      </c>
      <c r="N374" s="608" t="s">
        <v>2</v>
      </c>
      <c r="O374" s="608">
        <v>67</v>
      </c>
      <c r="P374" s="608">
        <v>41</v>
      </c>
      <c r="Q374" s="608">
        <v>26</v>
      </c>
      <c r="R374" s="608">
        <v>14</v>
      </c>
      <c r="S374" s="608">
        <v>11</v>
      </c>
      <c r="T374" s="608">
        <v>15</v>
      </c>
      <c r="U374" s="608">
        <v>7</v>
      </c>
      <c r="V374" s="608">
        <v>8</v>
      </c>
      <c r="W374" s="608">
        <v>4</v>
      </c>
      <c r="X374" s="608">
        <v>12</v>
      </c>
      <c r="Y374" s="608">
        <v>7</v>
      </c>
      <c r="Z374" s="608">
        <v>18</v>
      </c>
      <c r="AA374" s="608">
        <v>12</v>
      </c>
      <c r="AB374" s="608">
        <v>0</v>
      </c>
      <c r="AC374" s="608">
        <v>0</v>
      </c>
      <c r="AD374" s="608">
        <v>3</v>
      </c>
      <c r="AE374" s="608">
        <v>8</v>
      </c>
      <c r="AF374" s="608">
        <v>4</v>
      </c>
      <c r="AG374" s="608">
        <v>5</v>
      </c>
      <c r="AH374" s="608">
        <v>6</v>
      </c>
      <c r="AI374" s="608">
        <v>0</v>
      </c>
    </row>
    <row r="375" spans="1:35" x14ac:dyDescent="0.3">
      <c r="A375" s="170" t="str">
        <f t="shared" si="5"/>
        <v>4.00552</v>
      </c>
      <c r="B375" s="608" t="s">
        <v>488</v>
      </c>
      <c r="C375" s="608" t="s">
        <v>2027</v>
      </c>
      <c r="D375" s="608" t="s">
        <v>2028</v>
      </c>
      <c r="E375" s="608" t="s">
        <v>14</v>
      </c>
      <c r="F375" s="608" t="s">
        <v>73</v>
      </c>
      <c r="G375" s="608" t="s">
        <v>4</v>
      </c>
      <c r="H375" s="608" t="s">
        <v>5308</v>
      </c>
      <c r="I375" s="608" t="s">
        <v>6387</v>
      </c>
      <c r="J375" s="608" t="s">
        <v>4393</v>
      </c>
      <c r="K375" s="608" t="s">
        <v>5426</v>
      </c>
      <c r="L375" s="608" t="s">
        <v>72</v>
      </c>
      <c r="M375" s="608" t="s">
        <v>4</v>
      </c>
      <c r="N375" s="608" t="s">
        <v>2</v>
      </c>
      <c r="O375" s="608">
        <v>6</v>
      </c>
      <c r="P375" s="608">
        <v>5</v>
      </c>
      <c r="Q375" s="608">
        <v>1</v>
      </c>
      <c r="R375" s="608">
        <v>3</v>
      </c>
      <c r="S375" s="608">
        <v>3</v>
      </c>
      <c r="T375" s="608">
        <v>2</v>
      </c>
      <c r="U375" s="608">
        <v>1</v>
      </c>
      <c r="V375" s="608">
        <v>0</v>
      </c>
      <c r="W375" s="608">
        <v>0</v>
      </c>
      <c r="X375" s="608">
        <v>1</v>
      </c>
      <c r="Y375" s="608">
        <v>1</v>
      </c>
      <c r="Z375" s="608">
        <v>0</v>
      </c>
      <c r="AA375" s="608">
        <v>0</v>
      </c>
      <c r="AB375" s="608">
        <v>0</v>
      </c>
      <c r="AC375" s="608">
        <v>0</v>
      </c>
      <c r="AD375" s="608">
        <v>0</v>
      </c>
      <c r="AE375" s="608">
        <v>1</v>
      </c>
      <c r="AF375" s="608">
        <v>0</v>
      </c>
      <c r="AG375" s="608">
        <v>0</v>
      </c>
      <c r="AH375" s="608">
        <v>0</v>
      </c>
      <c r="AI375" s="608">
        <v>0</v>
      </c>
    </row>
    <row r="376" spans="1:35" x14ac:dyDescent="0.3">
      <c r="A376" s="170" t="str">
        <f t="shared" si="5"/>
        <v>4.00554</v>
      </c>
      <c r="B376" s="608" t="s">
        <v>501</v>
      </c>
      <c r="C376" s="608" t="s">
        <v>2029</v>
      </c>
      <c r="D376" s="608" t="s">
        <v>2030</v>
      </c>
      <c r="E376" s="608" t="s">
        <v>378</v>
      </c>
      <c r="F376" s="608" t="s">
        <v>4216</v>
      </c>
      <c r="G376" s="608" t="s">
        <v>3</v>
      </c>
      <c r="H376" s="608" t="s">
        <v>5308</v>
      </c>
      <c r="I376" s="608" t="s">
        <v>6387</v>
      </c>
      <c r="J376" s="608" t="s">
        <v>4393</v>
      </c>
      <c r="K376" s="608" t="s">
        <v>5426</v>
      </c>
      <c r="L376" s="608" t="s">
        <v>35</v>
      </c>
      <c r="M376" s="608" t="s">
        <v>15</v>
      </c>
      <c r="N376" s="608" t="s">
        <v>2</v>
      </c>
      <c r="O376" s="608">
        <v>10</v>
      </c>
      <c r="P376" s="608">
        <v>7</v>
      </c>
      <c r="Q376" s="608">
        <v>3</v>
      </c>
      <c r="R376" s="608">
        <v>1</v>
      </c>
      <c r="S376" s="608">
        <v>1</v>
      </c>
      <c r="T376" s="608">
        <v>6</v>
      </c>
      <c r="U376" s="608">
        <v>3</v>
      </c>
      <c r="V376" s="608">
        <v>0</v>
      </c>
      <c r="W376" s="608">
        <v>0</v>
      </c>
      <c r="X376" s="608">
        <v>3</v>
      </c>
      <c r="Y376" s="608">
        <v>3</v>
      </c>
      <c r="Z376" s="608">
        <v>0</v>
      </c>
      <c r="AA376" s="608">
        <v>0</v>
      </c>
      <c r="AB376" s="608">
        <v>0</v>
      </c>
      <c r="AC376" s="608">
        <v>0</v>
      </c>
      <c r="AD376" s="608">
        <v>0</v>
      </c>
      <c r="AE376" s="608">
        <v>3</v>
      </c>
      <c r="AF376" s="608">
        <v>0</v>
      </c>
      <c r="AG376" s="608">
        <v>0</v>
      </c>
      <c r="AH376" s="608">
        <v>0</v>
      </c>
      <c r="AI376" s="608">
        <v>0</v>
      </c>
    </row>
    <row r="377" spans="1:35" x14ac:dyDescent="0.3">
      <c r="A377" s="170" t="str">
        <f t="shared" si="5"/>
        <v>4.00555</v>
      </c>
      <c r="B377" s="608" t="s">
        <v>933</v>
      </c>
      <c r="C377" s="608" t="s">
        <v>1382</v>
      </c>
      <c r="D377" s="608" t="s">
        <v>4208</v>
      </c>
      <c r="E377" s="608" t="s">
        <v>15</v>
      </c>
      <c r="F377" s="608" t="s">
        <v>440</v>
      </c>
      <c r="G377" s="608" t="s">
        <v>1</v>
      </c>
      <c r="H377" s="608" t="s">
        <v>5308</v>
      </c>
      <c r="I377" s="608">
        <v>0</v>
      </c>
      <c r="J377" s="608" t="s">
        <v>996</v>
      </c>
      <c r="K377" s="608" t="s">
        <v>5310</v>
      </c>
      <c r="L377" s="608" t="s">
        <v>72</v>
      </c>
      <c r="M377" s="608" t="s">
        <v>6</v>
      </c>
      <c r="N377" s="608" t="s">
        <v>1</v>
      </c>
      <c r="O377" s="608">
        <v>0</v>
      </c>
      <c r="P377" s="608">
        <v>0</v>
      </c>
      <c r="Q377" s="608">
        <v>0</v>
      </c>
      <c r="R377" s="608">
        <v>0</v>
      </c>
      <c r="S377" s="608">
        <v>0</v>
      </c>
      <c r="T377" s="608">
        <v>0</v>
      </c>
      <c r="U377" s="608">
        <v>0</v>
      </c>
      <c r="V377" s="608">
        <v>0</v>
      </c>
      <c r="W377" s="608">
        <v>0</v>
      </c>
      <c r="X377" s="608">
        <v>0</v>
      </c>
      <c r="Y377" s="608">
        <v>0</v>
      </c>
      <c r="Z377" s="608">
        <v>0</v>
      </c>
      <c r="AA377" s="608">
        <v>0</v>
      </c>
      <c r="AB377" s="608">
        <v>0</v>
      </c>
      <c r="AC377" s="608">
        <v>0</v>
      </c>
      <c r="AD377" s="608">
        <v>0</v>
      </c>
      <c r="AE377" s="608">
        <v>0</v>
      </c>
      <c r="AF377" s="608">
        <v>0</v>
      </c>
      <c r="AG377" s="608">
        <v>0</v>
      </c>
      <c r="AH377" s="608">
        <v>0</v>
      </c>
      <c r="AI377" s="608">
        <v>0</v>
      </c>
    </row>
    <row r="378" spans="1:35" x14ac:dyDescent="0.3">
      <c r="A378" s="170" t="str">
        <f t="shared" si="5"/>
        <v>4.00556</v>
      </c>
      <c r="B378" s="608" t="s">
        <v>1024</v>
      </c>
      <c r="C378" s="608" t="s">
        <v>2031</v>
      </c>
      <c r="D378" s="608" t="s">
        <v>2032</v>
      </c>
      <c r="E378" s="608" t="s">
        <v>62</v>
      </c>
      <c r="F378" s="608" t="s">
        <v>109</v>
      </c>
      <c r="G378" s="608" t="s">
        <v>3</v>
      </c>
      <c r="H378" s="608" t="s">
        <v>5308</v>
      </c>
      <c r="I378" s="608" t="s">
        <v>5314</v>
      </c>
      <c r="J378" s="608" t="s">
        <v>4393</v>
      </c>
      <c r="K378" s="608" t="s">
        <v>5310</v>
      </c>
      <c r="L378" s="608" t="s">
        <v>35</v>
      </c>
      <c r="M378" s="608" t="s">
        <v>11</v>
      </c>
      <c r="N378" s="608" t="s">
        <v>1</v>
      </c>
      <c r="O378" s="608">
        <v>82</v>
      </c>
      <c r="P378" s="608">
        <v>56</v>
      </c>
      <c r="Q378" s="608">
        <v>26</v>
      </c>
      <c r="R378" s="608">
        <v>37</v>
      </c>
      <c r="S378" s="608">
        <v>28</v>
      </c>
      <c r="T378" s="608">
        <v>24</v>
      </c>
      <c r="U378" s="608">
        <v>15</v>
      </c>
      <c r="V378" s="608">
        <v>11</v>
      </c>
      <c r="W378" s="608">
        <v>6</v>
      </c>
      <c r="X378" s="608">
        <v>10</v>
      </c>
      <c r="Y378" s="608">
        <v>7</v>
      </c>
      <c r="Z378" s="608">
        <v>0</v>
      </c>
      <c r="AA378" s="608">
        <v>0</v>
      </c>
      <c r="AB378" s="608">
        <v>0</v>
      </c>
      <c r="AC378" s="608">
        <v>0</v>
      </c>
      <c r="AD378" s="608">
        <v>9</v>
      </c>
      <c r="AE378" s="608">
        <v>9</v>
      </c>
      <c r="AF378" s="608">
        <v>5</v>
      </c>
      <c r="AG378" s="608">
        <v>3</v>
      </c>
      <c r="AH378" s="608">
        <v>0</v>
      </c>
      <c r="AI378" s="608">
        <v>0</v>
      </c>
    </row>
    <row r="379" spans="1:35" x14ac:dyDescent="0.3">
      <c r="A379" s="170" t="str">
        <f t="shared" si="5"/>
        <v>4.00557</v>
      </c>
      <c r="B379" s="608" t="s">
        <v>893</v>
      </c>
      <c r="C379" s="608" t="s">
        <v>2034</v>
      </c>
      <c r="D379" s="608" t="s">
        <v>2035</v>
      </c>
      <c r="E379" s="608" t="s">
        <v>62</v>
      </c>
      <c r="F379" s="608" t="s">
        <v>109</v>
      </c>
      <c r="G379" s="608" t="s">
        <v>4</v>
      </c>
      <c r="H379" s="608" t="s">
        <v>5308</v>
      </c>
      <c r="I379" s="608" t="s">
        <v>5309</v>
      </c>
      <c r="J379" s="608" t="s">
        <v>4393</v>
      </c>
      <c r="K379" s="608" t="s">
        <v>5426</v>
      </c>
      <c r="L379" s="608" t="s">
        <v>35</v>
      </c>
      <c r="M379" s="608" t="s">
        <v>11</v>
      </c>
      <c r="N379" s="608" t="s">
        <v>4</v>
      </c>
      <c r="O379" s="608">
        <v>130</v>
      </c>
      <c r="P379" s="608">
        <v>79</v>
      </c>
      <c r="Q379" s="608">
        <v>51</v>
      </c>
      <c r="R379" s="608">
        <v>34</v>
      </c>
      <c r="S379" s="608">
        <v>23</v>
      </c>
      <c r="T379" s="608">
        <v>20</v>
      </c>
      <c r="U379" s="608">
        <v>9</v>
      </c>
      <c r="V379" s="608">
        <v>25</v>
      </c>
      <c r="W379" s="608">
        <v>15</v>
      </c>
      <c r="X379" s="608">
        <v>40</v>
      </c>
      <c r="Y379" s="608">
        <v>23</v>
      </c>
      <c r="Z379" s="608">
        <v>11</v>
      </c>
      <c r="AA379" s="608">
        <v>9</v>
      </c>
      <c r="AB379" s="608">
        <v>0</v>
      </c>
      <c r="AC379" s="608">
        <v>0</v>
      </c>
      <c r="AD379" s="608">
        <v>11</v>
      </c>
      <c r="AE379" s="608">
        <v>11</v>
      </c>
      <c r="AF379" s="608">
        <v>10</v>
      </c>
      <c r="AG379" s="608">
        <v>17</v>
      </c>
      <c r="AH379" s="608">
        <v>2</v>
      </c>
      <c r="AI379" s="608">
        <v>0</v>
      </c>
    </row>
    <row r="380" spans="1:35" x14ac:dyDescent="0.3">
      <c r="A380" s="170" t="str">
        <f t="shared" si="5"/>
        <v>4.00559</v>
      </c>
      <c r="B380" s="608" t="s">
        <v>894</v>
      </c>
      <c r="C380" s="608" t="s">
        <v>2037</v>
      </c>
      <c r="D380" s="608" t="s">
        <v>2584</v>
      </c>
      <c r="E380" s="608" t="s">
        <v>62</v>
      </c>
      <c r="F380" s="608" t="s">
        <v>109</v>
      </c>
      <c r="G380" s="608" t="s">
        <v>7</v>
      </c>
      <c r="H380" s="608" t="s">
        <v>5308</v>
      </c>
      <c r="I380" s="608" t="s">
        <v>5309</v>
      </c>
      <c r="J380" s="608" t="s">
        <v>4393</v>
      </c>
      <c r="K380" s="608" t="s">
        <v>5426</v>
      </c>
      <c r="L380" s="608" t="s">
        <v>35</v>
      </c>
      <c r="M380" s="608" t="s">
        <v>11</v>
      </c>
      <c r="N380" s="608" t="s">
        <v>13</v>
      </c>
      <c r="O380" s="608">
        <v>18</v>
      </c>
      <c r="P380" s="608">
        <v>14</v>
      </c>
      <c r="Q380" s="608">
        <v>4</v>
      </c>
      <c r="R380" s="608">
        <v>10</v>
      </c>
      <c r="S380" s="608">
        <v>8</v>
      </c>
      <c r="T380" s="608">
        <v>5</v>
      </c>
      <c r="U380" s="608">
        <v>3</v>
      </c>
      <c r="V380" s="608">
        <v>0</v>
      </c>
      <c r="W380" s="608">
        <v>0</v>
      </c>
      <c r="X380" s="608">
        <v>3</v>
      </c>
      <c r="Y380" s="608">
        <v>3</v>
      </c>
      <c r="Z380" s="608">
        <v>0</v>
      </c>
      <c r="AA380" s="608">
        <v>0</v>
      </c>
      <c r="AB380" s="608">
        <v>0</v>
      </c>
      <c r="AC380" s="608">
        <v>0</v>
      </c>
      <c r="AD380" s="608">
        <v>2</v>
      </c>
      <c r="AE380" s="608">
        <v>2</v>
      </c>
      <c r="AF380" s="608">
        <v>0</v>
      </c>
      <c r="AG380" s="608">
        <v>0</v>
      </c>
      <c r="AH380" s="608">
        <v>0</v>
      </c>
      <c r="AI380" s="608">
        <v>0</v>
      </c>
    </row>
    <row r="381" spans="1:35" x14ac:dyDescent="0.3">
      <c r="A381" s="170" t="str">
        <f t="shared" si="5"/>
        <v>4.00560</v>
      </c>
      <c r="B381" s="608" t="s">
        <v>505</v>
      </c>
      <c r="C381" s="608" t="s">
        <v>2038</v>
      </c>
      <c r="D381" s="608" t="s">
        <v>2039</v>
      </c>
      <c r="E381" s="608" t="s">
        <v>62</v>
      </c>
      <c r="F381" s="608" t="s">
        <v>109</v>
      </c>
      <c r="G381" s="608" t="s">
        <v>15</v>
      </c>
      <c r="H381" s="608" t="s">
        <v>5308</v>
      </c>
      <c r="I381" s="608" t="s">
        <v>6387</v>
      </c>
      <c r="J381" s="608" t="s">
        <v>4393</v>
      </c>
      <c r="K381" s="608" t="s">
        <v>5426</v>
      </c>
      <c r="L381" s="608" t="s">
        <v>35</v>
      </c>
      <c r="M381" s="608" t="s">
        <v>11</v>
      </c>
      <c r="N381" s="608" t="s">
        <v>15</v>
      </c>
      <c r="O381" s="608">
        <v>1</v>
      </c>
      <c r="P381" s="608">
        <v>1</v>
      </c>
      <c r="Q381" s="608">
        <v>0</v>
      </c>
      <c r="R381" s="608">
        <v>1</v>
      </c>
      <c r="S381" s="608">
        <v>1</v>
      </c>
      <c r="T381" s="608">
        <v>0</v>
      </c>
      <c r="U381" s="608">
        <v>0</v>
      </c>
      <c r="V381" s="608">
        <v>0</v>
      </c>
      <c r="W381" s="608">
        <v>0</v>
      </c>
      <c r="X381" s="608">
        <v>0</v>
      </c>
      <c r="Y381" s="608">
        <v>0</v>
      </c>
      <c r="Z381" s="608">
        <v>0</v>
      </c>
      <c r="AA381" s="608">
        <v>0</v>
      </c>
      <c r="AB381" s="608">
        <v>0</v>
      </c>
      <c r="AC381" s="608">
        <v>0</v>
      </c>
      <c r="AD381" s="608">
        <v>0</v>
      </c>
      <c r="AE381" s="608">
        <v>0</v>
      </c>
      <c r="AF381" s="608">
        <v>0</v>
      </c>
      <c r="AG381" s="608">
        <v>0</v>
      </c>
      <c r="AH381" s="608">
        <v>0</v>
      </c>
      <c r="AI381" s="608">
        <v>0</v>
      </c>
    </row>
    <row r="382" spans="1:35" x14ac:dyDescent="0.3">
      <c r="A382" s="170" t="str">
        <f t="shared" si="5"/>
        <v>4.00561</v>
      </c>
      <c r="B382" s="608" t="s">
        <v>506</v>
      </c>
      <c r="C382" s="608" t="s">
        <v>2040</v>
      </c>
      <c r="D382" s="608" t="s">
        <v>2041</v>
      </c>
      <c r="E382" s="608" t="s">
        <v>62</v>
      </c>
      <c r="F382" s="608" t="s">
        <v>109</v>
      </c>
      <c r="G382" s="608" t="s">
        <v>10</v>
      </c>
      <c r="H382" s="608" t="s">
        <v>5308</v>
      </c>
      <c r="I382" s="608" t="s">
        <v>6387</v>
      </c>
      <c r="J382" s="608" t="s">
        <v>4393</v>
      </c>
      <c r="K382" s="608" t="s">
        <v>5426</v>
      </c>
      <c r="L382" s="608" t="s">
        <v>35</v>
      </c>
      <c r="M382" s="608" t="s">
        <v>110</v>
      </c>
      <c r="N382" s="608" t="s">
        <v>1</v>
      </c>
      <c r="O382" s="608">
        <v>53</v>
      </c>
      <c r="P382" s="608">
        <v>22</v>
      </c>
      <c r="Q382" s="608">
        <v>31</v>
      </c>
      <c r="R382" s="608">
        <v>25</v>
      </c>
      <c r="S382" s="608">
        <v>13</v>
      </c>
      <c r="T382" s="608">
        <v>18</v>
      </c>
      <c r="U382" s="608">
        <v>7</v>
      </c>
      <c r="V382" s="608">
        <v>1</v>
      </c>
      <c r="W382" s="608">
        <v>0</v>
      </c>
      <c r="X382" s="608">
        <v>7</v>
      </c>
      <c r="Y382" s="608">
        <v>1</v>
      </c>
      <c r="Z382" s="608">
        <v>2</v>
      </c>
      <c r="AA382" s="608">
        <v>1</v>
      </c>
      <c r="AB382" s="608">
        <v>0</v>
      </c>
      <c r="AC382" s="608">
        <v>0</v>
      </c>
      <c r="AD382" s="608">
        <v>12</v>
      </c>
      <c r="AE382" s="608">
        <v>11</v>
      </c>
      <c r="AF382" s="608">
        <v>1</v>
      </c>
      <c r="AG382" s="608">
        <v>6</v>
      </c>
      <c r="AH382" s="608">
        <v>1</v>
      </c>
      <c r="AI382" s="608">
        <v>0</v>
      </c>
    </row>
    <row r="383" spans="1:35" x14ac:dyDescent="0.3">
      <c r="A383" s="170" t="str">
        <f t="shared" si="5"/>
        <v>4.00562</v>
      </c>
      <c r="B383" s="608" t="s">
        <v>507</v>
      </c>
      <c r="C383" s="608" t="s">
        <v>2042</v>
      </c>
      <c r="D383" s="608" t="s">
        <v>2043</v>
      </c>
      <c r="E383" s="608" t="s">
        <v>5</v>
      </c>
      <c r="F383" s="608" t="s">
        <v>120</v>
      </c>
      <c r="G383" s="608" t="s">
        <v>9</v>
      </c>
      <c r="H383" s="608" t="s">
        <v>5308</v>
      </c>
      <c r="I383" s="608" t="s">
        <v>5309</v>
      </c>
      <c r="J383" s="608" t="s">
        <v>4393</v>
      </c>
      <c r="K383" s="608" t="s">
        <v>5426</v>
      </c>
      <c r="L383" s="608" t="s">
        <v>48</v>
      </c>
      <c r="M383" s="608" t="s">
        <v>2</v>
      </c>
      <c r="N383" s="608" t="s">
        <v>4</v>
      </c>
      <c r="O383" s="608">
        <v>181</v>
      </c>
      <c r="P383" s="608">
        <v>106</v>
      </c>
      <c r="Q383" s="608">
        <v>75</v>
      </c>
      <c r="R383" s="608">
        <v>79</v>
      </c>
      <c r="S383" s="608">
        <v>53</v>
      </c>
      <c r="T383" s="608">
        <v>34</v>
      </c>
      <c r="U383" s="608">
        <v>16</v>
      </c>
      <c r="V383" s="608">
        <v>21</v>
      </c>
      <c r="W383" s="608">
        <v>10</v>
      </c>
      <c r="X383" s="608">
        <v>33</v>
      </c>
      <c r="Y383" s="608">
        <v>18</v>
      </c>
      <c r="Z383" s="608">
        <v>14</v>
      </c>
      <c r="AA383" s="608">
        <v>9</v>
      </c>
      <c r="AB383" s="608">
        <v>0</v>
      </c>
      <c r="AC383" s="608">
        <v>0</v>
      </c>
      <c r="AD383" s="608">
        <v>26</v>
      </c>
      <c r="AE383" s="608">
        <v>18</v>
      </c>
      <c r="AF383" s="608">
        <v>11</v>
      </c>
      <c r="AG383" s="608">
        <v>15</v>
      </c>
      <c r="AH383" s="608">
        <v>5</v>
      </c>
      <c r="AI383" s="608">
        <v>0</v>
      </c>
    </row>
    <row r="384" spans="1:35" x14ac:dyDescent="0.3">
      <c r="A384" s="170" t="str">
        <f t="shared" si="5"/>
        <v>4.00564</v>
      </c>
      <c r="B384" s="608" t="s">
        <v>508</v>
      </c>
      <c r="C384" s="608" t="s">
        <v>2044</v>
      </c>
      <c r="D384" s="608" t="s">
        <v>2045</v>
      </c>
      <c r="E384" s="608" t="s">
        <v>741</v>
      </c>
      <c r="F384" s="608" t="s">
        <v>39</v>
      </c>
      <c r="G384" s="608" t="s">
        <v>2</v>
      </c>
      <c r="H384" s="608" t="s">
        <v>5308</v>
      </c>
      <c r="I384" s="608" t="s">
        <v>5309</v>
      </c>
      <c r="J384" s="608" t="s">
        <v>4393</v>
      </c>
      <c r="K384" s="608" t="s">
        <v>5310</v>
      </c>
      <c r="L384" s="608" t="s">
        <v>33</v>
      </c>
      <c r="M384" s="608" t="s">
        <v>3</v>
      </c>
      <c r="N384" s="608" t="s">
        <v>4</v>
      </c>
      <c r="O384" s="608">
        <v>291</v>
      </c>
      <c r="P384" s="608">
        <v>166</v>
      </c>
      <c r="Q384" s="608">
        <v>125</v>
      </c>
      <c r="R384" s="608">
        <v>88</v>
      </c>
      <c r="S384" s="608">
        <v>51</v>
      </c>
      <c r="T384" s="608">
        <v>71</v>
      </c>
      <c r="U384" s="608">
        <v>40</v>
      </c>
      <c r="V384" s="608">
        <v>47</v>
      </c>
      <c r="W384" s="608">
        <v>27</v>
      </c>
      <c r="X384" s="608">
        <v>65</v>
      </c>
      <c r="Y384" s="608">
        <v>37</v>
      </c>
      <c r="Z384" s="608">
        <v>20</v>
      </c>
      <c r="AA384" s="608">
        <v>11</v>
      </c>
      <c r="AB384" s="608">
        <v>0</v>
      </c>
      <c r="AC384" s="608">
        <v>0</v>
      </c>
      <c r="AD384" s="608">
        <v>37</v>
      </c>
      <c r="AE384" s="608">
        <v>31</v>
      </c>
      <c r="AF384" s="608">
        <v>20</v>
      </c>
      <c r="AG384" s="608">
        <v>28</v>
      </c>
      <c r="AH384" s="608">
        <v>9</v>
      </c>
      <c r="AI384" s="608">
        <v>0</v>
      </c>
    </row>
    <row r="385" spans="1:35" x14ac:dyDescent="0.3">
      <c r="A385" s="170" t="str">
        <f t="shared" si="5"/>
        <v>4.00565</v>
      </c>
      <c r="B385" s="608" t="s">
        <v>509</v>
      </c>
      <c r="C385" s="608" t="s">
        <v>2047</v>
      </c>
      <c r="D385" s="608" t="s">
        <v>2048</v>
      </c>
      <c r="E385" s="608" t="s">
        <v>110</v>
      </c>
      <c r="F385" s="608" t="s">
        <v>377</v>
      </c>
      <c r="G385" s="608" t="s">
        <v>5</v>
      </c>
      <c r="H385" s="608" t="s">
        <v>5308</v>
      </c>
      <c r="I385" s="608" t="s">
        <v>6387</v>
      </c>
      <c r="J385" s="608" t="s">
        <v>4393</v>
      </c>
      <c r="K385" s="608" t="s">
        <v>5426</v>
      </c>
      <c r="L385" s="608" t="s">
        <v>33</v>
      </c>
      <c r="M385" s="608" t="s">
        <v>378</v>
      </c>
      <c r="N385" s="608" t="s">
        <v>4</v>
      </c>
      <c r="O385" s="608">
        <v>5</v>
      </c>
      <c r="P385" s="608">
        <v>2</v>
      </c>
      <c r="Q385" s="608">
        <v>3</v>
      </c>
      <c r="R385" s="608">
        <v>2</v>
      </c>
      <c r="S385" s="608">
        <v>0</v>
      </c>
      <c r="T385" s="608">
        <v>3</v>
      </c>
      <c r="U385" s="608">
        <v>2</v>
      </c>
      <c r="V385" s="608">
        <v>0</v>
      </c>
      <c r="W385" s="608">
        <v>0</v>
      </c>
      <c r="X385" s="608">
        <v>0</v>
      </c>
      <c r="Y385" s="608">
        <v>0</v>
      </c>
      <c r="Z385" s="608">
        <v>0</v>
      </c>
      <c r="AA385" s="608">
        <v>0</v>
      </c>
      <c r="AB385" s="608">
        <v>0</v>
      </c>
      <c r="AC385" s="608">
        <v>0</v>
      </c>
      <c r="AD385" s="608">
        <v>2</v>
      </c>
      <c r="AE385" s="608">
        <v>1</v>
      </c>
      <c r="AF385" s="608">
        <v>0</v>
      </c>
      <c r="AG385" s="608">
        <v>0</v>
      </c>
      <c r="AH385" s="608">
        <v>0</v>
      </c>
      <c r="AI385" s="608">
        <v>0</v>
      </c>
    </row>
    <row r="386" spans="1:35" x14ac:dyDescent="0.3">
      <c r="A386" s="170" t="str">
        <f t="shared" si="5"/>
        <v>4.00566</v>
      </c>
      <c r="B386" s="608" t="s">
        <v>511</v>
      </c>
      <c r="C386" s="608" t="s">
        <v>2049</v>
      </c>
      <c r="D386" s="608" t="s">
        <v>2050</v>
      </c>
      <c r="E386" s="608" t="s">
        <v>99</v>
      </c>
      <c r="F386" s="608" t="s">
        <v>71</v>
      </c>
      <c r="G386" s="608" t="s">
        <v>3</v>
      </c>
      <c r="H386" s="608" t="s">
        <v>5308</v>
      </c>
      <c r="I386" s="608" t="s">
        <v>5309</v>
      </c>
      <c r="J386" s="608" t="s">
        <v>4393</v>
      </c>
      <c r="K386" s="608" t="s">
        <v>5426</v>
      </c>
      <c r="L386" s="608" t="s">
        <v>72</v>
      </c>
      <c r="M386" s="608" t="s">
        <v>15</v>
      </c>
      <c r="N386" s="608" t="s">
        <v>1</v>
      </c>
      <c r="O386" s="608">
        <v>68</v>
      </c>
      <c r="P386" s="608">
        <v>39</v>
      </c>
      <c r="Q386" s="608">
        <v>29</v>
      </c>
      <c r="R386" s="608">
        <v>16</v>
      </c>
      <c r="S386" s="608">
        <v>9</v>
      </c>
      <c r="T386" s="608">
        <v>19</v>
      </c>
      <c r="U386" s="608">
        <v>11</v>
      </c>
      <c r="V386" s="608">
        <v>11</v>
      </c>
      <c r="W386" s="608">
        <v>5</v>
      </c>
      <c r="X386" s="608">
        <v>14</v>
      </c>
      <c r="Y386" s="608">
        <v>10</v>
      </c>
      <c r="Z386" s="608">
        <v>8</v>
      </c>
      <c r="AA386" s="608">
        <v>4</v>
      </c>
      <c r="AB386" s="608">
        <v>0</v>
      </c>
      <c r="AC386" s="608">
        <v>0</v>
      </c>
      <c r="AD386" s="608">
        <v>7</v>
      </c>
      <c r="AE386" s="608">
        <v>8</v>
      </c>
      <c r="AF386" s="608">
        <v>6</v>
      </c>
      <c r="AG386" s="608">
        <v>4</v>
      </c>
      <c r="AH386" s="608">
        <v>4</v>
      </c>
      <c r="AI386" s="608">
        <v>0</v>
      </c>
    </row>
    <row r="387" spans="1:35" x14ac:dyDescent="0.3">
      <c r="A387" s="170" t="str">
        <f t="shared" si="5"/>
        <v>4.00567</v>
      </c>
      <c r="B387" s="608" t="s">
        <v>512</v>
      </c>
      <c r="C387" s="608" t="s">
        <v>2051</v>
      </c>
      <c r="D387" s="608" t="s">
        <v>1775</v>
      </c>
      <c r="E387" s="608" t="s">
        <v>99</v>
      </c>
      <c r="F387" s="608" t="s">
        <v>71</v>
      </c>
      <c r="G387" s="608" t="s">
        <v>9</v>
      </c>
      <c r="H387" s="608" t="s">
        <v>5308</v>
      </c>
      <c r="I387" s="608" t="s">
        <v>5309</v>
      </c>
      <c r="J387" s="608" t="s">
        <v>4393</v>
      </c>
      <c r="K387" s="608" t="s">
        <v>5426</v>
      </c>
      <c r="L387" s="608" t="s">
        <v>72</v>
      </c>
      <c r="M387" s="608" t="s">
        <v>9</v>
      </c>
      <c r="N387" s="608" t="s">
        <v>4</v>
      </c>
      <c r="O387" s="608">
        <v>113</v>
      </c>
      <c r="P387" s="608">
        <v>69</v>
      </c>
      <c r="Q387" s="608">
        <v>44</v>
      </c>
      <c r="R387" s="608">
        <v>24</v>
      </c>
      <c r="S387" s="608">
        <v>14</v>
      </c>
      <c r="T387" s="608">
        <v>30</v>
      </c>
      <c r="U387" s="608">
        <v>18</v>
      </c>
      <c r="V387" s="608">
        <v>15</v>
      </c>
      <c r="W387" s="608">
        <v>8</v>
      </c>
      <c r="X387" s="608">
        <v>25</v>
      </c>
      <c r="Y387" s="608">
        <v>18</v>
      </c>
      <c r="Z387" s="608">
        <v>19</v>
      </c>
      <c r="AA387" s="608">
        <v>11</v>
      </c>
      <c r="AB387" s="608">
        <v>0</v>
      </c>
      <c r="AC387" s="608">
        <v>0</v>
      </c>
      <c r="AD387" s="608">
        <v>10</v>
      </c>
      <c r="AE387" s="608">
        <v>12</v>
      </c>
      <c r="AF387" s="608">
        <v>7</v>
      </c>
      <c r="AG387" s="608">
        <v>7</v>
      </c>
      <c r="AH387" s="608">
        <v>8</v>
      </c>
      <c r="AI387" s="608">
        <v>0</v>
      </c>
    </row>
    <row r="388" spans="1:35" x14ac:dyDescent="0.3">
      <c r="A388" s="170" t="str">
        <f t="shared" ref="A388:A450" si="6">CONCATENATE("4.",B388)</f>
        <v>4.00568</v>
      </c>
      <c r="B388" s="608" t="s">
        <v>513</v>
      </c>
      <c r="C388" s="608" t="s">
        <v>2053</v>
      </c>
      <c r="D388" s="608" t="s">
        <v>2054</v>
      </c>
      <c r="E388" s="608" t="s">
        <v>378</v>
      </c>
      <c r="F388" s="608" t="s">
        <v>4216</v>
      </c>
      <c r="G388" s="608" t="s">
        <v>4</v>
      </c>
      <c r="H388" s="608" t="s">
        <v>5308</v>
      </c>
      <c r="I388" s="608" t="s">
        <v>5309</v>
      </c>
      <c r="J388" s="608" t="s">
        <v>4393</v>
      </c>
      <c r="K388" s="608" t="s">
        <v>5426</v>
      </c>
      <c r="L388" s="608" t="s">
        <v>35</v>
      </c>
      <c r="M388" s="608" t="s">
        <v>15</v>
      </c>
      <c r="N388" s="608" t="s">
        <v>9</v>
      </c>
      <c r="O388" s="608">
        <v>185</v>
      </c>
      <c r="P388" s="608">
        <v>104</v>
      </c>
      <c r="Q388" s="608">
        <v>81</v>
      </c>
      <c r="R388" s="608">
        <v>62</v>
      </c>
      <c r="S388" s="608">
        <v>40</v>
      </c>
      <c r="T388" s="608">
        <v>48</v>
      </c>
      <c r="U388" s="608">
        <v>28</v>
      </c>
      <c r="V388" s="608">
        <v>25</v>
      </c>
      <c r="W388" s="608">
        <v>12</v>
      </c>
      <c r="X388" s="608">
        <v>31</v>
      </c>
      <c r="Y388" s="608">
        <v>16</v>
      </c>
      <c r="Z388" s="608">
        <v>19</v>
      </c>
      <c r="AA388" s="608">
        <v>8</v>
      </c>
      <c r="AB388" s="608">
        <v>0</v>
      </c>
      <c r="AC388" s="608">
        <v>0</v>
      </c>
      <c r="AD388" s="608">
        <v>22</v>
      </c>
      <c r="AE388" s="608">
        <v>20</v>
      </c>
      <c r="AF388" s="608">
        <v>13</v>
      </c>
      <c r="AG388" s="608">
        <v>15</v>
      </c>
      <c r="AH388" s="608">
        <v>11</v>
      </c>
      <c r="AI388" s="608">
        <v>0</v>
      </c>
    </row>
    <row r="389" spans="1:35" x14ac:dyDescent="0.3">
      <c r="A389" s="170" t="str">
        <f t="shared" si="6"/>
        <v>4.00569</v>
      </c>
      <c r="B389" s="608" t="s">
        <v>895</v>
      </c>
      <c r="C389" s="608" t="s">
        <v>2055</v>
      </c>
      <c r="D389" s="608" t="s">
        <v>2056</v>
      </c>
      <c r="E389" s="608" t="s">
        <v>4729</v>
      </c>
      <c r="F389" s="608" t="s">
        <v>208</v>
      </c>
      <c r="G389" s="608" t="s">
        <v>3</v>
      </c>
      <c r="H389" s="608" t="s">
        <v>5308</v>
      </c>
      <c r="I389" s="608" t="s">
        <v>5309</v>
      </c>
      <c r="J389" s="608" t="s">
        <v>4393</v>
      </c>
      <c r="K389" s="608" t="s">
        <v>5426</v>
      </c>
      <c r="L389" s="608" t="s">
        <v>33</v>
      </c>
      <c r="M389" s="608" t="s">
        <v>741</v>
      </c>
      <c r="N389" s="608" t="s">
        <v>3</v>
      </c>
      <c r="O389" s="608">
        <v>18</v>
      </c>
      <c r="P389" s="608">
        <v>12</v>
      </c>
      <c r="Q389" s="608">
        <v>6</v>
      </c>
      <c r="R389" s="608">
        <v>2</v>
      </c>
      <c r="S389" s="608">
        <v>1</v>
      </c>
      <c r="T389" s="608">
        <v>0</v>
      </c>
      <c r="U389" s="608">
        <v>0</v>
      </c>
      <c r="V389" s="608">
        <v>7</v>
      </c>
      <c r="W389" s="608">
        <v>4</v>
      </c>
      <c r="X389" s="608">
        <v>7</v>
      </c>
      <c r="Y389" s="608">
        <v>6</v>
      </c>
      <c r="Z389" s="608">
        <v>2</v>
      </c>
      <c r="AA389" s="608">
        <v>1</v>
      </c>
      <c r="AB389" s="608">
        <v>0</v>
      </c>
      <c r="AC389" s="608">
        <v>0</v>
      </c>
      <c r="AD389" s="608">
        <v>1</v>
      </c>
      <c r="AE389" s="608">
        <v>0</v>
      </c>
      <c r="AF389" s="608">
        <v>3</v>
      </c>
      <c r="AG389" s="608">
        <v>1</v>
      </c>
      <c r="AH389" s="608">
        <v>1</v>
      </c>
      <c r="AI389" s="608">
        <v>0</v>
      </c>
    </row>
    <row r="390" spans="1:35" x14ac:dyDescent="0.3">
      <c r="A390" s="170" t="str">
        <f t="shared" si="6"/>
        <v>4.00570</v>
      </c>
      <c r="B390" s="608" t="s">
        <v>939</v>
      </c>
      <c r="C390" s="608" t="s">
        <v>1382</v>
      </c>
      <c r="D390" s="608" t="s">
        <v>4076</v>
      </c>
      <c r="E390" s="608" t="s">
        <v>5</v>
      </c>
      <c r="F390" s="608" t="s">
        <v>120</v>
      </c>
      <c r="G390" s="608" t="s">
        <v>1</v>
      </c>
      <c r="H390" s="608" t="s">
        <v>5308</v>
      </c>
      <c r="I390" s="608">
        <v>0</v>
      </c>
      <c r="J390" s="608" t="s">
        <v>996</v>
      </c>
      <c r="K390" s="608" t="s">
        <v>5310</v>
      </c>
      <c r="L390" s="608" t="s">
        <v>48</v>
      </c>
      <c r="M390" s="608" t="s">
        <v>1</v>
      </c>
      <c r="N390" s="608" t="s">
        <v>3</v>
      </c>
      <c r="O390" s="608">
        <v>7</v>
      </c>
      <c r="P390" s="608">
        <v>3</v>
      </c>
      <c r="Q390" s="608">
        <v>4</v>
      </c>
      <c r="R390" s="608">
        <v>4</v>
      </c>
      <c r="S390" s="608">
        <v>2</v>
      </c>
      <c r="T390" s="608">
        <v>2</v>
      </c>
      <c r="U390" s="608">
        <v>0</v>
      </c>
      <c r="V390" s="608">
        <v>0</v>
      </c>
      <c r="W390" s="608">
        <v>0</v>
      </c>
      <c r="X390" s="608">
        <v>1</v>
      </c>
      <c r="Y390" s="608">
        <v>1</v>
      </c>
      <c r="Z390" s="608">
        <v>0</v>
      </c>
      <c r="AA390" s="608">
        <v>0</v>
      </c>
      <c r="AB390" s="608">
        <v>0</v>
      </c>
      <c r="AC390" s="608">
        <v>0</v>
      </c>
      <c r="AD390" s="608">
        <v>2</v>
      </c>
      <c r="AE390" s="608">
        <v>2</v>
      </c>
      <c r="AF390" s="608">
        <v>0</v>
      </c>
      <c r="AG390" s="608">
        <v>0</v>
      </c>
      <c r="AH390" s="608">
        <v>0</v>
      </c>
      <c r="AI390" s="608">
        <v>0</v>
      </c>
    </row>
    <row r="391" spans="1:35" x14ac:dyDescent="0.3">
      <c r="A391" s="170" t="str">
        <f t="shared" si="6"/>
        <v>4.00571</v>
      </c>
      <c r="B391" s="608" t="s">
        <v>1100</v>
      </c>
      <c r="C391" s="608" t="s">
        <v>2058</v>
      </c>
      <c r="D391" s="608" t="s">
        <v>2059</v>
      </c>
      <c r="E391" s="608" t="s">
        <v>4734</v>
      </c>
      <c r="F391" s="608" t="s">
        <v>3280</v>
      </c>
      <c r="G391" s="608" t="s">
        <v>2</v>
      </c>
      <c r="H391" s="608" t="s">
        <v>5308</v>
      </c>
      <c r="I391" s="608" t="s">
        <v>5309</v>
      </c>
      <c r="J391" s="608" t="s">
        <v>4393</v>
      </c>
      <c r="K391" s="608" t="s">
        <v>5426</v>
      </c>
      <c r="L391" s="608" t="s">
        <v>72</v>
      </c>
      <c r="M391" s="608" t="s">
        <v>3</v>
      </c>
      <c r="N391" s="608" t="s">
        <v>2</v>
      </c>
      <c r="O391" s="608">
        <v>76</v>
      </c>
      <c r="P391" s="608">
        <v>49</v>
      </c>
      <c r="Q391" s="608">
        <v>27</v>
      </c>
      <c r="R391" s="608">
        <v>29</v>
      </c>
      <c r="S391" s="608">
        <v>18</v>
      </c>
      <c r="T391" s="608">
        <v>23</v>
      </c>
      <c r="U391" s="608">
        <v>16</v>
      </c>
      <c r="V391" s="608">
        <v>4</v>
      </c>
      <c r="W391" s="608">
        <v>3</v>
      </c>
      <c r="X391" s="608">
        <v>10</v>
      </c>
      <c r="Y391" s="608">
        <v>5</v>
      </c>
      <c r="Z391" s="608">
        <v>10</v>
      </c>
      <c r="AA391" s="608">
        <v>7</v>
      </c>
      <c r="AB391" s="608">
        <v>0</v>
      </c>
      <c r="AC391" s="608">
        <v>0</v>
      </c>
      <c r="AD391" s="608">
        <v>11</v>
      </c>
      <c r="AE391" s="608">
        <v>7</v>
      </c>
      <c r="AF391" s="608">
        <v>1</v>
      </c>
      <c r="AG391" s="608">
        <v>5</v>
      </c>
      <c r="AH391" s="608">
        <v>3</v>
      </c>
      <c r="AI391" s="608">
        <v>0</v>
      </c>
    </row>
    <row r="392" spans="1:35" x14ac:dyDescent="0.3">
      <c r="A392" s="170" t="str">
        <f t="shared" si="6"/>
        <v>4.00572</v>
      </c>
      <c r="B392" s="608" t="s">
        <v>1019</v>
      </c>
      <c r="C392" s="608" t="s">
        <v>2062</v>
      </c>
      <c r="D392" s="608" t="s">
        <v>2063</v>
      </c>
      <c r="E392" s="608" t="s">
        <v>4739</v>
      </c>
      <c r="F392" s="608" t="s">
        <v>3281</v>
      </c>
      <c r="G392" s="608" t="s">
        <v>4</v>
      </c>
      <c r="H392" s="608" t="s">
        <v>5308</v>
      </c>
      <c r="I392" s="608" t="s">
        <v>6387</v>
      </c>
      <c r="J392" s="608" t="s">
        <v>4393</v>
      </c>
      <c r="K392" s="608" t="s">
        <v>5426</v>
      </c>
      <c r="L392" s="608" t="s">
        <v>60</v>
      </c>
      <c r="M392" s="608" t="s">
        <v>4</v>
      </c>
      <c r="N392" s="608" t="s">
        <v>1</v>
      </c>
      <c r="O392" s="608">
        <v>12</v>
      </c>
      <c r="P392" s="608">
        <v>10</v>
      </c>
      <c r="Q392" s="608">
        <v>2</v>
      </c>
      <c r="R392" s="608">
        <v>4</v>
      </c>
      <c r="S392" s="608">
        <v>4</v>
      </c>
      <c r="T392" s="608">
        <v>2</v>
      </c>
      <c r="U392" s="608">
        <v>2</v>
      </c>
      <c r="V392" s="608">
        <v>2</v>
      </c>
      <c r="W392" s="608">
        <v>2</v>
      </c>
      <c r="X392" s="608">
        <v>3</v>
      </c>
      <c r="Y392" s="608">
        <v>2</v>
      </c>
      <c r="Z392" s="608">
        <v>1</v>
      </c>
      <c r="AA392" s="608">
        <v>0</v>
      </c>
      <c r="AB392" s="608">
        <v>0</v>
      </c>
      <c r="AC392" s="608">
        <v>0</v>
      </c>
      <c r="AD392" s="608">
        <v>0</v>
      </c>
      <c r="AE392" s="608">
        <v>0</v>
      </c>
      <c r="AF392" s="608">
        <v>0</v>
      </c>
      <c r="AG392" s="608">
        <v>1</v>
      </c>
      <c r="AH392" s="608">
        <v>1</v>
      </c>
      <c r="AI392" s="608">
        <v>0</v>
      </c>
    </row>
    <row r="393" spans="1:35" x14ac:dyDescent="0.3">
      <c r="A393" s="170" t="str">
        <f t="shared" si="6"/>
        <v>4.00573</v>
      </c>
      <c r="B393" s="608" t="s">
        <v>514</v>
      </c>
      <c r="C393" s="608" t="s">
        <v>2064</v>
      </c>
      <c r="D393" s="608" t="s">
        <v>3042</v>
      </c>
      <c r="E393" s="608" t="s">
        <v>110</v>
      </c>
      <c r="F393" s="608" t="s">
        <v>377</v>
      </c>
      <c r="G393" s="608" t="s">
        <v>2</v>
      </c>
      <c r="H393" s="608" t="s">
        <v>5308</v>
      </c>
      <c r="I393" s="608" t="s">
        <v>6387</v>
      </c>
      <c r="J393" s="608" t="s">
        <v>4393</v>
      </c>
      <c r="K393" s="608" t="s">
        <v>5426</v>
      </c>
      <c r="L393" s="608" t="s">
        <v>33</v>
      </c>
      <c r="M393" s="608" t="s">
        <v>378</v>
      </c>
      <c r="N393" s="608" t="s">
        <v>13</v>
      </c>
      <c r="O393" s="608">
        <v>5</v>
      </c>
      <c r="P393" s="608">
        <v>3</v>
      </c>
      <c r="Q393" s="608">
        <v>2</v>
      </c>
      <c r="R393" s="608">
        <v>1</v>
      </c>
      <c r="S393" s="608">
        <v>1</v>
      </c>
      <c r="T393" s="608">
        <v>0</v>
      </c>
      <c r="U393" s="608">
        <v>0</v>
      </c>
      <c r="V393" s="608">
        <v>0</v>
      </c>
      <c r="W393" s="608">
        <v>0</v>
      </c>
      <c r="X393" s="608">
        <v>4</v>
      </c>
      <c r="Y393" s="608">
        <v>2</v>
      </c>
      <c r="Z393" s="608">
        <v>0</v>
      </c>
      <c r="AA393" s="608">
        <v>0</v>
      </c>
      <c r="AB393" s="608">
        <v>0</v>
      </c>
      <c r="AC393" s="608">
        <v>0</v>
      </c>
      <c r="AD393" s="608">
        <v>0</v>
      </c>
      <c r="AE393" s="608">
        <v>0</v>
      </c>
      <c r="AF393" s="608">
        <v>0</v>
      </c>
      <c r="AG393" s="608">
        <v>2</v>
      </c>
      <c r="AH393" s="608">
        <v>0</v>
      </c>
      <c r="AI393" s="608">
        <v>0</v>
      </c>
    </row>
    <row r="394" spans="1:35" x14ac:dyDescent="0.3">
      <c r="A394" s="170" t="str">
        <f t="shared" si="6"/>
        <v>4.00574</v>
      </c>
      <c r="B394" s="608" t="s">
        <v>516</v>
      </c>
      <c r="C394" s="608" t="s">
        <v>2065</v>
      </c>
      <c r="D394" s="608" t="s">
        <v>3043</v>
      </c>
      <c r="E394" s="608" t="s">
        <v>110</v>
      </c>
      <c r="F394" s="608" t="s">
        <v>377</v>
      </c>
      <c r="G394" s="608" t="s">
        <v>2</v>
      </c>
      <c r="H394" s="608" t="s">
        <v>5308</v>
      </c>
      <c r="I394" s="608" t="s">
        <v>6387</v>
      </c>
      <c r="J394" s="608" t="s">
        <v>4393</v>
      </c>
      <c r="K394" s="608" t="s">
        <v>5426</v>
      </c>
      <c r="L394" s="608" t="s">
        <v>33</v>
      </c>
      <c r="M394" s="608" t="s">
        <v>378</v>
      </c>
      <c r="N394" s="608" t="s">
        <v>11</v>
      </c>
      <c r="O394" s="608">
        <v>18</v>
      </c>
      <c r="P394" s="608">
        <v>8</v>
      </c>
      <c r="Q394" s="608">
        <v>10</v>
      </c>
      <c r="R394" s="608">
        <v>3</v>
      </c>
      <c r="S394" s="608">
        <v>0</v>
      </c>
      <c r="T394" s="608">
        <v>2</v>
      </c>
      <c r="U394" s="608">
        <v>1</v>
      </c>
      <c r="V394" s="608">
        <v>6</v>
      </c>
      <c r="W394" s="608">
        <v>2</v>
      </c>
      <c r="X394" s="608">
        <v>5</v>
      </c>
      <c r="Y394" s="608">
        <v>3</v>
      </c>
      <c r="Z394" s="608">
        <v>2</v>
      </c>
      <c r="AA394" s="608">
        <v>2</v>
      </c>
      <c r="AB394" s="608">
        <v>0</v>
      </c>
      <c r="AC394" s="608">
        <v>0</v>
      </c>
      <c r="AD394" s="608">
        <v>3</v>
      </c>
      <c r="AE394" s="608">
        <v>1</v>
      </c>
      <c r="AF394" s="608">
        <v>4</v>
      </c>
      <c r="AG394" s="608">
        <v>2</v>
      </c>
      <c r="AH394" s="608">
        <v>0</v>
      </c>
      <c r="AI394" s="608">
        <v>0</v>
      </c>
    </row>
    <row r="395" spans="1:35" x14ac:dyDescent="0.3">
      <c r="A395" s="170" t="str">
        <f t="shared" si="6"/>
        <v>4.00576</v>
      </c>
      <c r="B395" s="608" t="s">
        <v>518</v>
      </c>
      <c r="C395" s="608" t="s">
        <v>2066</v>
      </c>
      <c r="D395" s="608" t="s">
        <v>2067</v>
      </c>
      <c r="E395" s="608" t="s">
        <v>4734</v>
      </c>
      <c r="F395" s="608" t="s">
        <v>3280</v>
      </c>
      <c r="G395" s="608" t="s">
        <v>9</v>
      </c>
      <c r="H395" s="608" t="s">
        <v>5308</v>
      </c>
      <c r="I395" s="608" t="s">
        <v>6387</v>
      </c>
      <c r="J395" s="608" t="s">
        <v>4393</v>
      </c>
      <c r="K395" s="608" t="s">
        <v>5426</v>
      </c>
      <c r="L395" s="608" t="s">
        <v>72</v>
      </c>
      <c r="M395" s="608" t="s">
        <v>5</v>
      </c>
      <c r="N395" s="608" t="s">
        <v>3</v>
      </c>
      <c r="O395" s="608">
        <v>24</v>
      </c>
      <c r="P395" s="608">
        <v>18</v>
      </c>
      <c r="Q395" s="608">
        <v>6</v>
      </c>
      <c r="R395" s="608">
        <v>0</v>
      </c>
      <c r="S395" s="608">
        <v>0</v>
      </c>
      <c r="T395" s="608">
        <v>5</v>
      </c>
      <c r="U395" s="608">
        <v>4</v>
      </c>
      <c r="V395" s="608">
        <v>7</v>
      </c>
      <c r="W395" s="608">
        <v>6</v>
      </c>
      <c r="X395" s="608">
        <v>12</v>
      </c>
      <c r="Y395" s="608">
        <v>8</v>
      </c>
      <c r="Z395" s="608">
        <v>0</v>
      </c>
      <c r="AA395" s="608">
        <v>0</v>
      </c>
      <c r="AB395" s="608">
        <v>0</v>
      </c>
      <c r="AC395" s="608">
        <v>0</v>
      </c>
      <c r="AD395" s="608">
        <v>0</v>
      </c>
      <c r="AE395" s="608">
        <v>1</v>
      </c>
      <c r="AF395" s="608">
        <v>1</v>
      </c>
      <c r="AG395" s="608">
        <v>4</v>
      </c>
      <c r="AH395" s="608">
        <v>0</v>
      </c>
      <c r="AI395" s="608">
        <v>0</v>
      </c>
    </row>
    <row r="396" spans="1:35" x14ac:dyDescent="0.3">
      <c r="A396" s="170" t="str">
        <f t="shared" si="6"/>
        <v>4.00577</v>
      </c>
      <c r="B396" s="608" t="s">
        <v>519</v>
      </c>
      <c r="C396" s="608" t="s">
        <v>2070</v>
      </c>
      <c r="D396" s="608" t="s">
        <v>3044</v>
      </c>
      <c r="E396" s="608" t="s">
        <v>110</v>
      </c>
      <c r="F396" s="608" t="s">
        <v>377</v>
      </c>
      <c r="G396" s="608" t="s">
        <v>7</v>
      </c>
      <c r="H396" s="608" t="s">
        <v>5308</v>
      </c>
      <c r="I396" s="608" t="s">
        <v>5309</v>
      </c>
      <c r="J396" s="608" t="s">
        <v>4393</v>
      </c>
      <c r="K396" s="608" t="s">
        <v>5310</v>
      </c>
      <c r="L396" s="608" t="s">
        <v>33</v>
      </c>
      <c r="M396" s="608" t="s">
        <v>378</v>
      </c>
      <c r="N396" s="608" t="s">
        <v>3</v>
      </c>
      <c r="O396" s="608">
        <v>29</v>
      </c>
      <c r="P396" s="608">
        <v>22</v>
      </c>
      <c r="Q396" s="608">
        <v>7</v>
      </c>
      <c r="R396" s="608">
        <v>8</v>
      </c>
      <c r="S396" s="608">
        <v>6</v>
      </c>
      <c r="T396" s="608">
        <v>9</v>
      </c>
      <c r="U396" s="608">
        <v>8</v>
      </c>
      <c r="V396" s="608">
        <v>3</v>
      </c>
      <c r="W396" s="608">
        <v>3</v>
      </c>
      <c r="X396" s="608">
        <v>9</v>
      </c>
      <c r="Y396" s="608">
        <v>5</v>
      </c>
      <c r="Z396" s="608">
        <v>0</v>
      </c>
      <c r="AA396" s="608">
        <v>0</v>
      </c>
      <c r="AB396" s="608">
        <v>0</v>
      </c>
      <c r="AC396" s="608">
        <v>0</v>
      </c>
      <c r="AD396" s="608">
        <v>2</v>
      </c>
      <c r="AE396" s="608">
        <v>1</v>
      </c>
      <c r="AF396" s="608">
        <v>0</v>
      </c>
      <c r="AG396" s="608">
        <v>4</v>
      </c>
      <c r="AH396" s="608">
        <v>0</v>
      </c>
      <c r="AI396" s="608">
        <v>0</v>
      </c>
    </row>
    <row r="397" spans="1:35" x14ac:dyDescent="0.3">
      <c r="A397" s="170" t="str">
        <f t="shared" si="6"/>
        <v>4.00578</v>
      </c>
      <c r="B397" s="608" t="s">
        <v>520</v>
      </c>
      <c r="C397" s="608" t="s">
        <v>2071</v>
      </c>
      <c r="D397" s="608" t="s">
        <v>2072</v>
      </c>
      <c r="E397" s="608" t="s">
        <v>62</v>
      </c>
      <c r="F397" s="608" t="s">
        <v>109</v>
      </c>
      <c r="G397" s="608" t="s">
        <v>5</v>
      </c>
      <c r="H397" s="608" t="s">
        <v>5308</v>
      </c>
      <c r="I397" s="608" t="s">
        <v>5314</v>
      </c>
      <c r="J397" s="608" t="s">
        <v>4393</v>
      </c>
      <c r="K397" s="608" t="s">
        <v>5426</v>
      </c>
      <c r="L397" s="608" t="s">
        <v>35</v>
      </c>
      <c r="M397" s="608" t="s">
        <v>11</v>
      </c>
      <c r="N397" s="608" t="s">
        <v>6</v>
      </c>
      <c r="O397" s="608">
        <v>119</v>
      </c>
      <c r="P397" s="608">
        <v>71</v>
      </c>
      <c r="Q397" s="608">
        <v>48</v>
      </c>
      <c r="R397" s="608">
        <v>29</v>
      </c>
      <c r="S397" s="608">
        <v>14</v>
      </c>
      <c r="T397" s="608">
        <v>38</v>
      </c>
      <c r="U397" s="608">
        <v>23</v>
      </c>
      <c r="V397" s="608">
        <v>27</v>
      </c>
      <c r="W397" s="608">
        <v>17</v>
      </c>
      <c r="X397" s="608">
        <v>18</v>
      </c>
      <c r="Y397" s="608">
        <v>11</v>
      </c>
      <c r="Z397" s="608">
        <v>7</v>
      </c>
      <c r="AA397" s="608">
        <v>6</v>
      </c>
      <c r="AB397" s="608">
        <v>0</v>
      </c>
      <c r="AC397" s="608">
        <v>0</v>
      </c>
      <c r="AD397" s="608">
        <v>15</v>
      </c>
      <c r="AE397" s="608">
        <v>15</v>
      </c>
      <c r="AF397" s="608">
        <v>10</v>
      </c>
      <c r="AG397" s="608">
        <v>7</v>
      </c>
      <c r="AH397" s="608">
        <v>1</v>
      </c>
      <c r="AI397" s="608">
        <v>0</v>
      </c>
    </row>
    <row r="398" spans="1:35" x14ac:dyDescent="0.3">
      <c r="A398" s="170" t="str">
        <f t="shared" si="6"/>
        <v>4.00579</v>
      </c>
      <c r="B398" s="608" t="s">
        <v>521</v>
      </c>
      <c r="C398" s="608" t="s">
        <v>2073</v>
      </c>
      <c r="D398" s="608" t="s">
        <v>2074</v>
      </c>
      <c r="E398" s="608" t="s">
        <v>62</v>
      </c>
      <c r="F398" s="608" t="s">
        <v>109</v>
      </c>
      <c r="G398" s="608" t="s">
        <v>5</v>
      </c>
      <c r="H398" s="608" t="s">
        <v>5308</v>
      </c>
      <c r="I398" s="608" t="s">
        <v>6387</v>
      </c>
      <c r="J398" s="608" t="s">
        <v>4393</v>
      </c>
      <c r="K398" s="608" t="s">
        <v>5426</v>
      </c>
      <c r="L398" s="608" t="s">
        <v>35</v>
      </c>
      <c r="M398" s="608" t="s">
        <v>11</v>
      </c>
      <c r="N398" s="608" t="s">
        <v>6</v>
      </c>
      <c r="O398" s="608">
        <v>14</v>
      </c>
      <c r="P398" s="608">
        <v>8</v>
      </c>
      <c r="Q398" s="608">
        <v>6</v>
      </c>
      <c r="R398" s="608">
        <v>6</v>
      </c>
      <c r="S398" s="608">
        <v>4</v>
      </c>
      <c r="T398" s="608">
        <v>1</v>
      </c>
      <c r="U398" s="608">
        <v>0</v>
      </c>
      <c r="V398" s="608">
        <v>1</v>
      </c>
      <c r="W398" s="608">
        <v>1</v>
      </c>
      <c r="X398" s="608">
        <v>6</v>
      </c>
      <c r="Y398" s="608">
        <v>3</v>
      </c>
      <c r="Z398" s="608">
        <v>0</v>
      </c>
      <c r="AA398" s="608">
        <v>0</v>
      </c>
      <c r="AB398" s="608">
        <v>0</v>
      </c>
      <c r="AC398" s="608">
        <v>0</v>
      </c>
      <c r="AD398" s="608">
        <v>2</v>
      </c>
      <c r="AE398" s="608">
        <v>1</v>
      </c>
      <c r="AF398" s="608">
        <v>0</v>
      </c>
      <c r="AG398" s="608">
        <v>3</v>
      </c>
      <c r="AH398" s="608">
        <v>0</v>
      </c>
      <c r="AI398" s="608">
        <v>0</v>
      </c>
    </row>
    <row r="399" spans="1:35" x14ac:dyDescent="0.3">
      <c r="A399" s="170" t="str">
        <f t="shared" si="6"/>
        <v>4.00580</v>
      </c>
      <c r="B399" s="608" t="s">
        <v>522</v>
      </c>
      <c r="C399" s="608" t="s">
        <v>2075</v>
      </c>
      <c r="D399" s="608" t="s">
        <v>2076</v>
      </c>
      <c r="E399" s="608" t="s">
        <v>62</v>
      </c>
      <c r="F399" s="608" t="s">
        <v>109</v>
      </c>
      <c r="G399" s="608" t="s">
        <v>13</v>
      </c>
      <c r="H399" s="608" t="s">
        <v>5308</v>
      </c>
      <c r="I399" s="608" t="s">
        <v>5309</v>
      </c>
      <c r="J399" s="608" t="s">
        <v>4393</v>
      </c>
      <c r="K399" s="608" t="s">
        <v>5426</v>
      </c>
      <c r="L399" s="608" t="s">
        <v>35</v>
      </c>
      <c r="M399" s="608" t="s">
        <v>11</v>
      </c>
      <c r="N399" s="608" t="s">
        <v>14</v>
      </c>
      <c r="O399" s="608">
        <v>80</v>
      </c>
      <c r="P399" s="608">
        <v>57</v>
      </c>
      <c r="Q399" s="608">
        <v>23</v>
      </c>
      <c r="R399" s="608">
        <v>23</v>
      </c>
      <c r="S399" s="608">
        <v>22</v>
      </c>
      <c r="T399" s="608">
        <v>20</v>
      </c>
      <c r="U399" s="608">
        <v>8</v>
      </c>
      <c r="V399" s="608">
        <v>13</v>
      </c>
      <c r="W399" s="608">
        <v>11</v>
      </c>
      <c r="X399" s="608">
        <v>20</v>
      </c>
      <c r="Y399" s="608">
        <v>12</v>
      </c>
      <c r="Z399" s="608">
        <v>4</v>
      </c>
      <c r="AA399" s="608">
        <v>4</v>
      </c>
      <c r="AB399" s="608">
        <v>0</v>
      </c>
      <c r="AC399" s="608">
        <v>0</v>
      </c>
      <c r="AD399" s="608">
        <v>1</v>
      </c>
      <c r="AE399" s="608">
        <v>12</v>
      </c>
      <c r="AF399" s="608">
        <v>2</v>
      </c>
      <c r="AG399" s="608">
        <v>8</v>
      </c>
      <c r="AH399" s="608">
        <v>0</v>
      </c>
      <c r="AI399" s="608">
        <v>0</v>
      </c>
    </row>
    <row r="400" spans="1:35" x14ac:dyDescent="0.3">
      <c r="A400" s="170" t="str">
        <f t="shared" si="6"/>
        <v>4.00581</v>
      </c>
      <c r="B400" s="608" t="s">
        <v>523</v>
      </c>
      <c r="C400" s="608" t="s">
        <v>1382</v>
      </c>
      <c r="D400" s="608" t="s">
        <v>2077</v>
      </c>
      <c r="E400" s="608" t="s">
        <v>7</v>
      </c>
      <c r="F400" s="608" t="s">
        <v>103</v>
      </c>
      <c r="G400" s="608" t="s">
        <v>7</v>
      </c>
      <c r="H400" s="608" t="s">
        <v>5308</v>
      </c>
      <c r="I400" s="608">
        <v>0</v>
      </c>
      <c r="J400" s="608" t="s">
        <v>996</v>
      </c>
      <c r="K400" s="608" t="s">
        <v>5310</v>
      </c>
      <c r="L400" s="608" t="s">
        <v>102</v>
      </c>
      <c r="M400" s="608" t="s">
        <v>9</v>
      </c>
      <c r="N400" s="608" t="s">
        <v>2</v>
      </c>
      <c r="O400" s="608">
        <v>14</v>
      </c>
      <c r="P400" s="608">
        <v>6</v>
      </c>
      <c r="Q400" s="608">
        <v>8</v>
      </c>
      <c r="R400" s="608">
        <v>10</v>
      </c>
      <c r="S400" s="608">
        <v>3</v>
      </c>
      <c r="T400" s="608">
        <v>3</v>
      </c>
      <c r="U400" s="608">
        <v>2</v>
      </c>
      <c r="V400" s="608">
        <v>1</v>
      </c>
      <c r="W400" s="608">
        <v>1</v>
      </c>
      <c r="X400" s="608">
        <v>0</v>
      </c>
      <c r="Y400" s="608">
        <v>0</v>
      </c>
      <c r="Z400" s="608">
        <v>0</v>
      </c>
      <c r="AA400" s="608">
        <v>0</v>
      </c>
      <c r="AB400" s="608">
        <v>0</v>
      </c>
      <c r="AC400" s="608">
        <v>0</v>
      </c>
      <c r="AD400" s="608">
        <v>7</v>
      </c>
      <c r="AE400" s="608">
        <v>1</v>
      </c>
      <c r="AF400" s="608">
        <v>0</v>
      </c>
      <c r="AG400" s="608">
        <v>0</v>
      </c>
      <c r="AH400" s="608">
        <v>0</v>
      </c>
      <c r="AI400" s="608">
        <v>0</v>
      </c>
    </row>
    <row r="401" spans="1:35" x14ac:dyDescent="0.3">
      <c r="A401" s="170" t="str">
        <f t="shared" si="6"/>
        <v>4.00583</v>
      </c>
      <c r="B401" s="608" t="s">
        <v>524</v>
      </c>
      <c r="C401" s="608" t="s">
        <v>1382</v>
      </c>
      <c r="D401" s="608" t="s">
        <v>2079</v>
      </c>
      <c r="E401" s="608" t="s">
        <v>4730</v>
      </c>
      <c r="F401" s="608" t="s">
        <v>3279</v>
      </c>
      <c r="G401" s="608" t="s">
        <v>4</v>
      </c>
      <c r="H401" s="608" t="s">
        <v>5308</v>
      </c>
      <c r="I401" s="608">
        <v>0</v>
      </c>
      <c r="J401" s="608" t="s">
        <v>996</v>
      </c>
      <c r="K401" s="608" t="s">
        <v>5310</v>
      </c>
      <c r="L401" s="608" t="s">
        <v>33</v>
      </c>
      <c r="M401" s="608" t="s">
        <v>15</v>
      </c>
      <c r="N401" s="608" t="s">
        <v>3</v>
      </c>
      <c r="O401" s="608">
        <v>23</v>
      </c>
      <c r="P401" s="608">
        <v>11</v>
      </c>
      <c r="Q401" s="608">
        <v>12</v>
      </c>
      <c r="R401" s="608">
        <v>4</v>
      </c>
      <c r="S401" s="608">
        <v>3</v>
      </c>
      <c r="T401" s="608">
        <v>10</v>
      </c>
      <c r="U401" s="608">
        <v>3</v>
      </c>
      <c r="V401" s="608">
        <v>4</v>
      </c>
      <c r="W401" s="608">
        <v>3</v>
      </c>
      <c r="X401" s="608">
        <v>5</v>
      </c>
      <c r="Y401" s="608">
        <v>2</v>
      </c>
      <c r="Z401" s="608">
        <v>0</v>
      </c>
      <c r="AA401" s="608">
        <v>0</v>
      </c>
      <c r="AB401" s="608">
        <v>0</v>
      </c>
      <c r="AC401" s="608">
        <v>0</v>
      </c>
      <c r="AD401" s="608">
        <v>1</v>
      </c>
      <c r="AE401" s="608">
        <v>7</v>
      </c>
      <c r="AF401" s="608">
        <v>1</v>
      </c>
      <c r="AG401" s="608">
        <v>3</v>
      </c>
      <c r="AH401" s="608">
        <v>0</v>
      </c>
      <c r="AI401" s="608">
        <v>0</v>
      </c>
    </row>
    <row r="402" spans="1:35" x14ac:dyDescent="0.3">
      <c r="A402" s="170" t="str">
        <f t="shared" si="6"/>
        <v>4.00584</v>
      </c>
      <c r="B402" s="608" t="s">
        <v>525</v>
      </c>
      <c r="C402" s="608" t="s">
        <v>2081</v>
      </c>
      <c r="D402" s="608" t="s">
        <v>2082</v>
      </c>
      <c r="E402" s="608" t="s">
        <v>4730</v>
      </c>
      <c r="F402" s="608" t="s">
        <v>3279</v>
      </c>
      <c r="G402" s="608" t="s">
        <v>6</v>
      </c>
      <c r="H402" s="608" t="s">
        <v>5308</v>
      </c>
      <c r="I402" s="608" t="s">
        <v>5309</v>
      </c>
      <c r="J402" s="608" t="s">
        <v>4393</v>
      </c>
      <c r="K402" s="608" t="s">
        <v>5310</v>
      </c>
      <c r="L402" s="608" t="s">
        <v>33</v>
      </c>
      <c r="M402" s="608" t="s">
        <v>13</v>
      </c>
      <c r="N402" s="608" t="s">
        <v>5</v>
      </c>
      <c r="O402" s="608">
        <v>86</v>
      </c>
      <c r="P402" s="608">
        <v>44</v>
      </c>
      <c r="Q402" s="608">
        <v>42</v>
      </c>
      <c r="R402" s="608">
        <v>32</v>
      </c>
      <c r="S402" s="608">
        <v>15</v>
      </c>
      <c r="T402" s="608">
        <v>12</v>
      </c>
      <c r="U402" s="608">
        <v>7</v>
      </c>
      <c r="V402" s="608">
        <v>8</v>
      </c>
      <c r="W402" s="608">
        <v>3</v>
      </c>
      <c r="X402" s="608">
        <v>32</v>
      </c>
      <c r="Y402" s="608">
        <v>17</v>
      </c>
      <c r="Z402" s="608">
        <v>2</v>
      </c>
      <c r="AA402" s="608">
        <v>2</v>
      </c>
      <c r="AB402" s="608">
        <v>0</v>
      </c>
      <c r="AC402" s="608">
        <v>0</v>
      </c>
      <c r="AD402" s="608">
        <v>17</v>
      </c>
      <c r="AE402" s="608">
        <v>5</v>
      </c>
      <c r="AF402" s="608">
        <v>5</v>
      </c>
      <c r="AG402" s="608">
        <v>15</v>
      </c>
      <c r="AH402" s="608">
        <v>0</v>
      </c>
      <c r="AI402" s="608">
        <v>0</v>
      </c>
    </row>
    <row r="403" spans="1:35" x14ac:dyDescent="0.3">
      <c r="A403" s="170" t="str">
        <f t="shared" si="6"/>
        <v>4.00587</v>
      </c>
      <c r="B403" s="608" t="s">
        <v>896</v>
      </c>
      <c r="C403" s="608" t="s">
        <v>1382</v>
      </c>
      <c r="D403" s="608" t="s">
        <v>4592</v>
      </c>
      <c r="E403" s="608" t="s">
        <v>4728</v>
      </c>
      <c r="F403" s="608" t="s">
        <v>3278</v>
      </c>
      <c r="G403" s="608" t="s">
        <v>4</v>
      </c>
      <c r="H403" s="608" t="s">
        <v>5308</v>
      </c>
      <c r="I403" s="608">
        <v>0</v>
      </c>
      <c r="J403" s="608" t="s">
        <v>996</v>
      </c>
      <c r="K403" s="608" t="s">
        <v>5310</v>
      </c>
      <c r="L403" s="608" t="s">
        <v>33</v>
      </c>
      <c r="M403" s="608" t="s">
        <v>10</v>
      </c>
      <c r="N403" s="608" t="s">
        <v>1</v>
      </c>
      <c r="O403" s="608">
        <v>0</v>
      </c>
      <c r="P403" s="608">
        <v>0</v>
      </c>
      <c r="Q403" s="608">
        <v>0</v>
      </c>
      <c r="R403" s="608">
        <v>0</v>
      </c>
      <c r="S403" s="608">
        <v>0</v>
      </c>
      <c r="T403" s="608">
        <v>0</v>
      </c>
      <c r="U403" s="608">
        <v>0</v>
      </c>
      <c r="V403" s="608">
        <v>0</v>
      </c>
      <c r="W403" s="608">
        <v>0</v>
      </c>
      <c r="X403" s="608">
        <v>0</v>
      </c>
      <c r="Y403" s="608">
        <v>0</v>
      </c>
      <c r="Z403" s="608">
        <v>0</v>
      </c>
      <c r="AA403" s="608">
        <v>0</v>
      </c>
      <c r="AB403" s="608">
        <v>0</v>
      </c>
      <c r="AC403" s="608">
        <v>0</v>
      </c>
      <c r="AD403" s="608">
        <v>0</v>
      </c>
      <c r="AE403" s="608">
        <v>0</v>
      </c>
      <c r="AF403" s="608">
        <v>0</v>
      </c>
      <c r="AG403" s="608">
        <v>0</v>
      </c>
      <c r="AH403" s="608">
        <v>0</v>
      </c>
      <c r="AI403" s="608">
        <v>0</v>
      </c>
    </row>
    <row r="404" spans="1:35" x14ac:dyDescent="0.3">
      <c r="A404" s="170" t="str">
        <f t="shared" si="6"/>
        <v>4.00589</v>
      </c>
      <c r="B404" s="608" t="s">
        <v>1025</v>
      </c>
      <c r="C404" s="608" t="s">
        <v>1382</v>
      </c>
      <c r="D404" s="608" t="s">
        <v>2585</v>
      </c>
      <c r="E404" s="608" t="s">
        <v>7</v>
      </c>
      <c r="F404" s="608" t="s">
        <v>103</v>
      </c>
      <c r="G404" s="608" t="s">
        <v>4</v>
      </c>
      <c r="H404" s="608" t="s">
        <v>5308</v>
      </c>
      <c r="I404" s="608">
        <v>0</v>
      </c>
      <c r="J404" s="608" t="s">
        <v>996</v>
      </c>
      <c r="K404" s="608" t="s">
        <v>5310</v>
      </c>
      <c r="L404" s="608" t="s">
        <v>102</v>
      </c>
      <c r="M404" s="608" t="s">
        <v>5</v>
      </c>
      <c r="N404" s="608" t="s">
        <v>4</v>
      </c>
      <c r="O404" s="608">
        <v>0</v>
      </c>
      <c r="P404" s="608">
        <v>0</v>
      </c>
      <c r="Q404" s="608">
        <v>0</v>
      </c>
      <c r="R404" s="608">
        <v>0</v>
      </c>
      <c r="S404" s="608">
        <v>0</v>
      </c>
      <c r="T404" s="608">
        <v>0</v>
      </c>
      <c r="U404" s="608">
        <v>0</v>
      </c>
      <c r="V404" s="608">
        <v>0</v>
      </c>
      <c r="W404" s="608">
        <v>0</v>
      </c>
      <c r="X404" s="608">
        <v>0</v>
      </c>
      <c r="Y404" s="608">
        <v>0</v>
      </c>
      <c r="Z404" s="608">
        <v>0</v>
      </c>
      <c r="AA404" s="608">
        <v>0</v>
      </c>
      <c r="AB404" s="608">
        <v>0</v>
      </c>
      <c r="AC404" s="608">
        <v>0</v>
      </c>
      <c r="AD404" s="608">
        <v>0</v>
      </c>
      <c r="AE404" s="608">
        <v>0</v>
      </c>
      <c r="AF404" s="608">
        <v>0</v>
      </c>
      <c r="AG404" s="608">
        <v>0</v>
      </c>
      <c r="AH404" s="608">
        <v>0</v>
      </c>
      <c r="AI404" s="608">
        <v>0</v>
      </c>
    </row>
    <row r="405" spans="1:35" x14ac:dyDescent="0.3">
      <c r="A405" s="170" t="str">
        <f t="shared" si="6"/>
        <v>4.00590</v>
      </c>
      <c r="B405" s="608" t="s">
        <v>1101</v>
      </c>
      <c r="C405" s="608" t="s">
        <v>1382</v>
      </c>
      <c r="D405" s="608" t="s">
        <v>1349</v>
      </c>
      <c r="E405" s="608" t="s">
        <v>4730</v>
      </c>
      <c r="F405" s="608" t="s">
        <v>3279</v>
      </c>
      <c r="G405" s="608" t="s">
        <v>1</v>
      </c>
      <c r="H405" s="608" t="s">
        <v>5308</v>
      </c>
      <c r="I405" s="608">
        <v>0</v>
      </c>
      <c r="J405" s="608" t="s">
        <v>996</v>
      </c>
      <c r="K405" s="608" t="s">
        <v>5310</v>
      </c>
      <c r="L405" s="608" t="s">
        <v>33</v>
      </c>
      <c r="M405" s="608" t="s">
        <v>9</v>
      </c>
      <c r="N405" s="608" t="s">
        <v>1</v>
      </c>
      <c r="O405" s="608">
        <v>3</v>
      </c>
      <c r="P405" s="608">
        <v>1</v>
      </c>
      <c r="Q405" s="608">
        <v>2</v>
      </c>
      <c r="R405" s="608">
        <v>0</v>
      </c>
      <c r="S405" s="608">
        <v>0</v>
      </c>
      <c r="T405" s="608">
        <v>3</v>
      </c>
      <c r="U405" s="608">
        <v>1</v>
      </c>
      <c r="V405" s="608">
        <v>0</v>
      </c>
      <c r="W405" s="608">
        <v>0</v>
      </c>
      <c r="X405" s="608">
        <v>0</v>
      </c>
      <c r="Y405" s="608">
        <v>0</v>
      </c>
      <c r="Z405" s="608">
        <v>0</v>
      </c>
      <c r="AA405" s="608">
        <v>0</v>
      </c>
      <c r="AB405" s="608">
        <v>0</v>
      </c>
      <c r="AC405" s="608">
        <v>0</v>
      </c>
      <c r="AD405" s="608">
        <v>0</v>
      </c>
      <c r="AE405" s="608">
        <v>2</v>
      </c>
      <c r="AF405" s="608">
        <v>0</v>
      </c>
      <c r="AG405" s="608">
        <v>0</v>
      </c>
      <c r="AH405" s="608">
        <v>0</v>
      </c>
      <c r="AI405" s="608">
        <v>0</v>
      </c>
    </row>
    <row r="406" spans="1:35" x14ac:dyDescent="0.3">
      <c r="A406" s="170" t="str">
        <f t="shared" si="6"/>
        <v>4.00602</v>
      </c>
      <c r="B406" s="608" t="s">
        <v>528</v>
      </c>
      <c r="C406" s="608" t="s">
        <v>2084</v>
      </c>
      <c r="D406" s="608" t="s">
        <v>2085</v>
      </c>
      <c r="E406" s="608" t="s">
        <v>4741</v>
      </c>
      <c r="F406" s="608" t="s">
        <v>101</v>
      </c>
      <c r="G406" s="608" t="s">
        <v>2</v>
      </c>
      <c r="H406" s="608" t="s">
        <v>5308</v>
      </c>
      <c r="I406" s="608" t="s">
        <v>5309</v>
      </c>
      <c r="J406" s="608" t="s">
        <v>4393</v>
      </c>
      <c r="K406" s="608" t="s">
        <v>5426</v>
      </c>
      <c r="L406" s="608" t="s">
        <v>102</v>
      </c>
      <c r="M406" s="608" t="s">
        <v>11</v>
      </c>
      <c r="N406" s="608" t="s">
        <v>3</v>
      </c>
      <c r="O406" s="608">
        <v>365</v>
      </c>
      <c r="P406" s="608">
        <v>187</v>
      </c>
      <c r="Q406" s="608">
        <v>178</v>
      </c>
      <c r="R406" s="608">
        <v>146</v>
      </c>
      <c r="S406" s="608">
        <v>70</v>
      </c>
      <c r="T406" s="608">
        <v>113</v>
      </c>
      <c r="U406" s="608">
        <v>56</v>
      </c>
      <c r="V406" s="608">
        <v>25</v>
      </c>
      <c r="W406" s="608">
        <v>17</v>
      </c>
      <c r="X406" s="608">
        <v>71</v>
      </c>
      <c r="Y406" s="608">
        <v>39</v>
      </c>
      <c r="Z406" s="608">
        <v>10</v>
      </c>
      <c r="AA406" s="608">
        <v>5</v>
      </c>
      <c r="AB406" s="608">
        <v>0</v>
      </c>
      <c r="AC406" s="608">
        <v>0</v>
      </c>
      <c r="AD406" s="608">
        <v>76</v>
      </c>
      <c r="AE406" s="608">
        <v>57</v>
      </c>
      <c r="AF406" s="608">
        <v>8</v>
      </c>
      <c r="AG406" s="608">
        <v>32</v>
      </c>
      <c r="AH406" s="608">
        <v>5</v>
      </c>
      <c r="AI406" s="608">
        <v>0</v>
      </c>
    </row>
    <row r="407" spans="1:35" x14ac:dyDescent="0.3">
      <c r="A407" s="170" t="str">
        <f t="shared" si="6"/>
        <v>4.00604</v>
      </c>
      <c r="B407" s="608" t="s">
        <v>529</v>
      </c>
      <c r="C407" s="608" t="s">
        <v>2088</v>
      </c>
      <c r="D407" s="608" t="s">
        <v>2089</v>
      </c>
      <c r="E407" s="608" t="s">
        <v>295</v>
      </c>
      <c r="F407" s="608" t="s">
        <v>4215</v>
      </c>
      <c r="G407" s="608" t="s">
        <v>4</v>
      </c>
      <c r="H407" s="608" t="s">
        <v>5308</v>
      </c>
      <c r="I407" s="608" t="s">
        <v>5309</v>
      </c>
      <c r="J407" s="608" t="s">
        <v>4393</v>
      </c>
      <c r="K407" s="608" t="s">
        <v>5426</v>
      </c>
      <c r="L407" s="608" t="s">
        <v>60</v>
      </c>
      <c r="M407" s="608" t="s">
        <v>3</v>
      </c>
      <c r="N407" s="608" t="s">
        <v>2</v>
      </c>
      <c r="O407" s="608">
        <v>89</v>
      </c>
      <c r="P407" s="608">
        <v>47</v>
      </c>
      <c r="Q407" s="608">
        <v>42</v>
      </c>
      <c r="R407" s="608">
        <v>24</v>
      </c>
      <c r="S407" s="608">
        <v>15</v>
      </c>
      <c r="T407" s="608">
        <v>28</v>
      </c>
      <c r="U407" s="608">
        <v>16</v>
      </c>
      <c r="V407" s="608">
        <v>24</v>
      </c>
      <c r="W407" s="608">
        <v>9</v>
      </c>
      <c r="X407" s="608">
        <v>12</v>
      </c>
      <c r="Y407" s="608">
        <v>6</v>
      </c>
      <c r="Z407" s="608">
        <v>1</v>
      </c>
      <c r="AA407" s="608">
        <v>1</v>
      </c>
      <c r="AB407" s="608">
        <v>0</v>
      </c>
      <c r="AC407" s="608">
        <v>0</v>
      </c>
      <c r="AD407" s="608">
        <v>9</v>
      </c>
      <c r="AE407" s="608">
        <v>12</v>
      </c>
      <c r="AF407" s="608">
        <v>15</v>
      </c>
      <c r="AG407" s="608">
        <v>6</v>
      </c>
      <c r="AH407" s="608">
        <v>0</v>
      </c>
      <c r="AI407" s="608">
        <v>0</v>
      </c>
    </row>
    <row r="408" spans="1:35" x14ac:dyDescent="0.3">
      <c r="A408" s="170" t="str">
        <f t="shared" si="6"/>
        <v>4.00607</v>
      </c>
      <c r="B408" s="608" t="s">
        <v>530</v>
      </c>
      <c r="C408" s="608" t="s">
        <v>2090</v>
      </c>
      <c r="D408" s="608" t="s">
        <v>4160</v>
      </c>
      <c r="E408" s="608" t="s">
        <v>4729</v>
      </c>
      <c r="F408" s="608" t="s">
        <v>208</v>
      </c>
      <c r="G408" s="608" t="s">
        <v>3</v>
      </c>
      <c r="H408" s="608" t="s">
        <v>5308</v>
      </c>
      <c r="I408" s="608" t="s">
        <v>6387</v>
      </c>
      <c r="J408" s="608" t="s">
        <v>4393</v>
      </c>
      <c r="K408" s="608" t="s">
        <v>5426</v>
      </c>
      <c r="L408" s="608" t="s">
        <v>33</v>
      </c>
      <c r="M408" s="608" t="s">
        <v>6</v>
      </c>
      <c r="N408" s="608" t="s">
        <v>5</v>
      </c>
      <c r="O408" s="608">
        <v>8</v>
      </c>
      <c r="P408" s="608">
        <v>7</v>
      </c>
      <c r="Q408" s="608">
        <v>1</v>
      </c>
      <c r="R408" s="608">
        <v>0</v>
      </c>
      <c r="S408" s="608">
        <v>0</v>
      </c>
      <c r="T408" s="608">
        <v>4</v>
      </c>
      <c r="U408" s="608">
        <v>3</v>
      </c>
      <c r="V408" s="608">
        <v>2</v>
      </c>
      <c r="W408" s="608">
        <v>2</v>
      </c>
      <c r="X408" s="608">
        <v>2</v>
      </c>
      <c r="Y408" s="608">
        <v>2</v>
      </c>
      <c r="Z408" s="608">
        <v>0</v>
      </c>
      <c r="AA408" s="608">
        <v>0</v>
      </c>
      <c r="AB408" s="608">
        <v>0</v>
      </c>
      <c r="AC408" s="608">
        <v>0</v>
      </c>
      <c r="AD408" s="608">
        <v>0</v>
      </c>
      <c r="AE408" s="608">
        <v>1</v>
      </c>
      <c r="AF408" s="608">
        <v>0</v>
      </c>
      <c r="AG408" s="608">
        <v>0</v>
      </c>
      <c r="AH408" s="608">
        <v>0</v>
      </c>
      <c r="AI408" s="608">
        <v>0</v>
      </c>
    </row>
    <row r="409" spans="1:35" x14ac:dyDescent="0.3">
      <c r="A409" s="170" t="str">
        <f t="shared" si="6"/>
        <v>4.00610</v>
      </c>
      <c r="B409" s="608" t="s">
        <v>1027</v>
      </c>
      <c r="C409" s="608" t="s">
        <v>2091</v>
      </c>
      <c r="D409" s="608" t="s">
        <v>2092</v>
      </c>
      <c r="E409" s="608" t="s">
        <v>99</v>
      </c>
      <c r="F409" s="608" t="s">
        <v>71</v>
      </c>
      <c r="G409" s="608" t="s">
        <v>15</v>
      </c>
      <c r="H409" s="608" t="s">
        <v>5308</v>
      </c>
      <c r="I409" s="608" t="s">
        <v>6387</v>
      </c>
      <c r="J409" s="608" t="s">
        <v>4393</v>
      </c>
      <c r="K409" s="608" t="s">
        <v>5310</v>
      </c>
      <c r="L409" s="608" t="s">
        <v>72</v>
      </c>
      <c r="M409" s="608" t="s">
        <v>11</v>
      </c>
      <c r="N409" s="608" t="s">
        <v>1</v>
      </c>
      <c r="O409" s="608">
        <v>9</v>
      </c>
      <c r="P409" s="608">
        <v>4</v>
      </c>
      <c r="Q409" s="608">
        <v>5</v>
      </c>
      <c r="R409" s="608">
        <v>0</v>
      </c>
      <c r="S409" s="608">
        <v>0</v>
      </c>
      <c r="T409" s="608">
        <v>2</v>
      </c>
      <c r="U409" s="608">
        <v>2</v>
      </c>
      <c r="V409" s="608">
        <v>2</v>
      </c>
      <c r="W409" s="608">
        <v>1</v>
      </c>
      <c r="X409" s="608">
        <v>2</v>
      </c>
      <c r="Y409" s="608">
        <v>1</v>
      </c>
      <c r="Z409" s="608">
        <v>3</v>
      </c>
      <c r="AA409" s="608">
        <v>0</v>
      </c>
      <c r="AB409" s="608">
        <v>0</v>
      </c>
      <c r="AC409" s="608">
        <v>0</v>
      </c>
      <c r="AD409" s="608">
        <v>0</v>
      </c>
      <c r="AE409" s="608">
        <v>0</v>
      </c>
      <c r="AF409" s="608">
        <v>1</v>
      </c>
      <c r="AG409" s="608">
        <v>1</v>
      </c>
      <c r="AH409" s="608">
        <v>3</v>
      </c>
      <c r="AI409" s="608">
        <v>0</v>
      </c>
    </row>
    <row r="410" spans="1:35" x14ac:dyDescent="0.3">
      <c r="A410" s="170" t="str">
        <f t="shared" si="6"/>
        <v>4.00611</v>
      </c>
      <c r="B410" s="608" t="s">
        <v>1106</v>
      </c>
      <c r="C410" s="608" t="s">
        <v>2093</v>
      </c>
      <c r="D410" s="608" t="s">
        <v>2360</v>
      </c>
      <c r="E410" s="608" t="s">
        <v>99</v>
      </c>
      <c r="F410" s="608" t="s">
        <v>71</v>
      </c>
      <c r="G410" s="608" t="s">
        <v>13</v>
      </c>
      <c r="H410" s="608" t="s">
        <v>5308</v>
      </c>
      <c r="I410" s="608" t="s">
        <v>6387</v>
      </c>
      <c r="J410" s="608" t="s">
        <v>4393</v>
      </c>
      <c r="K410" s="608" t="s">
        <v>5426</v>
      </c>
      <c r="L410" s="608" t="s">
        <v>72</v>
      </c>
      <c r="M410" s="608" t="s">
        <v>11</v>
      </c>
      <c r="N410" s="608" t="s">
        <v>4</v>
      </c>
      <c r="O410" s="608">
        <v>3</v>
      </c>
      <c r="P410" s="608">
        <v>0</v>
      </c>
      <c r="Q410" s="608">
        <v>3</v>
      </c>
      <c r="R410" s="608">
        <v>0</v>
      </c>
      <c r="S410" s="608">
        <v>0</v>
      </c>
      <c r="T410" s="608">
        <v>1</v>
      </c>
      <c r="U410" s="608">
        <v>0</v>
      </c>
      <c r="V410" s="608">
        <v>0</v>
      </c>
      <c r="W410" s="608">
        <v>0</v>
      </c>
      <c r="X410" s="608">
        <v>0</v>
      </c>
      <c r="Y410" s="608">
        <v>0</v>
      </c>
      <c r="Z410" s="608">
        <v>2</v>
      </c>
      <c r="AA410" s="608">
        <v>0</v>
      </c>
      <c r="AB410" s="608">
        <v>0</v>
      </c>
      <c r="AC410" s="608">
        <v>0</v>
      </c>
      <c r="AD410" s="608">
        <v>0</v>
      </c>
      <c r="AE410" s="608">
        <v>1</v>
      </c>
      <c r="AF410" s="608">
        <v>0</v>
      </c>
      <c r="AG410" s="608">
        <v>0</v>
      </c>
      <c r="AH410" s="608">
        <v>2</v>
      </c>
      <c r="AI410" s="608">
        <v>0</v>
      </c>
    </row>
    <row r="411" spans="1:35" x14ac:dyDescent="0.3">
      <c r="A411" s="170" t="str">
        <f t="shared" si="6"/>
        <v>4.00612</v>
      </c>
      <c r="B411" s="608" t="s">
        <v>1206</v>
      </c>
      <c r="C411" s="608" t="s">
        <v>2094</v>
      </c>
      <c r="D411" s="608" t="s">
        <v>2095</v>
      </c>
      <c r="E411" s="608" t="s">
        <v>9</v>
      </c>
      <c r="F411" s="608" t="s">
        <v>289</v>
      </c>
      <c r="G411" s="608" t="s">
        <v>5</v>
      </c>
      <c r="H411" s="608" t="s">
        <v>5308</v>
      </c>
      <c r="I411" s="608" t="s">
        <v>5309</v>
      </c>
      <c r="J411" s="608" t="s">
        <v>4393</v>
      </c>
      <c r="K411" s="608" t="s">
        <v>5426</v>
      </c>
      <c r="L411" s="608" t="s">
        <v>118</v>
      </c>
      <c r="M411" s="608" t="s">
        <v>11</v>
      </c>
      <c r="N411" s="608" t="s">
        <v>2</v>
      </c>
      <c r="O411" s="608">
        <v>33</v>
      </c>
      <c r="P411" s="608">
        <v>15</v>
      </c>
      <c r="Q411" s="608">
        <v>18</v>
      </c>
      <c r="R411" s="608">
        <v>8</v>
      </c>
      <c r="S411" s="608">
        <v>4</v>
      </c>
      <c r="T411" s="608">
        <v>6</v>
      </c>
      <c r="U411" s="608">
        <v>1</v>
      </c>
      <c r="V411" s="608">
        <v>7</v>
      </c>
      <c r="W411" s="608">
        <v>3</v>
      </c>
      <c r="X411" s="608">
        <v>10</v>
      </c>
      <c r="Y411" s="608">
        <v>5</v>
      </c>
      <c r="Z411" s="608">
        <v>2</v>
      </c>
      <c r="AA411" s="608">
        <v>2</v>
      </c>
      <c r="AB411" s="608">
        <v>0</v>
      </c>
      <c r="AC411" s="608">
        <v>0</v>
      </c>
      <c r="AD411" s="608">
        <v>4</v>
      </c>
      <c r="AE411" s="608">
        <v>5</v>
      </c>
      <c r="AF411" s="608">
        <v>4</v>
      </c>
      <c r="AG411" s="608">
        <v>5</v>
      </c>
      <c r="AH411" s="608">
        <v>0</v>
      </c>
      <c r="AI411" s="608">
        <v>0</v>
      </c>
    </row>
    <row r="412" spans="1:35" x14ac:dyDescent="0.3">
      <c r="A412" s="170" t="str">
        <f t="shared" si="6"/>
        <v>4.00614</v>
      </c>
      <c r="B412" s="608" t="s">
        <v>532</v>
      </c>
      <c r="C412" s="608" t="s">
        <v>2097</v>
      </c>
      <c r="D412" s="608" t="s">
        <v>2098</v>
      </c>
      <c r="E412" s="608" t="s">
        <v>9</v>
      </c>
      <c r="F412" s="608" t="s">
        <v>289</v>
      </c>
      <c r="G412" s="608" t="s">
        <v>2</v>
      </c>
      <c r="H412" s="608" t="s">
        <v>5308</v>
      </c>
      <c r="I412" s="608" t="s">
        <v>5367</v>
      </c>
      <c r="J412" s="608" t="s">
        <v>4393</v>
      </c>
      <c r="K412" s="608" t="s">
        <v>5310</v>
      </c>
      <c r="L412" s="608" t="s">
        <v>118</v>
      </c>
      <c r="M412" s="608" t="s">
        <v>1</v>
      </c>
      <c r="N412" s="608" t="s">
        <v>4</v>
      </c>
      <c r="O412" s="608">
        <v>184</v>
      </c>
      <c r="P412" s="608">
        <v>106</v>
      </c>
      <c r="Q412" s="608">
        <v>78</v>
      </c>
      <c r="R412" s="608">
        <v>72</v>
      </c>
      <c r="S412" s="608">
        <v>33</v>
      </c>
      <c r="T412" s="608">
        <v>50</v>
      </c>
      <c r="U412" s="608">
        <v>31</v>
      </c>
      <c r="V412" s="608">
        <v>30</v>
      </c>
      <c r="W412" s="608">
        <v>21</v>
      </c>
      <c r="X412" s="608">
        <v>19</v>
      </c>
      <c r="Y412" s="608">
        <v>10</v>
      </c>
      <c r="Z412" s="608">
        <v>13</v>
      </c>
      <c r="AA412" s="608">
        <v>11</v>
      </c>
      <c r="AB412" s="608">
        <v>0</v>
      </c>
      <c r="AC412" s="608">
        <v>0</v>
      </c>
      <c r="AD412" s="608">
        <v>39</v>
      </c>
      <c r="AE412" s="608">
        <v>19</v>
      </c>
      <c r="AF412" s="608">
        <v>9</v>
      </c>
      <c r="AG412" s="608">
        <v>9</v>
      </c>
      <c r="AH412" s="608">
        <v>2</v>
      </c>
      <c r="AI412" s="608">
        <v>0</v>
      </c>
    </row>
    <row r="413" spans="1:35" x14ac:dyDescent="0.3">
      <c r="A413" s="170" t="str">
        <f t="shared" si="6"/>
        <v>4.00615</v>
      </c>
      <c r="B413" s="608" t="s">
        <v>534</v>
      </c>
      <c r="C413" s="608" t="s">
        <v>2099</v>
      </c>
      <c r="D413" s="608" t="s">
        <v>2100</v>
      </c>
      <c r="E413" s="608" t="s">
        <v>378</v>
      </c>
      <c r="F413" s="608" t="s">
        <v>4216</v>
      </c>
      <c r="G413" s="608" t="s">
        <v>2</v>
      </c>
      <c r="H413" s="608" t="s">
        <v>5308</v>
      </c>
      <c r="I413" s="608" t="s">
        <v>5309</v>
      </c>
      <c r="J413" s="608" t="s">
        <v>4393</v>
      </c>
      <c r="K413" s="608" t="s">
        <v>5426</v>
      </c>
      <c r="L413" s="608" t="s">
        <v>35</v>
      </c>
      <c r="M413" s="608" t="s">
        <v>15</v>
      </c>
      <c r="N413" s="608" t="s">
        <v>2</v>
      </c>
      <c r="O413" s="608">
        <v>31</v>
      </c>
      <c r="P413" s="608">
        <v>16</v>
      </c>
      <c r="Q413" s="608">
        <v>15</v>
      </c>
      <c r="R413" s="608">
        <v>14</v>
      </c>
      <c r="S413" s="608">
        <v>8</v>
      </c>
      <c r="T413" s="608">
        <v>10</v>
      </c>
      <c r="U413" s="608">
        <v>5</v>
      </c>
      <c r="V413" s="608">
        <v>2</v>
      </c>
      <c r="W413" s="608">
        <v>2</v>
      </c>
      <c r="X413" s="608">
        <v>4</v>
      </c>
      <c r="Y413" s="608">
        <v>1</v>
      </c>
      <c r="Z413" s="608">
        <v>1</v>
      </c>
      <c r="AA413" s="608">
        <v>0</v>
      </c>
      <c r="AB413" s="608">
        <v>0</v>
      </c>
      <c r="AC413" s="608">
        <v>0</v>
      </c>
      <c r="AD413" s="608">
        <v>6</v>
      </c>
      <c r="AE413" s="608">
        <v>5</v>
      </c>
      <c r="AF413" s="608">
        <v>0</v>
      </c>
      <c r="AG413" s="608">
        <v>3</v>
      </c>
      <c r="AH413" s="608">
        <v>1</v>
      </c>
      <c r="AI413" s="608">
        <v>0</v>
      </c>
    </row>
    <row r="414" spans="1:35" x14ac:dyDescent="0.3">
      <c r="A414" s="170" t="str">
        <f t="shared" si="6"/>
        <v>4.00616</v>
      </c>
      <c r="B414" s="608" t="s">
        <v>535</v>
      </c>
      <c r="C414" s="608" t="s">
        <v>2101</v>
      </c>
      <c r="D414" s="608" t="s">
        <v>2102</v>
      </c>
      <c r="E414" s="608" t="s">
        <v>4741</v>
      </c>
      <c r="F414" s="608" t="s">
        <v>101</v>
      </c>
      <c r="G414" s="608" t="s">
        <v>4</v>
      </c>
      <c r="H414" s="608" t="s">
        <v>5308</v>
      </c>
      <c r="I414" s="608" t="s">
        <v>6387</v>
      </c>
      <c r="J414" s="608" t="s">
        <v>4393</v>
      </c>
      <c r="K414" s="608" t="s">
        <v>5426</v>
      </c>
      <c r="L414" s="608" t="s">
        <v>102</v>
      </c>
      <c r="M414" s="608" t="s">
        <v>11</v>
      </c>
      <c r="N414" s="608" t="s">
        <v>3</v>
      </c>
      <c r="O414" s="608">
        <v>88</v>
      </c>
      <c r="P414" s="608">
        <v>49</v>
      </c>
      <c r="Q414" s="608">
        <v>39</v>
      </c>
      <c r="R414" s="608">
        <v>22</v>
      </c>
      <c r="S414" s="608">
        <v>11</v>
      </c>
      <c r="T414" s="608">
        <v>23</v>
      </c>
      <c r="U414" s="608">
        <v>11</v>
      </c>
      <c r="V414" s="608">
        <v>15</v>
      </c>
      <c r="W414" s="608">
        <v>12</v>
      </c>
      <c r="X414" s="608">
        <v>19</v>
      </c>
      <c r="Y414" s="608">
        <v>10</v>
      </c>
      <c r="Z414" s="608">
        <v>9</v>
      </c>
      <c r="AA414" s="608">
        <v>5</v>
      </c>
      <c r="AB414" s="608">
        <v>0</v>
      </c>
      <c r="AC414" s="608">
        <v>0</v>
      </c>
      <c r="AD414" s="608">
        <v>11</v>
      </c>
      <c r="AE414" s="608">
        <v>12</v>
      </c>
      <c r="AF414" s="608">
        <v>3</v>
      </c>
      <c r="AG414" s="608">
        <v>9</v>
      </c>
      <c r="AH414" s="608">
        <v>4</v>
      </c>
      <c r="AI414" s="608">
        <v>0</v>
      </c>
    </row>
    <row r="415" spans="1:35" x14ac:dyDescent="0.3">
      <c r="A415" s="170" t="str">
        <f t="shared" si="6"/>
        <v>4.00617</v>
      </c>
      <c r="B415" s="608" t="s">
        <v>536</v>
      </c>
      <c r="C415" s="608" t="s">
        <v>2104</v>
      </c>
      <c r="D415" s="608" t="s">
        <v>2105</v>
      </c>
      <c r="E415" s="608" t="s">
        <v>4739</v>
      </c>
      <c r="F415" s="608" t="s">
        <v>3281</v>
      </c>
      <c r="G415" s="608" t="s">
        <v>3</v>
      </c>
      <c r="H415" s="608" t="s">
        <v>5308</v>
      </c>
      <c r="I415" s="608" t="s">
        <v>5950</v>
      </c>
      <c r="J415" s="608" t="s">
        <v>4393</v>
      </c>
      <c r="K415" s="608" t="s">
        <v>5426</v>
      </c>
      <c r="L415" s="608" t="s">
        <v>60</v>
      </c>
      <c r="M415" s="608" t="s">
        <v>4</v>
      </c>
      <c r="N415" s="608" t="s">
        <v>4</v>
      </c>
      <c r="O415" s="608">
        <v>57</v>
      </c>
      <c r="P415" s="608">
        <v>32</v>
      </c>
      <c r="Q415" s="608">
        <v>25</v>
      </c>
      <c r="R415" s="608">
        <v>22</v>
      </c>
      <c r="S415" s="608">
        <v>9</v>
      </c>
      <c r="T415" s="608">
        <v>17</v>
      </c>
      <c r="U415" s="608">
        <v>12</v>
      </c>
      <c r="V415" s="608">
        <v>1</v>
      </c>
      <c r="W415" s="608">
        <v>0</v>
      </c>
      <c r="X415" s="608">
        <v>11</v>
      </c>
      <c r="Y415" s="608">
        <v>6</v>
      </c>
      <c r="Z415" s="608">
        <v>6</v>
      </c>
      <c r="AA415" s="608">
        <v>5</v>
      </c>
      <c r="AB415" s="608">
        <v>0</v>
      </c>
      <c r="AC415" s="608">
        <v>0</v>
      </c>
      <c r="AD415" s="608">
        <v>13</v>
      </c>
      <c r="AE415" s="608">
        <v>5</v>
      </c>
      <c r="AF415" s="608">
        <v>1</v>
      </c>
      <c r="AG415" s="608">
        <v>5</v>
      </c>
      <c r="AH415" s="608">
        <v>1</v>
      </c>
      <c r="AI415" s="608">
        <v>0</v>
      </c>
    </row>
    <row r="416" spans="1:35" x14ac:dyDescent="0.3">
      <c r="A416" s="170" t="str">
        <f t="shared" si="6"/>
        <v>4.00618</v>
      </c>
      <c r="B416" s="608" t="s">
        <v>537</v>
      </c>
      <c r="C416" s="608" t="s">
        <v>2106</v>
      </c>
      <c r="D416" s="608" t="s">
        <v>4161</v>
      </c>
      <c r="E416" s="608" t="s">
        <v>295</v>
      </c>
      <c r="F416" s="608" t="s">
        <v>4215</v>
      </c>
      <c r="G416" s="608" t="s">
        <v>10</v>
      </c>
      <c r="H416" s="608" t="s">
        <v>5308</v>
      </c>
      <c r="I416" s="608" t="s">
        <v>5309</v>
      </c>
      <c r="J416" s="608" t="s">
        <v>4393</v>
      </c>
      <c r="K416" s="608" t="s">
        <v>5426</v>
      </c>
      <c r="L416" s="608" t="s">
        <v>60</v>
      </c>
      <c r="M416" s="608" t="s">
        <v>5</v>
      </c>
      <c r="N416" s="608" t="s">
        <v>3</v>
      </c>
      <c r="O416" s="608">
        <v>326</v>
      </c>
      <c r="P416" s="608">
        <v>163</v>
      </c>
      <c r="Q416" s="608">
        <v>163</v>
      </c>
      <c r="R416" s="608">
        <v>103</v>
      </c>
      <c r="S416" s="608">
        <v>46</v>
      </c>
      <c r="T416" s="608">
        <v>95</v>
      </c>
      <c r="U416" s="608">
        <v>38</v>
      </c>
      <c r="V416" s="608">
        <v>38</v>
      </c>
      <c r="W416" s="608">
        <v>22</v>
      </c>
      <c r="X416" s="608">
        <v>64</v>
      </c>
      <c r="Y416" s="608">
        <v>42</v>
      </c>
      <c r="Z416" s="608">
        <v>26</v>
      </c>
      <c r="AA416" s="608">
        <v>15</v>
      </c>
      <c r="AB416" s="608">
        <v>0</v>
      </c>
      <c r="AC416" s="608">
        <v>0</v>
      </c>
      <c r="AD416" s="608">
        <v>57</v>
      </c>
      <c r="AE416" s="608">
        <v>57</v>
      </c>
      <c r="AF416" s="608">
        <v>16</v>
      </c>
      <c r="AG416" s="608">
        <v>22</v>
      </c>
      <c r="AH416" s="608">
        <v>11</v>
      </c>
      <c r="AI416" s="608">
        <v>0</v>
      </c>
    </row>
    <row r="417" spans="1:35" x14ac:dyDescent="0.3">
      <c r="A417" s="170" t="str">
        <f t="shared" si="6"/>
        <v>4.00620</v>
      </c>
      <c r="B417" s="608" t="s">
        <v>538</v>
      </c>
      <c r="C417" s="608" t="s">
        <v>2108</v>
      </c>
      <c r="D417" s="608" t="s">
        <v>2109</v>
      </c>
      <c r="E417" s="608" t="s">
        <v>62</v>
      </c>
      <c r="F417" s="608" t="s">
        <v>109</v>
      </c>
      <c r="G417" s="608" t="s">
        <v>5</v>
      </c>
      <c r="H417" s="608" t="s">
        <v>5308</v>
      </c>
      <c r="I417" s="608" t="s">
        <v>5309</v>
      </c>
      <c r="J417" s="608" t="s">
        <v>4393</v>
      </c>
      <c r="K417" s="608" t="s">
        <v>5426</v>
      </c>
      <c r="L417" s="608" t="s">
        <v>35</v>
      </c>
      <c r="M417" s="608" t="s">
        <v>11</v>
      </c>
      <c r="N417" s="608" t="s">
        <v>6</v>
      </c>
      <c r="O417" s="608">
        <v>133</v>
      </c>
      <c r="P417" s="608">
        <v>83</v>
      </c>
      <c r="Q417" s="608">
        <v>50</v>
      </c>
      <c r="R417" s="608">
        <v>38</v>
      </c>
      <c r="S417" s="608">
        <v>22</v>
      </c>
      <c r="T417" s="608">
        <v>38</v>
      </c>
      <c r="U417" s="608">
        <v>25</v>
      </c>
      <c r="V417" s="608">
        <v>23</v>
      </c>
      <c r="W417" s="608">
        <v>16</v>
      </c>
      <c r="X417" s="608">
        <v>24</v>
      </c>
      <c r="Y417" s="608">
        <v>13</v>
      </c>
      <c r="Z417" s="608">
        <v>10</v>
      </c>
      <c r="AA417" s="608">
        <v>7</v>
      </c>
      <c r="AB417" s="608">
        <v>0</v>
      </c>
      <c r="AC417" s="608">
        <v>0</v>
      </c>
      <c r="AD417" s="608">
        <v>16</v>
      </c>
      <c r="AE417" s="608">
        <v>13</v>
      </c>
      <c r="AF417" s="608">
        <v>7</v>
      </c>
      <c r="AG417" s="608">
        <v>11</v>
      </c>
      <c r="AH417" s="608">
        <v>3</v>
      </c>
      <c r="AI417" s="608">
        <v>0</v>
      </c>
    </row>
    <row r="418" spans="1:35" x14ac:dyDescent="0.3">
      <c r="A418" s="170" t="str">
        <f t="shared" si="6"/>
        <v>4.00621</v>
      </c>
      <c r="B418" s="608" t="s">
        <v>539</v>
      </c>
      <c r="C418" s="608" t="s">
        <v>2110</v>
      </c>
      <c r="D418" s="608" t="s">
        <v>4744</v>
      </c>
      <c r="E418" s="608" t="s">
        <v>62</v>
      </c>
      <c r="F418" s="608" t="s">
        <v>109</v>
      </c>
      <c r="G418" s="608" t="s">
        <v>6</v>
      </c>
      <c r="H418" s="608" t="s">
        <v>5308</v>
      </c>
      <c r="I418" s="608" t="s">
        <v>5603</v>
      </c>
      <c r="J418" s="608" t="s">
        <v>4393</v>
      </c>
      <c r="K418" s="608" t="s">
        <v>5310</v>
      </c>
      <c r="L418" s="608" t="s">
        <v>35</v>
      </c>
      <c r="M418" s="608" t="s">
        <v>11</v>
      </c>
      <c r="N418" s="608" t="s">
        <v>7</v>
      </c>
      <c r="O418" s="608">
        <v>9</v>
      </c>
      <c r="P418" s="608">
        <v>5</v>
      </c>
      <c r="Q418" s="608">
        <v>4</v>
      </c>
      <c r="R418" s="608">
        <v>0</v>
      </c>
      <c r="S418" s="608">
        <v>0</v>
      </c>
      <c r="T418" s="608">
        <v>0</v>
      </c>
      <c r="U418" s="608">
        <v>0</v>
      </c>
      <c r="V418" s="608">
        <v>0</v>
      </c>
      <c r="W418" s="608">
        <v>0</v>
      </c>
      <c r="X418" s="608">
        <v>9</v>
      </c>
      <c r="Y418" s="608">
        <v>5</v>
      </c>
      <c r="Z418" s="608">
        <v>0</v>
      </c>
      <c r="AA418" s="608">
        <v>0</v>
      </c>
      <c r="AB418" s="608">
        <v>0</v>
      </c>
      <c r="AC418" s="608">
        <v>0</v>
      </c>
      <c r="AD418" s="608">
        <v>0</v>
      </c>
      <c r="AE418" s="608">
        <v>0</v>
      </c>
      <c r="AF418" s="608">
        <v>0</v>
      </c>
      <c r="AG418" s="608">
        <v>4</v>
      </c>
      <c r="AH418" s="608">
        <v>0</v>
      </c>
      <c r="AI418" s="608">
        <v>0</v>
      </c>
    </row>
    <row r="419" spans="1:35" x14ac:dyDescent="0.3">
      <c r="A419" s="170" t="str">
        <f t="shared" si="6"/>
        <v>4.00622</v>
      </c>
      <c r="B419" s="608" t="s">
        <v>540</v>
      </c>
      <c r="C419" s="608" t="s">
        <v>2111</v>
      </c>
      <c r="D419" s="608" t="s">
        <v>3045</v>
      </c>
      <c r="E419" s="608" t="s">
        <v>2</v>
      </c>
      <c r="F419" s="608" t="s">
        <v>164</v>
      </c>
      <c r="G419" s="608" t="s">
        <v>3</v>
      </c>
      <c r="H419" s="608" t="s">
        <v>5308</v>
      </c>
      <c r="I419" s="608" t="s">
        <v>6387</v>
      </c>
      <c r="J419" s="608" t="s">
        <v>4393</v>
      </c>
      <c r="K419" s="608" t="s">
        <v>5426</v>
      </c>
      <c r="L419" s="608" t="s">
        <v>33</v>
      </c>
      <c r="M419" s="608" t="s">
        <v>4</v>
      </c>
      <c r="N419" s="608" t="s">
        <v>10</v>
      </c>
      <c r="O419" s="608">
        <v>0</v>
      </c>
      <c r="P419" s="608">
        <v>0</v>
      </c>
      <c r="Q419" s="608">
        <v>0</v>
      </c>
      <c r="R419" s="608">
        <v>0</v>
      </c>
      <c r="S419" s="608">
        <v>0</v>
      </c>
      <c r="T419" s="608">
        <v>0</v>
      </c>
      <c r="U419" s="608">
        <v>0</v>
      </c>
      <c r="V419" s="608">
        <v>0</v>
      </c>
      <c r="W419" s="608">
        <v>0</v>
      </c>
      <c r="X419" s="608">
        <v>0</v>
      </c>
      <c r="Y419" s="608">
        <v>0</v>
      </c>
      <c r="Z419" s="608">
        <v>0</v>
      </c>
      <c r="AA419" s="608">
        <v>0</v>
      </c>
      <c r="AB419" s="608">
        <v>0</v>
      </c>
      <c r="AC419" s="608">
        <v>0</v>
      </c>
      <c r="AD419" s="608">
        <v>0</v>
      </c>
      <c r="AE419" s="608">
        <v>0</v>
      </c>
      <c r="AF419" s="608">
        <v>0</v>
      </c>
      <c r="AG419" s="608">
        <v>0</v>
      </c>
      <c r="AH419" s="608">
        <v>0</v>
      </c>
      <c r="AI419" s="608">
        <v>0</v>
      </c>
    </row>
    <row r="420" spans="1:35" x14ac:dyDescent="0.3">
      <c r="A420" s="170" t="str">
        <f t="shared" si="6"/>
        <v>4.00623</v>
      </c>
      <c r="B420" s="608" t="s">
        <v>541</v>
      </c>
      <c r="C420" s="608" t="s">
        <v>1382</v>
      </c>
      <c r="D420" s="608" t="s">
        <v>2112</v>
      </c>
      <c r="E420" s="608" t="s">
        <v>3</v>
      </c>
      <c r="F420" s="608" t="s">
        <v>58</v>
      </c>
      <c r="G420" s="608" t="s">
        <v>9</v>
      </c>
      <c r="H420" s="608" t="s">
        <v>5308</v>
      </c>
      <c r="I420" s="608">
        <v>0</v>
      </c>
      <c r="J420" s="608" t="s">
        <v>996</v>
      </c>
      <c r="K420" s="608" t="s">
        <v>5426</v>
      </c>
      <c r="L420" s="608" t="s">
        <v>35</v>
      </c>
      <c r="M420" s="608" t="s">
        <v>5</v>
      </c>
      <c r="N420" s="608" t="s">
        <v>2</v>
      </c>
      <c r="O420" s="608">
        <v>2</v>
      </c>
      <c r="P420" s="608">
        <v>2</v>
      </c>
      <c r="Q420" s="608">
        <v>0</v>
      </c>
      <c r="R420" s="608">
        <v>1</v>
      </c>
      <c r="S420" s="608">
        <v>1</v>
      </c>
      <c r="T420" s="608">
        <v>0</v>
      </c>
      <c r="U420" s="608">
        <v>0</v>
      </c>
      <c r="V420" s="608">
        <v>0</v>
      </c>
      <c r="W420" s="608">
        <v>0</v>
      </c>
      <c r="X420" s="608">
        <v>1</v>
      </c>
      <c r="Y420" s="608">
        <v>1</v>
      </c>
      <c r="Z420" s="608">
        <v>0</v>
      </c>
      <c r="AA420" s="608">
        <v>0</v>
      </c>
      <c r="AB420" s="608">
        <v>0</v>
      </c>
      <c r="AC420" s="608">
        <v>0</v>
      </c>
      <c r="AD420" s="608">
        <v>0</v>
      </c>
      <c r="AE420" s="608">
        <v>0</v>
      </c>
      <c r="AF420" s="608">
        <v>0</v>
      </c>
      <c r="AG420" s="608">
        <v>0</v>
      </c>
      <c r="AH420" s="608">
        <v>0</v>
      </c>
      <c r="AI420" s="608">
        <v>0</v>
      </c>
    </row>
    <row r="421" spans="1:35" x14ac:dyDescent="0.3">
      <c r="A421" s="170" t="str">
        <f t="shared" si="6"/>
        <v>4.00624</v>
      </c>
      <c r="B421" s="608" t="s">
        <v>542</v>
      </c>
      <c r="C421" s="608" t="s">
        <v>1382</v>
      </c>
      <c r="D421" s="608" t="s">
        <v>2115</v>
      </c>
      <c r="E421" s="608" t="s">
        <v>4730</v>
      </c>
      <c r="F421" s="608" t="s">
        <v>3279</v>
      </c>
      <c r="G421" s="608" t="s">
        <v>5</v>
      </c>
      <c r="H421" s="608" t="s">
        <v>5308</v>
      </c>
      <c r="I421" s="608">
        <v>0</v>
      </c>
      <c r="J421" s="608" t="s">
        <v>996</v>
      </c>
      <c r="K421" s="608" t="s">
        <v>5310</v>
      </c>
      <c r="L421" s="608" t="s">
        <v>33</v>
      </c>
      <c r="M421" s="608" t="s">
        <v>110</v>
      </c>
      <c r="N421" s="608" t="s">
        <v>1</v>
      </c>
      <c r="O421" s="608">
        <v>6</v>
      </c>
      <c r="P421" s="608">
        <v>4</v>
      </c>
      <c r="Q421" s="608">
        <v>2</v>
      </c>
      <c r="R421" s="608">
        <v>1</v>
      </c>
      <c r="S421" s="608">
        <v>1</v>
      </c>
      <c r="T421" s="608">
        <v>2</v>
      </c>
      <c r="U421" s="608">
        <v>2</v>
      </c>
      <c r="V421" s="608">
        <v>1</v>
      </c>
      <c r="W421" s="608">
        <v>0</v>
      </c>
      <c r="X421" s="608">
        <v>2</v>
      </c>
      <c r="Y421" s="608">
        <v>1</v>
      </c>
      <c r="Z421" s="608">
        <v>0</v>
      </c>
      <c r="AA421" s="608">
        <v>0</v>
      </c>
      <c r="AB421" s="608">
        <v>0</v>
      </c>
      <c r="AC421" s="608">
        <v>0</v>
      </c>
      <c r="AD421" s="608">
        <v>0</v>
      </c>
      <c r="AE421" s="608">
        <v>0</v>
      </c>
      <c r="AF421" s="608">
        <v>1</v>
      </c>
      <c r="AG421" s="608">
        <v>1</v>
      </c>
      <c r="AH421" s="608">
        <v>0</v>
      </c>
      <c r="AI421" s="608">
        <v>0</v>
      </c>
    </row>
    <row r="422" spans="1:35" x14ac:dyDescent="0.3">
      <c r="A422" s="170" t="str">
        <f t="shared" si="6"/>
        <v>4.00626</v>
      </c>
      <c r="B422" s="608" t="s">
        <v>543</v>
      </c>
      <c r="C422" s="608" t="s">
        <v>1382</v>
      </c>
      <c r="D422" s="608" t="s">
        <v>4077</v>
      </c>
      <c r="E422" s="608" t="s">
        <v>5</v>
      </c>
      <c r="F422" s="608" t="s">
        <v>120</v>
      </c>
      <c r="G422" s="608" t="s">
        <v>6</v>
      </c>
      <c r="H422" s="608" t="s">
        <v>5308</v>
      </c>
      <c r="I422" s="608">
        <v>0</v>
      </c>
      <c r="J422" s="608" t="s">
        <v>996</v>
      </c>
      <c r="K422" s="608" t="s">
        <v>5310</v>
      </c>
      <c r="L422" s="608" t="s">
        <v>48</v>
      </c>
      <c r="M422" s="608" t="s">
        <v>3</v>
      </c>
      <c r="N422" s="608" t="s">
        <v>5</v>
      </c>
      <c r="O422" s="608">
        <v>5</v>
      </c>
      <c r="P422" s="608">
        <v>5</v>
      </c>
      <c r="Q422" s="608">
        <v>0</v>
      </c>
      <c r="R422" s="608">
        <v>2</v>
      </c>
      <c r="S422" s="608">
        <v>2</v>
      </c>
      <c r="T422" s="608">
        <v>1</v>
      </c>
      <c r="U422" s="608">
        <v>1</v>
      </c>
      <c r="V422" s="608">
        <v>0</v>
      </c>
      <c r="W422" s="608">
        <v>0</v>
      </c>
      <c r="X422" s="608">
        <v>2</v>
      </c>
      <c r="Y422" s="608">
        <v>2</v>
      </c>
      <c r="Z422" s="608">
        <v>0</v>
      </c>
      <c r="AA422" s="608">
        <v>0</v>
      </c>
      <c r="AB422" s="608">
        <v>0</v>
      </c>
      <c r="AC422" s="608">
        <v>0</v>
      </c>
      <c r="AD422" s="608">
        <v>0</v>
      </c>
      <c r="AE422" s="608">
        <v>0</v>
      </c>
      <c r="AF422" s="608">
        <v>0</v>
      </c>
      <c r="AG422" s="608">
        <v>0</v>
      </c>
      <c r="AH422" s="608">
        <v>0</v>
      </c>
      <c r="AI422" s="608">
        <v>0</v>
      </c>
    </row>
    <row r="423" spans="1:35" x14ac:dyDescent="0.3">
      <c r="A423" s="170" t="str">
        <f t="shared" si="6"/>
        <v>4.00627</v>
      </c>
      <c r="B423" s="608" t="s">
        <v>544</v>
      </c>
      <c r="C423" s="608" t="s">
        <v>4745</v>
      </c>
      <c r="D423" s="608" t="s">
        <v>2118</v>
      </c>
      <c r="E423" s="608" t="s">
        <v>295</v>
      </c>
      <c r="F423" s="608" t="s">
        <v>4215</v>
      </c>
      <c r="G423" s="608" t="s">
        <v>2</v>
      </c>
      <c r="H423" s="608" t="s">
        <v>5308</v>
      </c>
      <c r="I423" s="608" t="s">
        <v>5826</v>
      </c>
      <c r="J423" s="608" t="s">
        <v>4393</v>
      </c>
      <c r="K423" s="608" t="s">
        <v>5310</v>
      </c>
      <c r="L423" s="608" t="s">
        <v>60</v>
      </c>
      <c r="M423" s="608" t="s">
        <v>1</v>
      </c>
      <c r="N423" s="608" t="s">
        <v>1</v>
      </c>
      <c r="O423" s="608">
        <v>0</v>
      </c>
      <c r="P423" s="608">
        <v>0</v>
      </c>
      <c r="Q423" s="608">
        <v>0</v>
      </c>
      <c r="R423" s="608">
        <v>0</v>
      </c>
      <c r="S423" s="608">
        <v>0</v>
      </c>
      <c r="T423" s="608">
        <v>0</v>
      </c>
      <c r="U423" s="608">
        <v>0</v>
      </c>
      <c r="V423" s="608">
        <v>0</v>
      </c>
      <c r="W423" s="608">
        <v>0</v>
      </c>
      <c r="X423" s="608">
        <v>0</v>
      </c>
      <c r="Y423" s="608">
        <v>0</v>
      </c>
      <c r="Z423" s="608">
        <v>0</v>
      </c>
      <c r="AA423" s="608">
        <v>0</v>
      </c>
      <c r="AB423" s="608">
        <v>0</v>
      </c>
      <c r="AC423" s="608">
        <v>0</v>
      </c>
      <c r="AD423" s="608">
        <v>0</v>
      </c>
      <c r="AE423" s="608">
        <v>0</v>
      </c>
      <c r="AF423" s="608">
        <v>0</v>
      </c>
      <c r="AG423" s="608">
        <v>0</v>
      </c>
      <c r="AH423" s="608">
        <v>0</v>
      </c>
      <c r="AI423" s="608">
        <v>0</v>
      </c>
    </row>
    <row r="424" spans="1:35" x14ac:dyDescent="0.3">
      <c r="A424" s="170" t="str">
        <f t="shared" si="6"/>
        <v>4.00628</v>
      </c>
      <c r="B424" s="608" t="s">
        <v>545</v>
      </c>
      <c r="C424" s="608" t="s">
        <v>1382</v>
      </c>
      <c r="D424" s="608" t="s">
        <v>1321</v>
      </c>
      <c r="E424" s="608" t="s">
        <v>4728</v>
      </c>
      <c r="F424" s="608" t="s">
        <v>3278</v>
      </c>
      <c r="G424" s="608" t="s">
        <v>3</v>
      </c>
      <c r="H424" s="608" t="s">
        <v>5308</v>
      </c>
      <c r="I424" s="608">
        <v>0</v>
      </c>
      <c r="J424" s="608" t="s">
        <v>996</v>
      </c>
      <c r="K424" s="608" t="s">
        <v>5310</v>
      </c>
      <c r="L424" s="608" t="s">
        <v>33</v>
      </c>
      <c r="M424" s="608" t="s">
        <v>2</v>
      </c>
      <c r="N424" s="608" t="s">
        <v>3</v>
      </c>
      <c r="O424" s="608">
        <v>8</v>
      </c>
      <c r="P424" s="608">
        <v>7</v>
      </c>
      <c r="Q424" s="608">
        <v>1</v>
      </c>
      <c r="R424" s="608">
        <v>1</v>
      </c>
      <c r="S424" s="608">
        <v>1</v>
      </c>
      <c r="T424" s="608">
        <v>0</v>
      </c>
      <c r="U424" s="608">
        <v>0</v>
      </c>
      <c r="V424" s="608">
        <v>2</v>
      </c>
      <c r="W424" s="608">
        <v>2</v>
      </c>
      <c r="X424" s="608">
        <v>5</v>
      </c>
      <c r="Y424" s="608">
        <v>4</v>
      </c>
      <c r="Z424" s="608">
        <v>0</v>
      </c>
      <c r="AA424" s="608">
        <v>0</v>
      </c>
      <c r="AB424" s="608">
        <v>0</v>
      </c>
      <c r="AC424" s="608">
        <v>0</v>
      </c>
      <c r="AD424" s="608">
        <v>0</v>
      </c>
      <c r="AE424" s="608">
        <v>0</v>
      </c>
      <c r="AF424" s="608">
        <v>0</v>
      </c>
      <c r="AG424" s="608">
        <v>1</v>
      </c>
      <c r="AH424" s="608">
        <v>0</v>
      </c>
      <c r="AI424" s="608">
        <v>0</v>
      </c>
    </row>
    <row r="425" spans="1:35" x14ac:dyDescent="0.3">
      <c r="A425" s="170" t="str">
        <f t="shared" si="6"/>
        <v>4.00630</v>
      </c>
      <c r="B425" s="608" t="s">
        <v>546</v>
      </c>
      <c r="C425" s="608" t="s">
        <v>2119</v>
      </c>
      <c r="D425" s="608" t="s">
        <v>2120</v>
      </c>
      <c r="E425" s="608" t="s">
        <v>110</v>
      </c>
      <c r="F425" s="608" t="s">
        <v>377</v>
      </c>
      <c r="G425" s="608" t="s">
        <v>10</v>
      </c>
      <c r="H425" s="608" t="s">
        <v>5308</v>
      </c>
      <c r="I425" s="608" t="s">
        <v>6387</v>
      </c>
      <c r="J425" s="608" t="s">
        <v>4393</v>
      </c>
      <c r="K425" s="608" t="s">
        <v>5426</v>
      </c>
      <c r="L425" s="608" t="s">
        <v>33</v>
      </c>
      <c r="M425" s="608" t="s">
        <v>378</v>
      </c>
      <c r="N425" s="608" t="s">
        <v>5</v>
      </c>
      <c r="O425" s="608">
        <v>13</v>
      </c>
      <c r="P425" s="608">
        <v>12</v>
      </c>
      <c r="Q425" s="608">
        <v>1</v>
      </c>
      <c r="R425" s="608">
        <v>0</v>
      </c>
      <c r="S425" s="608">
        <v>0</v>
      </c>
      <c r="T425" s="608">
        <v>4</v>
      </c>
      <c r="U425" s="608">
        <v>4</v>
      </c>
      <c r="V425" s="608">
        <v>1</v>
      </c>
      <c r="W425" s="608">
        <v>0</v>
      </c>
      <c r="X425" s="608">
        <v>6</v>
      </c>
      <c r="Y425" s="608">
        <v>6</v>
      </c>
      <c r="Z425" s="608">
        <v>2</v>
      </c>
      <c r="AA425" s="608">
        <v>2</v>
      </c>
      <c r="AB425" s="608">
        <v>0</v>
      </c>
      <c r="AC425" s="608">
        <v>0</v>
      </c>
      <c r="AD425" s="608">
        <v>0</v>
      </c>
      <c r="AE425" s="608">
        <v>0</v>
      </c>
      <c r="AF425" s="608">
        <v>1</v>
      </c>
      <c r="AG425" s="608">
        <v>0</v>
      </c>
      <c r="AH425" s="608">
        <v>0</v>
      </c>
      <c r="AI425" s="608">
        <v>0</v>
      </c>
    </row>
    <row r="426" spans="1:35" x14ac:dyDescent="0.3">
      <c r="A426" s="170" t="str">
        <f t="shared" si="6"/>
        <v>4.00631</v>
      </c>
      <c r="B426" s="608" t="s">
        <v>1223</v>
      </c>
      <c r="C426" s="608" t="s">
        <v>2122</v>
      </c>
      <c r="D426" s="608" t="s">
        <v>3046</v>
      </c>
      <c r="E426" s="608" t="s">
        <v>110</v>
      </c>
      <c r="F426" s="608" t="s">
        <v>377</v>
      </c>
      <c r="G426" s="608" t="s">
        <v>9</v>
      </c>
      <c r="H426" s="608" t="s">
        <v>5308</v>
      </c>
      <c r="I426" s="608" t="s">
        <v>5309</v>
      </c>
      <c r="J426" s="608" t="s">
        <v>4393</v>
      </c>
      <c r="K426" s="608" t="s">
        <v>5426</v>
      </c>
      <c r="L426" s="608" t="s">
        <v>33</v>
      </c>
      <c r="M426" s="608" t="s">
        <v>378</v>
      </c>
      <c r="N426" s="608" t="s">
        <v>14</v>
      </c>
      <c r="O426" s="608">
        <v>30</v>
      </c>
      <c r="P426" s="608">
        <v>17</v>
      </c>
      <c r="Q426" s="608">
        <v>13</v>
      </c>
      <c r="R426" s="608">
        <v>8</v>
      </c>
      <c r="S426" s="608">
        <v>6</v>
      </c>
      <c r="T426" s="608">
        <v>5</v>
      </c>
      <c r="U426" s="608">
        <v>0</v>
      </c>
      <c r="V426" s="608">
        <v>1</v>
      </c>
      <c r="W426" s="608">
        <v>1</v>
      </c>
      <c r="X426" s="608">
        <v>15</v>
      </c>
      <c r="Y426" s="608">
        <v>10</v>
      </c>
      <c r="Z426" s="608">
        <v>1</v>
      </c>
      <c r="AA426" s="608">
        <v>0</v>
      </c>
      <c r="AB426" s="608">
        <v>0</v>
      </c>
      <c r="AC426" s="608">
        <v>0</v>
      </c>
      <c r="AD426" s="608">
        <v>2</v>
      </c>
      <c r="AE426" s="608">
        <v>5</v>
      </c>
      <c r="AF426" s="608">
        <v>0</v>
      </c>
      <c r="AG426" s="608">
        <v>5</v>
      </c>
      <c r="AH426" s="608">
        <v>1</v>
      </c>
      <c r="AI426" s="608">
        <v>0</v>
      </c>
    </row>
    <row r="427" spans="1:35" x14ac:dyDescent="0.3">
      <c r="A427" s="170" t="str">
        <f t="shared" si="6"/>
        <v>4.00632</v>
      </c>
      <c r="B427" s="608" t="s">
        <v>897</v>
      </c>
      <c r="C427" s="608" t="s">
        <v>2124</v>
      </c>
      <c r="D427" s="608" t="s">
        <v>2125</v>
      </c>
      <c r="E427" s="608" t="s">
        <v>4734</v>
      </c>
      <c r="F427" s="608" t="s">
        <v>3280</v>
      </c>
      <c r="G427" s="608" t="s">
        <v>110</v>
      </c>
      <c r="H427" s="608" t="s">
        <v>5308</v>
      </c>
      <c r="I427" s="608" t="s">
        <v>6387</v>
      </c>
      <c r="J427" s="608" t="s">
        <v>4393</v>
      </c>
      <c r="K427" s="608" t="s">
        <v>5426</v>
      </c>
      <c r="L427" s="608" t="s">
        <v>72</v>
      </c>
      <c r="M427" s="608" t="s">
        <v>3</v>
      </c>
      <c r="N427" s="608" t="s">
        <v>3</v>
      </c>
      <c r="O427" s="608">
        <v>40</v>
      </c>
      <c r="P427" s="608">
        <v>28</v>
      </c>
      <c r="Q427" s="608">
        <v>12</v>
      </c>
      <c r="R427" s="608">
        <v>24</v>
      </c>
      <c r="S427" s="608">
        <v>17</v>
      </c>
      <c r="T427" s="608">
        <v>5</v>
      </c>
      <c r="U427" s="608">
        <v>5</v>
      </c>
      <c r="V427" s="608">
        <v>2</v>
      </c>
      <c r="W427" s="608">
        <v>1</v>
      </c>
      <c r="X427" s="608">
        <v>9</v>
      </c>
      <c r="Y427" s="608">
        <v>5</v>
      </c>
      <c r="Z427" s="608">
        <v>0</v>
      </c>
      <c r="AA427" s="608">
        <v>0</v>
      </c>
      <c r="AB427" s="608">
        <v>0</v>
      </c>
      <c r="AC427" s="608">
        <v>0</v>
      </c>
      <c r="AD427" s="608">
        <v>7</v>
      </c>
      <c r="AE427" s="608">
        <v>0</v>
      </c>
      <c r="AF427" s="608">
        <v>1</v>
      </c>
      <c r="AG427" s="608">
        <v>4</v>
      </c>
      <c r="AH427" s="608">
        <v>0</v>
      </c>
      <c r="AI427" s="608">
        <v>0</v>
      </c>
    </row>
    <row r="428" spans="1:35" x14ac:dyDescent="0.3">
      <c r="A428" s="170" t="str">
        <f t="shared" si="6"/>
        <v>4.00633</v>
      </c>
      <c r="B428" s="608" t="s">
        <v>1110</v>
      </c>
      <c r="C428" s="608" t="s">
        <v>2127</v>
      </c>
      <c r="D428" s="608" t="s">
        <v>2128</v>
      </c>
      <c r="E428" s="608" t="s">
        <v>4741</v>
      </c>
      <c r="F428" s="608" t="s">
        <v>101</v>
      </c>
      <c r="G428" s="608" t="s">
        <v>5</v>
      </c>
      <c r="H428" s="608" t="s">
        <v>5308</v>
      </c>
      <c r="I428" s="608" t="s">
        <v>6387</v>
      </c>
      <c r="J428" s="608" t="s">
        <v>4393</v>
      </c>
      <c r="K428" s="608" t="s">
        <v>5426</v>
      </c>
      <c r="L428" s="608" t="s">
        <v>102</v>
      </c>
      <c r="M428" s="608" t="s">
        <v>11</v>
      </c>
      <c r="N428" s="608" t="s">
        <v>4</v>
      </c>
      <c r="O428" s="608">
        <v>27</v>
      </c>
      <c r="P428" s="608">
        <v>13</v>
      </c>
      <c r="Q428" s="608">
        <v>14</v>
      </c>
      <c r="R428" s="608">
        <v>8</v>
      </c>
      <c r="S428" s="608">
        <v>4</v>
      </c>
      <c r="T428" s="608">
        <v>7</v>
      </c>
      <c r="U428" s="608">
        <v>3</v>
      </c>
      <c r="V428" s="608">
        <v>2</v>
      </c>
      <c r="W428" s="608">
        <v>1</v>
      </c>
      <c r="X428" s="608">
        <v>6</v>
      </c>
      <c r="Y428" s="608">
        <v>4</v>
      </c>
      <c r="Z428" s="608">
        <v>4</v>
      </c>
      <c r="AA428" s="608">
        <v>1</v>
      </c>
      <c r="AB428" s="608">
        <v>0</v>
      </c>
      <c r="AC428" s="608">
        <v>0</v>
      </c>
      <c r="AD428" s="608">
        <v>4</v>
      </c>
      <c r="AE428" s="608">
        <v>4</v>
      </c>
      <c r="AF428" s="608">
        <v>1</v>
      </c>
      <c r="AG428" s="608">
        <v>2</v>
      </c>
      <c r="AH428" s="608">
        <v>3</v>
      </c>
      <c r="AI428" s="608">
        <v>0</v>
      </c>
    </row>
    <row r="429" spans="1:35" x14ac:dyDescent="0.3">
      <c r="A429" s="170" t="str">
        <f t="shared" si="6"/>
        <v>4.00634</v>
      </c>
      <c r="B429" s="608" t="s">
        <v>1082</v>
      </c>
      <c r="C429" s="608" t="s">
        <v>2129</v>
      </c>
      <c r="D429" s="608" t="s">
        <v>3047</v>
      </c>
      <c r="E429" s="608" t="s">
        <v>4741</v>
      </c>
      <c r="F429" s="608" t="s">
        <v>101</v>
      </c>
      <c r="G429" s="608" t="s">
        <v>5</v>
      </c>
      <c r="H429" s="608" t="s">
        <v>5308</v>
      </c>
      <c r="I429" s="608" t="s">
        <v>6387</v>
      </c>
      <c r="J429" s="608" t="s">
        <v>4393</v>
      </c>
      <c r="K429" s="608" t="s">
        <v>5426</v>
      </c>
      <c r="L429" s="608" t="s">
        <v>102</v>
      </c>
      <c r="M429" s="608" t="s">
        <v>11</v>
      </c>
      <c r="N429" s="608" t="s">
        <v>1</v>
      </c>
      <c r="O429" s="608">
        <v>0</v>
      </c>
      <c r="P429" s="608">
        <v>0</v>
      </c>
      <c r="Q429" s="608">
        <v>0</v>
      </c>
      <c r="R429" s="608">
        <v>0</v>
      </c>
      <c r="S429" s="608">
        <v>0</v>
      </c>
      <c r="T429" s="608">
        <v>0</v>
      </c>
      <c r="U429" s="608">
        <v>0</v>
      </c>
      <c r="V429" s="608">
        <v>0</v>
      </c>
      <c r="W429" s="608">
        <v>0</v>
      </c>
      <c r="X429" s="608">
        <v>0</v>
      </c>
      <c r="Y429" s="608">
        <v>0</v>
      </c>
      <c r="Z429" s="608">
        <v>0</v>
      </c>
      <c r="AA429" s="608">
        <v>0</v>
      </c>
      <c r="AB429" s="608">
        <v>0</v>
      </c>
      <c r="AC429" s="608">
        <v>0</v>
      </c>
      <c r="AD429" s="608">
        <v>0</v>
      </c>
      <c r="AE429" s="608">
        <v>0</v>
      </c>
      <c r="AF429" s="608">
        <v>0</v>
      </c>
      <c r="AG429" s="608">
        <v>0</v>
      </c>
      <c r="AH429" s="608">
        <v>0</v>
      </c>
      <c r="AI429" s="608">
        <v>0</v>
      </c>
    </row>
    <row r="430" spans="1:35" x14ac:dyDescent="0.3">
      <c r="A430" s="170" t="str">
        <f t="shared" si="6"/>
        <v>4.00635</v>
      </c>
      <c r="B430" s="608" t="s">
        <v>898</v>
      </c>
      <c r="C430" s="608" t="s">
        <v>2130</v>
      </c>
      <c r="D430" s="608" t="s">
        <v>2131</v>
      </c>
      <c r="E430" s="608" t="s">
        <v>4741</v>
      </c>
      <c r="F430" s="608" t="s">
        <v>101</v>
      </c>
      <c r="G430" s="608" t="s">
        <v>5</v>
      </c>
      <c r="H430" s="608" t="s">
        <v>5308</v>
      </c>
      <c r="I430" s="608" t="s">
        <v>6387</v>
      </c>
      <c r="J430" s="608" t="s">
        <v>4393</v>
      </c>
      <c r="K430" s="608" t="s">
        <v>5426</v>
      </c>
      <c r="L430" s="608" t="s">
        <v>102</v>
      </c>
      <c r="M430" s="608" t="s">
        <v>11</v>
      </c>
      <c r="N430" s="608" t="s">
        <v>1</v>
      </c>
      <c r="O430" s="608">
        <v>48</v>
      </c>
      <c r="P430" s="608">
        <v>26</v>
      </c>
      <c r="Q430" s="608">
        <v>22</v>
      </c>
      <c r="R430" s="608">
        <v>15</v>
      </c>
      <c r="S430" s="608">
        <v>8</v>
      </c>
      <c r="T430" s="608">
        <v>11</v>
      </c>
      <c r="U430" s="608">
        <v>7</v>
      </c>
      <c r="V430" s="608">
        <v>4</v>
      </c>
      <c r="W430" s="608">
        <v>3</v>
      </c>
      <c r="X430" s="608">
        <v>11</v>
      </c>
      <c r="Y430" s="608">
        <v>4</v>
      </c>
      <c r="Z430" s="608">
        <v>7</v>
      </c>
      <c r="AA430" s="608">
        <v>4</v>
      </c>
      <c r="AB430" s="608">
        <v>0</v>
      </c>
      <c r="AC430" s="608">
        <v>0</v>
      </c>
      <c r="AD430" s="608">
        <v>7</v>
      </c>
      <c r="AE430" s="608">
        <v>4</v>
      </c>
      <c r="AF430" s="608">
        <v>1</v>
      </c>
      <c r="AG430" s="608">
        <v>7</v>
      </c>
      <c r="AH430" s="608">
        <v>3</v>
      </c>
      <c r="AI430" s="608">
        <v>0</v>
      </c>
    </row>
    <row r="431" spans="1:35" x14ac:dyDescent="0.3">
      <c r="A431" s="170" t="str">
        <f t="shared" si="6"/>
        <v>4.00637</v>
      </c>
      <c r="B431" s="608" t="s">
        <v>548</v>
      </c>
      <c r="C431" s="608" t="s">
        <v>2132</v>
      </c>
      <c r="D431" s="608" t="s">
        <v>2133</v>
      </c>
      <c r="E431" s="608" t="s">
        <v>4741</v>
      </c>
      <c r="F431" s="608" t="s">
        <v>101</v>
      </c>
      <c r="G431" s="608" t="s">
        <v>5</v>
      </c>
      <c r="H431" s="608" t="s">
        <v>5308</v>
      </c>
      <c r="I431" s="608" t="s">
        <v>6387</v>
      </c>
      <c r="J431" s="608" t="s">
        <v>4393</v>
      </c>
      <c r="K431" s="608" t="s">
        <v>5426</v>
      </c>
      <c r="L431" s="608" t="s">
        <v>102</v>
      </c>
      <c r="M431" s="608" t="s">
        <v>11</v>
      </c>
      <c r="N431" s="608" t="s">
        <v>1</v>
      </c>
      <c r="O431" s="608">
        <v>49</v>
      </c>
      <c r="P431" s="608">
        <v>26</v>
      </c>
      <c r="Q431" s="608">
        <v>23</v>
      </c>
      <c r="R431" s="608">
        <v>17</v>
      </c>
      <c r="S431" s="608">
        <v>12</v>
      </c>
      <c r="T431" s="608">
        <v>11</v>
      </c>
      <c r="U431" s="608">
        <v>5</v>
      </c>
      <c r="V431" s="608">
        <v>7</v>
      </c>
      <c r="W431" s="608">
        <v>2</v>
      </c>
      <c r="X431" s="608">
        <v>13</v>
      </c>
      <c r="Y431" s="608">
        <v>7</v>
      </c>
      <c r="Z431" s="608">
        <v>1</v>
      </c>
      <c r="AA431" s="608">
        <v>0</v>
      </c>
      <c r="AB431" s="608">
        <v>0</v>
      </c>
      <c r="AC431" s="608">
        <v>0</v>
      </c>
      <c r="AD431" s="608">
        <v>5</v>
      </c>
      <c r="AE431" s="608">
        <v>6</v>
      </c>
      <c r="AF431" s="608">
        <v>5</v>
      </c>
      <c r="AG431" s="608">
        <v>6</v>
      </c>
      <c r="AH431" s="608">
        <v>1</v>
      </c>
      <c r="AI431" s="608">
        <v>0</v>
      </c>
    </row>
    <row r="432" spans="1:35" x14ac:dyDescent="0.3">
      <c r="A432" s="170" t="str">
        <f t="shared" si="6"/>
        <v>4.00639</v>
      </c>
      <c r="B432" s="608" t="s">
        <v>549</v>
      </c>
      <c r="C432" s="608" t="s">
        <v>1382</v>
      </c>
      <c r="D432" s="608" t="s">
        <v>2587</v>
      </c>
      <c r="E432" s="608" t="s">
        <v>62</v>
      </c>
      <c r="F432" s="608" t="s">
        <v>109</v>
      </c>
      <c r="G432" s="608" t="s">
        <v>4</v>
      </c>
      <c r="H432" s="608" t="s">
        <v>5308</v>
      </c>
      <c r="I432" s="608">
        <v>0</v>
      </c>
      <c r="J432" s="608" t="s">
        <v>996</v>
      </c>
      <c r="K432" s="608" t="s">
        <v>5426</v>
      </c>
      <c r="L432" s="608" t="s">
        <v>35</v>
      </c>
      <c r="M432" s="608" t="s">
        <v>11</v>
      </c>
      <c r="N432" s="608" t="s">
        <v>4</v>
      </c>
      <c r="O432" s="608">
        <v>0</v>
      </c>
      <c r="P432" s="608">
        <v>0</v>
      </c>
      <c r="Q432" s="608">
        <v>0</v>
      </c>
      <c r="R432" s="608">
        <v>0</v>
      </c>
      <c r="S432" s="608">
        <v>0</v>
      </c>
      <c r="T432" s="608">
        <v>0</v>
      </c>
      <c r="U432" s="608">
        <v>0</v>
      </c>
      <c r="V432" s="608">
        <v>0</v>
      </c>
      <c r="W432" s="608">
        <v>0</v>
      </c>
      <c r="X432" s="608">
        <v>0</v>
      </c>
      <c r="Y432" s="608">
        <v>0</v>
      </c>
      <c r="Z432" s="608">
        <v>0</v>
      </c>
      <c r="AA432" s="608">
        <v>0</v>
      </c>
      <c r="AB432" s="608">
        <v>0</v>
      </c>
      <c r="AC432" s="608">
        <v>0</v>
      </c>
      <c r="AD432" s="608">
        <v>0</v>
      </c>
      <c r="AE432" s="608">
        <v>0</v>
      </c>
      <c r="AF432" s="608">
        <v>0</v>
      </c>
      <c r="AG432" s="608">
        <v>0</v>
      </c>
      <c r="AH432" s="608">
        <v>0</v>
      </c>
      <c r="AI432" s="608">
        <v>0</v>
      </c>
    </row>
    <row r="433" spans="1:35" x14ac:dyDescent="0.3">
      <c r="A433" s="170" t="str">
        <f t="shared" si="6"/>
        <v>4.00640</v>
      </c>
      <c r="B433" s="608" t="s">
        <v>550</v>
      </c>
      <c r="C433" s="608" t="s">
        <v>1382</v>
      </c>
      <c r="D433" s="608" t="s">
        <v>1330</v>
      </c>
      <c r="E433" s="608" t="s">
        <v>14</v>
      </c>
      <c r="F433" s="608" t="s">
        <v>73</v>
      </c>
      <c r="G433" s="608" t="s">
        <v>6</v>
      </c>
      <c r="H433" s="608" t="s">
        <v>5308</v>
      </c>
      <c r="I433" s="608">
        <v>0</v>
      </c>
      <c r="J433" s="608" t="s">
        <v>996</v>
      </c>
      <c r="K433" s="608" t="s">
        <v>5310</v>
      </c>
      <c r="L433" s="608" t="s">
        <v>72</v>
      </c>
      <c r="M433" s="608" t="s">
        <v>14</v>
      </c>
      <c r="N433" s="608" t="s">
        <v>1</v>
      </c>
      <c r="O433" s="608">
        <v>0</v>
      </c>
      <c r="P433" s="608">
        <v>0</v>
      </c>
      <c r="Q433" s="608">
        <v>0</v>
      </c>
      <c r="R433" s="608">
        <v>0</v>
      </c>
      <c r="S433" s="608">
        <v>0</v>
      </c>
      <c r="T433" s="608">
        <v>0</v>
      </c>
      <c r="U433" s="608">
        <v>0</v>
      </c>
      <c r="V433" s="608">
        <v>0</v>
      </c>
      <c r="W433" s="608">
        <v>0</v>
      </c>
      <c r="X433" s="608">
        <v>0</v>
      </c>
      <c r="Y433" s="608">
        <v>0</v>
      </c>
      <c r="Z433" s="608">
        <v>0</v>
      </c>
      <c r="AA433" s="608">
        <v>0</v>
      </c>
      <c r="AB433" s="608">
        <v>0</v>
      </c>
      <c r="AC433" s="608">
        <v>0</v>
      </c>
      <c r="AD433" s="608">
        <v>0</v>
      </c>
      <c r="AE433" s="608">
        <v>0</v>
      </c>
      <c r="AF433" s="608">
        <v>0</v>
      </c>
      <c r="AG433" s="608">
        <v>0</v>
      </c>
      <c r="AH433" s="608">
        <v>0</v>
      </c>
      <c r="AI433" s="608">
        <v>0</v>
      </c>
    </row>
    <row r="434" spans="1:35" x14ac:dyDescent="0.3">
      <c r="A434" s="170" t="str">
        <f t="shared" si="6"/>
        <v>4.00641</v>
      </c>
      <c r="B434" s="608" t="s">
        <v>551</v>
      </c>
      <c r="C434" s="608" t="s">
        <v>2136</v>
      </c>
      <c r="D434" s="608" t="s">
        <v>2137</v>
      </c>
      <c r="E434" s="608" t="s">
        <v>295</v>
      </c>
      <c r="F434" s="608" t="s">
        <v>4215</v>
      </c>
      <c r="G434" s="608" t="s">
        <v>9</v>
      </c>
      <c r="H434" s="608" t="s">
        <v>5308</v>
      </c>
      <c r="I434" s="608" t="s">
        <v>6387</v>
      </c>
      <c r="J434" s="608" t="s">
        <v>4393</v>
      </c>
      <c r="K434" s="608" t="s">
        <v>5426</v>
      </c>
      <c r="L434" s="608" t="s">
        <v>60</v>
      </c>
      <c r="M434" s="608" t="s">
        <v>4</v>
      </c>
      <c r="N434" s="608" t="s">
        <v>1</v>
      </c>
      <c r="O434" s="608">
        <v>24</v>
      </c>
      <c r="P434" s="608">
        <v>16</v>
      </c>
      <c r="Q434" s="608">
        <v>8</v>
      </c>
      <c r="R434" s="608">
        <v>4</v>
      </c>
      <c r="S434" s="608">
        <v>2</v>
      </c>
      <c r="T434" s="608">
        <v>3</v>
      </c>
      <c r="U434" s="608">
        <v>1</v>
      </c>
      <c r="V434" s="608">
        <v>9</v>
      </c>
      <c r="W434" s="608">
        <v>6</v>
      </c>
      <c r="X434" s="608">
        <v>6</v>
      </c>
      <c r="Y434" s="608">
        <v>5</v>
      </c>
      <c r="Z434" s="608">
        <v>2</v>
      </c>
      <c r="AA434" s="608">
        <v>2</v>
      </c>
      <c r="AB434" s="608">
        <v>0</v>
      </c>
      <c r="AC434" s="608">
        <v>0</v>
      </c>
      <c r="AD434" s="608">
        <v>2</v>
      </c>
      <c r="AE434" s="608">
        <v>2</v>
      </c>
      <c r="AF434" s="608">
        <v>3</v>
      </c>
      <c r="AG434" s="608">
        <v>1</v>
      </c>
      <c r="AH434" s="608">
        <v>0</v>
      </c>
      <c r="AI434" s="608">
        <v>0</v>
      </c>
    </row>
    <row r="435" spans="1:35" x14ac:dyDescent="0.3">
      <c r="A435" s="170" t="str">
        <f t="shared" si="6"/>
        <v>4.00642</v>
      </c>
      <c r="B435" s="608" t="s">
        <v>552</v>
      </c>
      <c r="C435" s="608" t="s">
        <v>2138</v>
      </c>
      <c r="D435" s="608" t="s">
        <v>2588</v>
      </c>
      <c r="E435" s="608" t="s">
        <v>62</v>
      </c>
      <c r="F435" s="608" t="s">
        <v>109</v>
      </c>
      <c r="G435" s="608" t="s">
        <v>10</v>
      </c>
      <c r="H435" s="608" t="s">
        <v>5308</v>
      </c>
      <c r="I435" s="608" t="s">
        <v>5309</v>
      </c>
      <c r="J435" s="608" t="s">
        <v>4393</v>
      </c>
      <c r="K435" s="608" t="s">
        <v>5426</v>
      </c>
      <c r="L435" s="608" t="s">
        <v>35</v>
      </c>
      <c r="M435" s="608" t="s">
        <v>110</v>
      </c>
      <c r="N435" s="608" t="s">
        <v>1</v>
      </c>
      <c r="O435" s="608">
        <v>45</v>
      </c>
      <c r="P435" s="608">
        <v>27</v>
      </c>
      <c r="Q435" s="608">
        <v>18</v>
      </c>
      <c r="R435" s="608">
        <v>8</v>
      </c>
      <c r="S435" s="608">
        <v>6</v>
      </c>
      <c r="T435" s="608">
        <v>12</v>
      </c>
      <c r="U435" s="608">
        <v>7</v>
      </c>
      <c r="V435" s="608">
        <v>0</v>
      </c>
      <c r="W435" s="608">
        <v>0</v>
      </c>
      <c r="X435" s="608">
        <v>25</v>
      </c>
      <c r="Y435" s="608">
        <v>14</v>
      </c>
      <c r="Z435" s="608">
        <v>0</v>
      </c>
      <c r="AA435" s="608">
        <v>0</v>
      </c>
      <c r="AB435" s="608">
        <v>0</v>
      </c>
      <c r="AC435" s="608">
        <v>0</v>
      </c>
      <c r="AD435" s="608">
        <v>2</v>
      </c>
      <c r="AE435" s="608">
        <v>5</v>
      </c>
      <c r="AF435" s="608">
        <v>0</v>
      </c>
      <c r="AG435" s="608">
        <v>11</v>
      </c>
      <c r="AH435" s="608">
        <v>0</v>
      </c>
      <c r="AI435" s="608">
        <v>0</v>
      </c>
    </row>
    <row r="436" spans="1:35" x14ac:dyDescent="0.3">
      <c r="A436" s="170" t="str">
        <f t="shared" si="6"/>
        <v>4.00643</v>
      </c>
      <c r="B436" s="608" t="s">
        <v>553</v>
      </c>
      <c r="C436" s="608" t="s">
        <v>2139</v>
      </c>
      <c r="D436" s="608" t="s">
        <v>2140</v>
      </c>
      <c r="E436" s="608" t="s">
        <v>62</v>
      </c>
      <c r="F436" s="608" t="s">
        <v>109</v>
      </c>
      <c r="G436" s="608" t="s">
        <v>15</v>
      </c>
      <c r="H436" s="608" t="s">
        <v>5308</v>
      </c>
      <c r="I436" s="608" t="s">
        <v>6387</v>
      </c>
      <c r="J436" s="608" t="s">
        <v>4393</v>
      </c>
      <c r="K436" s="608" t="s">
        <v>5426</v>
      </c>
      <c r="L436" s="608" t="s">
        <v>35</v>
      </c>
      <c r="M436" s="608" t="s">
        <v>11</v>
      </c>
      <c r="N436" s="608" t="s">
        <v>15</v>
      </c>
      <c r="O436" s="608">
        <v>33</v>
      </c>
      <c r="P436" s="608">
        <v>22</v>
      </c>
      <c r="Q436" s="608">
        <v>11</v>
      </c>
      <c r="R436" s="608">
        <v>11</v>
      </c>
      <c r="S436" s="608">
        <v>9</v>
      </c>
      <c r="T436" s="608">
        <v>16</v>
      </c>
      <c r="U436" s="608">
        <v>8</v>
      </c>
      <c r="V436" s="608">
        <v>0</v>
      </c>
      <c r="W436" s="608">
        <v>0</v>
      </c>
      <c r="X436" s="608">
        <v>6</v>
      </c>
      <c r="Y436" s="608">
        <v>5</v>
      </c>
      <c r="Z436" s="608">
        <v>0</v>
      </c>
      <c r="AA436" s="608">
        <v>0</v>
      </c>
      <c r="AB436" s="608">
        <v>0</v>
      </c>
      <c r="AC436" s="608">
        <v>0</v>
      </c>
      <c r="AD436" s="608">
        <v>2</v>
      </c>
      <c r="AE436" s="608">
        <v>8</v>
      </c>
      <c r="AF436" s="608">
        <v>0</v>
      </c>
      <c r="AG436" s="608">
        <v>1</v>
      </c>
      <c r="AH436" s="608">
        <v>0</v>
      </c>
      <c r="AI436" s="608">
        <v>0</v>
      </c>
    </row>
    <row r="437" spans="1:35" x14ac:dyDescent="0.3">
      <c r="A437" s="170" t="str">
        <f t="shared" si="6"/>
        <v>4.00644</v>
      </c>
      <c r="B437" s="608" t="s">
        <v>554</v>
      </c>
      <c r="C437" s="608" t="s">
        <v>2142</v>
      </c>
      <c r="D437" s="608" t="s">
        <v>2143</v>
      </c>
      <c r="E437" s="608" t="s">
        <v>11</v>
      </c>
      <c r="F437" s="608" t="s">
        <v>117</v>
      </c>
      <c r="G437" s="608" t="s">
        <v>6</v>
      </c>
      <c r="H437" s="608" t="s">
        <v>5308</v>
      </c>
      <c r="I437" s="608" t="s">
        <v>5309</v>
      </c>
      <c r="J437" s="608" t="s">
        <v>4393</v>
      </c>
      <c r="K437" s="608" t="s">
        <v>5310</v>
      </c>
      <c r="L437" s="608" t="s">
        <v>118</v>
      </c>
      <c r="M437" s="608" t="s">
        <v>5</v>
      </c>
      <c r="N437" s="608" t="s">
        <v>3</v>
      </c>
      <c r="O437" s="608">
        <v>106</v>
      </c>
      <c r="P437" s="608">
        <v>54</v>
      </c>
      <c r="Q437" s="608">
        <v>52</v>
      </c>
      <c r="R437" s="608">
        <v>28</v>
      </c>
      <c r="S437" s="608">
        <v>13</v>
      </c>
      <c r="T437" s="608">
        <v>43</v>
      </c>
      <c r="U437" s="608">
        <v>21</v>
      </c>
      <c r="V437" s="608">
        <v>4</v>
      </c>
      <c r="W437" s="608">
        <v>3</v>
      </c>
      <c r="X437" s="608">
        <v>26</v>
      </c>
      <c r="Y437" s="608">
        <v>13</v>
      </c>
      <c r="Z437" s="608">
        <v>5</v>
      </c>
      <c r="AA437" s="608">
        <v>4</v>
      </c>
      <c r="AB437" s="608">
        <v>0</v>
      </c>
      <c r="AC437" s="608">
        <v>0</v>
      </c>
      <c r="AD437" s="608">
        <v>15</v>
      </c>
      <c r="AE437" s="608">
        <v>22</v>
      </c>
      <c r="AF437" s="608">
        <v>1</v>
      </c>
      <c r="AG437" s="608">
        <v>13</v>
      </c>
      <c r="AH437" s="608">
        <v>1</v>
      </c>
      <c r="AI437" s="608">
        <v>0</v>
      </c>
    </row>
    <row r="438" spans="1:35" x14ac:dyDescent="0.3">
      <c r="A438" s="170" t="str">
        <f t="shared" si="6"/>
        <v>4.00645</v>
      </c>
      <c r="B438" s="608" t="s">
        <v>555</v>
      </c>
      <c r="C438" s="608" t="s">
        <v>2144</v>
      </c>
      <c r="D438" s="608" t="s">
        <v>2145</v>
      </c>
      <c r="E438" s="608" t="s">
        <v>4734</v>
      </c>
      <c r="F438" s="608" t="s">
        <v>3280</v>
      </c>
      <c r="G438" s="608" t="s">
        <v>2</v>
      </c>
      <c r="H438" s="608" t="s">
        <v>5308</v>
      </c>
      <c r="I438" s="608" t="s">
        <v>5309</v>
      </c>
      <c r="J438" s="608" t="s">
        <v>4393</v>
      </c>
      <c r="K438" s="608" t="s">
        <v>5426</v>
      </c>
      <c r="L438" s="608" t="s">
        <v>72</v>
      </c>
      <c r="M438" s="608" t="s">
        <v>3</v>
      </c>
      <c r="N438" s="608" t="s">
        <v>10</v>
      </c>
      <c r="O438" s="608">
        <v>124</v>
      </c>
      <c r="P438" s="608">
        <v>74</v>
      </c>
      <c r="Q438" s="608">
        <v>50</v>
      </c>
      <c r="R438" s="608">
        <v>20</v>
      </c>
      <c r="S438" s="608">
        <v>13</v>
      </c>
      <c r="T438" s="608">
        <v>46</v>
      </c>
      <c r="U438" s="608">
        <v>24</v>
      </c>
      <c r="V438" s="608">
        <v>23</v>
      </c>
      <c r="W438" s="608">
        <v>13</v>
      </c>
      <c r="X438" s="608">
        <v>34</v>
      </c>
      <c r="Y438" s="608">
        <v>23</v>
      </c>
      <c r="Z438" s="608">
        <v>1</v>
      </c>
      <c r="AA438" s="608">
        <v>1</v>
      </c>
      <c r="AB438" s="608">
        <v>0</v>
      </c>
      <c r="AC438" s="608">
        <v>0</v>
      </c>
      <c r="AD438" s="608">
        <v>7</v>
      </c>
      <c r="AE438" s="608">
        <v>22</v>
      </c>
      <c r="AF438" s="608">
        <v>10</v>
      </c>
      <c r="AG438" s="608">
        <v>11</v>
      </c>
      <c r="AH438" s="608">
        <v>0</v>
      </c>
      <c r="AI438" s="608">
        <v>0</v>
      </c>
    </row>
    <row r="439" spans="1:35" x14ac:dyDescent="0.3">
      <c r="A439" s="170" t="str">
        <f t="shared" si="6"/>
        <v>4.00646</v>
      </c>
      <c r="B439" s="608" t="s">
        <v>557</v>
      </c>
      <c r="C439" s="608" t="s">
        <v>2146</v>
      </c>
      <c r="D439" s="608" t="s">
        <v>2147</v>
      </c>
      <c r="E439" s="608" t="s">
        <v>4734</v>
      </c>
      <c r="F439" s="608" t="s">
        <v>3280</v>
      </c>
      <c r="G439" s="608" t="s">
        <v>14</v>
      </c>
      <c r="H439" s="608" t="s">
        <v>5308</v>
      </c>
      <c r="I439" s="608" t="s">
        <v>6387</v>
      </c>
      <c r="J439" s="608" t="s">
        <v>4393</v>
      </c>
      <c r="K439" s="608" t="s">
        <v>5310</v>
      </c>
      <c r="L439" s="608" t="s">
        <v>72</v>
      </c>
      <c r="M439" s="608" t="s">
        <v>3</v>
      </c>
      <c r="N439" s="608" t="s">
        <v>1</v>
      </c>
      <c r="O439" s="608">
        <v>55</v>
      </c>
      <c r="P439" s="608">
        <v>30</v>
      </c>
      <c r="Q439" s="608">
        <v>25</v>
      </c>
      <c r="R439" s="608">
        <v>15</v>
      </c>
      <c r="S439" s="608">
        <v>10</v>
      </c>
      <c r="T439" s="608">
        <v>21</v>
      </c>
      <c r="U439" s="608">
        <v>11</v>
      </c>
      <c r="V439" s="608">
        <v>7</v>
      </c>
      <c r="W439" s="608">
        <v>2</v>
      </c>
      <c r="X439" s="608">
        <v>12</v>
      </c>
      <c r="Y439" s="608">
        <v>7</v>
      </c>
      <c r="Z439" s="608">
        <v>0</v>
      </c>
      <c r="AA439" s="608">
        <v>0</v>
      </c>
      <c r="AB439" s="608">
        <v>0</v>
      </c>
      <c r="AC439" s="608">
        <v>0</v>
      </c>
      <c r="AD439" s="608">
        <v>5</v>
      </c>
      <c r="AE439" s="608">
        <v>10</v>
      </c>
      <c r="AF439" s="608">
        <v>5</v>
      </c>
      <c r="AG439" s="608">
        <v>5</v>
      </c>
      <c r="AH439" s="608">
        <v>0</v>
      </c>
      <c r="AI439" s="608">
        <v>0</v>
      </c>
    </row>
    <row r="440" spans="1:35" x14ac:dyDescent="0.3">
      <c r="A440" s="170" t="str">
        <f t="shared" si="6"/>
        <v>4.00649</v>
      </c>
      <c r="B440" s="608" t="s">
        <v>899</v>
      </c>
      <c r="C440" s="608" t="s">
        <v>2148</v>
      </c>
      <c r="D440" s="608" t="s">
        <v>2039</v>
      </c>
      <c r="E440" s="608" t="s">
        <v>99</v>
      </c>
      <c r="F440" s="608" t="s">
        <v>71</v>
      </c>
      <c r="G440" s="608" t="s">
        <v>15</v>
      </c>
      <c r="H440" s="608" t="s">
        <v>5308</v>
      </c>
      <c r="I440" s="608" t="s">
        <v>6387</v>
      </c>
      <c r="J440" s="608" t="s">
        <v>4393</v>
      </c>
      <c r="K440" s="608" t="s">
        <v>5310</v>
      </c>
      <c r="L440" s="608" t="s">
        <v>72</v>
      </c>
      <c r="M440" s="608" t="s">
        <v>11</v>
      </c>
      <c r="N440" s="608" t="s">
        <v>1</v>
      </c>
      <c r="O440" s="608">
        <v>9</v>
      </c>
      <c r="P440" s="608">
        <v>3</v>
      </c>
      <c r="Q440" s="608">
        <v>6</v>
      </c>
      <c r="R440" s="608">
        <v>0</v>
      </c>
      <c r="S440" s="608">
        <v>0</v>
      </c>
      <c r="T440" s="608">
        <v>2</v>
      </c>
      <c r="U440" s="608">
        <v>2</v>
      </c>
      <c r="V440" s="608">
        <v>0</v>
      </c>
      <c r="W440" s="608">
        <v>0</v>
      </c>
      <c r="X440" s="608">
        <v>7</v>
      </c>
      <c r="Y440" s="608">
        <v>1</v>
      </c>
      <c r="Z440" s="608">
        <v>0</v>
      </c>
      <c r="AA440" s="608">
        <v>0</v>
      </c>
      <c r="AB440" s="608">
        <v>0</v>
      </c>
      <c r="AC440" s="608">
        <v>0</v>
      </c>
      <c r="AD440" s="608">
        <v>0</v>
      </c>
      <c r="AE440" s="608">
        <v>0</v>
      </c>
      <c r="AF440" s="608">
        <v>0</v>
      </c>
      <c r="AG440" s="608">
        <v>6</v>
      </c>
      <c r="AH440" s="608">
        <v>0</v>
      </c>
      <c r="AI440" s="608">
        <v>0</v>
      </c>
    </row>
    <row r="441" spans="1:35" x14ac:dyDescent="0.3">
      <c r="A441" s="170" t="str">
        <f t="shared" si="6"/>
        <v>4.00650</v>
      </c>
      <c r="B441" s="608" t="s">
        <v>558</v>
      </c>
      <c r="C441" s="608" t="s">
        <v>2150</v>
      </c>
      <c r="D441" s="608" t="s">
        <v>2151</v>
      </c>
      <c r="E441" s="608" t="s">
        <v>4</v>
      </c>
      <c r="F441" s="608" t="s">
        <v>57</v>
      </c>
      <c r="G441" s="608" t="s">
        <v>9</v>
      </c>
      <c r="H441" s="608" t="s">
        <v>5308</v>
      </c>
      <c r="I441" s="608" t="s">
        <v>5309</v>
      </c>
      <c r="J441" s="608" t="s">
        <v>4393</v>
      </c>
      <c r="K441" s="608" t="s">
        <v>5310</v>
      </c>
      <c r="L441" s="608" t="s">
        <v>35</v>
      </c>
      <c r="M441" s="608" t="s">
        <v>6</v>
      </c>
      <c r="N441" s="608" t="s">
        <v>1</v>
      </c>
      <c r="O441" s="608">
        <v>55</v>
      </c>
      <c r="P441" s="608">
        <v>29</v>
      </c>
      <c r="Q441" s="608">
        <v>26</v>
      </c>
      <c r="R441" s="608">
        <v>21</v>
      </c>
      <c r="S441" s="608">
        <v>10</v>
      </c>
      <c r="T441" s="608">
        <v>16</v>
      </c>
      <c r="U441" s="608">
        <v>8</v>
      </c>
      <c r="V441" s="608">
        <v>4</v>
      </c>
      <c r="W441" s="608">
        <v>2</v>
      </c>
      <c r="X441" s="608">
        <v>13</v>
      </c>
      <c r="Y441" s="608">
        <v>9</v>
      </c>
      <c r="Z441" s="608">
        <v>1</v>
      </c>
      <c r="AA441" s="608">
        <v>0</v>
      </c>
      <c r="AB441" s="608">
        <v>0</v>
      </c>
      <c r="AC441" s="608">
        <v>0</v>
      </c>
      <c r="AD441" s="608">
        <v>11</v>
      </c>
      <c r="AE441" s="608">
        <v>8</v>
      </c>
      <c r="AF441" s="608">
        <v>2</v>
      </c>
      <c r="AG441" s="608">
        <v>4</v>
      </c>
      <c r="AH441" s="608">
        <v>1</v>
      </c>
      <c r="AI441" s="608">
        <v>0</v>
      </c>
    </row>
    <row r="442" spans="1:35" x14ac:dyDescent="0.3">
      <c r="A442" s="170" t="str">
        <f t="shared" si="6"/>
        <v>4.00651</v>
      </c>
      <c r="B442" s="608" t="s">
        <v>559</v>
      </c>
      <c r="C442" s="608" t="s">
        <v>1382</v>
      </c>
      <c r="D442" s="608" t="s">
        <v>1310</v>
      </c>
      <c r="E442" s="608" t="s">
        <v>4730</v>
      </c>
      <c r="F442" s="608" t="s">
        <v>3279</v>
      </c>
      <c r="G442" s="608" t="s">
        <v>6</v>
      </c>
      <c r="H442" s="608" t="s">
        <v>5308</v>
      </c>
      <c r="I442" s="608">
        <v>0</v>
      </c>
      <c r="J442" s="608" t="s">
        <v>996</v>
      </c>
      <c r="K442" s="608" t="s">
        <v>5310</v>
      </c>
      <c r="L442" s="608" t="s">
        <v>33</v>
      </c>
      <c r="M442" s="608" t="s">
        <v>13</v>
      </c>
      <c r="N442" s="608" t="s">
        <v>4</v>
      </c>
      <c r="O442" s="608">
        <v>5</v>
      </c>
      <c r="P442" s="608">
        <v>3</v>
      </c>
      <c r="Q442" s="608">
        <v>2</v>
      </c>
      <c r="R442" s="608">
        <v>0</v>
      </c>
      <c r="S442" s="608">
        <v>0</v>
      </c>
      <c r="T442" s="608">
        <v>0</v>
      </c>
      <c r="U442" s="608">
        <v>0</v>
      </c>
      <c r="V442" s="608">
        <v>0</v>
      </c>
      <c r="W442" s="608">
        <v>0</v>
      </c>
      <c r="X442" s="608">
        <v>5</v>
      </c>
      <c r="Y442" s="608">
        <v>3</v>
      </c>
      <c r="Z442" s="608">
        <v>0</v>
      </c>
      <c r="AA442" s="608">
        <v>0</v>
      </c>
      <c r="AB442" s="608">
        <v>0</v>
      </c>
      <c r="AC442" s="608">
        <v>0</v>
      </c>
      <c r="AD442" s="608">
        <v>0</v>
      </c>
      <c r="AE442" s="608">
        <v>0</v>
      </c>
      <c r="AF442" s="608">
        <v>0</v>
      </c>
      <c r="AG442" s="608">
        <v>2</v>
      </c>
      <c r="AH442" s="608">
        <v>0</v>
      </c>
      <c r="AI442" s="608">
        <v>0</v>
      </c>
    </row>
    <row r="443" spans="1:35" x14ac:dyDescent="0.3">
      <c r="A443" s="170" t="str">
        <f t="shared" si="6"/>
        <v>4.00652</v>
      </c>
      <c r="B443" s="608" t="s">
        <v>560</v>
      </c>
      <c r="C443" s="608" t="s">
        <v>2154</v>
      </c>
      <c r="D443" s="608" t="s">
        <v>2155</v>
      </c>
      <c r="E443" s="608" t="s">
        <v>4729</v>
      </c>
      <c r="F443" s="608" t="s">
        <v>208</v>
      </c>
      <c r="G443" s="608" t="s">
        <v>3</v>
      </c>
      <c r="H443" s="608" t="s">
        <v>5308</v>
      </c>
      <c r="I443" s="608" t="s">
        <v>6387</v>
      </c>
      <c r="J443" s="608" t="s">
        <v>4393</v>
      </c>
      <c r="K443" s="608" t="s">
        <v>5426</v>
      </c>
      <c r="L443" s="608" t="s">
        <v>33</v>
      </c>
      <c r="M443" s="608" t="s">
        <v>741</v>
      </c>
      <c r="N443" s="608" t="s">
        <v>5</v>
      </c>
      <c r="O443" s="608">
        <v>18</v>
      </c>
      <c r="P443" s="608">
        <v>15</v>
      </c>
      <c r="Q443" s="608">
        <v>3</v>
      </c>
      <c r="R443" s="608">
        <v>4</v>
      </c>
      <c r="S443" s="608">
        <v>4</v>
      </c>
      <c r="T443" s="608">
        <v>4</v>
      </c>
      <c r="U443" s="608">
        <v>4</v>
      </c>
      <c r="V443" s="608">
        <v>2</v>
      </c>
      <c r="W443" s="608">
        <v>1</v>
      </c>
      <c r="X443" s="608">
        <v>6</v>
      </c>
      <c r="Y443" s="608">
        <v>5</v>
      </c>
      <c r="Z443" s="608">
        <v>2</v>
      </c>
      <c r="AA443" s="608">
        <v>1</v>
      </c>
      <c r="AB443" s="608">
        <v>0</v>
      </c>
      <c r="AC443" s="608">
        <v>0</v>
      </c>
      <c r="AD443" s="608">
        <v>0</v>
      </c>
      <c r="AE443" s="608">
        <v>0</v>
      </c>
      <c r="AF443" s="608">
        <v>1</v>
      </c>
      <c r="AG443" s="608">
        <v>1</v>
      </c>
      <c r="AH443" s="608">
        <v>1</v>
      </c>
      <c r="AI443" s="608">
        <v>0</v>
      </c>
    </row>
    <row r="444" spans="1:35" x14ac:dyDescent="0.3">
      <c r="A444" s="170" t="str">
        <f t="shared" si="6"/>
        <v>4.00653</v>
      </c>
      <c r="B444" s="608" t="s">
        <v>561</v>
      </c>
      <c r="C444" s="608" t="s">
        <v>2156</v>
      </c>
      <c r="D444" s="608" t="s">
        <v>2157</v>
      </c>
      <c r="E444" s="608" t="s">
        <v>4729</v>
      </c>
      <c r="F444" s="608" t="s">
        <v>208</v>
      </c>
      <c r="G444" s="608" t="s">
        <v>3</v>
      </c>
      <c r="H444" s="608" t="s">
        <v>5308</v>
      </c>
      <c r="I444" s="608" t="s">
        <v>5309</v>
      </c>
      <c r="J444" s="608" t="s">
        <v>4393</v>
      </c>
      <c r="K444" s="608" t="s">
        <v>5426</v>
      </c>
      <c r="L444" s="608" t="s">
        <v>33</v>
      </c>
      <c r="M444" s="608" t="s">
        <v>741</v>
      </c>
      <c r="N444" s="608" t="s">
        <v>2</v>
      </c>
      <c r="O444" s="608">
        <v>24</v>
      </c>
      <c r="P444" s="608">
        <v>16</v>
      </c>
      <c r="Q444" s="608">
        <v>8</v>
      </c>
      <c r="R444" s="608">
        <v>5</v>
      </c>
      <c r="S444" s="608">
        <v>3</v>
      </c>
      <c r="T444" s="608">
        <v>6</v>
      </c>
      <c r="U444" s="608">
        <v>2</v>
      </c>
      <c r="V444" s="608">
        <v>2</v>
      </c>
      <c r="W444" s="608">
        <v>2</v>
      </c>
      <c r="X444" s="608">
        <v>11</v>
      </c>
      <c r="Y444" s="608">
        <v>9</v>
      </c>
      <c r="Z444" s="608">
        <v>0</v>
      </c>
      <c r="AA444" s="608">
        <v>0</v>
      </c>
      <c r="AB444" s="608">
        <v>0</v>
      </c>
      <c r="AC444" s="608">
        <v>0</v>
      </c>
      <c r="AD444" s="608">
        <v>2</v>
      </c>
      <c r="AE444" s="608">
        <v>4</v>
      </c>
      <c r="AF444" s="608">
        <v>0</v>
      </c>
      <c r="AG444" s="608">
        <v>2</v>
      </c>
      <c r="AH444" s="608">
        <v>0</v>
      </c>
      <c r="AI444" s="608">
        <v>0</v>
      </c>
    </row>
    <row r="445" spans="1:35" x14ac:dyDescent="0.3">
      <c r="A445" s="170" t="str">
        <f t="shared" si="6"/>
        <v>4.00654</v>
      </c>
      <c r="B445" s="608" t="s">
        <v>562</v>
      </c>
      <c r="C445" s="608" t="s">
        <v>2158</v>
      </c>
      <c r="D445" s="608" t="s">
        <v>2159</v>
      </c>
      <c r="E445" s="608" t="s">
        <v>4741</v>
      </c>
      <c r="F445" s="608" t="s">
        <v>101</v>
      </c>
      <c r="G445" s="608" t="s">
        <v>5</v>
      </c>
      <c r="H445" s="608" t="s">
        <v>5308</v>
      </c>
      <c r="I445" s="608" t="s">
        <v>6387</v>
      </c>
      <c r="J445" s="608" t="s">
        <v>4393</v>
      </c>
      <c r="K445" s="608" t="s">
        <v>5426</v>
      </c>
      <c r="L445" s="608" t="s">
        <v>102</v>
      </c>
      <c r="M445" s="608" t="s">
        <v>11</v>
      </c>
      <c r="N445" s="608" t="s">
        <v>1</v>
      </c>
      <c r="O445" s="608">
        <v>38</v>
      </c>
      <c r="P445" s="608">
        <v>27</v>
      </c>
      <c r="Q445" s="608">
        <v>11</v>
      </c>
      <c r="R445" s="608">
        <v>9</v>
      </c>
      <c r="S445" s="608">
        <v>6</v>
      </c>
      <c r="T445" s="608">
        <v>13</v>
      </c>
      <c r="U445" s="608">
        <v>9</v>
      </c>
      <c r="V445" s="608">
        <v>0</v>
      </c>
      <c r="W445" s="608">
        <v>0</v>
      </c>
      <c r="X445" s="608">
        <v>7</v>
      </c>
      <c r="Y445" s="608">
        <v>7</v>
      </c>
      <c r="Z445" s="608">
        <v>9</v>
      </c>
      <c r="AA445" s="608">
        <v>5</v>
      </c>
      <c r="AB445" s="608">
        <v>0</v>
      </c>
      <c r="AC445" s="608">
        <v>0</v>
      </c>
      <c r="AD445" s="608">
        <v>3</v>
      </c>
      <c r="AE445" s="608">
        <v>4</v>
      </c>
      <c r="AF445" s="608">
        <v>0</v>
      </c>
      <c r="AG445" s="608">
        <v>0</v>
      </c>
      <c r="AH445" s="608">
        <v>4</v>
      </c>
      <c r="AI445" s="608">
        <v>0</v>
      </c>
    </row>
    <row r="446" spans="1:35" x14ac:dyDescent="0.3">
      <c r="A446" s="170" t="str">
        <f t="shared" si="6"/>
        <v>4.00656</v>
      </c>
      <c r="B446" s="608" t="s">
        <v>563</v>
      </c>
      <c r="C446" s="608" t="s">
        <v>2160</v>
      </c>
      <c r="D446" s="608" t="s">
        <v>4162</v>
      </c>
      <c r="E446" s="608" t="s">
        <v>743</v>
      </c>
      <c r="F446" s="608" t="s">
        <v>739</v>
      </c>
      <c r="G446" s="608" t="s">
        <v>7</v>
      </c>
      <c r="H446" s="608" t="s">
        <v>5308</v>
      </c>
      <c r="I446" s="608" t="s">
        <v>5603</v>
      </c>
      <c r="J446" s="608" t="s">
        <v>4393</v>
      </c>
      <c r="K446" s="608" t="s">
        <v>5426</v>
      </c>
      <c r="L446" s="608" t="s">
        <v>60</v>
      </c>
      <c r="M446" s="608" t="s">
        <v>6</v>
      </c>
      <c r="N446" s="608" t="s">
        <v>4</v>
      </c>
      <c r="O446" s="608">
        <v>42</v>
      </c>
      <c r="P446" s="608">
        <v>24</v>
      </c>
      <c r="Q446" s="608">
        <v>18</v>
      </c>
      <c r="R446" s="608">
        <v>6</v>
      </c>
      <c r="S446" s="608">
        <v>3</v>
      </c>
      <c r="T446" s="608">
        <v>10</v>
      </c>
      <c r="U446" s="608">
        <v>6</v>
      </c>
      <c r="V446" s="608">
        <v>9</v>
      </c>
      <c r="W446" s="608">
        <v>5</v>
      </c>
      <c r="X446" s="608">
        <v>14</v>
      </c>
      <c r="Y446" s="608">
        <v>8</v>
      </c>
      <c r="Z446" s="608">
        <v>3</v>
      </c>
      <c r="AA446" s="608">
        <v>2</v>
      </c>
      <c r="AB446" s="608">
        <v>0</v>
      </c>
      <c r="AC446" s="608">
        <v>0</v>
      </c>
      <c r="AD446" s="608">
        <v>3</v>
      </c>
      <c r="AE446" s="608">
        <v>4</v>
      </c>
      <c r="AF446" s="608">
        <v>4</v>
      </c>
      <c r="AG446" s="608">
        <v>6</v>
      </c>
      <c r="AH446" s="608">
        <v>1</v>
      </c>
      <c r="AI446" s="608">
        <v>0</v>
      </c>
    </row>
    <row r="447" spans="1:35" x14ac:dyDescent="0.3">
      <c r="A447" s="170" t="str">
        <f t="shared" si="6"/>
        <v>4.00657</v>
      </c>
      <c r="B447" s="608" t="s">
        <v>564</v>
      </c>
      <c r="C447" s="608" t="s">
        <v>2161</v>
      </c>
      <c r="D447" s="608" t="s">
        <v>3048</v>
      </c>
      <c r="E447" s="608" t="s">
        <v>378</v>
      </c>
      <c r="F447" s="608" t="s">
        <v>4216</v>
      </c>
      <c r="G447" s="608" t="s">
        <v>9</v>
      </c>
      <c r="H447" s="608" t="s">
        <v>5308</v>
      </c>
      <c r="I447" s="608" t="s">
        <v>6387</v>
      </c>
      <c r="J447" s="608" t="s">
        <v>4393</v>
      </c>
      <c r="K447" s="608" t="s">
        <v>5426</v>
      </c>
      <c r="L447" s="608" t="s">
        <v>35</v>
      </c>
      <c r="M447" s="608" t="s">
        <v>15</v>
      </c>
      <c r="N447" s="608" t="s">
        <v>1</v>
      </c>
      <c r="O447" s="608">
        <v>31</v>
      </c>
      <c r="P447" s="608">
        <v>22</v>
      </c>
      <c r="Q447" s="608">
        <v>9</v>
      </c>
      <c r="R447" s="608">
        <v>14</v>
      </c>
      <c r="S447" s="608">
        <v>10</v>
      </c>
      <c r="T447" s="608">
        <v>9</v>
      </c>
      <c r="U447" s="608">
        <v>5</v>
      </c>
      <c r="V447" s="608">
        <v>2</v>
      </c>
      <c r="W447" s="608">
        <v>2</v>
      </c>
      <c r="X447" s="608">
        <v>6</v>
      </c>
      <c r="Y447" s="608">
        <v>5</v>
      </c>
      <c r="Z447" s="608">
        <v>0</v>
      </c>
      <c r="AA447" s="608">
        <v>0</v>
      </c>
      <c r="AB447" s="608">
        <v>0</v>
      </c>
      <c r="AC447" s="608">
        <v>0</v>
      </c>
      <c r="AD447" s="608">
        <v>4</v>
      </c>
      <c r="AE447" s="608">
        <v>4</v>
      </c>
      <c r="AF447" s="608">
        <v>0</v>
      </c>
      <c r="AG447" s="608">
        <v>1</v>
      </c>
      <c r="AH447" s="608">
        <v>0</v>
      </c>
      <c r="AI447" s="608">
        <v>0</v>
      </c>
    </row>
    <row r="448" spans="1:35" x14ac:dyDescent="0.3">
      <c r="A448" s="170" t="str">
        <f t="shared" si="6"/>
        <v>4.00658</v>
      </c>
      <c r="B448" s="608" t="s">
        <v>1120</v>
      </c>
      <c r="C448" s="608" t="s">
        <v>2163</v>
      </c>
      <c r="D448" s="608" t="s">
        <v>2164</v>
      </c>
      <c r="E448" s="608" t="s">
        <v>378</v>
      </c>
      <c r="F448" s="608" t="s">
        <v>4216</v>
      </c>
      <c r="G448" s="608" t="s">
        <v>9</v>
      </c>
      <c r="H448" s="608" t="s">
        <v>5308</v>
      </c>
      <c r="I448" s="608" t="s">
        <v>5309</v>
      </c>
      <c r="J448" s="608" t="s">
        <v>4393</v>
      </c>
      <c r="K448" s="608" t="s">
        <v>5426</v>
      </c>
      <c r="L448" s="608" t="s">
        <v>35</v>
      </c>
      <c r="M448" s="608" t="s">
        <v>15</v>
      </c>
      <c r="N448" s="608" t="s">
        <v>1</v>
      </c>
      <c r="O448" s="608">
        <v>204</v>
      </c>
      <c r="P448" s="608">
        <v>108</v>
      </c>
      <c r="Q448" s="608">
        <v>96</v>
      </c>
      <c r="R448" s="608">
        <v>54</v>
      </c>
      <c r="S448" s="608">
        <v>27</v>
      </c>
      <c r="T448" s="608">
        <v>58</v>
      </c>
      <c r="U448" s="608">
        <v>31</v>
      </c>
      <c r="V448" s="608">
        <v>22</v>
      </c>
      <c r="W448" s="608">
        <v>10</v>
      </c>
      <c r="X448" s="608">
        <v>40</v>
      </c>
      <c r="Y448" s="608">
        <v>27</v>
      </c>
      <c r="Z448" s="608">
        <v>30</v>
      </c>
      <c r="AA448" s="608">
        <v>13</v>
      </c>
      <c r="AB448" s="608">
        <v>0</v>
      </c>
      <c r="AC448" s="608">
        <v>0</v>
      </c>
      <c r="AD448" s="608">
        <v>27</v>
      </c>
      <c r="AE448" s="608">
        <v>27</v>
      </c>
      <c r="AF448" s="608">
        <v>12</v>
      </c>
      <c r="AG448" s="608">
        <v>13</v>
      </c>
      <c r="AH448" s="608">
        <v>17</v>
      </c>
      <c r="AI448" s="608">
        <v>0</v>
      </c>
    </row>
    <row r="449" spans="1:35" x14ac:dyDescent="0.3">
      <c r="A449" s="170" t="str">
        <f t="shared" si="6"/>
        <v>4.00659</v>
      </c>
      <c r="B449" s="608" t="s">
        <v>565</v>
      </c>
      <c r="C449" s="608" t="s">
        <v>2166</v>
      </c>
      <c r="D449" s="608" t="s">
        <v>2167</v>
      </c>
      <c r="E449" s="608" t="s">
        <v>378</v>
      </c>
      <c r="F449" s="608" t="s">
        <v>4216</v>
      </c>
      <c r="G449" s="608" t="s">
        <v>7</v>
      </c>
      <c r="H449" s="608" t="s">
        <v>5308</v>
      </c>
      <c r="I449" s="608" t="s">
        <v>5309</v>
      </c>
      <c r="J449" s="608" t="s">
        <v>4393</v>
      </c>
      <c r="K449" s="608" t="s">
        <v>5426</v>
      </c>
      <c r="L449" s="608" t="s">
        <v>35</v>
      </c>
      <c r="M449" s="608" t="s">
        <v>15</v>
      </c>
      <c r="N449" s="608" t="s">
        <v>3</v>
      </c>
      <c r="O449" s="608">
        <v>61</v>
      </c>
      <c r="P449" s="608">
        <v>30</v>
      </c>
      <c r="Q449" s="608">
        <v>31</v>
      </c>
      <c r="R449" s="608">
        <v>12</v>
      </c>
      <c r="S449" s="608">
        <v>8</v>
      </c>
      <c r="T449" s="608">
        <v>16</v>
      </c>
      <c r="U449" s="608">
        <v>8</v>
      </c>
      <c r="V449" s="608">
        <v>9</v>
      </c>
      <c r="W449" s="608">
        <v>3</v>
      </c>
      <c r="X449" s="608">
        <v>20</v>
      </c>
      <c r="Y449" s="608">
        <v>9</v>
      </c>
      <c r="Z449" s="608">
        <v>4</v>
      </c>
      <c r="AA449" s="608">
        <v>2</v>
      </c>
      <c r="AB449" s="608">
        <v>0</v>
      </c>
      <c r="AC449" s="608">
        <v>0</v>
      </c>
      <c r="AD449" s="608">
        <v>4</v>
      </c>
      <c r="AE449" s="608">
        <v>8</v>
      </c>
      <c r="AF449" s="608">
        <v>6</v>
      </c>
      <c r="AG449" s="608">
        <v>11</v>
      </c>
      <c r="AH449" s="608">
        <v>2</v>
      </c>
      <c r="AI449" s="608">
        <v>0</v>
      </c>
    </row>
    <row r="450" spans="1:35" x14ac:dyDescent="0.3">
      <c r="A450" s="170" t="str">
        <f t="shared" si="6"/>
        <v>4.00660</v>
      </c>
      <c r="B450" s="608" t="s">
        <v>567</v>
      </c>
      <c r="C450" s="608" t="s">
        <v>2169</v>
      </c>
      <c r="D450" s="608" t="s">
        <v>2170</v>
      </c>
      <c r="E450" s="608" t="s">
        <v>378</v>
      </c>
      <c r="F450" s="608" t="s">
        <v>4216</v>
      </c>
      <c r="G450" s="608" t="s">
        <v>2</v>
      </c>
      <c r="H450" s="608" t="s">
        <v>5308</v>
      </c>
      <c r="I450" s="608" t="s">
        <v>6387</v>
      </c>
      <c r="J450" s="608" t="s">
        <v>4393</v>
      </c>
      <c r="K450" s="608" t="s">
        <v>5426</v>
      </c>
      <c r="L450" s="608" t="s">
        <v>35</v>
      </c>
      <c r="M450" s="608" t="s">
        <v>15</v>
      </c>
      <c r="N450" s="608" t="s">
        <v>2</v>
      </c>
      <c r="O450" s="608">
        <v>8</v>
      </c>
      <c r="P450" s="608">
        <v>6</v>
      </c>
      <c r="Q450" s="608">
        <v>2</v>
      </c>
      <c r="R450" s="608">
        <v>1</v>
      </c>
      <c r="S450" s="608">
        <v>1</v>
      </c>
      <c r="T450" s="608">
        <v>7</v>
      </c>
      <c r="U450" s="608">
        <v>5</v>
      </c>
      <c r="V450" s="608">
        <v>0</v>
      </c>
      <c r="W450" s="608">
        <v>0</v>
      </c>
      <c r="X450" s="608">
        <v>0</v>
      </c>
      <c r="Y450" s="608">
        <v>0</v>
      </c>
      <c r="Z450" s="608">
        <v>0</v>
      </c>
      <c r="AA450" s="608">
        <v>0</v>
      </c>
      <c r="AB450" s="608">
        <v>0</v>
      </c>
      <c r="AC450" s="608">
        <v>0</v>
      </c>
      <c r="AD450" s="608">
        <v>0</v>
      </c>
      <c r="AE450" s="608">
        <v>2</v>
      </c>
      <c r="AF450" s="608">
        <v>0</v>
      </c>
      <c r="AG450" s="608">
        <v>0</v>
      </c>
      <c r="AH450" s="608">
        <v>0</v>
      </c>
      <c r="AI450" s="608">
        <v>0</v>
      </c>
    </row>
    <row r="451" spans="1:35" x14ac:dyDescent="0.3">
      <c r="A451" s="170" t="str">
        <f t="shared" ref="A451:A509" si="7">CONCATENATE("4.",B451)</f>
        <v>4.00662</v>
      </c>
      <c r="B451" s="608" t="s">
        <v>568</v>
      </c>
      <c r="C451" s="608" t="s">
        <v>2171</v>
      </c>
      <c r="D451" s="608" t="s">
        <v>2172</v>
      </c>
      <c r="E451" s="608" t="s">
        <v>9</v>
      </c>
      <c r="F451" s="608" t="s">
        <v>289</v>
      </c>
      <c r="G451" s="608" t="s">
        <v>5</v>
      </c>
      <c r="H451" s="608" t="s">
        <v>5308</v>
      </c>
      <c r="I451" s="608" t="s">
        <v>6387</v>
      </c>
      <c r="J451" s="608" t="s">
        <v>4393</v>
      </c>
      <c r="K451" s="608" t="s">
        <v>5426</v>
      </c>
      <c r="L451" s="608" t="s">
        <v>118</v>
      </c>
      <c r="M451" s="608" t="s">
        <v>11</v>
      </c>
      <c r="N451" s="608" t="s">
        <v>2</v>
      </c>
      <c r="O451" s="608">
        <v>18</v>
      </c>
      <c r="P451" s="608">
        <v>12</v>
      </c>
      <c r="Q451" s="608">
        <v>6</v>
      </c>
      <c r="R451" s="608">
        <v>7</v>
      </c>
      <c r="S451" s="608">
        <v>5</v>
      </c>
      <c r="T451" s="608">
        <v>2</v>
      </c>
      <c r="U451" s="608">
        <v>1</v>
      </c>
      <c r="V451" s="608">
        <v>1</v>
      </c>
      <c r="W451" s="608">
        <v>1</v>
      </c>
      <c r="X451" s="608">
        <v>2</v>
      </c>
      <c r="Y451" s="608">
        <v>2</v>
      </c>
      <c r="Z451" s="608">
        <v>6</v>
      </c>
      <c r="AA451" s="608">
        <v>3</v>
      </c>
      <c r="AB451" s="608">
        <v>0</v>
      </c>
      <c r="AC451" s="608">
        <v>0</v>
      </c>
      <c r="AD451" s="608">
        <v>2</v>
      </c>
      <c r="AE451" s="608">
        <v>1</v>
      </c>
      <c r="AF451" s="608">
        <v>0</v>
      </c>
      <c r="AG451" s="608">
        <v>0</v>
      </c>
      <c r="AH451" s="608">
        <v>3</v>
      </c>
      <c r="AI451" s="608">
        <v>0</v>
      </c>
    </row>
    <row r="452" spans="1:35" x14ac:dyDescent="0.3">
      <c r="A452" s="170" t="str">
        <f t="shared" si="7"/>
        <v>4.00663</v>
      </c>
      <c r="B452" s="608" t="s">
        <v>569</v>
      </c>
      <c r="C452" s="608" t="s">
        <v>2174</v>
      </c>
      <c r="D452" s="608" t="s">
        <v>2175</v>
      </c>
      <c r="E452" s="608" t="s">
        <v>378</v>
      </c>
      <c r="F452" s="608" t="s">
        <v>4216</v>
      </c>
      <c r="G452" s="608" t="s">
        <v>7</v>
      </c>
      <c r="H452" s="608" t="s">
        <v>5308</v>
      </c>
      <c r="I452" s="608" t="s">
        <v>6387</v>
      </c>
      <c r="J452" s="608" t="s">
        <v>4393</v>
      </c>
      <c r="K452" s="608" t="s">
        <v>5426</v>
      </c>
      <c r="L452" s="608" t="s">
        <v>35</v>
      </c>
      <c r="M452" s="608" t="s">
        <v>15</v>
      </c>
      <c r="N452" s="608" t="s">
        <v>6</v>
      </c>
      <c r="O452" s="608">
        <v>27</v>
      </c>
      <c r="P452" s="608">
        <v>18</v>
      </c>
      <c r="Q452" s="608">
        <v>9</v>
      </c>
      <c r="R452" s="608">
        <v>11</v>
      </c>
      <c r="S452" s="608">
        <v>5</v>
      </c>
      <c r="T452" s="608">
        <v>4</v>
      </c>
      <c r="U452" s="608">
        <v>4</v>
      </c>
      <c r="V452" s="608">
        <v>3</v>
      </c>
      <c r="W452" s="608">
        <v>2</v>
      </c>
      <c r="X452" s="608">
        <v>5</v>
      </c>
      <c r="Y452" s="608">
        <v>4</v>
      </c>
      <c r="Z452" s="608">
        <v>4</v>
      </c>
      <c r="AA452" s="608">
        <v>3</v>
      </c>
      <c r="AB452" s="608">
        <v>0</v>
      </c>
      <c r="AC452" s="608">
        <v>0</v>
      </c>
      <c r="AD452" s="608">
        <v>6</v>
      </c>
      <c r="AE452" s="608">
        <v>0</v>
      </c>
      <c r="AF452" s="608">
        <v>1</v>
      </c>
      <c r="AG452" s="608">
        <v>1</v>
      </c>
      <c r="AH452" s="608">
        <v>1</v>
      </c>
      <c r="AI452" s="608">
        <v>0</v>
      </c>
    </row>
    <row r="453" spans="1:35" x14ac:dyDescent="0.3">
      <c r="A453" s="170" t="str">
        <f t="shared" si="7"/>
        <v>4.00664</v>
      </c>
      <c r="B453" s="608" t="s">
        <v>1016</v>
      </c>
      <c r="C453" s="608" t="s">
        <v>2177</v>
      </c>
      <c r="D453" s="608" t="s">
        <v>2178</v>
      </c>
      <c r="E453" s="608" t="s">
        <v>378</v>
      </c>
      <c r="F453" s="608" t="s">
        <v>4216</v>
      </c>
      <c r="G453" s="608" t="s">
        <v>9</v>
      </c>
      <c r="H453" s="608" t="s">
        <v>5308</v>
      </c>
      <c r="I453" s="608" t="s">
        <v>5309</v>
      </c>
      <c r="J453" s="608" t="s">
        <v>4393</v>
      </c>
      <c r="K453" s="608" t="s">
        <v>5426</v>
      </c>
      <c r="L453" s="608" t="s">
        <v>35</v>
      </c>
      <c r="M453" s="608" t="s">
        <v>15</v>
      </c>
      <c r="N453" s="608" t="s">
        <v>7</v>
      </c>
      <c r="O453" s="608">
        <v>40</v>
      </c>
      <c r="P453" s="608">
        <v>23</v>
      </c>
      <c r="Q453" s="608">
        <v>17</v>
      </c>
      <c r="R453" s="608">
        <v>6</v>
      </c>
      <c r="S453" s="608">
        <v>2</v>
      </c>
      <c r="T453" s="608">
        <v>16</v>
      </c>
      <c r="U453" s="608">
        <v>12</v>
      </c>
      <c r="V453" s="608">
        <v>5</v>
      </c>
      <c r="W453" s="608">
        <v>4</v>
      </c>
      <c r="X453" s="608">
        <v>12</v>
      </c>
      <c r="Y453" s="608">
        <v>4</v>
      </c>
      <c r="Z453" s="608">
        <v>1</v>
      </c>
      <c r="AA453" s="608">
        <v>1</v>
      </c>
      <c r="AB453" s="608">
        <v>0</v>
      </c>
      <c r="AC453" s="608">
        <v>0</v>
      </c>
      <c r="AD453" s="608">
        <v>4</v>
      </c>
      <c r="AE453" s="608">
        <v>4</v>
      </c>
      <c r="AF453" s="608">
        <v>1</v>
      </c>
      <c r="AG453" s="608">
        <v>8</v>
      </c>
      <c r="AH453" s="608">
        <v>0</v>
      </c>
      <c r="AI453" s="608">
        <v>0</v>
      </c>
    </row>
    <row r="454" spans="1:35" x14ac:dyDescent="0.3">
      <c r="A454" s="170" t="str">
        <f t="shared" si="7"/>
        <v>4.00665</v>
      </c>
      <c r="B454" s="608" t="s">
        <v>570</v>
      </c>
      <c r="C454" s="608" t="s">
        <v>2179</v>
      </c>
      <c r="D454" s="608" t="s">
        <v>2180</v>
      </c>
      <c r="E454" s="608" t="s">
        <v>15</v>
      </c>
      <c r="F454" s="608" t="s">
        <v>440</v>
      </c>
      <c r="G454" s="608" t="s">
        <v>5</v>
      </c>
      <c r="H454" s="608" t="s">
        <v>5308</v>
      </c>
      <c r="I454" s="608" t="s">
        <v>6387</v>
      </c>
      <c r="J454" s="608" t="s">
        <v>4393</v>
      </c>
      <c r="K454" s="608" t="s">
        <v>5426</v>
      </c>
      <c r="L454" s="608" t="s">
        <v>72</v>
      </c>
      <c r="M454" s="608" t="s">
        <v>13</v>
      </c>
      <c r="N454" s="608" t="s">
        <v>2</v>
      </c>
      <c r="O454" s="608">
        <v>36</v>
      </c>
      <c r="P454" s="608">
        <v>21</v>
      </c>
      <c r="Q454" s="608">
        <v>15</v>
      </c>
      <c r="R454" s="608">
        <v>9</v>
      </c>
      <c r="S454" s="608">
        <v>1</v>
      </c>
      <c r="T454" s="608">
        <v>7</v>
      </c>
      <c r="U454" s="608">
        <v>4</v>
      </c>
      <c r="V454" s="608">
        <v>6</v>
      </c>
      <c r="W454" s="608">
        <v>4</v>
      </c>
      <c r="X454" s="608">
        <v>13</v>
      </c>
      <c r="Y454" s="608">
        <v>11</v>
      </c>
      <c r="Z454" s="608">
        <v>1</v>
      </c>
      <c r="AA454" s="608">
        <v>1</v>
      </c>
      <c r="AB454" s="608">
        <v>0</v>
      </c>
      <c r="AC454" s="608">
        <v>0</v>
      </c>
      <c r="AD454" s="608">
        <v>8</v>
      </c>
      <c r="AE454" s="608">
        <v>3</v>
      </c>
      <c r="AF454" s="608">
        <v>2</v>
      </c>
      <c r="AG454" s="608">
        <v>2</v>
      </c>
      <c r="AH454" s="608">
        <v>0</v>
      </c>
      <c r="AI454" s="608">
        <v>0</v>
      </c>
    </row>
    <row r="455" spans="1:35" x14ac:dyDescent="0.3">
      <c r="A455" s="170" t="str">
        <f t="shared" si="7"/>
        <v>4.00666</v>
      </c>
      <c r="B455" s="608" t="s">
        <v>413</v>
      </c>
      <c r="C455" s="608" t="s">
        <v>2181</v>
      </c>
      <c r="D455" s="608" t="s">
        <v>4163</v>
      </c>
      <c r="E455" s="608" t="s">
        <v>743</v>
      </c>
      <c r="F455" s="608" t="s">
        <v>739</v>
      </c>
      <c r="G455" s="608" t="s">
        <v>7</v>
      </c>
      <c r="H455" s="608" t="s">
        <v>5308</v>
      </c>
      <c r="I455" s="608" t="s">
        <v>6387</v>
      </c>
      <c r="J455" s="608" t="s">
        <v>4393</v>
      </c>
      <c r="K455" s="608" t="s">
        <v>5426</v>
      </c>
      <c r="L455" s="608" t="s">
        <v>60</v>
      </c>
      <c r="M455" s="608" t="s">
        <v>2</v>
      </c>
      <c r="N455" s="608" t="s">
        <v>6</v>
      </c>
      <c r="O455" s="608">
        <v>41</v>
      </c>
      <c r="P455" s="608">
        <v>26</v>
      </c>
      <c r="Q455" s="608">
        <v>15</v>
      </c>
      <c r="R455" s="608">
        <v>19</v>
      </c>
      <c r="S455" s="608">
        <v>13</v>
      </c>
      <c r="T455" s="608">
        <v>11</v>
      </c>
      <c r="U455" s="608">
        <v>8</v>
      </c>
      <c r="V455" s="608">
        <v>4</v>
      </c>
      <c r="W455" s="608">
        <v>2</v>
      </c>
      <c r="X455" s="608">
        <v>6</v>
      </c>
      <c r="Y455" s="608">
        <v>2</v>
      </c>
      <c r="Z455" s="608">
        <v>1</v>
      </c>
      <c r="AA455" s="608">
        <v>1</v>
      </c>
      <c r="AB455" s="608">
        <v>0</v>
      </c>
      <c r="AC455" s="608">
        <v>0</v>
      </c>
      <c r="AD455" s="608">
        <v>6</v>
      </c>
      <c r="AE455" s="608">
        <v>3</v>
      </c>
      <c r="AF455" s="608">
        <v>2</v>
      </c>
      <c r="AG455" s="608">
        <v>4</v>
      </c>
      <c r="AH455" s="608">
        <v>0</v>
      </c>
      <c r="AI455" s="608">
        <v>0</v>
      </c>
    </row>
    <row r="456" spans="1:35" x14ac:dyDescent="0.3">
      <c r="A456" s="170" t="str">
        <f t="shared" si="7"/>
        <v>4.00668</v>
      </c>
      <c r="B456" s="608" t="s">
        <v>410</v>
      </c>
      <c r="C456" s="608" t="s">
        <v>2182</v>
      </c>
      <c r="D456" s="608" t="s">
        <v>2183</v>
      </c>
      <c r="E456" s="608" t="s">
        <v>62</v>
      </c>
      <c r="F456" s="608" t="s">
        <v>109</v>
      </c>
      <c r="G456" s="608" t="s">
        <v>9</v>
      </c>
      <c r="H456" s="608" t="s">
        <v>5308</v>
      </c>
      <c r="I456" s="608" t="s">
        <v>6387</v>
      </c>
      <c r="J456" s="608" t="s">
        <v>4393</v>
      </c>
      <c r="K456" s="608" t="s">
        <v>5426</v>
      </c>
      <c r="L456" s="608" t="s">
        <v>35</v>
      </c>
      <c r="M456" s="608" t="s">
        <v>11</v>
      </c>
      <c r="N456" s="608" t="s">
        <v>15</v>
      </c>
      <c r="O456" s="608">
        <v>29</v>
      </c>
      <c r="P456" s="608">
        <v>14</v>
      </c>
      <c r="Q456" s="608">
        <v>15</v>
      </c>
      <c r="R456" s="608">
        <v>6</v>
      </c>
      <c r="S456" s="608">
        <v>3</v>
      </c>
      <c r="T456" s="608">
        <v>7</v>
      </c>
      <c r="U456" s="608">
        <v>5</v>
      </c>
      <c r="V456" s="608">
        <v>3</v>
      </c>
      <c r="W456" s="608">
        <v>0</v>
      </c>
      <c r="X456" s="608">
        <v>13</v>
      </c>
      <c r="Y456" s="608">
        <v>6</v>
      </c>
      <c r="Z456" s="608">
        <v>0</v>
      </c>
      <c r="AA456" s="608">
        <v>0</v>
      </c>
      <c r="AB456" s="608">
        <v>0</v>
      </c>
      <c r="AC456" s="608">
        <v>0</v>
      </c>
      <c r="AD456" s="608">
        <v>3</v>
      </c>
      <c r="AE456" s="608">
        <v>2</v>
      </c>
      <c r="AF456" s="608">
        <v>3</v>
      </c>
      <c r="AG456" s="608">
        <v>7</v>
      </c>
      <c r="AH456" s="608">
        <v>0</v>
      </c>
      <c r="AI456" s="608">
        <v>0</v>
      </c>
    </row>
    <row r="457" spans="1:35" x14ac:dyDescent="0.3">
      <c r="A457" s="170" t="str">
        <f t="shared" si="7"/>
        <v>4.00669</v>
      </c>
      <c r="B457" s="608" t="s">
        <v>411</v>
      </c>
      <c r="C457" s="608" t="s">
        <v>2185</v>
      </c>
      <c r="D457" s="608" t="s">
        <v>3049</v>
      </c>
      <c r="E457" s="608" t="s">
        <v>62</v>
      </c>
      <c r="F457" s="608" t="s">
        <v>109</v>
      </c>
      <c r="G457" s="608" t="s">
        <v>4</v>
      </c>
      <c r="H457" s="608" t="s">
        <v>5308</v>
      </c>
      <c r="I457" s="608" t="s">
        <v>6387</v>
      </c>
      <c r="J457" s="608" t="s">
        <v>4393</v>
      </c>
      <c r="K457" s="608" t="s">
        <v>5426</v>
      </c>
      <c r="L457" s="608" t="s">
        <v>35</v>
      </c>
      <c r="M457" s="608" t="s">
        <v>11</v>
      </c>
      <c r="N457" s="608" t="s">
        <v>4</v>
      </c>
      <c r="O457" s="608">
        <v>22</v>
      </c>
      <c r="P457" s="608">
        <v>12</v>
      </c>
      <c r="Q457" s="608">
        <v>10</v>
      </c>
      <c r="R457" s="608">
        <v>8</v>
      </c>
      <c r="S457" s="608">
        <v>5</v>
      </c>
      <c r="T457" s="608">
        <v>4</v>
      </c>
      <c r="U457" s="608">
        <v>3</v>
      </c>
      <c r="V457" s="608">
        <v>1</v>
      </c>
      <c r="W457" s="608">
        <v>0</v>
      </c>
      <c r="X457" s="608">
        <v>9</v>
      </c>
      <c r="Y457" s="608">
        <v>4</v>
      </c>
      <c r="Z457" s="608">
        <v>0</v>
      </c>
      <c r="AA457" s="608">
        <v>0</v>
      </c>
      <c r="AB457" s="608">
        <v>0</v>
      </c>
      <c r="AC457" s="608">
        <v>0</v>
      </c>
      <c r="AD457" s="608">
        <v>3</v>
      </c>
      <c r="AE457" s="608">
        <v>1</v>
      </c>
      <c r="AF457" s="608">
        <v>1</v>
      </c>
      <c r="AG457" s="608">
        <v>5</v>
      </c>
      <c r="AH457" s="608">
        <v>0</v>
      </c>
      <c r="AI457" s="608">
        <v>0</v>
      </c>
    </row>
    <row r="458" spans="1:35" x14ac:dyDescent="0.3">
      <c r="A458" s="170" t="str">
        <f t="shared" si="7"/>
        <v>4.00670</v>
      </c>
      <c r="B458" s="608" t="s">
        <v>418</v>
      </c>
      <c r="C458" s="608" t="s">
        <v>2186</v>
      </c>
      <c r="D458" s="608" t="s">
        <v>2187</v>
      </c>
      <c r="E458" s="608" t="s">
        <v>62</v>
      </c>
      <c r="F458" s="608" t="s">
        <v>109</v>
      </c>
      <c r="G458" s="608" t="s">
        <v>110</v>
      </c>
      <c r="H458" s="608" t="s">
        <v>5308</v>
      </c>
      <c r="I458" s="608" t="s">
        <v>5309</v>
      </c>
      <c r="J458" s="608" t="s">
        <v>4393</v>
      </c>
      <c r="K458" s="608" t="s">
        <v>5310</v>
      </c>
      <c r="L458" s="608" t="s">
        <v>35</v>
      </c>
      <c r="M458" s="608" t="s">
        <v>11</v>
      </c>
      <c r="N458" s="608" t="s">
        <v>1</v>
      </c>
      <c r="O458" s="608">
        <v>134</v>
      </c>
      <c r="P458" s="608">
        <v>74</v>
      </c>
      <c r="Q458" s="608">
        <v>60</v>
      </c>
      <c r="R458" s="608">
        <v>59</v>
      </c>
      <c r="S458" s="608">
        <v>30</v>
      </c>
      <c r="T458" s="608">
        <v>42</v>
      </c>
      <c r="U458" s="608">
        <v>24</v>
      </c>
      <c r="V458" s="608">
        <v>10</v>
      </c>
      <c r="W458" s="608">
        <v>6</v>
      </c>
      <c r="X458" s="608">
        <v>18</v>
      </c>
      <c r="Y458" s="608">
        <v>9</v>
      </c>
      <c r="Z458" s="608">
        <v>5</v>
      </c>
      <c r="AA458" s="608">
        <v>5</v>
      </c>
      <c r="AB458" s="608">
        <v>0</v>
      </c>
      <c r="AC458" s="608">
        <v>0</v>
      </c>
      <c r="AD458" s="608">
        <v>29</v>
      </c>
      <c r="AE458" s="608">
        <v>18</v>
      </c>
      <c r="AF458" s="608">
        <v>4</v>
      </c>
      <c r="AG458" s="608">
        <v>9</v>
      </c>
      <c r="AH458" s="608">
        <v>0</v>
      </c>
      <c r="AI458" s="608">
        <v>0</v>
      </c>
    </row>
    <row r="459" spans="1:35" x14ac:dyDescent="0.3">
      <c r="A459" s="170" t="str">
        <f t="shared" si="7"/>
        <v>4.00671</v>
      </c>
      <c r="B459" s="608" t="s">
        <v>419</v>
      </c>
      <c r="C459" s="608" t="s">
        <v>2189</v>
      </c>
      <c r="D459" s="608" t="s">
        <v>3050</v>
      </c>
      <c r="E459" s="608" t="s">
        <v>741</v>
      </c>
      <c r="F459" s="608" t="s">
        <v>39</v>
      </c>
      <c r="G459" s="608" t="s">
        <v>7</v>
      </c>
      <c r="H459" s="608" t="s">
        <v>5308</v>
      </c>
      <c r="I459" s="608" t="s">
        <v>5309</v>
      </c>
      <c r="J459" s="608" t="s">
        <v>4393</v>
      </c>
      <c r="K459" s="608" t="s">
        <v>5310</v>
      </c>
      <c r="L459" s="608" t="s">
        <v>33</v>
      </c>
      <c r="M459" s="608" t="s">
        <v>3</v>
      </c>
      <c r="N459" s="608" t="s">
        <v>13</v>
      </c>
      <c r="O459" s="608">
        <v>229</v>
      </c>
      <c r="P459" s="608">
        <v>122</v>
      </c>
      <c r="Q459" s="608">
        <v>107</v>
      </c>
      <c r="R459" s="608">
        <v>66</v>
      </c>
      <c r="S459" s="608">
        <v>41</v>
      </c>
      <c r="T459" s="608">
        <v>51</v>
      </c>
      <c r="U459" s="608">
        <v>22</v>
      </c>
      <c r="V459" s="608">
        <v>40</v>
      </c>
      <c r="W459" s="608">
        <v>21</v>
      </c>
      <c r="X459" s="608">
        <v>32</v>
      </c>
      <c r="Y459" s="608">
        <v>15</v>
      </c>
      <c r="Z459" s="608">
        <v>40</v>
      </c>
      <c r="AA459" s="608">
        <v>23</v>
      </c>
      <c r="AB459" s="608">
        <v>0</v>
      </c>
      <c r="AC459" s="608">
        <v>0</v>
      </c>
      <c r="AD459" s="608">
        <v>25</v>
      </c>
      <c r="AE459" s="608">
        <v>29</v>
      </c>
      <c r="AF459" s="608">
        <v>19</v>
      </c>
      <c r="AG459" s="608">
        <v>17</v>
      </c>
      <c r="AH459" s="608">
        <v>17</v>
      </c>
      <c r="AI459" s="608">
        <v>0</v>
      </c>
    </row>
    <row r="460" spans="1:35" x14ac:dyDescent="0.3">
      <c r="A460" s="170" t="str">
        <f t="shared" si="7"/>
        <v>4.00672</v>
      </c>
      <c r="B460" s="608" t="s">
        <v>422</v>
      </c>
      <c r="C460" s="608" t="s">
        <v>2190</v>
      </c>
      <c r="D460" s="608" t="s">
        <v>2191</v>
      </c>
      <c r="E460" s="608" t="s">
        <v>2</v>
      </c>
      <c r="F460" s="608" t="s">
        <v>164</v>
      </c>
      <c r="G460" s="608" t="s">
        <v>7</v>
      </c>
      <c r="H460" s="608" t="s">
        <v>5308</v>
      </c>
      <c r="I460" s="608" t="s">
        <v>6387</v>
      </c>
      <c r="J460" s="608" t="s">
        <v>4393</v>
      </c>
      <c r="K460" s="608" t="s">
        <v>5426</v>
      </c>
      <c r="L460" s="608" t="s">
        <v>33</v>
      </c>
      <c r="M460" s="608" t="s">
        <v>295</v>
      </c>
      <c r="N460" s="608" t="s">
        <v>5</v>
      </c>
      <c r="O460" s="608">
        <v>25</v>
      </c>
      <c r="P460" s="608">
        <v>16</v>
      </c>
      <c r="Q460" s="608">
        <v>9</v>
      </c>
      <c r="R460" s="608">
        <v>12</v>
      </c>
      <c r="S460" s="608">
        <v>6</v>
      </c>
      <c r="T460" s="608">
        <v>4</v>
      </c>
      <c r="U460" s="608">
        <v>4</v>
      </c>
      <c r="V460" s="608">
        <v>1</v>
      </c>
      <c r="W460" s="608">
        <v>1</v>
      </c>
      <c r="X460" s="608">
        <v>8</v>
      </c>
      <c r="Y460" s="608">
        <v>5</v>
      </c>
      <c r="Z460" s="608">
        <v>0</v>
      </c>
      <c r="AA460" s="608">
        <v>0</v>
      </c>
      <c r="AB460" s="608">
        <v>0</v>
      </c>
      <c r="AC460" s="608">
        <v>0</v>
      </c>
      <c r="AD460" s="608">
        <v>6</v>
      </c>
      <c r="AE460" s="608">
        <v>0</v>
      </c>
      <c r="AF460" s="608">
        <v>0</v>
      </c>
      <c r="AG460" s="608">
        <v>3</v>
      </c>
      <c r="AH460" s="608">
        <v>0</v>
      </c>
      <c r="AI460" s="608">
        <v>0</v>
      </c>
    </row>
    <row r="461" spans="1:35" x14ac:dyDescent="0.3">
      <c r="A461" s="170" t="str">
        <f t="shared" si="7"/>
        <v>4.00673</v>
      </c>
      <c r="B461" s="608" t="s">
        <v>1018</v>
      </c>
      <c r="C461" s="608" t="s">
        <v>2193</v>
      </c>
      <c r="D461" s="608" t="s">
        <v>2194</v>
      </c>
      <c r="E461" s="608" t="s">
        <v>2</v>
      </c>
      <c r="F461" s="608" t="s">
        <v>164</v>
      </c>
      <c r="G461" s="608" t="s">
        <v>2</v>
      </c>
      <c r="H461" s="608" t="s">
        <v>5308</v>
      </c>
      <c r="I461" s="608" t="s">
        <v>6387</v>
      </c>
      <c r="J461" s="608" t="s">
        <v>4393</v>
      </c>
      <c r="K461" s="608" t="s">
        <v>5426</v>
      </c>
      <c r="L461" s="608" t="s">
        <v>33</v>
      </c>
      <c r="M461" s="608" t="s">
        <v>4</v>
      </c>
      <c r="N461" s="608" t="s">
        <v>2</v>
      </c>
      <c r="O461" s="608">
        <v>19</v>
      </c>
      <c r="P461" s="608">
        <v>12</v>
      </c>
      <c r="Q461" s="608">
        <v>7</v>
      </c>
      <c r="R461" s="608">
        <v>6</v>
      </c>
      <c r="S461" s="608">
        <v>1</v>
      </c>
      <c r="T461" s="608">
        <v>6</v>
      </c>
      <c r="U461" s="608">
        <v>5</v>
      </c>
      <c r="V461" s="608">
        <v>3</v>
      </c>
      <c r="W461" s="608">
        <v>2</v>
      </c>
      <c r="X461" s="608">
        <v>3</v>
      </c>
      <c r="Y461" s="608">
        <v>3</v>
      </c>
      <c r="Z461" s="608">
        <v>1</v>
      </c>
      <c r="AA461" s="608">
        <v>1</v>
      </c>
      <c r="AB461" s="608">
        <v>0</v>
      </c>
      <c r="AC461" s="608">
        <v>0</v>
      </c>
      <c r="AD461" s="608">
        <v>5</v>
      </c>
      <c r="AE461" s="608">
        <v>1</v>
      </c>
      <c r="AF461" s="608">
        <v>1</v>
      </c>
      <c r="AG461" s="608">
        <v>0</v>
      </c>
      <c r="AH461" s="608">
        <v>0</v>
      </c>
      <c r="AI461" s="608">
        <v>0</v>
      </c>
    </row>
    <row r="462" spans="1:35" x14ac:dyDescent="0.3">
      <c r="A462" s="170" t="str">
        <f t="shared" si="7"/>
        <v>4.00676</v>
      </c>
      <c r="B462" s="608" t="s">
        <v>414</v>
      </c>
      <c r="C462" s="608" t="s">
        <v>1382</v>
      </c>
      <c r="D462" s="608" t="s">
        <v>4078</v>
      </c>
      <c r="E462" s="608" t="s">
        <v>9</v>
      </c>
      <c r="F462" s="608" t="s">
        <v>289</v>
      </c>
      <c r="G462" s="608" t="s">
        <v>2</v>
      </c>
      <c r="H462" s="608" t="s">
        <v>5308</v>
      </c>
      <c r="I462" s="608">
        <v>0</v>
      </c>
      <c r="J462" s="608" t="s">
        <v>996</v>
      </c>
      <c r="K462" s="608" t="s">
        <v>5310</v>
      </c>
      <c r="L462" s="608" t="s">
        <v>118</v>
      </c>
      <c r="M462" s="608" t="s">
        <v>1</v>
      </c>
      <c r="N462" s="608" t="s">
        <v>1</v>
      </c>
      <c r="O462" s="608">
        <v>35</v>
      </c>
      <c r="P462" s="608">
        <v>15</v>
      </c>
      <c r="Q462" s="608">
        <v>20</v>
      </c>
      <c r="R462" s="608">
        <v>9</v>
      </c>
      <c r="S462" s="608">
        <v>4</v>
      </c>
      <c r="T462" s="608">
        <v>8</v>
      </c>
      <c r="U462" s="608">
        <v>2</v>
      </c>
      <c r="V462" s="608">
        <v>3</v>
      </c>
      <c r="W462" s="608">
        <v>1</v>
      </c>
      <c r="X462" s="608">
        <v>10</v>
      </c>
      <c r="Y462" s="608">
        <v>5</v>
      </c>
      <c r="Z462" s="608">
        <v>5</v>
      </c>
      <c r="AA462" s="608">
        <v>3</v>
      </c>
      <c r="AB462" s="608">
        <v>0</v>
      </c>
      <c r="AC462" s="608">
        <v>0</v>
      </c>
      <c r="AD462" s="608">
        <v>5</v>
      </c>
      <c r="AE462" s="608">
        <v>6</v>
      </c>
      <c r="AF462" s="608">
        <v>2</v>
      </c>
      <c r="AG462" s="608">
        <v>5</v>
      </c>
      <c r="AH462" s="608">
        <v>2</v>
      </c>
      <c r="AI462" s="608">
        <v>0</v>
      </c>
    </row>
    <row r="463" spans="1:35" x14ac:dyDescent="0.3">
      <c r="A463" s="170" t="str">
        <f t="shared" si="7"/>
        <v>4.00677</v>
      </c>
      <c r="B463" s="608" t="s">
        <v>345</v>
      </c>
      <c r="C463" s="608" t="s">
        <v>2196</v>
      </c>
      <c r="D463" s="608" t="s">
        <v>2197</v>
      </c>
      <c r="E463" s="608" t="s">
        <v>13</v>
      </c>
      <c r="F463" s="608" t="s">
        <v>547</v>
      </c>
      <c r="G463" s="608" t="s">
        <v>1</v>
      </c>
      <c r="H463" s="608" t="s">
        <v>5308</v>
      </c>
      <c r="I463" s="608" t="s">
        <v>5309</v>
      </c>
      <c r="J463" s="608" t="s">
        <v>4393</v>
      </c>
      <c r="K463" s="608" t="s">
        <v>5310</v>
      </c>
      <c r="L463" s="608" t="s">
        <v>118</v>
      </c>
      <c r="M463" s="608" t="s">
        <v>6</v>
      </c>
      <c r="N463" s="608" t="s">
        <v>4</v>
      </c>
      <c r="O463" s="608">
        <v>71</v>
      </c>
      <c r="P463" s="608">
        <v>39</v>
      </c>
      <c r="Q463" s="608">
        <v>32</v>
      </c>
      <c r="R463" s="608">
        <v>23</v>
      </c>
      <c r="S463" s="608">
        <v>9</v>
      </c>
      <c r="T463" s="608">
        <v>17</v>
      </c>
      <c r="U463" s="608">
        <v>10</v>
      </c>
      <c r="V463" s="608">
        <v>10</v>
      </c>
      <c r="W463" s="608">
        <v>7</v>
      </c>
      <c r="X463" s="608">
        <v>14</v>
      </c>
      <c r="Y463" s="608">
        <v>9</v>
      </c>
      <c r="Z463" s="608">
        <v>7</v>
      </c>
      <c r="AA463" s="608">
        <v>4</v>
      </c>
      <c r="AB463" s="608">
        <v>0</v>
      </c>
      <c r="AC463" s="608">
        <v>0</v>
      </c>
      <c r="AD463" s="608">
        <v>14</v>
      </c>
      <c r="AE463" s="608">
        <v>7</v>
      </c>
      <c r="AF463" s="608">
        <v>3</v>
      </c>
      <c r="AG463" s="608">
        <v>5</v>
      </c>
      <c r="AH463" s="608">
        <v>3</v>
      </c>
      <c r="AI463" s="608">
        <v>0</v>
      </c>
    </row>
    <row r="464" spans="1:35" x14ac:dyDescent="0.3">
      <c r="A464" s="170" t="str">
        <f t="shared" si="7"/>
        <v>4.00680</v>
      </c>
      <c r="B464" s="608" t="s">
        <v>438</v>
      </c>
      <c r="C464" s="608" t="s">
        <v>1382</v>
      </c>
      <c r="D464" s="608" t="s">
        <v>1331</v>
      </c>
      <c r="E464" s="608" t="s">
        <v>5</v>
      </c>
      <c r="F464" s="608" t="s">
        <v>120</v>
      </c>
      <c r="G464" s="608" t="s">
        <v>6</v>
      </c>
      <c r="H464" s="608" t="s">
        <v>5308</v>
      </c>
      <c r="I464" s="608">
        <v>0</v>
      </c>
      <c r="J464" s="608" t="s">
        <v>996</v>
      </c>
      <c r="K464" s="608" t="s">
        <v>5310</v>
      </c>
      <c r="L464" s="608" t="s">
        <v>48</v>
      </c>
      <c r="M464" s="608" t="s">
        <v>3</v>
      </c>
      <c r="N464" s="608" t="s">
        <v>7</v>
      </c>
      <c r="O464" s="608">
        <v>0</v>
      </c>
      <c r="P464" s="608">
        <v>0</v>
      </c>
      <c r="Q464" s="608">
        <v>0</v>
      </c>
      <c r="R464" s="608">
        <v>0</v>
      </c>
      <c r="S464" s="608">
        <v>0</v>
      </c>
      <c r="T464" s="608">
        <v>0</v>
      </c>
      <c r="U464" s="608">
        <v>0</v>
      </c>
      <c r="V464" s="608">
        <v>0</v>
      </c>
      <c r="W464" s="608">
        <v>0</v>
      </c>
      <c r="X464" s="608">
        <v>0</v>
      </c>
      <c r="Y464" s="608">
        <v>0</v>
      </c>
      <c r="Z464" s="608">
        <v>0</v>
      </c>
      <c r="AA464" s="608">
        <v>0</v>
      </c>
      <c r="AB464" s="608">
        <v>0</v>
      </c>
      <c r="AC464" s="608">
        <v>0</v>
      </c>
      <c r="AD464" s="608">
        <v>0</v>
      </c>
      <c r="AE464" s="608">
        <v>0</v>
      </c>
      <c r="AF464" s="608">
        <v>0</v>
      </c>
      <c r="AG464" s="608">
        <v>0</v>
      </c>
      <c r="AH464" s="608">
        <v>0</v>
      </c>
      <c r="AI464" s="608">
        <v>0</v>
      </c>
    </row>
    <row r="465" spans="1:35" x14ac:dyDescent="0.3">
      <c r="A465" s="170" t="str">
        <f t="shared" si="7"/>
        <v>4.00681</v>
      </c>
      <c r="B465" s="608" t="s">
        <v>428</v>
      </c>
      <c r="C465" s="608" t="s">
        <v>2199</v>
      </c>
      <c r="D465" s="608" t="s">
        <v>2776</v>
      </c>
      <c r="E465" s="608" t="s">
        <v>62</v>
      </c>
      <c r="F465" s="608" t="s">
        <v>109</v>
      </c>
      <c r="G465" s="608" t="s">
        <v>5</v>
      </c>
      <c r="H465" s="608" t="s">
        <v>5308</v>
      </c>
      <c r="I465" s="608" t="s">
        <v>6387</v>
      </c>
      <c r="J465" s="608" t="s">
        <v>4393</v>
      </c>
      <c r="K465" s="608" t="s">
        <v>5426</v>
      </c>
      <c r="L465" s="608" t="s">
        <v>35</v>
      </c>
      <c r="M465" s="608" t="s">
        <v>11</v>
      </c>
      <c r="N465" s="608" t="s">
        <v>6</v>
      </c>
      <c r="O465" s="608">
        <v>3</v>
      </c>
      <c r="P465" s="608">
        <v>1</v>
      </c>
      <c r="Q465" s="608">
        <v>2</v>
      </c>
      <c r="R465" s="608">
        <v>2</v>
      </c>
      <c r="S465" s="608">
        <v>0</v>
      </c>
      <c r="T465" s="608">
        <v>0</v>
      </c>
      <c r="U465" s="608">
        <v>0</v>
      </c>
      <c r="V465" s="608">
        <v>0</v>
      </c>
      <c r="W465" s="608">
        <v>0</v>
      </c>
      <c r="X465" s="608">
        <v>1</v>
      </c>
      <c r="Y465" s="608">
        <v>1</v>
      </c>
      <c r="Z465" s="608">
        <v>0</v>
      </c>
      <c r="AA465" s="608">
        <v>0</v>
      </c>
      <c r="AB465" s="608">
        <v>0</v>
      </c>
      <c r="AC465" s="608">
        <v>0</v>
      </c>
      <c r="AD465" s="608">
        <v>2</v>
      </c>
      <c r="AE465" s="608">
        <v>0</v>
      </c>
      <c r="AF465" s="608">
        <v>0</v>
      </c>
      <c r="AG465" s="608">
        <v>0</v>
      </c>
      <c r="AH465" s="608">
        <v>0</v>
      </c>
      <c r="AI465" s="608">
        <v>0</v>
      </c>
    </row>
    <row r="466" spans="1:35" x14ac:dyDescent="0.3">
      <c r="A466" s="170" t="str">
        <f t="shared" si="7"/>
        <v>4.00682</v>
      </c>
      <c r="B466" s="608" t="s">
        <v>430</v>
      </c>
      <c r="C466" s="608" t="s">
        <v>2200</v>
      </c>
      <c r="D466" s="608" t="s">
        <v>2201</v>
      </c>
      <c r="E466" s="608" t="s">
        <v>9</v>
      </c>
      <c r="F466" s="608" t="s">
        <v>289</v>
      </c>
      <c r="G466" s="608" t="s">
        <v>1</v>
      </c>
      <c r="H466" s="608" t="s">
        <v>5308</v>
      </c>
      <c r="I466" s="608" t="s">
        <v>6387</v>
      </c>
      <c r="J466" s="608" t="s">
        <v>4393</v>
      </c>
      <c r="K466" s="608" t="s">
        <v>5426</v>
      </c>
      <c r="L466" s="608" t="s">
        <v>118</v>
      </c>
      <c r="M466" s="608" t="s">
        <v>11</v>
      </c>
      <c r="N466" s="608" t="s">
        <v>3</v>
      </c>
      <c r="O466" s="608">
        <v>9</v>
      </c>
      <c r="P466" s="608">
        <v>7</v>
      </c>
      <c r="Q466" s="608">
        <v>2</v>
      </c>
      <c r="R466" s="608">
        <v>1</v>
      </c>
      <c r="S466" s="608">
        <v>1</v>
      </c>
      <c r="T466" s="608">
        <v>2</v>
      </c>
      <c r="U466" s="608">
        <v>1</v>
      </c>
      <c r="V466" s="608">
        <v>1</v>
      </c>
      <c r="W466" s="608">
        <v>0</v>
      </c>
      <c r="X466" s="608">
        <v>5</v>
      </c>
      <c r="Y466" s="608">
        <v>5</v>
      </c>
      <c r="Z466" s="608">
        <v>0</v>
      </c>
      <c r="AA466" s="608">
        <v>0</v>
      </c>
      <c r="AB466" s="608">
        <v>0</v>
      </c>
      <c r="AC466" s="608">
        <v>0</v>
      </c>
      <c r="AD466" s="608">
        <v>0</v>
      </c>
      <c r="AE466" s="608">
        <v>1</v>
      </c>
      <c r="AF466" s="608">
        <v>1</v>
      </c>
      <c r="AG466" s="608">
        <v>0</v>
      </c>
      <c r="AH466" s="608">
        <v>0</v>
      </c>
      <c r="AI466" s="608">
        <v>0</v>
      </c>
    </row>
    <row r="467" spans="1:35" x14ac:dyDescent="0.3">
      <c r="A467" s="170" t="str">
        <f t="shared" si="7"/>
        <v>4.00683</v>
      </c>
      <c r="B467" s="608" t="s">
        <v>456</v>
      </c>
      <c r="C467" s="608" t="s">
        <v>1382</v>
      </c>
      <c r="D467" s="608" t="s">
        <v>1318</v>
      </c>
      <c r="E467" s="608" t="s">
        <v>14</v>
      </c>
      <c r="F467" s="608" t="s">
        <v>73</v>
      </c>
      <c r="G467" s="608" t="s">
        <v>1</v>
      </c>
      <c r="H467" s="608" t="s">
        <v>5308</v>
      </c>
      <c r="I467" s="608">
        <v>0</v>
      </c>
      <c r="J467" s="608" t="s">
        <v>996</v>
      </c>
      <c r="K467" s="608" t="s">
        <v>5310</v>
      </c>
      <c r="L467" s="608" t="s">
        <v>72</v>
      </c>
      <c r="M467" s="608" t="s">
        <v>1</v>
      </c>
      <c r="N467" s="608" t="s">
        <v>1</v>
      </c>
      <c r="O467" s="608">
        <v>1</v>
      </c>
      <c r="P467" s="608">
        <v>1</v>
      </c>
      <c r="Q467" s="608">
        <v>0</v>
      </c>
      <c r="R467" s="608">
        <v>1</v>
      </c>
      <c r="S467" s="608">
        <v>1</v>
      </c>
      <c r="T467" s="608">
        <v>0</v>
      </c>
      <c r="U467" s="608">
        <v>0</v>
      </c>
      <c r="V467" s="608">
        <v>0</v>
      </c>
      <c r="W467" s="608">
        <v>0</v>
      </c>
      <c r="X467" s="608">
        <v>0</v>
      </c>
      <c r="Y467" s="608">
        <v>0</v>
      </c>
      <c r="Z467" s="608">
        <v>0</v>
      </c>
      <c r="AA467" s="608">
        <v>0</v>
      </c>
      <c r="AB467" s="608">
        <v>0</v>
      </c>
      <c r="AC467" s="608">
        <v>0</v>
      </c>
      <c r="AD467" s="608">
        <v>0</v>
      </c>
      <c r="AE467" s="608">
        <v>0</v>
      </c>
      <c r="AF467" s="608">
        <v>0</v>
      </c>
      <c r="AG467" s="608">
        <v>0</v>
      </c>
      <c r="AH467" s="608">
        <v>0</v>
      </c>
      <c r="AI467" s="608">
        <v>0</v>
      </c>
    </row>
    <row r="468" spans="1:35" x14ac:dyDescent="0.3">
      <c r="A468" s="170" t="str">
        <f t="shared" si="7"/>
        <v>4.00684</v>
      </c>
      <c r="B468" s="608" t="s">
        <v>432</v>
      </c>
      <c r="C468" s="608" t="s">
        <v>2204</v>
      </c>
      <c r="D468" s="608" t="s">
        <v>2205</v>
      </c>
      <c r="E468" s="608" t="s">
        <v>743</v>
      </c>
      <c r="F468" s="608" t="s">
        <v>739</v>
      </c>
      <c r="G468" s="608" t="s">
        <v>7</v>
      </c>
      <c r="H468" s="608" t="s">
        <v>5308</v>
      </c>
      <c r="I468" s="608" t="s">
        <v>6387</v>
      </c>
      <c r="J468" s="608" t="s">
        <v>4393</v>
      </c>
      <c r="K468" s="608" t="s">
        <v>5426</v>
      </c>
      <c r="L468" s="608" t="s">
        <v>60</v>
      </c>
      <c r="M468" s="608" t="s">
        <v>6</v>
      </c>
      <c r="N468" s="608" t="s">
        <v>4</v>
      </c>
      <c r="O468" s="608">
        <v>3</v>
      </c>
      <c r="P468" s="608">
        <v>3</v>
      </c>
      <c r="Q468" s="608">
        <v>0</v>
      </c>
      <c r="R468" s="608">
        <v>0</v>
      </c>
      <c r="S468" s="608">
        <v>0</v>
      </c>
      <c r="T468" s="608">
        <v>0</v>
      </c>
      <c r="U468" s="608">
        <v>0</v>
      </c>
      <c r="V468" s="608">
        <v>3</v>
      </c>
      <c r="W468" s="608">
        <v>3</v>
      </c>
      <c r="X468" s="608">
        <v>0</v>
      </c>
      <c r="Y468" s="608">
        <v>0</v>
      </c>
      <c r="Z468" s="608">
        <v>0</v>
      </c>
      <c r="AA468" s="608">
        <v>0</v>
      </c>
      <c r="AB468" s="608">
        <v>0</v>
      </c>
      <c r="AC468" s="608">
        <v>0</v>
      </c>
      <c r="AD468" s="608">
        <v>0</v>
      </c>
      <c r="AE468" s="608">
        <v>0</v>
      </c>
      <c r="AF468" s="608">
        <v>0</v>
      </c>
      <c r="AG468" s="608">
        <v>0</v>
      </c>
      <c r="AH468" s="608">
        <v>0</v>
      </c>
      <c r="AI468" s="608">
        <v>0</v>
      </c>
    </row>
    <row r="469" spans="1:35" x14ac:dyDescent="0.3">
      <c r="A469" s="170" t="str">
        <f t="shared" si="7"/>
        <v>4.00687</v>
      </c>
      <c r="B469" s="608" t="s">
        <v>465</v>
      </c>
      <c r="C469" s="608" t="s">
        <v>4746</v>
      </c>
      <c r="D469" s="608" t="s">
        <v>2207</v>
      </c>
      <c r="E469" s="608" t="s">
        <v>14</v>
      </c>
      <c r="F469" s="608" t="s">
        <v>73</v>
      </c>
      <c r="G469" s="608" t="s">
        <v>5</v>
      </c>
      <c r="H469" s="608" t="s">
        <v>5308</v>
      </c>
      <c r="I469" s="608" t="s">
        <v>5826</v>
      </c>
      <c r="J469" s="608" t="s">
        <v>4393</v>
      </c>
      <c r="K469" s="608" t="s">
        <v>5310</v>
      </c>
      <c r="L469" s="608" t="s">
        <v>72</v>
      </c>
      <c r="M469" s="608" t="s">
        <v>1</v>
      </c>
      <c r="N469" s="608" t="s">
        <v>1</v>
      </c>
      <c r="O469" s="608">
        <v>0</v>
      </c>
      <c r="P469" s="608">
        <v>0</v>
      </c>
      <c r="Q469" s="608">
        <v>0</v>
      </c>
      <c r="R469" s="608">
        <v>0</v>
      </c>
      <c r="S469" s="608">
        <v>0</v>
      </c>
      <c r="T469" s="608">
        <v>0</v>
      </c>
      <c r="U469" s="608">
        <v>0</v>
      </c>
      <c r="V469" s="608">
        <v>0</v>
      </c>
      <c r="W469" s="608">
        <v>0</v>
      </c>
      <c r="X469" s="608">
        <v>0</v>
      </c>
      <c r="Y469" s="608">
        <v>0</v>
      </c>
      <c r="Z469" s="608">
        <v>0</v>
      </c>
      <c r="AA469" s="608">
        <v>0</v>
      </c>
      <c r="AB469" s="608">
        <v>0</v>
      </c>
      <c r="AC469" s="608">
        <v>0</v>
      </c>
      <c r="AD469" s="608">
        <v>0</v>
      </c>
      <c r="AE469" s="608">
        <v>0</v>
      </c>
      <c r="AF469" s="608">
        <v>0</v>
      </c>
      <c r="AG469" s="608">
        <v>0</v>
      </c>
      <c r="AH469" s="608">
        <v>0</v>
      </c>
      <c r="AI469" s="608">
        <v>0</v>
      </c>
    </row>
    <row r="470" spans="1:35" x14ac:dyDescent="0.3">
      <c r="A470" s="170" t="str">
        <f t="shared" si="7"/>
        <v>4.00688</v>
      </c>
      <c r="B470" s="608" t="s">
        <v>483</v>
      </c>
      <c r="C470" s="608" t="s">
        <v>2208</v>
      </c>
      <c r="D470" s="608" t="s">
        <v>2209</v>
      </c>
      <c r="E470" s="608" t="s">
        <v>2</v>
      </c>
      <c r="F470" s="608" t="s">
        <v>164</v>
      </c>
      <c r="G470" s="608" t="s">
        <v>4</v>
      </c>
      <c r="H470" s="608" t="s">
        <v>5308</v>
      </c>
      <c r="I470" s="608" t="s">
        <v>5309</v>
      </c>
      <c r="J470" s="608" t="s">
        <v>4393</v>
      </c>
      <c r="K470" s="608" t="s">
        <v>5426</v>
      </c>
      <c r="L470" s="608" t="s">
        <v>33</v>
      </c>
      <c r="M470" s="608" t="s">
        <v>7</v>
      </c>
      <c r="N470" s="608" t="s">
        <v>5</v>
      </c>
      <c r="O470" s="608">
        <v>4</v>
      </c>
      <c r="P470" s="608">
        <v>4</v>
      </c>
      <c r="Q470" s="608">
        <v>0</v>
      </c>
      <c r="R470" s="608">
        <v>0</v>
      </c>
      <c r="S470" s="608">
        <v>0</v>
      </c>
      <c r="T470" s="608">
        <v>0</v>
      </c>
      <c r="U470" s="608">
        <v>0</v>
      </c>
      <c r="V470" s="608">
        <v>1</v>
      </c>
      <c r="W470" s="608">
        <v>1</v>
      </c>
      <c r="X470" s="608">
        <v>3</v>
      </c>
      <c r="Y470" s="608">
        <v>3</v>
      </c>
      <c r="Z470" s="608">
        <v>0</v>
      </c>
      <c r="AA470" s="608">
        <v>0</v>
      </c>
      <c r="AB470" s="608">
        <v>0</v>
      </c>
      <c r="AC470" s="608">
        <v>0</v>
      </c>
      <c r="AD470" s="608">
        <v>0</v>
      </c>
      <c r="AE470" s="608">
        <v>0</v>
      </c>
      <c r="AF470" s="608">
        <v>0</v>
      </c>
      <c r="AG470" s="608">
        <v>0</v>
      </c>
      <c r="AH470" s="608">
        <v>0</v>
      </c>
      <c r="AI470" s="608">
        <v>0</v>
      </c>
    </row>
    <row r="471" spans="1:35" x14ac:dyDescent="0.3">
      <c r="A471" s="170" t="str">
        <f t="shared" si="7"/>
        <v>4.00689</v>
      </c>
      <c r="B471" s="608" t="s">
        <v>484</v>
      </c>
      <c r="C471" s="608" t="s">
        <v>2210</v>
      </c>
      <c r="D471" s="608" t="s">
        <v>2211</v>
      </c>
      <c r="E471" s="608" t="s">
        <v>2</v>
      </c>
      <c r="F471" s="608" t="s">
        <v>164</v>
      </c>
      <c r="G471" s="608" t="s">
        <v>4</v>
      </c>
      <c r="H471" s="608" t="s">
        <v>5308</v>
      </c>
      <c r="I471" s="608" t="s">
        <v>5367</v>
      </c>
      <c r="J471" s="608" t="s">
        <v>4393</v>
      </c>
      <c r="K471" s="608" t="s">
        <v>5426</v>
      </c>
      <c r="L471" s="608" t="s">
        <v>33</v>
      </c>
      <c r="M471" s="608" t="s">
        <v>4</v>
      </c>
      <c r="N471" s="608" t="s">
        <v>3</v>
      </c>
      <c r="O471" s="608">
        <v>45</v>
      </c>
      <c r="P471" s="608">
        <v>32</v>
      </c>
      <c r="Q471" s="608">
        <v>13</v>
      </c>
      <c r="R471" s="608">
        <v>9</v>
      </c>
      <c r="S471" s="608">
        <v>5</v>
      </c>
      <c r="T471" s="608">
        <v>8</v>
      </c>
      <c r="U471" s="608">
        <v>7</v>
      </c>
      <c r="V471" s="608">
        <v>6</v>
      </c>
      <c r="W471" s="608">
        <v>4</v>
      </c>
      <c r="X471" s="608">
        <v>13</v>
      </c>
      <c r="Y471" s="608">
        <v>8</v>
      </c>
      <c r="Z471" s="608">
        <v>9</v>
      </c>
      <c r="AA471" s="608">
        <v>8</v>
      </c>
      <c r="AB471" s="608">
        <v>0</v>
      </c>
      <c r="AC471" s="608">
        <v>0</v>
      </c>
      <c r="AD471" s="608">
        <v>4</v>
      </c>
      <c r="AE471" s="608">
        <v>1</v>
      </c>
      <c r="AF471" s="608">
        <v>2</v>
      </c>
      <c r="AG471" s="608">
        <v>5</v>
      </c>
      <c r="AH471" s="608">
        <v>1</v>
      </c>
      <c r="AI471" s="608">
        <v>0</v>
      </c>
    </row>
    <row r="472" spans="1:35" x14ac:dyDescent="0.3">
      <c r="A472" s="170" t="str">
        <f t="shared" si="7"/>
        <v>4.00691</v>
      </c>
      <c r="B472" s="608" t="s">
        <v>490</v>
      </c>
      <c r="C472" s="608" t="s">
        <v>2213</v>
      </c>
      <c r="D472" s="608" t="s">
        <v>2214</v>
      </c>
      <c r="E472" s="608" t="s">
        <v>4741</v>
      </c>
      <c r="F472" s="608" t="s">
        <v>101</v>
      </c>
      <c r="G472" s="608" t="s">
        <v>1</v>
      </c>
      <c r="H472" s="608" t="s">
        <v>5308</v>
      </c>
      <c r="I472" s="608" t="s">
        <v>5309</v>
      </c>
      <c r="J472" s="608" t="s">
        <v>4393</v>
      </c>
      <c r="K472" s="608" t="s">
        <v>5426</v>
      </c>
      <c r="L472" s="608" t="s">
        <v>102</v>
      </c>
      <c r="M472" s="608" t="s">
        <v>11</v>
      </c>
      <c r="N472" s="608" t="s">
        <v>2</v>
      </c>
      <c r="O472" s="608">
        <v>59</v>
      </c>
      <c r="P472" s="608">
        <v>40</v>
      </c>
      <c r="Q472" s="608">
        <v>19</v>
      </c>
      <c r="R472" s="608">
        <v>32</v>
      </c>
      <c r="S472" s="608">
        <v>17</v>
      </c>
      <c r="T472" s="608">
        <v>16</v>
      </c>
      <c r="U472" s="608">
        <v>15</v>
      </c>
      <c r="V472" s="608">
        <v>0</v>
      </c>
      <c r="W472" s="608">
        <v>0</v>
      </c>
      <c r="X472" s="608">
        <v>11</v>
      </c>
      <c r="Y472" s="608">
        <v>8</v>
      </c>
      <c r="Z472" s="608">
        <v>0</v>
      </c>
      <c r="AA472" s="608">
        <v>0</v>
      </c>
      <c r="AB472" s="608">
        <v>0</v>
      </c>
      <c r="AC472" s="608">
        <v>0</v>
      </c>
      <c r="AD472" s="608">
        <v>15</v>
      </c>
      <c r="AE472" s="608">
        <v>1</v>
      </c>
      <c r="AF472" s="608">
        <v>0</v>
      </c>
      <c r="AG472" s="608">
        <v>3</v>
      </c>
      <c r="AH472" s="608">
        <v>0</v>
      </c>
      <c r="AI472" s="608">
        <v>0</v>
      </c>
    </row>
    <row r="473" spans="1:35" x14ac:dyDescent="0.3">
      <c r="A473" s="170" t="str">
        <f t="shared" si="7"/>
        <v>4.00692</v>
      </c>
      <c r="B473" s="608" t="s">
        <v>574</v>
      </c>
      <c r="C473" s="608" t="s">
        <v>1382</v>
      </c>
      <c r="D473" s="608" t="s">
        <v>2532</v>
      </c>
      <c r="E473" s="608" t="s">
        <v>1</v>
      </c>
      <c r="F473" s="608" t="s">
        <v>3277</v>
      </c>
      <c r="G473" s="608" t="s">
        <v>1</v>
      </c>
      <c r="H473" s="608" t="s">
        <v>5308</v>
      </c>
      <c r="I473" s="608">
        <v>0</v>
      </c>
      <c r="J473" s="608" t="s">
        <v>996</v>
      </c>
      <c r="K473" s="608" t="s">
        <v>5310</v>
      </c>
      <c r="L473" s="608" t="s">
        <v>33</v>
      </c>
      <c r="M473" s="608" t="s">
        <v>1</v>
      </c>
      <c r="N473" s="608" t="s">
        <v>13</v>
      </c>
      <c r="O473" s="608">
        <v>23</v>
      </c>
      <c r="P473" s="608">
        <v>19</v>
      </c>
      <c r="Q473" s="608">
        <v>4</v>
      </c>
      <c r="R473" s="608">
        <v>7</v>
      </c>
      <c r="S473" s="608">
        <v>7</v>
      </c>
      <c r="T473" s="608">
        <v>7</v>
      </c>
      <c r="U473" s="608">
        <v>6</v>
      </c>
      <c r="V473" s="608">
        <v>5</v>
      </c>
      <c r="W473" s="608">
        <v>3</v>
      </c>
      <c r="X473" s="608">
        <v>4</v>
      </c>
      <c r="Y473" s="608">
        <v>3</v>
      </c>
      <c r="Z473" s="608">
        <v>0</v>
      </c>
      <c r="AA473" s="608">
        <v>0</v>
      </c>
      <c r="AB473" s="608">
        <v>0</v>
      </c>
      <c r="AC473" s="608">
        <v>0</v>
      </c>
      <c r="AD473" s="608">
        <v>0</v>
      </c>
      <c r="AE473" s="608">
        <v>1</v>
      </c>
      <c r="AF473" s="608">
        <v>2</v>
      </c>
      <c r="AG473" s="608">
        <v>1</v>
      </c>
      <c r="AH473" s="608">
        <v>0</v>
      </c>
      <c r="AI473" s="608">
        <v>0</v>
      </c>
    </row>
    <row r="474" spans="1:35" x14ac:dyDescent="0.3">
      <c r="A474" s="170" t="str">
        <f t="shared" si="7"/>
        <v>4.00693</v>
      </c>
      <c r="B474" s="608" t="s">
        <v>572</v>
      </c>
      <c r="C474" s="608" t="s">
        <v>1382</v>
      </c>
      <c r="D474" s="608" t="s">
        <v>615</v>
      </c>
      <c r="E474" s="608" t="s">
        <v>1</v>
      </c>
      <c r="F474" s="608" t="s">
        <v>3277</v>
      </c>
      <c r="G474" s="608" t="s">
        <v>6</v>
      </c>
      <c r="H474" s="608" t="s">
        <v>5308</v>
      </c>
      <c r="I474" s="608">
        <v>0</v>
      </c>
      <c r="J474" s="608" t="s">
        <v>996</v>
      </c>
      <c r="K474" s="608" t="s">
        <v>5310</v>
      </c>
      <c r="L474" s="608" t="s">
        <v>33</v>
      </c>
      <c r="M474" s="608" t="s">
        <v>11</v>
      </c>
      <c r="N474" s="608" t="s">
        <v>1</v>
      </c>
      <c r="O474" s="608">
        <v>8</v>
      </c>
      <c r="P474" s="608">
        <v>4</v>
      </c>
      <c r="Q474" s="608">
        <v>4</v>
      </c>
      <c r="R474" s="608">
        <v>3</v>
      </c>
      <c r="S474" s="608">
        <v>2</v>
      </c>
      <c r="T474" s="608">
        <v>2</v>
      </c>
      <c r="U474" s="608">
        <v>1</v>
      </c>
      <c r="V474" s="608">
        <v>0</v>
      </c>
      <c r="W474" s="608">
        <v>0</v>
      </c>
      <c r="X474" s="608">
        <v>3</v>
      </c>
      <c r="Y474" s="608">
        <v>1</v>
      </c>
      <c r="Z474" s="608">
        <v>0</v>
      </c>
      <c r="AA474" s="608">
        <v>0</v>
      </c>
      <c r="AB474" s="608">
        <v>0</v>
      </c>
      <c r="AC474" s="608">
        <v>0</v>
      </c>
      <c r="AD474" s="608">
        <v>1</v>
      </c>
      <c r="AE474" s="608">
        <v>1</v>
      </c>
      <c r="AF474" s="608">
        <v>0</v>
      </c>
      <c r="AG474" s="608">
        <v>2</v>
      </c>
      <c r="AH474" s="608">
        <v>0</v>
      </c>
      <c r="AI474" s="608">
        <v>0</v>
      </c>
    </row>
    <row r="475" spans="1:35" x14ac:dyDescent="0.3">
      <c r="A475" s="170" t="str">
        <f t="shared" si="7"/>
        <v>4.00694</v>
      </c>
      <c r="B475" s="608" t="s">
        <v>504</v>
      </c>
      <c r="C475" s="608" t="s">
        <v>2217</v>
      </c>
      <c r="D475" s="608" t="s">
        <v>3051</v>
      </c>
      <c r="E475" s="608" t="s">
        <v>99</v>
      </c>
      <c r="F475" s="608" t="s">
        <v>71</v>
      </c>
      <c r="G475" s="608" t="s">
        <v>5</v>
      </c>
      <c r="H475" s="608" t="s">
        <v>5308</v>
      </c>
      <c r="I475" s="608" t="s">
        <v>6905</v>
      </c>
      <c r="J475" s="608" t="s">
        <v>4393</v>
      </c>
      <c r="K475" s="608" t="s">
        <v>5426</v>
      </c>
      <c r="L475" s="608" t="s">
        <v>72</v>
      </c>
      <c r="M475" s="608" t="s">
        <v>9</v>
      </c>
      <c r="N475" s="608" t="s">
        <v>1</v>
      </c>
      <c r="O475" s="608">
        <v>34</v>
      </c>
      <c r="P475" s="608">
        <v>16</v>
      </c>
      <c r="Q475" s="608">
        <v>18</v>
      </c>
      <c r="R475" s="608">
        <v>5</v>
      </c>
      <c r="S475" s="608">
        <v>3</v>
      </c>
      <c r="T475" s="608">
        <v>10</v>
      </c>
      <c r="U475" s="608">
        <v>3</v>
      </c>
      <c r="V475" s="608">
        <v>0</v>
      </c>
      <c r="W475" s="608">
        <v>0</v>
      </c>
      <c r="X475" s="608">
        <v>17</v>
      </c>
      <c r="Y475" s="608">
        <v>9</v>
      </c>
      <c r="Z475" s="608">
        <v>2</v>
      </c>
      <c r="AA475" s="608">
        <v>1</v>
      </c>
      <c r="AB475" s="608">
        <v>0</v>
      </c>
      <c r="AC475" s="608">
        <v>0</v>
      </c>
      <c r="AD475" s="608">
        <v>2</v>
      </c>
      <c r="AE475" s="608">
        <v>7</v>
      </c>
      <c r="AF475" s="608">
        <v>0</v>
      </c>
      <c r="AG475" s="608">
        <v>8</v>
      </c>
      <c r="AH475" s="608">
        <v>1</v>
      </c>
      <c r="AI475" s="608">
        <v>0</v>
      </c>
    </row>
    <row r="476" spans="1:35" x14ac:dyDescent="0.3">
      <c r="A476" s="170" t="str">
        <f t="shared" si="7"/>
        <v>4.00695</v>
      </c>
      <c r="B476" s="608" t="s">
        <v>503</v>
      </c>
      <c r="C476" s="608" t="s">
        <v>2219</v>
      </c>
      <c r="D476" s="608" t="s">
        <v>6909</v>
      </c>
      <c r="E476" s="608" t="s">
        <v>741</v>
      </c>
      <c r="F476" s="608" t="s">
        <v>39</v>
      </c>
      <c r="G476" s="608" t="s">
        <v>2</v>
      </c>
      <c r="H476" s="608" t="s">
        <v>5308</v>
      </c>
      <c r="I476" s="608" t="s">
        <v>5309</v>
      </c>
      <c r="J476" s="608" t="s">
        <v>4393</v>
      </c>
      <c r="K476" s="608" t="s">
        <v>5310</v>
      </c>
      <c r="L476" s="608" t="s">
        <v>33</v>
      </c>
      <c r="M476" s="608" t="s">
        <v>3</v>
      </c>
      <c r="N476" s="608" t="s">
        <v>3</v>
      </c>
      <c r="O476" s="608">
        <v>264</v>
      </c>
      <c r="P476" s="608">
        <v>154</v>
      </c>
      <c r="Q476" s="608">
        <v>110</v>
      </c>
      <c r="R476" s="608">
        <v>87</v>
      </c>
      <c r="S476" s="608">
        <v>50</v>
      </c>
      <c r="T476" s="608">
        <v>82</v>
      </c>
      <c r="U476" s="608">
        <v>49</v>
      </c>
      <c r="V476" s="608">
        <v>50</v>
      </c>
      <c r="W476" s="608">
        <v>25</v>
      </c>
      <c r="X476" s="608">
        <v>45</v>
      </c>
      <c r="Y476" s="608">
        <v>30</v>
      </c>
      <c r="Z476" s="608">
        <v>0</v>
      </c>
      <c r="AA476" s="608">
        <v>0</v>
      </c>
      <c r="AB476" s="608">
        <v>0</v>
      </c>
      <c r="AC476" s="608">
        <v>0</v>
      </c>
      <c r="AD476" s="608">
        <v>37</v>
      </c>
      <c r="AE476" s="608">
        <v>33</v>
      </c>
      <c r="AF476" s="608">
        <v>25</v>
      </c>
      <c r="AG476" s="608">
        <v>15</v>
      </c>
      <c r="AH476" s="608">
        <v>0</v>
      </c>
      <c r="AI476" s="608">
        <v>0</v>
      </c>
    </row>
    <row r="477" spans="1:35" x14ac:dyDescent="0.3">
      <c r="A477" s="170" t="str">
        <f t="shared" si="7"/>
        <v>4.00697</v>
      </c>
      <c r="B477" s="608" t="s">
        <v>510</v>
      </c>
      <c r="C477" s="608" t="s">
        <v>2220</v>
      </c>
      <c r="D477" s="608" t="s">
        <v>2221</v>
      </c>
      <c r="E477" s="608" t="s">
        <v>741</v>
      </c>
      <c r="F477" s="608" t="s">
        <v>39</v>
      </c>
      <c r="G477" s="608" t="s">
        <v>3</v>
      </c>
      <c r="H477" s="608" t="s">
        <v>5308</v>
      </c>
      <c r="I477" s="608" t="s">
        <v>5309</v>
      </c>
      <c r="J477" s="608" t="s">
        <v>4393</v>
      </c>
      <c r="K477" s="608" t="s">
        <v>5426</v>
      </c>
      <c r="L477" s="608" t="s">
        <v>33</v>
      </c>
      <c r="M477" s="608" t="s">
        <v>6</v>
      </c>
      <c r="N477" s="608" t="s">
        <v>3</v>
      </c>
      <c r="O477" s="608">
        <v>60</v>
      </c>
      <c r="P477" s="608">
        <v>42</v>
      </c>
      <c r="Q477" s="608">
        <v>18</v>
      </c>
      <c r="R477" s="608">
        <v>19</v>
      </c>
      <c r="S477" s="608">
        <v>16</v>
      </c>
      <c r="T477" s="608">
        <v>17</v>
      </c>
      <c r="U477" s="608">
        <v>12</v>
      </c>
      <c r="V477" s="608">
        <v>3</v>
      </c>
      <c r="W477" s="608">
        <v>1</v>
      </c>
      <c r="X477" s="608">
        <v>21</v>
      </c>
      <c r="Y477" s="608">
        <v>13</v>
      </c>
      <c r="Z477" s="608">
        <v>0</v>
      </c>
      <c r="AA477" s="608">
        <v>0</v>
      </c>
      <c r="AB477" s="608">
        <v>0</v>
      </c>
      <c r="AC477" s="608">
        <v>0</v>
      </c>
      <c r="AD477" s="608">
        <v>3</v>
      </c>
      <c r="AE477" s="608">
        <v>5</v>
      </c>
      <c r="AF477" s="608">
        <v>2</v>
      </c>
      <c r="AG477" s="608">
        <v>8</v>
      </c>
      <c r="AH477" s="608">
        <v>0</v>
      </c>
      <c r="AI477" s="608">
        <v>0</v>
      </c>
    </row>
    <row r="478" spans="1:35" x14ac:dyDescent="0.3">
      <c r="A478" s="170" t="str">
        <f t="shared" si="7"/>
        <v>4.00698</v>
      </c>
      <c r="B478" s="608" t="s">
        <v>576</v>
      </c>
      <c r="C478" s="608" t="s">
        <v>2222</v>
      </c>
      <c r="D478" s="608" t="s">
        <v>2223</v>
      </c>
      <c r="E478" s="608" t="s">
        <v>5</v>
      </c>
      <c r="F478" s="608" t="s">
        <v>120</v>
      </c>
      <c r="G478" s="608" t="s">
        <v>6</v>
      </c>
      <c r="H478" s="608" t="s">
        <v>5308</v>
      </c>
      <c r="I478" s="608" t="s">
        <v>5309</v>
      </c>
      <c r="J478" s="608" t="s">
        <v>4393</v>
      </c>
      <c r="K478" s="608" t="s">
        <v>5310</v>
      </c>
      <c r="L478" s="608" t="s">
        <v>48</v>
      </c>
      <c r="M478" s="608" t="s">
        <v>3</v>
      </c>
      <c r="N478" s="608" t="s">
        <v>2</v>
      </c>
      <c r="O478" s="608">
        <v>317</v>
      </c>
      <c r="P478" s="608">
        <v>169</v>
      </c>
      <c r="Q478" s="608">
        <v>148</v>
      </c>
      <c r="R478" s="608">
        <v>146</v>
      </c>
      <c r="S478" s="608">
        <v>79</v>
      </c>
      <c r="T478" s="608">
        <v>53</v>
      </c>
      <c r="U478" s="608">
        <v>26</v>
      </c>
      <c r="V478" s="608">
        <v>53</v>
      </c>
      <c r="W478" s="608">
        <v>35</v>
      </c>
      <c r="X478" s="608">
        <v>42</v>
      </c>
      <c r="Y478" s="608">
        <v>15</v>
      </c>
      <c r="Z478" s="608">
        <v>23</v>
      </c>
      <c r="AA478" s="608">
        <v>14</v>
      </c>
      <c r="AB478" s="608">
        <v>0</v>
      </c>
      <c r="AC478" s="608">
        <v>0</v>
      </c>
      <c r="AD478" s="608">
        <v>67</v>
      </c>
      <c r="AE478" s="608">
        <v>27</v>
      </c>
      <c r="AF478" s="608">
        <v>18</v>
      </c>
      <c r="AG478" s="608">
        <v>27</v>
      </c>
      <c r="AH478" s="608">
        <v>9</v>
      </c>
      <c r="AI478" s="608">
        <v>0</v>
      </c>
    </row>
    <row r="479" spans="1:35" x14ac:dyDescent="0.3">
      <c r="A479" s="170" t="str">
        <f t="shared" si="7"/>
        <v>4.00699</v>
      </c>
      <c r="B479" s="608" t="s">
        <v>577</v>
      </c>
      <c r="C479" s="608" t="s">
        <v>2224</v>
      </c>
      <c r="D479" s="608" t="s">
        <v>2225</v>
      </c>
      <c r="E479" s="608" t="s">
        <v>5</v>
      </c>
      <c r="F479" s="608" t="s">
        <v>120</v>
      </c>
      <c r="G479" s="608" t="s">
        <v>3</v>
      </c>
      <c r="H479" s="608" t="s">
        <v>5308</v>
      </c>
      <c r="I479" s="608" t="s">
        <v>6387</v>
      </c>
      <c r="J479" s="608" t="s">
        <v>4393</v>
      </c>
      <c r="K479" s="608" t="s">
        <v>5310</v>
      </c>
      <c r="L479" s="608" t="s">
        <v>48</v>
      </c>
      <c r="M479" s="608" t="s">
        <v>9</v>
      </c>
      <c r="N479" s="608" t="s">
        <v>2</v>
      </c>
      <c r="O479" s="608">
        <v>24</v>
      </c>
      <c r="P479" s="608">
        <v>13</v>
      </c>
      <c r="Q479" s="608">
        <v>11</v>
      </c>
      <c r="R479" s="608">
        <v>6</v>
      </c>
      <c r="S479" s="608">
        <v>2</v>
      </c>
      <c r="T479" s="608">
        <v>6</v>
      </c>
      <c r="U479" s="608">
        <v>6</v>
      </c>
      <c r="V479" s="608">
        <v>5</v>
      </c>
      <c r="W479" s="608">
        <v>2</v>
      </c>
      <c r="X479" s="608">
        <v>6</v>
      </c>
      <c r="Y479" s="608">
        <v>2</v>
      </c>
      <c r="Z479" s="608">
        <v>1</v>
      </c>
      <c r="AA479" s="608">
        <v>1</v>
      </c>
      <c r="AB479" s="608">
        <v>0</v>
      </c>
      <c r="AC479" s="608">
        <v>0</v>
      </c>
      <c r="AD479" s="608">
        <v>4</v>
      </c>
      <c r="AE479" s="608">
        <v>0</v>
      </c>
      <c r="AF479" s="608">
        <v>3</v>
      </c>
      <c r="AG479" s="608">
        <v>4</v>
      </c>
      <c r="AH479" s="608">
        <v>0</v>
      </c>
      <c r="AI479" s="608">
        <v>0</v>
      </c>
    </row>
    <row r="480" spans="1:35" x14ac:dyDescent="0.3">
      <c r="A480" s="170" t="str">
        <f t="shared" si="7"/>
        <v>4.00701</v>
      </c>
      <c r="B480" s="608" t="s">
        <v>900</v>
      </c>
      <c r="C480" s="608" t="s">
        <v>2226</v>
      </c>
      <c r="D480" s="608" t="s">
        <v>2227</v>
      </c>
      <c r="E480" s="608" t="s">
        <v>4729</v>
      </c>
      <c r="F480" s="608" t="s">
        <v>208</v>
      </c>
      <c r="G480" s="608" t="s">
        <v>1</v>
      </c>
      <c r="H480" s="608" t="s">
        <v>5308</v>
      </c>
      <c r="I480" s="608" t="s">
        <v>5309</v>
      </c>
      <c r="J480" s="608" t="s">
        <v>4393</v>
      </c>
      <c r="K480" s="608" t="s">
        <v>5426</v>
      </c>
      <c r="L480" s="608" t="s">
        <v>33</v>
      </c>
      <c r="M480" s="608" t="s">
        <v>5</v>
      </c>
      <c r="N480" s="608" t="s">
        <v>3</v>
      </c>
      <c r="O480" s="608">
        <v>22</v>
      </c>
      <c r="P480" s="608">
        <v>14</v>
      </c>
      <c r="Q480" s="608">
        <v>8</v>
      </c>
      <c r="R480" s="608">
        <v>4</v>
      </c>
      <c r="S480" s="608">
        <v>3</v>
      </c>
      <c r="T480" s="608">
        <v>3</v>
      </c>
      <c r="U480" s="608">
        <v>2</v>
      </c>
      <c r="V480" s="608">
        <v>7</v>
      </c>
      <c r="W480" s="608">
        <v>5</v>
      </c>
      <c r="X480" s="608">
        <v>6</v>
      </c>
      <c r="Y480" s="608">
        <v>4</v>
      </c>
      <c r="Z480" s="608">
        <v>2</v>
      </c>
      <c r="AA480" s="608">
        <v>0</v>
      </c>
      <c r="AB480" s="608">
        <v>0</v>
      </c>
      <c r="AC480" s="608">
        <v>0</v>
      </c>
      <c r="AD480" s="608">
        <v>1</v>
      </c>
      <c r="AE480" s="608">
        <v>1</v>
      </c>
      <c r="AF480" s="608">
        <v>2</v>
      </c>
      <c r="AG480" s="608">
        <v>2</v>
      </c>
      <c r="AH480" s="608">
        <v>2</v>
      </c>
      <c r="AI480" s="608">
        <v>0</v>
      </c>
    </row>
    <row r="481" spans="1:35" x14ac:dyDescent="0.3">
      <c r="A481" s="170" t="str">
        <f t="shared" si="7"/>
        <v>4.00702</v>
      </c>
      <c r="B481" s="608" t="s">
        <v>578</v>
      </c>
      <c r="C481" s="608" t="s">
        <v>2228</v>
      </c>
      <c r="D481" s="608" t="s">
        <v>2229</v>
      </c>
      <c r="E481" s="608" t="s">
        <v>9</v>
      </c>
      <c r="F481" s="608" t="s">
        <v>289</v>
      </c>
      <c r="G481" s="608" t="s">
        <v>4</v>
      </c>
      <c r="H481" s="608" t="s">
        <v>5308</v>
      </c>
      <c r="I481" s="608" t="s">
        <v>5309</v>
      </c>
      <c r="J481" s="608" t="s">
        <v>4393</v>
      </c>
      <c r="K481" s="608" t="s">
        <v>5426</v>
      </c>
      <c r="L481" s="608" t="s">
        <v>118</v>
      </c>
      <c r="M481" s="608" t="s">
        <v>1</v>
      </c>
      <c r="N481" s="608" t="s">
        <v>3</v>
      </c>
      <c r="O481" s="608">
        <v>27</v>
      </c>
      <c r="P481" s="608">
        <v>17</v>
      </c>
      <c r="Q481" s="608">
        <v>10</v>
      </c>
      <c r="R481" s="608">
        <v>14</v>
      </c>
      <c r="S481" s="608">
        <v>9</v>
      </c>
      <c r="T481" s="608">
        <v>7</v>
      </c>
      <c r="U481" s="608">
        <v>6</v>
      </c>
      <c r="V481" s="608">
        <v>0</v>
      </c>
      <c r="W481" s="608">
        <v>0</v>
      </c>
      <c r="X481" s="608">
        <v>5</v>
      </c>
      <c r="Y481" s="608">
        <v>2</v>
      </c>
      <c r="Z481" s="608">
        <v>1</v>
      </c>
      <c r="AA481" s="608">
        <v>0</v>
      </c>
      <c r="AB481" s="608">
        <v>0</v>
      </c>
      <c r="AC481" s="608">
        <v>0</v>
      </c>
      <c r="AD481" s="608">
        <v>5</v>
      </c>
      <c r="AE481" s="608">
        <v>1</v>
      </c>
      <c r="AF481" s="608">
        <v>0</v>
      </c>
      <c r="AG481" s="608">
        <v>3</v>
      </c>
      <c r="AH481" s="608">
        <v>1</v>
      </c>
      <c r="AI481" s="608">
        <v>0</v>
      </c>
    </row>
    <row r="482" spans="1:35" x14ac:dyDescent="0.3">
      <c r="A482" s="170" t="str">
        <f t="shared" si="7"/>
        <v>4.00703</v>
      </c>
      <c r="B482" s="608" t="s">
        <v>579</v>
      </c>
      <c r="C482" s="608" t="s">
        <v>2231</v>
      </c>
      <c r="D482" s="608" t="s">
        <v>2232</v>
      </c>
      <c r="E482" s="608" t="s">
        <v>9</v>
      </c>
      <c r="F482" s="608" t="s">
        <v>289</v>
      </c>
      <c r="G482" s="608" t="s">
        <v>1</v>
      </c>
      <c r="H482" s="608" t="s">
        <v>5308</v>
      </c>
      <c r="I482" s="608" t="s">
        <v>5309</v>
      </c>
      <c r="J482" s="608" t="s">
        <v>4393</v>
      </c>
      <c r="K482" s="608" t="s">
        <v>5426</v>
      </c>
      <c r="L482" s="608" t="s">
        <v>118</v>
      </c>
      <c r="M482" s="608" t="s">
        <v>11</v>
      </c>
      <c r="N482" s="608" t="s">
        <v>4</v>
      </c>
      <c r="O482" s="608">
        <v>102</v>
      </c>
      <c r="P482" s="608">
        <v>62</v>
      </c>
      <c r="Q482" s="608">
        <v>40</v>
      </c>
      <c r="R482" s="608">
        <v>37</v>
      </c>
      <c r="S482" s="608">
        <v>20</v>
      </c>
      <c r="T482" s="608">
        <v>22</v>
      </c>
      <c r="U482" s="608">
        <v>12</v>
      </c>
      <c r="V482" s="608">
        <v>19</v>
      </c>
      <c r="W482" s="608">
        <v>15</v>
      </c>
      <c r="X482" s="608">
        <v>12</v>
      </c>
      <c r="Y482" s="608">
        <v>8</v>
      </c>
      <c r="Z482" s="608">
        <v>12</v>
      </c>
      <c r="AA482" s="608">
        <v>7</v>
      </c>
      <c r="AB482" s="608">
        <v>0</v>
      </c>
      <c r="AC482" s="608">
        <v>0</v>
      </c>
      <c r="AD482" s="608">
        <v>17</v>
      </c>
      <c r="AE482" s="608">
        <v>10</v>
      </c>
      <c r="AF482" s="608">
        <v>4</v>
      </c>
      <c r="AG482" s="608">
        <v>4</v>
      </c>
      <c r="AH482" s="608">
        <v>5</v>
      </c>
      <c r="AI482" s="608">
        <v>0</v>
      </c>
    </row>
    <row r="483" spans="1:35" x14ac:dyDescent="0.3">
      <c r="A483" s="170" t="str">
        <f t="shared" si="7"/>
        <v>4.00704</v>
      </c>
      <c r="B483" s="608" t="s">
        <v>581</v>
      </c>
      <c r="C483" s="608" t="s">
        <v>2233</v>
      </c>
      <c r="D483" s="608" t="s">
        <v>2234</v>
      </c>
      <c r="E483" s="608" t="s">
        <v>15</v>
      </c>
      <c r="F483" s="608" t="s">
        <v>440</v>
      </c>
      <c r="G483" s="608" t="s">
        <v>2</v>
      </c>
      <c r="H483" s="608" t="s">
        <v>5308</v>
      </c>
      <c r="I483" s="608" t="s">
        <v>6387</v>
      </c>
      <c r="J483" s="608" t="s">
        <v>4393</v>
      </c>
      <c r="K483" s="608" t="s">
        <v>5426</v>
      </c>
      <c r="L483" s="608" t="s">
        <v>72</v>
      </c>
      <c r="M483" s="608" t="s">
        <v>6</v>
      </c>
      <c r="N483" s="608" t="s">
        <v>2</v>
      </c>
      <c r="O483" s="608">
        <v>0</v>
      </c>
      <c r="P483" s="608">
        <v>0</v>
      </c>
      <c r="Q483" s="608">
        <v>0</v>
      </c>
      <c r="R483" s="608">
        <v>0</v>
      </c>
      <c r="S483" s="608">
        <v>0</v>
      </c>
      <c r="T483" s="608">
        <v>0</v>
      </c>
      <c r="U483" s="608">
        <v>0</v>
      </c>
      <c r="V483" s="608">
        <v>0</v>
      </c>
      <c r="W483" s="608">
        <v>0</v>
      </c>
      <c r="X483" s="608">
        <v>0</v>
      </c>
      <c r="Y483" s="608">
        <v>0</v>
      </c>
      <c r="Z483" s="608">
        <v>0</v>
      </c>
      <c r="AA483" s="608">
        <v>0</v>
      </c>
      <c r="AB483" s="608">
        <v>0</v>
      </c>
      <c r="AC483" s="608">
        <v>0</v>
      </c>
      <c r="AD483" s="608">
        <v>0</v>
      </c>
      <c r="AE483" s="608">
        <v>0</v>
      </c>
      <c r="AF483" s="608">
        <v>0</v>
      </c>
      <c r="AG483" s="608">
        <v>0</v>
      </c>
      <c r="AH483" s="608">
        <v>0</v>
      </c>
      <c r="AI483" s="608">
        <v>0</v>
      </c>
    </row>
    <row r="484" spans="1:35" x14ac:dyDescent="0.3">
      <c r="A484" s="170" t="str">
        <f t="shared" si="7"/>
        <v>4.00705</v>
      </c>
      <c r="B484" s="608" t="s">
        <v>582</v>
      </c>
      <c r="C484" s="608" t="s">
        <v>2235</v>
      </c>
      <c r="D484" s="608" t="s">
        <v>2236</v>
      </c>
      <c r="E484" s="608" t="s">
        <v>15</v>
      </c>
      <c r="F484" s="608" t="s">
        <v>440</v>
      </c>
      <c r="G484" s="608" t="s">
        <v>2</v>
      </c>
      <c r="H484" s="608" t="s">
        <v>5308</v>
      </c>
      <c r="I484" s="608" t="s">
        <v>6387</v>
      </c>
      <c r="J484" s="608" t="s">
        <v>4393</v>
      </c>
      <c r="K484" s="608" t="s">
        <v>5426</v>
      </c>
      <c r="L484" s="608" t="s">
        <v>72</v>
      </c>
      <c r="M484" s="608" t="s">
        <v>6</v>
      </c>
      <c r="N484" s="608" t="s">
        <v>2</v>
      </c>
      <c r="O484" s="608">
        <v>5</v>
      </c>
      <c r="P484" s="608">
        <v>3</v>
      </c>
      <c r="Q484" s="608">
        <v>2</v>
      </c>
      <c r="R484" s="608">
        <v>5</v>
      </c>
      <c r="S484" s="608">
        <v>3</v>
      </c>
      <c r="T484" s="608">
        <v>0</v>
      </c>
      <c r="U484" s="608">
        <v>0</v>
      </c>
      <c r="V484" s="608">
        <v>0</v>
      </c>
      <c r="W484" s="608">
        <v>0</v>
      </c>
      <c r="X484" s="608">
        <v>0</v>
      </c>
      <c r="Y484" s="608">
        <v>0</v>
      </c>
      <c r="Z484" s="608">
        <v>0</v>
      </c>
      <c r="AA484" s="608">
        <v>0</v>
      </c>
      <c r="AB484" s="608">
        <v>0</v>
      </c>
      <c r="AC484" s="608">
        <v>0</v>
      </c>
      <c r="AD484" s="608">
        <v>2</v>
      </c>
      <c r="AE484" s="608">
        <v>0</v>
      </c>
      <c r="AF484" s="608">
        <v>0</v>
      </c>
      <c r="AG484" s="608">
        <v>0</v>
      </c>
      <c r="AH484" s="608">
        <v>0</v>
      </c>
      <c r="AI484" s="608">
        <v>0</v>
      </c>
    </row>
    <row r="485" spans="1:35" x14ac:dyDescent="0.3">
      <c r="A485" s="170" t="str">
        <f t="shared" si="7"/>
        <v>4.00706</v>
      </c>
      <c r="B485" s="608" t="s">
        <v>583</v>
      </c>
      <c r="C485" s="608" t="s">
        <v>2237</v>
      </c>
      <c r="D485" s="608" t="s">
        <v>2238</v>
      </c>
      <c r="E485" s="608" t="s">
        <v>15</v>
      </c>
      <c r="F485" s="608" t="s">
        <v>440</v>
      </c>
      <c r="G485" s="608" t="s">
        <v>6</v>
      </c>
      <c r="H485" s="608" t="s">
        <v>5308</v>
      </c>
      <c r="I485" s="608" t="s">
        <v>6387</v>
      </c>
      <c r="J485" s="608" t="s">
        <v>4393</v>
      </c>
      <c r="K485" s="608" t="s">
        <v>5310</v>
      </c>
      <c r="L485" s="608" t="s">
        <v>72</v>
      </c>
      <c r="M485" s="608" t="s">
        <v>6</v>
      </c>
      <c r="N485" s="608" t="s">
        <v>1</v>
      </c>
      <c r="O485" s="608">
        <v>3</v>
      </c>
      <c r="P485" s="608">
        <v>2</v>
      </c>
      <c r="Q485" s="608">
        <v>1</v>
      </c>
      <c r="R485" s="608">
        <v>0</v>
      </c>
      <c r="S485" s="608">
        <v>0</v>
      </c>
      <c r="T485" s="608">
        <v>0</v>
      </c>
      <c r="U485" s="608">
        <v>0</v>
      </c>
      <c r="V485" s="608">
        <v>2</v>
      </c>
      <c r="W485" s="608">
        <v>1</v>
      </c>
      <c r="X485" s="608">
        <v>1</v>
      </c>
      <c r="Y485" s="608">
        <v>1</v>
      </c>
      <c r="Z485" s="608">
        <v>0</v>
      </c>
      <c r="AA485" s="608">
        <v>0</v>
      </c>
      <c r="AB485" s="608">
        <v>0</v>
      </c>
      <c r="AC485" s="608">
        <v>0</v>
      </c>
      <c r="AD485" s="608">
        <v>0</v>
      </c>
      <c r="AE485" s="608">
        <v>0</v>
      </c>
      <c r="AF485" s="608">
        <v>1</v>
      </c>
      <c r="AG485" s="608">
        <v>0</v>
      </c>
      <c r="AH485" s="608">
        <v>0</v>
      </c>
      <c r="AI485" s="608">
        <v>0</v>
      </c>
    </row>
    <row r="486" spans="1:35" x14ac:dyDescent="0.3">
      <c r="A486" s="170" t="str">
        <f t="shared" si="7"/>
        <v>4.00707</v>
      </c>
      <c r="B486" s="608" t="s">
        <v>585</v>
      </c>
      <c r="C486" s="608" t="s">
        <v>2239</v>
      </c>
      <c r="D486" s="608" t="s">
        <v>4209</v>
      </c>
      <c r="E486" s="608" t="s">
        <v>15</v>
      </c>
      <c r="F486" s="608" t="s">
        <v>440</v>
      </c>
      <c r="G486" s="608" t="s">
        <v>1</v>
      </c>
      <c r="H486" s="608" t="s">
        <v>5308</v>
      </c>
      <c r="I486" s="608" t="s">
        <v>5309</v>
      </c>
      <c r="J486" s="608" t="s">
        <v>4393</v>
      </c>
      <c r="K486" s="608" t="s">
        <v>5426</v>
      </c>
      <c r="L486" s="608" t="s">
        <v>72</v>
      </c>
      <c r="M486" s="608" t="s">
        <v>6</v>
      </c>
      <c r="N486" s="608" t="s">
        <v>3</v>
      </c>
      <c r="O486" s="608">
        <v>79</v>
      </c>
      <c r="P486" s="608">
        <v>46</v>
      </c>
      <c r="Q486" s="608">
        <v>33</v>
      </c>
      <c r="R486" s="608">
        <v>27</v>
      </c>
      <c r="S486" s="608">
        <v>19</v>
      </c>
      <c r="T486" s="608">
        <v>10</v>
      </c>
      <c r="U486" s="608">
        <v>8</v>
      </c>
      <c r="V486" s="608">
        <v>15</v>
      </c>
      <c r="W486" s="608">
        <v>6</v>
      </c>
      <c r="X486" s="608">
        <v>17</v>
      </c>
      <c r="Y486" s="608">
        <v>8</v>
      </c>
      <c r="Z486" s="608">
        <v>10</v>
      </c>
      <c r="AA486" s="608">
        <v>5</v>
      </c>
      <c r="AB486" s="608">
        <v>0</v>
      </c>
      <c r="AC486" s="608">
        <v>0</v>
      </c>
      <c r="AD486" s="608">
        <v>8</v>
      </c>
      <c r="AE486" s="608">
        <v>2</v>
      </c>
      <c r="AF486" s="608">
        <v>9</v>
      </c>
      <c r="AG486" s="608">
        <v>9</v>
      </c>
      <c r="AH486" s="608">
        <v>5</v>
      </c>
      <c r="AI486" s="608">
        <v>0</v>
      </c>
    </row>
    <row r="487" spans="1:35" x14ac:dyDescent="0.3">
      <c r="A487" s="170" t="str">
        <f t="shared" si="7"/>
        <v>4.00712</v>
      </c>
      <c r="B487" s="608" t="s">
        <v>586</v>
      </c>
      <c r="C487" s="608" t="s">
        <v>2241</v>
      </c>
      <c r="D487" s="608" t="s">
        <v>3052</v>
      </c>
      <c r="E487" s="608" t="s">
        <v>62</v>
      </c>
      <c r="F487" s="608" t="s">
        <v>109</v>
      </c>
      <c r="G487" s="608" t="s">
        <v>6</v>
      </c>
      <c r="H487" s="608" t="s">
        <v>5308</v>
      </c>
      <c r="I487" s="608" t="s">
        <v>6387</v>
      </c>
      <c r="J487" s="608" t="s">
        <v>4393</v>
      </c>
      <c r="K487" s="608" t="s">
        <v>5426</v>
      </c>
      <c r="L487" s="608" t="s">
        <v>35</v>
      </c>
      <c r="M487" s="608" t="s">
        <v>2</v>
      </c>
      <c r="N487" s="608" t="s">
        <v>15</v>
      </c>
      <c r="O487" s="608">
        <v>10</v>
      </c>
      <c r="P487" s="608">
        <v>7</v>
      </c>
      <c r="Q487" s="608">
        <v>3</v>
      </c>
      <c r="R487" s="608">
        <v>6</v>
      </c>
      <c r="S487" s="608">
        <v>4</v>
      </c>
      <c r="T487" s="608">
        <v>4</v>
      </c>
      <c r="U487" s="608">
        <v>3</v>
      </c>
      <c r="V487" s="608">
        <v>0</v>
      </c>
      <c r="W487" s="608">
        <v>0</v>
      </c>
      <c r="X487" s="608">
        <v>0</v>
      </c>
      <c r="Y487" s="608">
        <v>0</v>
      </c>
      <c r="Z487" s="608">
        <v>0</v>
      </c>
      <c r="AA487" s="608">
        <v>0</v>
      </c>
      <c r="AB487" s="608">
        <v>0</v>
      </c>
      <c r="AC487" s="608">
        <v>0</v>
      </c>
      <c r="AD487" s="608">
        <v>2</v>
      </c>
      <c r="AE487" s="608">
        <v>1</v>
      </c>
      <c r="AF487" s="608">
        <v>0</v>
      </c>
      <c r="AG487" s="608">
        <v>0</v>
      </c>
      <c r="AH487" s="608">
        <v>0</v>
      </c>
      <c r="AI487" s="608">
        <v>0</v>
      </c>
    </row>
    <row r="488" spans="1:35" x14ac:dyDescent="0.3">
      <c r="A488" s="170" t="str">
        <f t="shared" si="7"/>
        <v>4.00713</v>
      </c>
      <c r="B488" s="608" t="s">
        <v>587</v>
      </c>
      <c r="C488" s="608" t="s">
        <v>2242</v>
      </c>
      <c r="D488" s="608" t="s">
        <v>2243</v>
      </c>
      <c r="E488" s="608" t="s">
        <v>110</v>
      </c>
      <c r="F488" s="608" t="s">
        <v>377</v>
      </c>
      <c r="G488" s="608" t="s">
        <v>11</v>
      </c>
      <c r="H488" s="608" t="s">
        <v>5308</v>
      </c>
      <c r="I488" s="608" t="s">
        <v>5309</v>
      </c>
      <c r="J488" s="608" t="s">
        <v>4393</v>
      </c>
      <c r="K488" s="608" t="s">
        <v>5310</v>
      </c>
      <c r="L488" s="608" t="s">
        <v>33</v>
      </c>
      <c r="M488" s="608" t="s">
        <v>378</v>
      </c>
      <c r="N488" s="608" t="s">
        <v>1</v>
      </c>
      <c r="O488" s="608">
        <v>56</v>
      </c>
      <c r="P488" s="608">
        <v>27</v>
      </c>
      <c r="Q488" s="608">
        <v>29</v>
      </c>
      <c r="R488" s="608">
        <v>22</v>
      </c>
      <c r="S488" s="608">
        <v>10</v>
      </c>
      <c r="T488" s="608">
        <v>6</v>
      </c>
      <c r="U488" s="608">
        <v>3</v>
      </c>
      <c r="V488" s="608">
        <v>5</v>
      </c>
      <c r="W488" s="608">
        <v>1</v>
      </c>
      <c r="X488" s="608">
        <v>11</v>
      </c>
      <c r="Y488" s="608">
        <v>7</v>
      </c>
      <c r="Z488" s="608">
        <v>12</v>
      </c>
      <c r="AA488" s="608">
        <v>6</v>
      </c>
      <c r="AB488" s="608">
        <v>0</v>
      </c>
      <c r="AC488" s="608">
        <v>0</v>
      </c>
      <c r="AD488" s="608">
        <v>12</v>
      </c>
      <c r="AE488" s="608">
        <v>3</v>
      </c>
      <c r="AF488" s="608">
        <v>4</v>
      </c>
      <c r="AG488" s="608">
        <v>4</v>
      </c>
      <c r="AH488" s="608">
        <v>6</v>
      </c>
      <c r="AI488" s="608">
        <v>0</v>
      </c>
    </row>
    <row r="489" spans="1:35" x14ac:dyDescent="0.3">
      <c r="A489" s="170" t="str">
        <f t="shared" si="7"/>
        <v>4.00717</v>
      </c>
      <c r="B489" s="608" t="s">
        <v>589</v>
      </c>
      <c r="C489" s="608" t="s">
        <v>2244</v>
      </c>
      <c r="D489" s="608" t="s">
        <v>2245</v>
      </c>
      <c r="E489" s="608" t="s">
        <v>62</v>
      </c>
      <c r="F489" s="608" t="s">
        <v>109</v>
      </c>
      <c r="G489" s="608" t="s">
        <v>4</v>
      </c>
      <c r="H489" s="608" t="s">
        <v>5308</v>
      </c>
      <c r="I489" s="608" t="s">
        <v>5309</v>
      </c>
      <c r="J489" s="608" t="s">
        <v>4393</v>
      </c>
      <c r="K489" s="608" t="s">
        <v>5426</v>
      </c>
      <c r="L489" s="608" t="s">
        <v>35</v>
      </c>
      <c r="M489" s="608" t="s">
        <v>11</v>
      </c>
      <c r="N489" s="608" t="s">
        <v>10</v>
      </c>
      <c r="O489" s="608">
        <v>64</v>
      </c>
      <c r="P489" s="608">
        <v>38</v>
      </c>
      <c r="Q489" s="608">
        <v>26</v>
      </c>
      <c r="R489" s="608">
        <v>15</v>
      </c>
      <c r="S489" s="608">
        <v>10</v>
      </c>
      <c r="T489" s="608">
        <v>18</v>
      </c>
      <c r="U489" s="608">
        <v>11</v>
      </c>
      <c r="V489" s="608">
        <v>12</v>
      </c>
      <c r="W489" s="608">
        <v>6</v>
      </c>
      <c r="X489" s="608">
        <v>12</v>
      </c>
      <c r="Y489" s="608">
        <v>7</v>
      </c>
      <c r="Z489" s="608">
        <v>7</v>
      </c>
      <c r="AA489" s="608">
        <v>4</v>
      </c>
      <c r="AB489" s="608">
        <v>0</v>
      </c>
      <c r="AC489" s="608">
        <v>0</v>
      </c>
      <c r="AD489" s="608">
        <v>5</v>
      </c>
      <c r="AE489" s="608">
        <v>7</v>
      </c>
      <c r="AF489" s="608">
        <v>6</v>
      </c>
      <c r="AG489" s="608">
        <v>5</v>
      </c>
      <c r="AH489" s="608">
        <v>3</v>
      </c>
      <c r="AI489" s="608">
        <v>0</v>
      </c>
    </row>
    <row r="490" spans="1:35" x14ac:dyDescent="0.3">
      <c r="A490" s="170" t="str">
        <f t="shared" si="7"/>
        <v>4.00718</v>
      </c>
      <c r="B490" s="608" t="s">
        <v>1014</v>
      </c>
      <c r="C490" s="608" t="s">
        <v>2247</v>
      </c>
      <c r="D490" s="608" t="s">
        <v>2248</v>
      </c>
      <c r="E490" s="608" t="s">
        <v>62</v>
      </c>
      <c r="F490" s="608" t="s">
        <v>109</v>
      </c>
      <c r="G490" s="608" t="s">
        <v>13</v>
      </c>
      <c r="H490" s="608" t="s">
        <v>5308</v>
      </c>
      <c r="I490" s="608" t="s">
        <v>6387</v>
      </c>
      <c r="J490" s="608" t="s">
        <v>4393</v>
      </c>
      <c r="K490" s="608" t="s">
        <v>5426</v>
      </c>
      <c r="L490" s="608" t="s">
        <v>35</v>
      </c>
      <c r="M490" s="608" t="s">
        <v>11</v>
      </c>
      <c r="N490" s="608" t="s">
        <v>11</v>
      </c>
      <c r="O490" s="608">
        <v>20</v>
      </c>
      <c r="P490" s="608">
        <v>14</v>
      </c>
      <c r="Q490" s="608">
        <v>6</v>
      </c>
      <c r="R490" s="608">
        <v>6</v>
      </c>
      <c r="S490" s="608">
        <v>4</v>
      </c>
      <c r="T490" s="608">
        <v>11</v>
      </c>
      <c r="U490" s="608">
        <v>8</v>
      </c>
      <c r="V490" s="608">
        <v>1</v>
      </c>
      <c r="W490" s="608">
        <v>0</v>
      </c>
      <c r="X490" s="608">
        <v>2</v>
      </c>
      <c r="Y490" s="608">
        <v>2</v>
      </c>
      <c r="Z490" s="608">
        <v>0</v>
      </c>
      <c r="AA490" s="608">
        <v>0</v>
      </c>
      <c r="AB490" s="608">
        <v>0</v>
      </c>
      <c r="AC490" s="608">
        <v>0</v>
      </c>
      <c r="AD490" s="608">
        <v>2</v>
      </c>
      <c r="AE490" s="608">
        <v>3</v>
      </c>
      <c r="AF490" s="608">
        <v>1</v>
      </c>
      <c r="AG490" s="608">
        <v>0</v>
      </c>
      <c r="AH490" s="608">
        <v>0</v>
      </c>
      <c r="AI490" s="608">
        <v>0</v>
      </c>
    </row>
    <row r="491" spans="1:35" x14ac:dyDescent="0.3">
      <c r="A491" s="170" t="str">
        <f t="shared" si="7"/>
        <v>4.00719</v>
      </c>
      <c r="B491" s="608" t="s">
        <v>357</v>
      </c>
      <c r="C491" s="608" t="s">
        <v>1382</v>
      </c>
      <c r="D491" s="608" t="s">
        <v>2251</v>
      </c>
      <c r="E491" s="608" t="s">
        <v>7</v>
      </c>
      <c r="F491" s="608" t="s">
        <v>103</v>
      </c>
      <c r="G491" s="608" t="s">
        <v>5</v>
      </c>
      <c r="H491" s="608" t="s">
        <v>5308</v>
      </c>
      <c r="I491" s="608">
        <v>0</v>
      </c>
      <c r="J491" s="608" t="s">
        <v>996</v>
      </c>
      <c r="K491" s="608" t="s">
        <v>5310</v>
      </c>
      <c r="L491" s="608" t="s">
        <v>102</v>
      </c>
      <c r="M491" s="608" t="s">
        <v>3</v>
      </c>
      <c r="N491" s="608" t="s">
        <v>1</v>
      </c>
      <c r="O491" s="608">
        <v>69</v>
      </c>
      <c r="P491" s="608">
        <v>50</v>
      </c>
      <c r="Q491" s="608">
        <v>19</v>
      </c>
      <c r="R491" s="608">
        <v>12</v>
      </c>
      <c r="S491" s="608">
        <v>9</v>
      </c>
      <c r="T491" s="608">
        <v>19</v>
      </c>
      <c r="U491" s="608">
        <v>12</v>
      </c>
      <c r="V491" s="608">
        <v>9</v>
      </c>
      <c r="W491" s="608">
        <v>8</v>
      </c>
      <c r="X491" s="608">
        <v>11</v>
      </c>
      <c r="Y491" s="608">
        <v>7</v>
      </c>
      <c r="Z491" s="608">
        <v>18</v>
      </c>
      <c r="AA491" s="608">
        <v>14</v>
      </c>
      <c r="AB491" s="608">
        <v>0</v>
      </c>
      <c r="AC491" s="608">
        <v>0</v>
      </c>
      <c r="AD491" s="608">
        <v>3</v>
      </c>
      <c r="AE491" s="608">
        <v>7</v>
      </c>
      <c r="AF491" s="608">
        <v>1</v>
      </c>
      <c r="AG491" s="608">
        <v>4</v>
      </c>
      <c r="AH491" s="608">
        <v>4</v>
      </c>
      <c r="AI491" s="608">
        <v>0</v>
      </c>
    </row>
    <row r="492" spans="1:35" x14ac:dyDescent="0.3">
      <c r="A492" s="170" t="str">
        <f t="shared" si="7"/>
        <v>4.00721</v>
      </c>
      <c r="B492" s="608" t="s">
        <v>301</v>
      </c>
      <c r="C492" s="608" t="s">
        <v>2253</v>
      </c>
      <c r="D492" s="608" t="s">
        <v>2254</v>
      </c>
      <c r="E492" s="608" t="s">
        <v>4741</v>
      </c>
      <c r="F492" s="608" t="s">
        <v>101</v>
      </c>
      <c r="G492" s="608" t="s">
        <v>5</v>
      </c>
      <c r="H492" s="608" t="s">
        <v>5308</v>
      </c>
      <c r="I492" s="608" t="s">
        <v>6387</v>
      </c>
      <c r="J492" s="608" t="s">
        <v>4393</v>
      </c>
      <c r="K492" s="608" t="s">
        <v>5426</v>
      </c>
      <c r="L492" s="608" t="s">
        <v>102</v>
      </c>
      <c r="M492" s="608" t="s">
        <v>11</v>
      </c>
      <c r="N492" s="608" t="s">
        <v>1</v>
      </c>
      <c r="O492" s="608">
        <v>5</v>
      </c>
      <c r="P492" s="608">
        <v>4</v>
      </c>
      <c r="Q492" s="608">
        <v>1</v>
      </c>
      <c r="R492" s="608">
        <v>2</v>
      </c>
      <c r="S492" s="608">
        <v>2</v>
      </c>
      <c r="T492" s="608">
        <v>2</v>
      </c>
      <c r="U492" s="608">
        <v>2</v>
      </c>
      <c r="V492" s="608">
        <v>1</v>
      </c>
      <c r="W492" s="608">
        <v>0</v>
      </c>
      <c r="X492" s="608">
        <v>0</v>
      </c>
      <c r="Y492" s="608">
        <v>0</v>
      </c>
      <c r="Z492" s="608">
        <v>0</v>
      </c>
      <c r="AA492" s="608">
        <v>0</v>
      </c>
      <c r="AB492" s="608">
        <v>0</v>
      </c>
      <c r="AC492" s="608">
        <v>0</v>
      </c>
      <c r="AD492" s="608">
        <v>0</v>
      </c>
      <c r="AE492" s="608">
        <v>0</v>
      </c>
      <c r="AF492" s="608">
        <v>1</v>
      </c>
      <c r="AG492" s="608">
        <v>0</v>
      </c>
      <c r="AH492" s="608">
        <v>0</v>
      </c>
      <c r="AI492" s="608">
        <v>0</v>
      </c>
    </row>
    <row r="493" spans="1:35" x14ac:dyDescent="0.3">
      <c r="A493" s="170" t="str">
        <f t="shared" si="7"/>
        <v>4.00722</v>
      </c>
      <c r="B493" s="608" t="s">
        <v>918</v>
      </c>
      <c r="C493" s="608" t="s">
        <v>2256</v>
      </c>
      <c r="D493" s="608" t="s">
        <v>2257</v>
      </c>
      <c r="E493" s="608" t="s">
        <v>10</v>
      </c>
      <c r="F493" s="608" t="s">
        <v>786</v>
      </c>
      <c r="G493" s="608" t="s">
        <v>2</v>
      </c>
      <c r="H493" s="608" t="s">
        <v>5308</v>
      </c>
      <c r="I493" s="608" t="s">
        <v>5309</v>
      </c>
      <c r="J493" s="608" t="s">
        <v>4393</v>
      </c>
      <c r="K493" s="608" t="s">
        <v>5426</v>
      </c>
      <c r="L493" s="608" t="s">
        <v>118</v>
      </c>
      <c r="M493" s="608" t="s">
        <v>2</v>
      </c>
      <c r="N493" s="608" t="s">
        <v>7</v>
      </c>
      <c r="O493" s="608">
        <v>52</v>
      </c>
      <c r="P493" s="608">
        <v>36</v>
      </c>
      <c r="Q493" s="608">
        <v>16</v>
      </c>
      <c r="R493" s="608">
        <v>23</v>
      </c>
      <c r="S493" s="608">
        <v>15</v>
      </c>
      <c r="T493" s="608">
        <v>12</v>
      </c>
      <c r="U493" s="608">
        <v>9</v>
      </c>
      <c r="V493" s="608">
        <v>6</v>
      </c>
      <c r="W493" s="608">
        <v>5</v>
      </c>
      <c r="X493" s="608">
        <v>8</v>
      </c>
      <c r="Y493" s="608">
        <v>5</v>
      </c>
      <c r="Z493" s="608">
        <v>3</v>
      </c>
      <c r="AA493" s="608">
        <v>2</v>
      </c>
      <c r="AB493" s="608">
        <v>0</v>
      </c>
      <c r="AC493" s="608">
        <v>0</v>
      </c>
      <c r="AD493" s="608">
        <v>8</v>
      </c>
      <c r="AE493" s="608">
        <v>3</v>
      </c>
      <c r="AF493" s="608">
        <v>1</v>
      </c>
      <c r="AG493" s="608">
        <v>3</v>
      </c>
      <c r="AH493" s="608">
        <v>1</v>
      </c>
      <c r="AI493" s="608">
        <v>0</v>
      </c>
    </row>
    <row r="494" spans="1:35" x14ac:dyDescent="0.3">
      <c r="A494" s="170" t="str">
        <f t="shared" si="7"/>
        <v>4.00725</v>
      </c>
      <c r="B494" s="608" t="s">
        <v>337</v>
      </c>
      <c r="C494" s="608" t="s">
        <v>2259</v>
      </c>
      <c r="D494" s="608" t="s">
        <v>2260</v>
      </c>
      <c r="E494" s="608" t="s">
        <v>4</v>
      </c>
      <c r="F494" s="608" t="s">
        <v>57</v>
      </c>
      <c r="G494" s="608" t="s">
        <v>4</v>
      </c>
      <c r="H494" s="608" t="s">
        <v>5308</v>
      </c>
      <c r="I494" s="608" t="s">
        <v>5603</v>
      </c>
      <c r="J494" s="608" t="s">
        <v>4393</v>
      </c>
      <c r="K494" s="608" t="s">
        <v>5426</v>
      </c>
      <c r="L494" s="608" t="s">
        <v>35</v>
      </c>
      <c r="M494" s="608" t="s">
        <v>14</v>
      </c>
      <c r="N494" s="608" t="s">
        <v>5</v>
      </c>
      <c r="O494" s="608">
        <v>3</v>
      </c>
      <c r="P494" s="608">
        <v>2</v>
      </c>
      <c r="Q494" s="608">
        <v>1</v>
      </c>
      <c r="R494" s="608">
        <v>0</v>
      </c>
      <c r="S494" s="608">
        <v>0</v>
      </c>
      <c r="T494" s="608">
        <v>0</v>
      </c>
      <c r="U494" s="608">
        <v>0</v>
      </c>
      <c r="V494" s="608">
        <v>0</v>
      </c>
      <c r="W494" s="608">
        <v>0</v>
      </c>
      <c r="X494" s="608">
        <v>3</v>
      </c>
      <c r="Y494" s="608">
        <v>2</v>
      </c>
      <c r="Z494" s="608">
        <v>0</v>
      </c>
      <c r="AA494" s="608">
        <v>0</v>
      </c>
      <c r="AB494" s="608">
        <v>0</v>
      </c>
      <c r="AC494" s="608">
        <v>0</v>
      </c>
      <c r="AD494" s="608">
        <v>0</v>
      </c>
      <c r="AE494" s="608">
        <v>0</v>
      </c>
      <c r="AF494" s="608">
        <v>0</v>
      </c>
      <c r="AG494" s="608">
        <v>1</v>
      </c>
      <c r="AH494" s="608">
        <v>0</v>
      </c>
      <c r="AI494" s="608">
        <v>0</v>
      </c>
    </row>
    <row r="495" spans="1:35" x14ac:dyDescent="0.3">
      <c r="A495" s="170" t="str">
        <f t="shared" si="7"/>
        <v>4.00726</v>
      </c>
      <c r="B495" s="608" t="s">
        <v>3515</v>
      </c>
      <c r="C495" s="608" t="s">
        <v>3516</v>
      </c>
      <c r="D495" s="608" t="s">
        <v>3520</v>
      </c>
      <c r="E495" s="608" t="s">
        <v>4</v>
      </c>
      <c r="F495" s="608" t="s">
        <v>57</v>
      </c>
      <c r="G495" s="608" t="s">
        <v>4</v>
      </c>
      <c r="H495" s="608" t="s">
        <v>5308</v>
      </c>
      <c r="I495" s="608" t="s">
        <v>6387</v>
      </c>
      <c r="J495" s="608" t="s">
        <v>4393</v>
      </c>
      <c r="K495" s="608" t="s">
        <v>5426</v>
      </c>
      <c r="L495" s="608" t="s">
        <v>35</v>
      </c>
      <c r="M495" s="608" t="s">
        <v>14</v>
      </c>
      <c r="N495" s="608" t="s">
        <v>3</v>
      </c>
      <c r="O495" s="608">
        <v>2</v>
      </c>
      <c r="P495" s="608">
        <v>1</v>
      </c>
      <c r="Q495" s="608">
        <v>1</v>
      </c>
      <c r="R495" s="608">
        <v>1</v>
      </c>
      <c r="S495" s="608">
        <v>1</v>
      </c>
      <c r="T495" s="608">
        <v>1</v>
      </c>
      <c r="U495" s="608">
        <v>0</v>
      </c>
      <c r="V495" s="608">
        <v>0</v>
      </c>
      <c r="W495" s="608">
        <v>0</v>
      </c>
      <c r="X495" s="608">
        <v>0</v>
      </c>
      <c r="Y495" s="608">
        <v>0</v>
      </c>
      <c r="Z495" s="608">
        <v>0</v>
      </c>
      <c r="AA495" s="608">
        <v>0</v>
      </c>
      <c r="AB495" s="608">
        <v>0</v>
      </c>
      <c r="AC495" s="608">
        <v>0</v>
      </c>
      <c r="AD495" s="608">
        <v>0</v>
      </c>
      <c r="AE495" s="608">
        <v>1</v>
      </c>
      <c r="AF495" s="608">
        <v>0</v>
      </c>
      <c r="AG495" s="608">
        <v>0</v>
      </c>
      <c r="AH495" s="608">
        <v>0</v>
      </c>
      <c r="AI495" s="608">
        <v>0</v>
      </c>
    </row>
    <row r="496" spans="1:35" x14ac:dyDescent="0.3">
      <c r="A496" s="170" t="str">
        <f t="shared" si="7"/>
        <v>4.00727</v>
      </c>
      <c r="B496" s="608" t="s">
        <v>335</v>
      </c>
      <c r="C496" s="608" t="s">
        <v>2261</v>
      </c>
      <c r="D496" s="608" t="s">
        <v>2262</v>
      </c>
      <c r="E496" s="608" t="s">
        <v>15</v>
      </c>
      <c r="F496" s="608" t="s">
        <v>440</v>
      </c>
      <c r="G496" s="608" t="s">
        <v>3</v>
      </c>
      <c r="H496" s="608" t="s">
        <v>5308</v>
      </c>
      <c r="I496" s="608" t="s">
        <v>6387</v>
      </c>
      <c r="J496" s="608" t="s">
        <v>4393</v>
      </c>
      <c r="K496" s="608" t="s">
        <v>5426</v>
      </c>
      <c r="L496" s="608" t="s">
        <v>72</v>
      </c>
      <c r="M496" s="608" t="s">
        <v>10</v>
      </c>
      <c r="N496" s="608" t="s">
        <v>1</v>
      </c>
      <c r="O496" s="608">
        <v>5</v>
      </c>
      <c r="P496" s="608">
        <v>2</v>
      </c>
      <c r="Q496" s="608">
        <v>3</v>
      </c>
      <c r="R496" s="608">
        <v>4</v>
      </c>
      <c r="S496" s="608">
        <v>2</v>
      </c>
      <c r="T496" s="608">
        <v>0</v>
      </c>
      <c r="U496" s="608">
        <v>0</v>
      </c>
      <c r="V496" s="608">
        <v>0</v>
      </c>
      <c r="W496" s="608">
        <v>0</v>
      </c>
      <c r="X496" s="608">
        <v>0</v>
      </c>
      <c r="Y496" s="608">
        <v>0</v>
      </c>
      <c r="Z496" s="608">
        <v>1</v>
      </c>
      <c r="AA496" s="608">
        <v>0</v>
      </c>
      <c r="AB496" s="608">
        <v>0</v>
      </c>
      <c r="AC496" s="608">
        <v>0</v>
      </c>
      <c r="AD496" s="608">
        <v>2</v>
      </c>
      <c r="AE496" s="608">
        <v>0</v>
      </c>
      <c r="AF496" s="608">
        <v>0</v>
      </c>
      <c r="AG496" s="608">
        <v>0</v>
      </c>
      <c r="AH496" s="608">
        <v>1</v>
      </c>
      <c r="AI496" s="608">
        <v>0</v>
      </c>
    </row>
    <row r="497" spans="1:35" x14ac:dyDescent="0.3">
      <c r="A497" s="170" t="str">
        <f t="shared" si="7"/>
        <v>4.00728</v>
      </c>
      <c r="B497" s="608" t="s">
        <v>341</v>
      </c>
      <c r="C497" s="608" t="s">
        <v>2263</v>
      </c>
      <c r="D497" s="608" t="s">
        <v>2264</v>
      </c>
      <c r="E497" s="608" t="s">
        <v>4734</v>
      </c>
      <c r="F497" s="608" t="s">
        <v>3280</v>
      </c>
      <c r="G497" s="608" t="s">
        <v>15</v>
      </c>
      <c r="H497" s="608" t="s">
        <v>5308</v>
      </c>
      <c r="I497" s="608" t="s">
        <v>5367</v>
      </c>
      <c r="J497" s="608" t="s">
        <v>4393</v>
      </c>
      <c r="K497" s="608" t="s">
        <v>5426</v>
      </c>
      <c r="L497" s="608" t="s">
        <v>72</v>
      </c>
      <c r="M497" s="608" t="s">
        <v>3</v>
      </c>
      <c r="N497" s="608" t="s">
        <v>3</v>
      </c>
      <c r="O497" s="608">
        <v>14</v>
      </c>
      <c r="P497" s="608">
        <v>7</v>
      </c>
      <c r="Q497" s="608">
        <v>7</v>
      </c>
      <c r="R497" s="608">
        <v>4</v>
      </c>
      <c r="S497" s="608">
        <v>2</v>
      </c>
      <c r="T497" s="608">
        <v>5</v>
      </c>
      <c r="U497" s="608">
        <v>3</v>
      </c>
      <c r="V497" s="608">
        <v>0</v>
      </c>
      <c r="W497" s="608">
        <v>0</v>
      </c>
      <c r="X497" s="608">
        <v>5</v>
      </c>
      <c r="Y497" s="608">
        <v>2</v>
      </c>
      <c r="Z497" s="608">
        <v>0</v>
      </c>
      <c r="AA497" s="608">
        <v>0</v>
      </c>
      <c r="AB497" s="608">
        <v>0</v>
      </c>
      <c r="AC497" s="608">
        <v>0</v>
      </c>
      <c r="AD497" s="608">
        <v>2</v>
      </c>
      <c r="AE497" s="608">
        <v>2</v>
      </c>
      <c r="AF497" s="608">
        <v>0</v>
      </c>
      <c r="AG497" s="608">
        <v>3</v>
      </c>
      <c r="AH497" s="608">
        <v>0</v>
      </c>
      <c r="AI497" s="608">
        <v>0</v>
      </c>
    </row>
    <row r="498" spans="1:35" x14ac:dyDescent="0.3">
      <c r="A498" s="170" t="str">
        <f t="shared" si="7"/>
        <v>4.00729</v>
      </c>
      <c r="B498" s="608" t="s">
        <v>1009</v>
      </c>
      <c r="C498" s="608" t="s">
        <v>1382</v>
      </c>
      <c r="D498" s="608" t="s">
        <v>1324</v>
      </c>
      <c r="E498" s="608" t="s">
        <v>4728</v>
      </c>
      <c r="F498" s="608" t="s">
        <v>3278</v>
      </c>
      <c r="G498" s="608" t="s">
        <v>4</v>
      </c>
      <c r="H498" s="608" t="s">
        <v>5308</v>
      </c>
      <c r="I498" s="608">
        <v>0</v>
      </c>
      <c r="J498" s="608" t="s">
        <v>996</v>
      </c>
      <c r="K498" s="608" t="s">
        <v>5310</v>
      </c>
      <c r="L498" s="608" t="s">
        <v>33</v>
      </c>
      <c r="M498" s="608" t="s">
        <v>10</v>
      </c>
      <c r="N498" s="608" t="s">
        <v>1</v>
      </c>
      <c r="O498" s="608">
        <v>12</v>
      </c>
      <c r="P498" s="608">
        <v>8</v>
      </c>
      <c r="Q498" s="608">
        <v>4</v>
      </c>
      <c r="R498" s="608">
        <v>2</v>
      </c>
      <c r="S498" s="608">
        <v>2</v>
      </c>
      <c r="T498" s="608">
        <v>3</v>
      </c>
      <c r="U498" s="608">
        <v>3</v>
      </c>
      <c r="V498" s="608">
        <v>2</v>
      </c>
      <c r="W498" s="608">
        <v>0</v>
      </c>
      <c r="X498" s="608">
        <v>2</v>
      </c>
      <c r="Y498" s="608">
        <v>1</v>
      </c>
      <c r="Z498" s="608">
        <v>3</v>
      </c>
      <c r="AA498" s="608">
        <v>2</v>
      </c>
      <c r="AB498" s="608">
        <v>0</v>
      </c>
      <c r="AC498" s="608">
        <v>0</v>
      </c>
      <c r="AD498" s="608">
        <v>0</v>
      </c>
      <c r="AE498" s="608">
        <v>0</v>
      </c>
      <c r="AF498" s="608">
        <v>2</v>
      </c>
      <c r="AG498" s="608">
        <v>1</v>
      </c>
      <c r="AH498" s="608">
        <v>1</v>
      </c>
      <c r="AI498" s="608">
        <v>0</v>
      </c>
    </row>
    <row r="499" spans="1:35" x14ac:dyDescent="0.3">
      <c r="A499" s="170" t="str">
        <f t="shared" si="7"/>
        <v>4.00731</v>
      </c>
      <c r="B499" s="608" t="s">
        <v>1211</v>
      </c>
      <c r="C499" s="608" t="s">
        <v>1382</v>
      </c>
      <c r="D499" s="608" t="s">
        <v>4079</v>
      </c>
      <c r="E499" s="608" t="s">
        <v>295</v>
      </c>
      <c r="F499" s="608" t="s">
        <v>4215</v>
      </c>
      <c r="G499" s="608" t="s">
        <v>1</v>
      </c>
      <c r="H499" s="608" t="s">
        <v>5308</v>
      </c>
      <c r="I499" s="608">
        <v>0</v>
      </c>
      <c r="J499" s="608" t="s">
        <v>996</v>
      </c>
      <c r="K499" s="608" t="s">
        <v>5310</v>
      </c>
      <c r="L499" s="608" t="s">
        <v>60</v>
      </c>
      <c r="M499" s="608" t="s">
        <v>1</v>
      </c>
      <c r="N499" s="608" t="s">
        <v>1</v>
      </c>
      <c r="O499" s="608">
        <v>0</v>
      </c>
      <c r="P499" s="608">
        <v>0</v>
      </c>
      <c r="Q499" s="608">
        <v>0</v>
      </c>
      <c r="R499" s="608">
        <v>0</v>
      </c>
      <c r="S499" s="608">
        <v>0</v>
      </c>
      <c r="T499" s="608">
        <v>0</v>
      </c>
      <c r="U499" s="608">
        <v>0</v>
      </c>
      <c r="V499" s="608">
        <v>0</v>
      </c>
      <c r="W499" s="608">
        <v>0</v>
      </c>
      <c r="X499" s="608">
        <v>0</v>
      </c>
      <c r="Y499" s="608">
        <v>0</v>
      </c>
      <c r="Z499" s="608">
        <v>0</v>
      </c>
      <c r="AA499" s="608">
        <v>0</v>
      </c>
      <c r="AB499" s="608">
        <v>0</v>
      </c>
      <c r="AC499" s="608">
        <v>0</v>
      </c>
      <c r="AD499" s="608">
        <v>0</v>
      </c>
      <c r="AE499" s="608">
        <v>0</v>
      </c>
      <c r="AF499" s="608">
        <v>0</v>
      </c>
      <c r="AG499" s="608">
        <v>0</v>
      </c>
      <c r="AH499" s="608">
        <v>0</v>
      </c>
      <c r="AI499" s="608">
        <v>0</v>
      </c>
    </row>
    <row r="500" spans="1:35" x14ac:dyDescent="0.3">
      <c r="A500" s="170" t="str">
        <f t="shared" si="7"/>
        <v>4.00732</v>
      </c>
      <c r="B500" s="608" t="s">
        <v>303</v>
      </c>
      <c r="C500" s="608" t="s">
        <v>2268</v>
      </c>
      <c r="D500" s="608" t="s">
        <v>2269</v>
      </c>
      <c r="E500" s="608" t="s">
        <v>295</v>
      </c>
      <c r="F500" s="608" t="s">
        <v>4215</v>
      </c>
      <c r="G500" s="608" t="s">
        <v>5</v>
      </c>
      <c r="H500" s="608" t="s">
        <v>5308</v>
      </c>
      <c r="I500" s="608" t="s">
        <v>6387</v>
      </c>
      <c r="J500" s="608" t="s">
        <v>4393</v>
      </c>
      <c r="K500" s="608" t="s">
        <v>5310</v>
      </c>
      <c r="L500" s="608" t="s">
        <v>60</v>
      </c>
      <c r="M500" s="608" t="s">
        <v>3</v>
      </c>
      <c r="N500" s="608" t="s">
        <v>7</v>
      </c>
      <c r="O500" s="608">
        <v>0</v>
      </c>
      <c r="P500" s="608">
        <v>0</v>
      </c>
      <c r="Q500" s="608">
        <v>0</v>
      </c>
      <c r="R500" s="608">
        <v>0</v>
      </c>
      <c r="S500" s="608">
        <v>0</v>
      </c>
      <c r="T500" s="608">
        <v>0</v>
      </c>
      <c r="U500" s="608">
        <v>0</v>
      </c>
      <c r="V500" s="608">
        <v>0</v>
      </c>
      <c r="W500" s="608">
        <v>0</v>
      </c>
      <c r="X500" s="608">
        <v>0</v>
      </c>
      <c r="Y500" s="608">
        <v>0</v>
      </c>
      <c r="Z500" s="608">
        <v>0</v>
      </c>
      <c r="AA500" s="608">
        <v>0</v>
      </c>
      <c r="AB500" s="608">
        <v>0</v>
      </c>
      <c r="AC500" s="608">
        <v>0</v>
      </c>
      <c r="AD500" s="608">
        <v>0</v>
      </c>
      <c r="AE500" s="608">
        <v>0</v>
      </c>
      <c r="AF500" s="608">
        <v>0</v>
      </c>
      <c r="AG500" s="608">
        <v>0</v>
      </c>
      <c r="AH500" s="608">
        <v>0</v>
      </c>
      <c r="AI500" s="608">
        <v>0</v>
      </c>
    </row>
    <row r="501" spans="1:35" x14ac:dyDescent="0.3">
      <c r="A501" s="170" t="str">
        <f t="shared" si="7"/>
        <v>4.00733</v>
      </c>
      <c r="B501" s="608" t="s">
        <v>591</v>
      </c>
      <c r="C501" s="608" t="s">
        <v>2271</v>
      </c>
      <c r="D501" s="608" t="s">
        <v>2272</v>
      </c>
      <c r="E501" s="608" t="s">
        <v>295</v>
      </c>
      <c r="F501" s="608" t="s">
        <v>4215</v>
      </c>
      <c r="G501" s="608" t="s">
        <v>4</v>
      </c>
      <c r="H501" s="608" t="s">
        <v>5308</v>
      </c>
      <c r="I501" s="608" t="s">
        <v>5603</v>
      </c>
      <c r="J501" s="608" t="s">
        <v>4393</v>
      </c>
      <c r="K501" s="608" t="s">
        <v>5310</v>
      </c>
      <c r="L501" s="608" t="s">
        <v>60</v>
      </c>
      <c r="M501" s="608" t="s">
        <v>3</v>
      </c>
      <c r="N501" s="608" t="s">
        <v>1</v>
      </c>
      <c r="O501" s="608">
        <v>54</v>
      </c>
      <c r="P501" s="608">
        <v>37</v>
      </c>
      <c r="Q501" s="608">
        <v>17</v>
      </c>
      <c r="R501" s="608">
        <v>20</v>
      </c>
      <c r="S501" s="608">
        <v>14</v>
      </c>
      <c r="T501" s="608">
        <v>19</v>
      </c>
      <c r="U501" s="608">
        <v>11</v>
      </c>
      <c r="V501" s="608">
        <v>4</v>
      </c>
      <c r="W501" s="608">
        <v>3</v>
      </c>
      <c r="X501" s="608">
        <v>11</v>
      </c>
      <c r="Y501" s="608">
        <v>9</v>
      </c>
      <c r="Z501" s="608">
        <v>0</v>
      </c>
      <c r="AA501" s="608">
        <v>0</v>
      </c>
      <c r="AB501" s="608">
        <v>0</v>
      </c>
      <c r="AC501" s="608">
        <v>0</v>
      </c>
      <c r="AD501" s="608">
        <v>6</v>
      </c>
      <c r="AE501" s="608">
        <v>8</v>
      </c>
      <c r="AF501" s="608">
        <v>1</v>
      </c>
      <c r="AG501" s="608">
        <v>2</v>
      </c>
      <c r="AH501" s="608">
        <v>0</v>
      </c>
      <c r="AI501" s="608">
        <v>0</v>
      </c>
    </row>
    <row r="502" spans="1:35" x14ac:dyDescent="0.3">
      <c r="A502" s="170" t="str">
        <f t="shared" si="7"/>
        <v>4.00735</v>
      </c>
      <c r="B502" s="608" t="s">
        <v>592</v>
      </c>
      <c r="C502" s="608" t="s">
        <v>2274</v>
      </c>
      <c r="D502" s="608" t="s">
        <v>4166</v>
      </c>
      <c r="E502" s="608" t="s">
        <v>4739</v>
      </c>
      <c r="F502" s="608" t="s">
        <v>3281</v>
      </c>
      <c r="G502" s="608" t="s">
        <v>5</v>
      </c>
      <c r="H502" s="608" t="s">
        <v>5308</v>
      </c>
      <c r="I502" s="608" t="s">
        <v>5950</v>
      </c>
      <c r="J502" s="608" t="s">
        <v>4393</v>
      </c>
      <c r="K502" s="608" t="s">
        <v>5426</v>
      </c>
      <c r="L502" s="608" t="s">
        <v>60</v>
      </c>
      <c r="M502" s="608" t="s">
        <v>1</v>
      </c>
      <c r="N502" s="608" t="s">
        <v>2</v>
      </c>
      <c r="O502" s="608">
        <v>16</v>
      </c>
      <c r="P502" s="608">
        <v>10</v>
      </c>
      <c r="Q502" s="608">
        <v>6</v>
      </c>
      <c r="R502" s="608">
        <v>8</v>
      </c>
      <c r="S502" s="608">
        <v>4</v>
      </c>
      <c r="T502" s="608">
        <v>2</v>
      </c>
      <c r="U502" s="608">
        <v>2</v>
      </c>
      <c r="V502" s="608">
        <v>6</v>
      </c>
      <c r="W502" s="608">
        <v>4</v>
      </c>
      <c r="X502" s="608">
        <v>0</v>
      </c>
      <c r="Y502" s="608">
        <v>0</v>
      </c>
      <c r="Z502" s="608">
        <v>0</v>
      </c>
      <c r="AA502" s="608">
        <v>0</v>
      </c>
      <c r="AB502" s="608">
        <v>0</v>
      </c>
      <c r="AC502" s="608">
        <v>0</v>
      </c>
      <c r="AD502" s="608">
        <v>4</v>
      </c>
      <c r="AE502" s="608">
        <v>0</v>
      </c>
      <c r="AF502" s="608">
        <v>2</v>
      </c>
      <c r="AG502" s="608">
        <v>0</v>
      </c>
      <c r="AH502" s="608">
        <v>0</v>
      </c>
      <c r="AI502" s="608">
        <v>0</v>
      </c>
    </row>
    <row r="503" spans="1:35" x14ac:dyDescent="0.3">
      <c r="A503" s="170" t="str">
        <f t="shared" si="7"/>
        <v>4.00736</v>
      </c>
      <c r="B503" s="608" t="s">
        <v>593</v>
      </c>
      <c r="C503" s="608" t="s">
        <v>2275</v>
      </c>
      <c r="D503" s="608" t="s">
        <v>3053</v>
      </c>
      <c r="E503" s="608" t="s">
        <v>99</v>
      </c>
      <c r="F503" s="608" t="s">
        <v>71</v>
      </c>
      <c r="G503" s="608" t="s">
        <v>110</v>
      </c>
      <c r="H503" s="608" t="s">
        <v>5308</v>
      </c>
      <c r="I503" s="608" t="s">
        <v>6387</v>
      </c>
      <c r="J503" s="608" t="s">
        <v>4393</v>
      </c>
      <c r="K503" s="608" t="s">
        <v>5426</v>
      </c>
      <c r="L503" s="608" t="s">
        <v>72</v>
      </c>
      <c r="M503" s="608" t="s">
        <v>7</v>
      </c>
      <c r="N503" s="608" t="s">
        <v>4</v>
      </c>
      <c r="O503" s="608">
        <v>4</v>
      </c>
      <c r="P503" s="608">
        <v>1</v>
      </c>
      <c r="Q503" s="608">
        <v>3</v>
      </c>
      <c r="R503" s="608">
        <v>2</v>
      </c>
      <c r="S503" s="608">
        <v>0</v>
      </c>
      <c r="T503" s="608">
        <v>0</v>
      </c>
      <c r="U503" s="608">
        <v>0</v>
      </c>
      <c r="V503" s="608">
        <v>1</v>
      </c>
      <c r="W503" s="608">
        <v>0</v>
      </c>
      <c r="X503" s="608">
        <v>1</v>
      </c>
      <c r="Y503" s="608">
        <v>1</v>
      </c>
      <c r="Z503" s="608">
        <v>0</v>
      </c>
      <c r="AA503" s="608">
        <v>0</v>
      </c>
      <c r="AB503" s="608">
        <v>0</v>
      </c>
      <c r="AC503" s="608">
        <v>0</v>
      </c>
      <c r="AD503" s="608">
        <v>2</v>
      </c>
      <c r="AE503" s="608">
        <v>0</v>
      </c>
      <c r="AF503" s="608">
        <v>1</v>
      </c>
      <c r="AG503" s="608">
        <v>0</v>
      </c>
      <c r="AH503" s="608">
        <v>0</v>
      </c>
      <c r="AI503" s="608">
        <v>0</v>
      </c>
    </row>
    <row r="504" spans="1:35" x14ac:dyDescent="0.3">
      <c r="A504" s="170" t="str">
        <f t="shared" si="7"/>
        <v>4.00737</v>
      </c>
      <c r="B504" s="608" t="s">
        <v>594</v>
      </c>
      <c r="C504" s="608" t="s">
        <v>2276</v>
      </c>
      <c r="D504" s="608" t="s">
        <v>2277</v>
      </c>
      <c r="E504" s="608" t="s">
        <v>6</v>
      </c>
      <c r="F504" s="608" t="s">
        <v>756</v>
      </c>
      <c r="G504" s="608" t="s">
        <v>6</v>
      </c>
      <c r="H504" s="608" t="s">
        <v>5308</v>
      </c>
      <c r="I504" s="608" t="s">
        <v>6387</v>
      </c>
      <c r="J504" s="608" t="s">
        <v>4393</v>
      </c>
      <c r="K504" s="608" t="s">
        <v>5426</v>
      </c>
      <c r="L504" s="608" t="s">
        <v>48</v>
      </c>
      <c r="M504" s="608" t="s">
        <v>5</v>
      </c>
      <c r="N504" s="608" t="s">
        <v>14</v>
      </c>
      <c r="O504" s="608">
        <v>63</v>
      </c>
      <c r="P504" s="608">
        <v>35</v>
      </c>
      <c r="Q504" s="608">
        <v>28</v>
      </c>
      <c r="R504" s="608">
        <v>22</v>
      </c>
      <c r="S504" s="608">
        <v>13</v>
      </c>
      <c r="T504" s="608">
        <v>14</v>
      </c>
      <c r="U504" s="608">
        <v>4</v>
      </c>
      <c r="V504" s="608">
        <v>6</v>
      </c>
      <c r="W504" s="608">
        <v>5</v>
      </c>
      <c r="X504" s="608">
        <v>7</v>
      </c>
      <c r="Y504" s="608">
        <v>4</v>
      </c>
      <c r="Z504" s="608">
        <v>14</v>
      </c>
      <c r="AA504" s="608">
        <v>9</v>
      </c>
      <c r="AB504" s="608">
        <v>0</v>
      </c>
      <c r="AC504" s="608">
        <v>0</v>
      </c>
      <c r="AD504" s="608">
        <v>9</v>
      </c>
      <c r="AE504" s="608">
        <v>10</v>
      </c>
      <c r="AF504" s="608">
        <v>1</v>
      </c>
      <c r="AG504" s="608">
        <v>3</v>
      </c>
      <c r="AH504" s="608">
        <v>5</v>
      </c>
      <c r="AI504" s="608">
        <v>0</v>
      </c>
    </row>
    <row r="505" spans="1:35" x14ac:dyDescent="0.3">
      <c r="A505" s="170" t="str">
        <f t="shared" si="7"/>
        <v>4.00738</v>
      </c>
      <c r="B505" s="608" t="s">
        <v>923</v>
      </c>
      <c r="C505" s="608" t="s">
        <v>2280</v>
      </c>
      <c r="D505" s="608" t="s">
        <v>3578</v>
      </c>
      <c r="E505" s="608" t="s">
        <v>4742</v>
      </c>
      <c r="F505" s="608" t="s">
        <v>800</v>
      </c>
      <c r="G505" s="608" t="s">
        <v>2</v>
      </c>
      <c r="H505" s="608" t="s">
        <v>5308</v>
      </c>
      <c r="I505" s="608" t="s">
        <v>5309</v>
      </c>
      <c r="J505" s="608" t="s">
        <v>4393</v>
      </c>
      <c r="K505" s="608" t="s">
        <v>5426</v>
      </c>
      <c r="L505" s="608" t="s">
        <v>72</v>
      </c>
      <c r="M505" s="608" t="s">
        <v>1</v>
      </c>
      <c r="N505" s="608" t="s">
        <v>13</v>
      </c>
      <c r="O505" s="608">
        <v>57</v>
      </c>
      <c r="P505" s="608">
        <v>41</v>
      </c>
      <c r="Q505" s="608">
        <v>16</v>
      </c>
      <c r="R505" s="608">
        <v>16</v>
      </c>
      <c r="S505" s="608">
        <v>11</v>
      </c>
      <c r="T505" s="608">
        <v>4</v>
      </c>
      <c r="U505" s="608">
        <v>4</v>
      </c>
      <c r="V505" s="608">
        <v>2</v>
      </c>
      <c r="W505" s="608">
        <v>1</v>
      </c>
      <c r="X505" s="608">
        <v>33</v>
      </c>
      <c r="Y505" s="608">
        <v>24</v>
      </c>
      <c r="Z505" s="608">
        <v>2</v>
      </c>
      <c r="AA505" s="608">
        <v>1</v>
      </c>
      <c r="AB505" s="608">
        <v>0</v>
      </c>
      <c r="AC505" s="608">
        <v>0</v>
      </c>
      <c r="AD505" s="608">
        <v>5</v>
      </c>
      <c r="AE505" s="608">
        <v>0</v>
      </c>
      <c r="AF505" s="608">
        <v>1</v>
      </c>
      <c r="AG505" s="608">
        <v>9</v>
      </c>
      <c r="AH505" s="608">
        <v>1</v>
      </c>
      <c r="AI505" s="608">
        <v>0</v>
      </c>
    </row>
    <row r="506" spans="1:35" x14ac:dyDescent="0.3">
      <c r="A506" s="170" t="str">
        <f t="shared" si="7"/>
        <v>4.00740</v>
      </c>
      <c r="B506" s="608" t="s">
        <v>901</v>
      </c>
      <c r="C506" s="608" t="s">
        <v>2282</v>
      </c>
      <c r="D506" s="608" t="s">
        <v>2283</v>
      </c>
      <c r="E506" s="608" t="s">
        <v>4741</v>
      </c>
      <c r="F506" s="608" t="s">
        <v>101</v>
      </c>
      <c r="G506" s="608" t="s">
        <v>2</v>
      </c>
      <c r="H506" s="608" t="s">
        <v>5308</v>
      </c>
      <c r="I506" s="608" t="s">
        <v>6369</v>
      </c>
      <c r="J506" s="608" t="s">
        <v>4393</v>
      </c>
      <c r="K506" s="608" t="s">
        <v>5426</v>
      </c>
      <c r="L506" s="608" t="s">
        <v>102</v>
      </c>
      <c r="M506" s="608" t="s">
        <v>11</v>
      </c>
      <c r="N506" s="608" t="s">
        <v>3</v>
      </c>
      <c r="O506" s="608">
        <v>110</v>
      </c>
      <c r="P506" s="608">
        <v>59</v>
      </c>
      <c r="Q506" s="608">
        <v>51</v>
      </c>
      <c r="R506" s="608">
        <v>24</v>
      </c>
      <c r="S506" s="608">
        <v>15</v>
      </c>
      <c r="T506" s="608">
        <v>32</v>
      </c>
      <c r="U506" s="608">
        <v>17</v>
      </c>
      <c r="V506" s="608">
        <v>14</v>
      </c>
      <c r="W506" s="608">
        <v>10</v>
      </c>
      <c r="X506" s="608">
        <v>36</v>
      </c>
      <c r="Y506" s="608">
        <v>15</v>
      </c>
      <c r="Z506" s="608">
        <v>4</v>
      </c>
      <c r="AA506" s="608">
        <v>2</v>
      </c>
      <c r="AB506" s="608">
        <v>0</v>
      </c>
      <c r="AC506" s="608">
        <v>0</v>
      </c>
      <c r="AD506" s="608">
        <v>9</v>
      </c>
      <c r="AE506" s="608">
        <v>15</v>
      </c>
      <c r="AF506" s="608">
        <v>4</v>
      </c>
      <c r="AG506" s="608">
        <v>21</v>
      </c>
      <c r="AH506" s="608">
        <v>2</v>
      </c>
      <c r="AI506" s="608">
        <v>0</v>
      </c>
    </row>
    <row r="507" spans="1:35" x14ac:dyDescent="0.3">
      <c r="A507" s="170" t="str">
        <f t="shared" si="7"/>
        <v>4.00741</v>
      </c>
      <c r="B507" s="608" t="s">
        <v>595</v>
      </c>
      <c r="C507" s="608" t="s">
        <v>2285</v>
      </c>
      <c r="D507" s="608" t="s">
        <v>3054</v>
      </c>
      <c r="E507" s="608" t="s">
        <v>4741</v>
      </c>
      <c r="F507" s="608" t="s">
        <v>101</v>
      </c>
      <c r="G507" s="608" t="s">
        <v>4</v>
      </c>
      <c r="H507" s="608" t="s">
        <v>5308</v>
      </c>
      <c r="I507" s="608" t="s">
        <v>6387</v>
      </c>
      <c r="J507" s="608" t="s">
        <v>4393</v>
      </c>
      <c r="K507" s="608" t="s">
        <v>5426</v>
      </c>
      <c r="L507" s="608" t="s">
        <v>102</v>
      </c>
      <c r="M507" s="608" t="s">
        <v>11</v>
      </c>
      <c r="N507" s="608" t="s">
        <v>3</v>
      </c>
      <c r="O507" s="608">
        <v>18</v>
      </c>
      <c r="P507" s="608">
        <v>9</v>
      </c>
      <c r="Q507" s="608">
        <v>9</v>
      </c>
      <c r="R507" s="608">
        <v>6</v>
      </c>
      <c r="S507" s="608">
        <v>4</v>
      </c>
      <c r="T507" s="608">
        <v>7</v>
      </c>
      <c r="U507" s="608">
        <v>1</v>
      </c>
      <c r="V507" s="608">
        <v>1</v>
      </c>
      <c r="W507" s="608">
        <v>1</v>
      </c>
      <c r="X507" s="608">
        <v>1</v>
      </c>
      <c r="Y507" s="608">
        <v>0</v>
      </c>
      <c r="Z507" s="608">
        <v>3</v>
      </c>
      <c r="AA507" s="608">
        <v>3</v>
      </c>
      <c r="AB507" s="608">
        <v>0</v>
      </c>
      <c r="AC507" s="608">
        <v>0</v>
      </c>
      <c r="AD507" s="608">
        <v>2</v>
      </c>
      <c r="AE507" s="608">
        <v>6</v>
      </c>
      <c r="AF507" s="608">
        <v>0</v>
      </c>
      <c r="AG507" s="608">
        <v>1</v>
      </c>
      <c r="AH507" s="608">
        <v>0</v>
      </c>
      <c r="AI507" s="608">
        <v>0</v>
      </c>
    </row>
    <row r="508" spans="1:35" x14ac:dyDescent="0.3">
      <c r="A508" s="170" t="str">
        <f t="shared" si="7"/>
        <v>4.00742</v>
      </c>
      <c r="B508" s="608" t="s">
        <v>596</v>
      </c>
      <c r="C508" s="608" t="s">
        <v>2287</v>
      </c>
      <c r="D508" s="608" t="s">
        <v>4167</v>
      </c>
      <c r="E508" s="608" t="s">
        <v>295</v>
      </c>
      <c r="F508" s="608" t="s">
        <v>4215</v>
      </c>
      <c r="G508" s="608" t="s">
        <v>9</v>
      </c>
      <c r="H508" s="608" t="s">
        <v>5308</v>
      </c>
      <c r="I508" s="608" t="s">
        <v>6387</v>
      </c>
      <c r="J508" s="608" t="s">
        <v>4393</v>
      </c>
      <c r="K508" s="608" t="s">
        <v>5426</v>
      </c>
      <c r="L508" s="608" t="s">
        <v>60</v>
      </c>
      <c r="M508" s="608" t="s">
        <v>4</v>
      </c>
      <c r="N508" s="608" t="s">
        <v>2</v>
      </c>
      <c r="O508" s="608">
        <v>9</v>
      </c>
      <c r="P508" s="608">
        <v>7</v>
      </c>
      <c r="Q508" s="608">
        <v>2</v>
      </c>
      <c r="R508" s="608">
        <v>6</v>
      </c>
      <c r="S508" s="608">
        <v>5</v>
      </c>
      <c r="T508" s="608">
        <v>3</v>
      </c>
      <c r="U508" s="608">
        <v>2</v>
      </c>
      <c r="V508" s="608">
        <v>0</v>
      </c>
      <c r="W508" s="608">
        <v>0</v>
      </c>
      <c r="X508" s="608">
        <v>0</v>
      </c>
      <c r="Y508" s="608">
        <v>0</v>
      </c>
      <c r="Z508" s="608">
        <v>0</v>
      </c>
      <c r="AA508" s="608">
        <v>0</v>
      </c>
      <c r="AB508" s="608">
        <v>0</v>
      </c>
      <c r="AC508" s="608">
        <v>0</v>
      </c>
      <c r="AD508" s="608">
        <v>1</v>
      </c>
      <c r="AE508" s="608">
        <v>1</v>
      </c>
      <c r="AF508" s="608">
        <v>0</v>
      </c>
      <c r="AG508" s="608">
        <v>0</v>
      </c>
      <c r="AH508" s="608">
        <v>0</v>
      </c>
      <c r="AI508" s="608">
        <v>0</v>
      </c>
    </row>
    <row r="509" spans="1:35" x14ac:dyDescent="0.3">
      <c r="A509" s="170" t="str">
        <f t="shared" si="7"/>
        <v>4.00743</v>
      </c>
      <c r="B509" s="608" t="s">
        <v>597</v>
      </c>
      <c r="C509" s="608" t="s">
        <v>2288</v>
      </c>
      <c r="D509" s="608" t="s">
        <v>2289</v>
      </c>
      <c r="E509" s="608" t="s">
        <v>62</v>
      </c>
      <c r="F509" s="608" t="s">
        <v>109</v>
      </c>
      <c r="G509" s="608" t="s">
        <v>10</v>
      </c>
      <c r="H509" s="608" t="s">
        <v>5308</v>
      </c>
      <c r="I509" s="608" t="s">
        <v>6387</v>
      </c>
      <c r="J509" s="608" t="s">
        <v>4393</v>
      </c>
      <c r="K509" s="608" t="s">
        <v>5426</v>
      </c>
      <c r="L509" s="608" t="s">
        <v>35</v>
      </c>
      <c r="M509" s="608" t="s">
        <v>110</v>
      </c>
      <c r="N509" s="608" t="s">
        <v>1</v>
      </c>
      <c r="O509" s="608">
        <v>11</v>
      </c>
      <c r="P509" s="608">
        <v>4</v>
      </c>
      <c r="Q509" s="608">
        <v>7</v>
      </c>
      <c r="R509" s="608">
        <v>5</v>
      </c>
      <c r="S509" s="608">
        <v>3</v>
      </c>
      <c r="T509" s="608">
        <v>5</v>
      </c>
      <c r="U509" s="608">
        <v>1</v>
      </c>
      <c r="V509" s="608">
        <v>0</v>
      </c>
      <c r="W509" s="608">
        <v>0</v>
      </c>
      <c r="X509" s="608">
        <v>1</v>
      </c>
      <c r="Y509" s="608">
        <v>0</v>
      </c>
      <c r="Z509" s="608">
        <v>0</v>
      </c>
      <c r="AA509" s="608">
        <v>0</v>
      </c>
      <c r="AB509" s="608">
        <v>0</v>
      </c>
      <c r="AC509" s="608">
        <v>0</v>
      </c>
      <c r="AD509" s="608">
        <v>2</v>
      </c>
      <c r="AE509" s="608">
        <v>4</v>
      </c>
      <c r="AF509" s="608">
        <v>0</v>
      </c>
      <c r="AG509" s="608">
        <v>1</v>
      </c>
      <c r="AH509" s="608">
        <v>0</v>
      </c>
      <c r="AI509" s="608">
        <v>0</v>
      </c>
    </row>
    <row r="510" spans="1:35" x14ac:dyDescent="0.3">
      <c r="A510" s="170" t="str">
        <f t="shared" ref="A510:A573" si="8">CONCATENATE("4.",B510)</f>
        <v>4.00744</v>
      </c>
      <c r="B510" s="608" t="s">
        <v>119</v>
      </c>
      <c r="C510" s="608" t="s">
        <v>2290</v>
      </c>
      <c r="D510" s="608" t="s">
        <v>2589</v>
      </c>
      <c r="E510" s="608" t="s">
        <v>99</v>
      </c>
      <c r="F510" s="608" t="s">
        <v>71</v>
      </c>
      <c r="G510" s="608" t="s">
        <v>110</v>
      </c>
      <c r="H510" s="608" t="s">
        <v>5308</v>
      </c>
      <c r="I510" s="608" t="s">
        <v>6387</v>
      </c>
      <c r="J510" s="608" t="s">
        <v>4393</v>
      </c>
      <c r="K510" s="608" t="s">
        <v>5426</v>
      </c>
      <c r="L510" s="608" t="s">
        <v>72</v>
      </c>
      <c r="M510" s="608" t="s">
        <v>7</v>
      </c>
      <c r="N510" s="608" t="s">
        <v>4</v>
      </c>
      <c r="O510" s="608">
        <v>0</v>
      </c>
      <c r="P510" s="608">
        <v>0</v>
      </c>
      <c r="Q510" s="608">
        <v>0</v>
      </c>
      <c r="R510" s="608">
        <v>0</v>
      </c>
      <c r="S510" s="608">
        <v>0</v>
      </c>
      <c r="T510" s="608">
        <v>0</v>
      </c>
      <c r="U510" s="608">
        <v>0</v>
      </c>
      <c r="V510" s="608">
        <v>0</v>
      </c>
      <c r="W510" s="608">
        <v>0</v>
      </c>
      <c r="X510" s="608">
        <v>0</v>
      </c>
      <c r="Y510" s="608">
        <v>0</v>
      </c>
      <c r="Z510" s="608">
        <v>0</v>
      </c>
      <c r="AA510" s="608">
        <v>0</v>
      </c>
      <c r="AB510" s="608">
        <v>0</v>
      </c>
      <c r="AC510" s="608">
        <v>0</v>
      </c>
      <c r="AD510" s="608">
        <v>0</v>
      </c>
      <c r="AE510" s="608">
        <v>0</v>
      </c>
      <c r="AF510" s="608">
        <v>0</v>
      </c>
      <c r="AG510" s="608">
        <v>0</v>
      </c>
      <c r="AH510" s="608">
        <v>0</v>
      </c>
      <c r="AI510" s="608">
        <v>0</v>
      </c>
    </row>
    <row r="511" spans="1:35" x14ac:dyDescent="0.3">
      <c r="A511" s="170" t="str">
        <f t="shared" si="8"/>
        <v>4.00746</v>
      </c>
      <c r="B511" s="608" t="s">
        <v>348</v>
      </c>
      <c r="C511" s="608" t="s">
        <v>2291</v>
      </c>
      <c r="D511" s="608" t="s">
        <v>3055</v>
      </c>
      <c r="E511" s="608" t="s">
        <v>4</v>
      </c>
      <c r="F511" s="608" t="s">
        <v>57</v>
      </c>
      <c r="G511" s="608" t="s">
        <v>3</v>
      </c>
      <c r="H511" s="608" t="s">
        <v>5308</v>
      </c>
      <c r="I511" s="608" t="s">
        <v>6387</v>
      </c>
      <c r="J511" s="608" t="s">
        <v>4393</v>
      </c>
      <c r="K511" s="608" t="s">
        <v>5426</v>
      </c>
      <c r="L511" s="608" t="s">
        <v>35</v>
      </c>
      <c r="M511" s="608" t="s">
        <v>2</v>
      </c>
      <c r="N511" s="608" t="s">
        <v>14</v>
      </c>
      <c r="O511" s="608">
        <v>1</v>
      </c>
      <c r="P511" s="608">
        <v>1</v>
      </c>
      <c r="Q511" s="608">
        <v>0</v>
      </c>
      <c r="R511" s="608">
        <v>0</v>
      </c>
      <c r="S511" s="608">
        <v>0</v>
      </c>
      <c r="T511" s="608">
        <v>1</v>
      </c>
      <c r="U511" s="608">
        <v>1</v>
      </c>
      <c r="V511" s="608">
        <v>0</v>
      </c>
      <c r="W511" s="608">
        <v>0</v>
      </c>
      <c r="X511" s="608">
        <v>0</v>
      </c>
      <c r="Y511" s="608">
        <v>0</v>
      </c>
      <c r="Z511" s="608">
        <v>0</v>
      </c>
      <c r="AA511" s="608">
        <v>0</v>
      </c>
      <c r="AB511" s="608">
        <v>0</v>
      </c>
      <c r="AC511" s="608">
        <v>0</v>
      </c>
      <c r="AD511" s="608">
        <v>0</v>
      </c>
      <c r="AE511" s="608">
        <v>0</v>
      </c>
      <c r="AF511" s="608">
        <v>0</v>
      </c>
      <c r="AG511" s="608">
        <v>0</v>
      </c>
      <c r="AH511" s="608">
        <v>0</v>
      </c>
      <c r="AI511" s="608">
        <v>0</v>
      </c>
    </row>
    <row r="512" spans="1:35" x14ac:dyDescent="0.3">
      <c r="A512" s="170" t="str">
        <f t="shared" si="8"/>
        <v>4.00747</v>
      </c>
      <c r="B512" s="608" t="s">
        <v>917</v>
      </c>
      <c r="C512" s="608" t="s">
        <v>2292</v>
      </c>
      <c r="D512" s="608" t="s">
        <v>2293</v>
      </c>
      <c r="E512" s="608" t="s">
        <v>295</v>
      </c>
      <c r="F512" s="608" t="s">
        <v>4215</v>
      </c>
      <c r="G512" s="608" t="s">
        <v>2</v>
      </c>
      <c r="H512" s="608" t="s">
        <v>5308</v>
      </c>
      <c r="I512" s="608" t="s">
        <v>6387</v>
      </c>
      <c r="J512" s="608" t="s">
        <v>4393</v>
      </c>
      <c r="K512" s="608" t="s">
        <v>5426</v>
      </c>
      <c r="L512" s="608" t="s">
        <v>60</v>
      </c>
      <c r="M512" s="608" t="s">
        <v>1</v>
      </c>
      <c r="N512" s="608" t="s">
        <v>4</v>
      </c>
      <c r="O512" s="608">
        <v>4</v>
      </c>
      <c r="P512" s="608">
        <v>3</v>
      </c>
      <c r="Q512" s="608">
        <v>1</v>
      </c>
      <c r="R512" s="608">
        <v>1</v>
      </c>
      <c r="S512" s="608">
        <v>1</v>
      </c>
      <c r="T512" s="608">
        <v>2</v>
      </c>
      <c r="U512" s="608">
        <v>2</v>
      </c>
      <c r="V512" s="608">
        <v>0</v>
      </c>
      <c r="W512" s="608">
        <v>0</v>
      </c>
      <c r="X512" s="608">
        <v>1</v>
      </c>
      <c r="Y512" s="608">
        <v>0</v>
      </c>
      <c r="Z512" s="608">
        <v>0</v>
      </c>
      <c r="AA512" s="608">
        <v>0</v>
      </c>
      <c r="AB512" s="608">
        <v>0</v>
      </c>
      <c r="AC512" s="608">
        <v>0</v>
      </c>
      <c r="AD512" s="608">
        <v>0</v>
      </c>
      <c r="AE512" s="608">
        <v>0</v>
      </c>
      <c r="AF512" s="608">
        <v>0</v>
      </c>
      <c r="AG512" s="608">
        <v>1</v>
      </c>
      <c r="AH512" s="608">
        <v>0</v>
      </c>
      <c r="AI512" s="608">
        <v>0</v>
      </c>
    </row>
    <row r="513" spans="1:35" x14ac:dyDescent="0.3">
      <c r="A513" s="170" t="str">
        <f t="shared" si="8"/>
        <v>4.00750</v>
      </c>
      <c r="B513" s="608" t="s">
        <v>237</v>
      </c>
      <c r="C513" s="608" t="s">
        <v>1382</v>
      </c>
      <c r="D513" s="608" t="s">
        <v>3482</v>
      </c>
      <c r="E513" s="608" t="s">
        <v>6</v>
      </c>
      <c r="F513" s="608" t="s">
        <v>756</v>
      </c>
      <c r="G513" s="608" t="s">
        <v>2</v>
      </c>
      <c r="H513" s="608" t="s">
        <v>5308</v>
      </c>
      <c r="I513" s="608" t="s">
        <v>5826</v>
      </c>
      <c r="J513" s="608" t="s">
        <v>996</v>
      </c>
      <c r="K513" s="608" t="s">
        <v>5310</v>
      </c>
      <c r="L513" s="608" t="s">
        <v>48</v>
      </c>
      <c r="M513" s="608" t="s">
        <v>5</v>
      </c>
      <c r="N513" s="608" t="s">
        <v>1</v>
      </c>
      <c r="O513" s="608">
        <v>8</v>
      </c>
      <c r="P513" s="608">
        <v>5</v>
      </c>
      <c r="Q513" s="608">
        <v>3</v>
      </c>
      <c r="R513" s="608">
        <v>0</v>
      </c>
      <c r="S513" s="608">
        <v>0</v>
      </c>
      <c r="T513" s="608">
        <v>2</v>
      </c>
      <c r="U513" s="608">
        <v>0</v>
      </c>
      <c r="V513" s="608">
        <v>3</v>
      </c>
      <c r="W513" s="608">
        <v>2</v>
      </c>
      <c r="X513" s="608">
        <v>3</v>
      </c>
      <c r="Y513" s="608">
        <v>3</v>
      </c>
      <c r="Z513" s="608">
        <v>0</v>
      </c>
      <c r="AA513" s="608">
        <v>0</v>
      </c>
      <c r="AB513" s="608">
        <v>0</v>
      </c>
      <c r="AC513" s="608">
        <v>0</v>
      </c>
      <c r="AD513" s="608">
        <v>0</v>
      </c>
      <c r="AE513" s="608">
        <v>2</v>
      </c>
      <c r="AF513" s="608">
        <v>1</v>
      </c>
      <c r="AG513" s="608">
        <v>0</v>
      </c>
      <c r="AH513" s="608">
        <v>0</v>
      </c>
      <c r="AI513" s="608">
        <v>0</v>
      </c>
    </row>
    <row r="514" spans="1:35" x14ac:dyDescent="0.3">
      <c r="A514" s="170" t="str">
        <f t="shared" si="8"/>
        <v>4.00751</v>
      </c>
      <c r="B514" s="608" t="s">
        <v>1212</v>
      </c>
      <c r="C514" s="608" t="s">
        <v>4747</v>
      </c>
      <c r="D514" s="608" t="s">
        <v>3215</v>
      </c>
      <c r="E514" s="608" t="s">
        <v>99</v>
      </c>
      <c r="F514" s="608" t="s">
        <v>71</v>
      </c>
      <c r="G514" s="608" t="s">
        <v>11</v>
      </c>
      <c r="H514" s="608" t="s">
        <v>5308</v>
      </c>
      <c r="I514" s="608" t="s">
        <v>6561</v>
      </c>
      <c r="J514" s="608" t="s">
        <v>4393</v>
      </c>
      <c r="K514" s="608" t="s">
        <v>5310</v>
      </c>
      <c r="L514" s="608" t="s">
        <v>72</v>
      </c>
      <c r="M514" s="608" t="s">
        <v>11</v>
      </c>
      <c r="N514" s="608" t="s">
        <v>3</v>
      </c>
      <c r="O514" s="608">
        <v>10</v>
      </c>
      <c r="P514" s="608">
        <v>8</v>
      </c>
      <c r="Q514" s="608">
        <v>2</v>
      </c>
      <c r="R514" s="608">
        <v>0</v>
      </c>
      <c r="S514" s="608">
        <v>0</v>
      </c>
      <c r="T514" s="608">
        <v>0</v>
      </c>
      <c r="U514" s="608">
        <v>0</v>
      </c>
      <c r="V514" s="608">
        <v>0</v>
      </c>
      <c r="W514" s="608">
        <v>0</v>
      </c>
      <c r="X514" s="608">
        <v>10</v>
      </c>
      <c r="Y514" s="608">
        <v>8</v>
      </c>
      <c r="Z514" s="608">
        <v>0</v>
      </c>
      <c r="AA514" s="608">
        <v>0</v>
      </c>
      <c r="AB514" s="608">
        <v>0</v>
      </c>
      <c r="AC514" s="608">
        <v>0</v>
      </c>
      <c r="AD514" s="608">
        <v>0</v>
      </c>
      <c r="AE514" s="608">
        <v>0</v>
      </c>
      <c r="AF514" s="608">
        <v>0</v>
      </c>
      <c r="AG514" s="608">
        <v>2</v>
      </c>
      <c r="AH514" s="608">
        <v>0</v>
      </c>
      <c r="AI514" s="608">
        <v>0</v>
      </c>
    </row>
    <row r="515" spans="1:35" x14ac:dyDescent="0.3">
      <c r="A515" s="170" t="str">
        <f t="shared" si="8"/>
        <v>4.00752</v>
      </c>
      <c r="B515" s="608" t="s">
        <v>250</v>
      </c>
      <c r="C515" s="608" t="s">
        <v>2295</v>
      </c>
      <c r="D515" s="608" t="s">
        <v>3056</v>
      </c>
      <c r="E515" s="608" t="s">
        <v>9</v>
      </c>
      <c r="F515" s="608" t="s">
        <v>289</v>
      </c>
      <c r="G515" s="608" t="s">
        <v>5</v>
      </c>
      <c r="H515" s="608" t="s">
        <v>5308</v>
      </c>
      <c r="I515" s="608" t="s">
        <v>6387</v>
      </c>
      <c r="J515" s="608" t="s">
        <v>4393</v>
      </c>
      <c r="K515" s="608" t="s">
        <v>5426</v>
      </c>
      <c r="L515" s="608" t="s">
        <v>118</v>
      </c>
      <c r="M515" s="608" t="s">
        <v>11</v>
      </c>
      <c r="N515" s="608" t="s">
        <v>2</v>
      </c>
      <c r="O515" s="608">
        <v>24</v>
      </c>
      <c r="P515" s="608">
        <v>11</v>
      </c>
      <c r="Q515" s="608">
        <v>13</v>
      </c>
      <c r="R515" s="608">
        <v>13</v>
      </c>
      <c r="S515" s="608">
        <v>8</v>
      </c>
      <c r="T515" s="608">
        <v>1</v>
      </c>
      <c r="U515" s="608">
        <v>0</v>
      </c>
      <c r="V515" s="608">
        <v>1</v>
      </c>
      <c r="W515" s="608">
        <v>1</v>
      </c>
      <c r="X515" s="608">
        <v>9</v>
      </c>
      <c r="Y515" s="608">
        <v>2</v>
      </c>
      <c r="Z515" s="608">
        <v>0</v>
      </c>
      <c r="AA515" s="608">
        <v>0</v>
      </c>
      <c r="AB515" s="608">
        <v>0</v>
      </c>
      <c r="AC515" s="608">
        <v>0</v>
      </c>
      <c r="AD515" s="608">
        <v>5</v>
      </c>
      <c r="AE515" s="608">
        <v>1</v>
      </c>
      <c r="AF515" s="608">
        <v>0</v>
      </c>
      <c r="AG515" s="608">
        <v>7</v>
      </c>
      <c r="AH515" s="608">
        <v>0</v>
      </c>
      <c r="AI515" s="608">
        <v>0</v>
      </c>
    </row>
    <row r="516" spans="1:35" x14ac:dyDescent="0.3">
      <c r="A516" s="170" t="str">
        <f t="shared" si="8"/>
        <v>4.00756</v>
      </c>
      <c r="B516" s="608" t="s">
        <v>2590</v>
      </c>
      <c r="C516" s="608" t="s">
        <v>1382</v>
      </c>
      <c r="D516" s="608" t="s">
        <v>2591</v>
      </c>
      <c r="E516" s="608" t="s">
        <v>7</v>
      </c>
      <c r="F516" s="608" t="s">
        <v>103</v>
      </c>
      <c r="G516" s="608" t="s">
        <v>2</v>
      </c>
      <c r="H516" s="608" t="s">
        <v>5308</v>
      </c>
      <c r="I516" s="608">
        <v>0</v>
      </c>
      <c r="J516" s="608" t="s">
        <v>996</v>
      </c>
      <c r="K516" s="608" t="s">
        <v>5310</v>
      </c>
      <c r="L516" s="608" t="s">
        <v>102</v>
      </c>
      <c r="M516" s="608" t="s">
        <v>1</v>
      </c>
      <c r="N516" s="608" t="s">
        <v>2</v>
      </c>
      <c r="O516" s="608">
        <v>15</v>
      </c>
      <c r="P516" s="608">
        <v>10</v>
      </c>
      <c r="Q516" s="608">
        <v>5</v>
      </c>
      <c r="R516" s="608">
        <v>3</v>
      </c>
      <c r="S516" s="608">
        <v>1</v>
      </c>
      <c r="T516" s="608">
        <v>3</v>
      </c>
      <c r="U516" s="608">
        <v>3</v>
      </c>
      <c r="V516" s="608">
        <v>3</v>
      </c>
      <c r="W516" s="608">
        <v>2</v>
      </c>
      <c r="X516" s="608">
        <v>3</v>
      </c>
      <c r="Y516" s="608">
        <v>2</v>
      </c>
      <c r="Z516" s="608">
        <v>3</v>
      </c>
      <c r="AA516" s="608">
        <v>2</v>
      </c>
      <c r="AB516" s="608">
        <v>0</v>
      </c>
      <c r="AC516" s="608">
        <v>0</v>
      </c>
      <c r="AD516" s="608">
        <v>2</v>
      </c>
      <c r="AE516" s="608">
        <v>0</v>
      </c>
      <c r="AF516" s="608">
        <v>1</v>
      </c>
      <c r="AG516" s="608">
        <v>1</v>
      </c>
      <c r="AH516" s="608">
        <v>1</v>
      </c>
      <c r="AI516" s="608">
        <v>0</v>
      </c>
    </row>
    <row r="517" spans="1:35" x14ac:dyDescent="0.3">
      <c r="A517" s="170" t="str">
        <f t="shared" si="8"/>
        <v>4.00758</v>
      </c>
      <c r="B517" s="608" t="s">
        <v>248</v>
      </c>
      <c r="C517" s="608" t="s">
        <v>1382</v>
      </c>
      <c r="D517" s="608" t="s">
        <v>1327</v>
      </c>
      <c r="E517" s="608" t="s">
        <v>1</v>
      </c>
      <c r="F517" s="608" t="s">
        <v>3277</v>
      </c>
      <c r="G517" s="608" t="s">
        <v>6</v>
      </c>
      <c r="H517" s="608" t="s">
        <v>5308</v>
      </c>
      <c r="I517" s="608">
        <v>0</v>
      </c>
      <c r="J517" s="608" t="s">
        <v>996</v>
      </c>
      <c r="K517" s="608" t="s">
        <v>5310</v>
      </c>
      <c r="L517" s="608" t="s">
        <v>33</v>
      </c>
      <c r="M517" s="608" t="s">
        <v>11</v>
      </c>
      <c r="N517" s="608" t="s">
        <v>1</v>
      </c>
      <c r="O517" s="608">
        <v>79</v>
      </c>
      <c r="P517" s="608">
        <v>45</v>
      </c>
      <c r="Q517" s="608">
        <v>34</v>
      </c>
      <c r="R517" s="608">
        <v>20</v>
      </c>
      <c r="S517" s="608">
        <v>12</v>
      </c>
      <c r="T517" s="608">
        <v>20</v>
      </c>
      <c r="U517" s="608">
        <v>11</v>
      </c>
      <c r="V517" s="608">
        <v>14</v>
      </c>
      <c r="W517" s="608">
        <v>6</v>
      </c>
      <c r="X517" s="608">
        <v>11</v>
      </c>
      <c r="Y517" s="608">
        <v>8</v>
      </c>
      <c r="Z517" s="608">
        <v>14</v>
      </c>
      <c r="AA517" s="608">
        <v>8</v>
      </c>
      <c r="AB517" s="608">
        <v>0</v>
      </c>
      <c r="AC517" s="608">
        <v>0</v>
      </c>
      <c r="AD517" s="608">
        <v>8</v>
      </c>
      <c r="AE517" s="608">
        <v>9</v>
      </c>
      <c r="AF517" s="608">
        <v>8</v>
      </c>
      <c r="AG517" s="608">
        <v>3</v>
      </c>
      <c r="AH517" s="608">
        <v>6</v>
      </c>
      <c r="AI517" s="608">
        <v>0</v>
      </c>
    </row>
    <row r="518" spans="1:35" x14ac:dyDescent="0.3">
      <c r="A518" s="170" t="str">
        <f t="shared" si="8"/>
        <v>4.00759</v>
      </c>
      <c r="B518" s="608" t="s">
        <v>240</v>
      </c>
      <c r="C518" s="608" t="s">
        <v>1382</v>
      </c>
      <c r="D518" s="608" t="s">
        <v>1384</v>
      </c>
      <c r="E518" s="608" t="s">
        <v>743</v>
      </c>
      <c r="F518" s="608" t="s">
        <v>739</v>
      </c>
      <c r="G518" s="608" t="s">
        <v>1</v>
      </c>
      <c r="H518" s="608" t="s">
        <v>5308</v>
      </c>
      <c r="I518" s="608">
        <v>0</v>
      </c>
      <c r="J518" s="608" t="s">
        <v>996</v>
      </c>
      <c r="K518" s="608" t="s">
        <v>5310</v>
      </c>
      <c r="L518" s="608" t="s">
        <v>60</v>
      </c>
      <c r="M518" s="608" t="s">
        <v>2</v>
      </c>
      <c r="N518" s="608" t="s">
        <v>1</v>
      </c>
      <c r="O518" s="608">
        <v>26</v>
      </c>
      <c r="P518" s="608">
        <v>13</v>
      </c>
      <c r="Q518" s="608">
        <v>13</v>
      </c>
      <c r="R518" s="608">
        <v>2</v>
      </c>
      <c r="S518" s="608">
        <v>1</v>
      </c>
      <c r="T518" s="608">
        <v>4</v>
      </c>
      <c r="U518" s="608">
        <v>3</v>
      </c>
      <c r="V518" s="608">
        <v>4</v>
      </c>
      <c r="W518" s="608">
        <v>4</v>
      </c>
      <c r="X518" s="608">
        <v>6</v>
      </c>
      <c r="Y518" s="608">
        <v>2</v>
      </c>
      <c r="Z518" s="608">
        <v>10</v>
      </c>
      <c r="AA518" s="608">
        <v>3</v>
      </c>
      <c r="AB518" s="608">
        <v>0</v>
      </c>
      <c r="AC518" s="608">
        <v>0</v>
      </c>
      <c r="AD518" s="608">
        <v>1</v>
      </c>
      <c r="AE518" s="608">
        <v>1</v>
      </c>
      <c r="AF518" s="608">
        <v>0</v>
      </c>
      <c r="AG518" s="608">
        <v>4</v>
      </c>
      <c r="AH518" s="608">
        <v>7</v>
      </c>
      <c r="AI518" s="608">
        <v>0</v>
      </c>
    </row>
    <row r="519" spans="1:35" x14ac:dyDescent="0.3">
      <c r="A519" s="170" t="str">
        <f t="shared" si="8"/>
        <v>4.00761</v>
      </c>
      <c r="B519" s="608" t="s">
        <v>239</v>
      </c>
      <c r="C519" s="608" t="s">
        <v>2299</v>
      </c>
      <c r="D519" s="608" t="s">
        <v>2300</v>
      </c>
      <c r="E519" s="608" t="s">
        <v>4729</v>
      </c>
      <c r="F519" s="608" t="s">
        <v>208</v>
      </c>
      <c r="G519" s="608" t="s">
        <v>3</v>
      </c>
      <c r="H519" s="608" t="s">
        <v>5308</v>
      </c>
      <c r="I519" s="608" t="s">
        <v>6387</v>
      </c>
      <c r="J519" s="608" t="s">
        <v>4393</v>
      </c>
      <c r="K519" s="608" t="s">
        <v>5426</v>
      </c>
      <c r="L519" s="608" t="s">
        <v>33</v>
      </c>
      <c r="M519" s="608" t="s">
        <v>741</v>
      </c>
      <c r="N519" s="608" t="s">
        <v>4</v>
      </c>
      <c r="O519" s="608">
        <v>19</v>
      </c>
      <c r="P519" s="608">
        <v>15</v>
      </c>
      <c r="Q519" s="608">
        <v>4</v>
      </c>
      <c r="R519" s="608">
        <v>3</v>
      </c>
      <c r="S519" s="608">
        <v>2</v>
      </c>
      <c r="T519" s="608">
        <v>2</v>
      </c>
      <c r="U519" s="608">
        <v>2</v>
      </c>
      <c r="V519" s="608">
        <v>0</v>
      </c>
      <c r="W519" s="608">
        <v>0</v>
      </c>
      <c r="X519" s="608">
        <v>12</v>
      </c>
      <c r="Y519" s="608">
        <v>9</v>
      </c>
      <c r="Z519" s="608">
        <v>2</v>
      </c>
      <c r="AA519" s="608">
        <v>2</v>
      </c>
      <c r="AB519" s="608">
        <v>0</v>
      </c>
      <c r="AC519" s="608">
        <v>0</v>
      </c>
      <c r="AD519" s="608">
        <v>1</v>
      </c>
      <c r="AE519" s="608">
        <v>0</v>
      </c>
      <c r="AF519" s="608">
        <v>0</v>
      </c>
      <c r="AG519" s="608">
        <v>3</v>
      </c>
      <c r="AH519" s="608">
        <v>0</v>
      </c>
      <c r="AI519" s="608">
        <v>0</v>
      </c>
    </row>
    <row r="520" spans="1:35" x14ac:dyDescent="0.3">
      <c r="A520" s="170" t="str">
        <f t="shared" si="8"/>
        <v>4.00762</v>
      </c>
      <c r="B520" s="608" t="s">
        <v>249</v>
      </c>
      <c r="C520" s="608" t="s">
        <v>2302</v>
      </c>
      <c r="D520" s="608" t="s">
        <v>2303</v>
      </c>
      <c r="E520" s="608" t="s">
        <v>4729</v>
      </c>
      <c r="F520" s="608" t="s">
        <v>208</v>
      </c>
      <c r="G520" s="608" t="s">
        <v>2</v>
      </c>
      <c r="H520" s="608" t="s">
        <v>5308</v>
      </c>
      <c r="I520" s="608" t="s">
        <v>6387</v>
      </c>
      <c r="J520" s="608" t="s">
        <v>4393</v>
      </c>
      <c r="K520" s="608" t="s">
        <v>5310</v>
      </c>
      <c r="L520" s="608" t="s">
        <v>48</v>
      </c>
      <c r="M520" s="608" t="s">
        <v>9</v>
      </c>
      <c r="N520" s="608" t="s">
        <v>2</v>
      </c>
      <c r="O520" s="608">
        <v>11</v>
      </c>
      <c r="P520" s="608">
        <v>5</v>
      </c>
      <c r="Q520" s="608">
        <v>6</v>
      </c>
      <c r="R520" s="608">
        <v>0</v>
      </c>
      <c r="S520" s="608">
        <v>0</v>
      </c>
      <c r="T520" s="608">
        <v>2</v>
      </c>
      <c r="U520" s="608">
        <v>1</v>
      </c>
      <c r="V520" s="608">
        <v>3</v>
      </c>
      <c r="W520" s="608">
        <v>1</v>
      </c>
      <c r="X520" s="608">
        <v>4</v>
      </c>
      <c r="Y520" s="608">
        <v>1</v>
      </c>
      <c r="Z520" s="608">
        <v>2</v>
      </c>
      <c r="AA520" s="608">
        <v>2</v>
      </c>
      <c r="AB520" s="608">
        <v>0</v>
      </c>
      <c r="AC520" s="608">
        <v>0</v>
      </c>
      <c r="AD520" s="608">
        <v>0</v>
      </c>
      <c r="AE520" s="608">
        <v>1</v>
      </c>
      <c r="AF520" s="608">
        <v>2</v>
      </c>
      <c r="AG520" s="608">
        <v>3</v>
      </c>
      <c r="AH520" s="608">
        <v>0</v>
      </c>
      <c r="AI520" s="608">
        <v>0</v>
      </c>
    </row>
    <row r="521" spans="1:35" x14ac:dyDescent="0.3">
      <c r="A521" s="170" t="str">
        <f t="shared" si="8"/>
        <v>4.00764</v>
      </c>
      <c r="B521" s="608" t="s">
        <v>1213</v>
      </c>
      <c r="C521" s="608" t="s">
        <v>2306</v>
      </c>
      <c r="D521" s="608" t="s">
        <v>2307</v>
      </c>
      <c r="E521" s="608" t="s">
        <v>5</v>
      </c>
      <c r="F521" s="608" t="s">
        <v>120</v>
      </c>
      <c r="G521" s="608" t="s">
        <v>2</v>
      </c>
      <c r="H521" s="608" t="s">
        <v>5308</v>
      </c>
      <c r="I521" s="608" t="s">
        <v>5347</v>
      </c>
      <c r="J521" s="608" t="s">
        <v>4393</v>
      </c>
      <c r="K521" s="608" t="s">
        <v>5310</v>
      </c>
      <c r="L521" s="608" t="s">
        <v>48</v>
      </c>
      <c r="M521" s="608" t="s">
        <v>1</v>
      </c>
      <c r="N521" s="608" t="s">
        <v>4</v>
      </c>
      <c r="O521" s="608">
        <v>185</v>
      </c>
      <c r="P521" s="608">
        <v>107</v>
      </c>
      <c r="Q521" s="608">
        <v>78</v>
      </c>
      <c r="R521" s="608">
        <v>40</v>
      </c>
      <c r="S521" s="608">
        <v>23</v>
      </c>
      <c r="T521" s="608">
        <v>52</v>
      </c>
      <c r="U521" s="608">
        <v>27</v>
      </c>
      <c r="V521" s="608">
        <v>27</v>
      </c>
      <c r="W521" s="608">
        <v>16</v>
      </c>
      <c r="X521" s="608">
        <v>59</v>
      </c>
      <c r="Y521" s="608">
        <v>36</v>
      </c>
      <c r="Z521" s="608">
        <v>7</v>
      </c>
      <c r="AA521" s="608">
        <v>5</v>
      </c>
      <c r="AB521" s="608">
        <v>0</v>
      </c>
      <c r="AC521" s="608">
        <v>0</v>
      </c>
      <c r="AD521" s="608">
        <v>17</v>
      </c>
      <c r="AE521" s="608">
        <v>25</v>
      </c>
      <c r="AF521" s="608">
        <v>11</v>
      </c>
      <c r="AG521" s="608">
        <v>23</v>
      </c>
      <c r="AH521" s="608">
        <v>2</v>
      </c>
      <c r="AI521" s="608">
        <v>0</v>
      </c>
    </row>
    <row r="522" spans="1:35" x14ac:dyDescent="0.3">
      <c r="A522" s="170" t="str">
        <f t="shared" si="8"/>
        <v>4.00765</v>
      </c>
      <c r="B522" s="608" t="s">
        <v>1008</v>
      </c>
      <c r="C522" s="608" t="s">
        <v>2309</v>
      </c>
      <c r="D522" s="608" t="s">
        <v>2310</v>
      </c>
      <c r="E522" s="608" t="s">
        <v>5</v>
      </c>
      <c r="F522" s="608" t="s">
        <v>120</v>
      </c>
      <c r="G522" s="608" t="s">
        <v>3</v>
      </c>
      <c r="H522" s="608" t="s">
        <v>5308</v>
      </c>
      <c r="I522" s="608" t="s">
        <v>5309</v>
      </c>
      <c r="J522" s="608" t="s">
        <v>4393</v>
      </c>
      <c r="K522" s="608" t="s">
        <v>5310</v>
      </c>
      <c r="L522" s="608" t="s">
        <v>48</v>
      </c>
      <c r="M522" s="608" t="s">
        <v>9</v>
      </c>
      <c r="N522" s="608" t="s">
        <v>1</v>
      </c>
      <c r="O522" s="608">
        <v>65</v>
      </c>
      <c r="P522" s="608">
        <v>40</v>
      </c>
      <c r="Q522" s="608">
        <v>25</v>
      </c>
      <c r="R522" s="608">
        <v>35</v>
      </c>
      <c r="S522" s="608">
        <v>18</v>
      </c>
      <c r="T522" s="608">
        <v>17</v>
      </c>
      <c r="U522" s="608">
        <v>15</v>
      </c>
      <c r="V522" s="608">
        <v>13</v>
      </c>
      <c r="W522" s="608">
        <v>7</v>
      </c>
      <c r="X522" s="608">
        <v>0</v>
      </c>
      <c r="Y522" s="608">
        <v>0</v>
      </c>
      <c r="Z522" s="608">
        <v>0</v>
      </c>
      <c r="AA522" s="608">
        <v>0</v>
      </c>
      <c r="AB522" s="608">
        <v>0</v>
      </c>
      <c r="AC522" s="608">
        <v>0</v>
      </c>
      <c r="AD522" s="608">
        <v>17</v>
      </c>
      <c r="AE522" s="608">
        <v>2</v>
      </c>
      <c r="AF522" s="608">
        <v>6</v>
      </c>
      <c r="AG522" s="608">
        <v>0</v>
      </c>
      <c r="AH522" s="608">
        <v>0</v>
      </c>
      <c r="AI522" s="608">
        <v>0</v>
      </c>
    </row>
    <row r="523" spans="1:35" x14ac:dyDescent="0.3">
      <c r="A523" s="170" t="str">
        <f t="shared" si="8"/>
        <v>4.00766</v>
      </c>
      <c r="B523" s="608" t="s">
        <v>264</v>
      </c>
      <c r="C523" s="608" t="s">
        <v>2312</v>
      </c>
      <c r="D523" s="608" t="s">
        <v>2313</v>
      </c>
      <c r="E523" s="608" t="s">
        <v>62</v>
      </c>
      <c r="F523" s="608" t="s">
        <v>109</v>
      </c>
      <c r="G523" s="608" t="s">
        <v>15</v>
      </c>
      <c r="H523" s="608" t="s">
        <v>5308</v>
      </c>
      <c r="I523" s="608" t="s">
        <v>6387</v>
      </c>
      <c r="J523" s="608" t="s">
        <v>4393</v>
      </c>
      <c r="K523" s="608" t="s">
        <v>5426</v>
      </c>
      <c r="L523" s="608" t="s">
        <v>35</v>
      </c>
      <c r="M523" s="608" t="s">
        <v>11</v>
      </c>
      <c r="N523" s="608" t="s">
        <v>15</v>
      </c>
      <c r="O523" s="608">
        <v>11</v>
      </c>
      <c r="P523" s="608">
        <v>7</v>
      </c>
      <c r="Q523" s="608">
        <v>4</v>
      </c>
      <c r="R523" s="608">
        <v>4</v>
      </c>
      <c r="S523" s="608">
        <v>1</v>
      </c>
      <c r="T523" s="608">
        <v>5</v>
      </c>
      <c r="U523" s="608">
        <v>4</v>
      </c>
      <c r="V523" s="608">
        <v>1</v>
      </c>
      <c r="W523" s="608">
        <v>1</v>
      </c>
      <c r="X523" s="608">
        <v>1</v>
      </c>
      <c r="Y523" s="608">
        <v>1</v>
      </c>
      <c r="Z523" s="608">
        <v>0</v>
      </c>
      <c r="AA523" s="608">
        <v>0</v>
      </c>
      <c r="AB523" s="608">
        <v>0</v>
      </c>
      <c r="AC523" s="608">
        <v>0</v>
      </c>
      <c r="AD523" s="608">
        <v>3</v>
      </c>
      <c r="AE523" s="608">
        <v>1</v>
      </c>
      <c r="AF523" s="608">
        <v>0</v>
      </c>
      <c r="AG523" s="608">
        <v>0</v>
      </c>
      <c r="AH523" s="608">
        <v>0</v>
      </c>
      <c r="AI523" s="608">
        <v>0</v>
      </c>
    </row>
    <row r="524" spans="1:35" x14ac:dyDescent="0.3">
      <c r="A524" s="170" t="str">
        <f t="shared" si="8"/>
        <v>4.00767</v>
      </c>
      <c r="B524" s="608" t="s">
        <v>254</v>
      </c>
      <c r="C524" s="608" t="s">
        <v>2315</v>
      </c>
      <c r="D524" s="608" t="s">
        <v>3057</v>
      </c>
      <c r="E524" s="608" t="s">
        <v>4</v>
      </c>
      <c r="F524" s="608" t="s">
        <v>57</v>
      </c>
      <c r="G524" s="608" t="s">
        <v>10</v>
      </c>
      <c r="H524" s="608" t="s">
        <v>5308</v>
      </c>
      <c r="I524" s="608" t="s">
        <v>6387</v>
      </c>
      <c r="J524" s="608" t="s">
        <v>4393</v>
      </c>
      <c r="K524" s="608" t="s">
        <v>5426</v>
      </c>
      <c r="L524" s="608" t="s">
        <v>35</v>
      </c>
      <c r="M524" s="608" t="s">
        <v>2</v>
      </c>
      <c r="N524" s="608" t="s">
        <v>15</v>
      </c>
      <c r="O524" s="608">
        <v>15</v>
      </c>
      <c r="P524" s="608">
        <v>10</v>
      </c>
      <c r="Q524" s="608">
        <v>5</v>
      </c>
      <c r="R524" s="608">
        <v>7</v>
      </c>
      <c r="S524" s="608">
        <v>7</v>
      </c>
      <c r="T524" s="608">
        <v>2</v>
      </c>
      <c r="U524" s="608">
        <v>2</v>
      </c>
      <c r="V524" s="608">
        <v>1</v>
      </c>
      <c r="W524" s="608">
        <v>0</v>
      </c>
      <c r="X524" s="608">
        <v>5</v>
      </c>
      <c r="Y524" s="608">
        <v>1</v>
      </c>
      <c r="Z524" s="608">
        <v>0</v>
      </c>
      <c r="AA524" s="608">
        <v>0</v>
      </c>
      <c r="AB524" s="608">
        <v>0</v>
      </c>
      <c r="AC524" s="608">
        <v>0</v>
      </c>
      <c r="AD524" s="608">
        <v>0</v>
      </c>
      <c r="AE524" s="608">
        <v>0</v>
      </c>
      <c r="AF524" s="608">
        <v>1</v>
      </c>
      <c r="AG524" s="608">
        <v>4</v>
      </c>
      <c r="AH524" s="608">
        <v>0</v>
      </c>
      <c r="AI524" s="608">
        <v>0</v>
      </c>
    </row>
    <row r="525" spans="1:35" x14ac:dyDescent="0.3">
      <c r="A525" s="170" t="str">
        <f t="shared" si="8"/>
        <v>4.00768</v>
      </c>
      <c r="B525" s="608" t="s">
        <v>253</v>
      </c>
      <c r="C525" s="608" t="s">
        <v>2316</v>
      </c>
      <c r="D525" s="608" t="s">
        <v>2317</v>
      </c>
      <c r="E525" s="608" t="s">
        <v>62</v>
      </c>
      <c r="F525" s="608" t="s">
        <v>109</v>
      </c>
      <c r="G525" s="608" t="s">
        <v>1</v>
      </c>
      <c r="H525" s="608" t="s">
        <v>5308</v>
      </c>
      <c r="I525" s="608" t="s">
        <v>5367</v>
      </c>
      <c r="J525" s="608" t="s">
        <v>4393</v>
      </c>
      <c r="K525" s="608" t="s">
        <v>5426</v>
      </c>
      <c r="L525" s="608" t="s">
        <v>35</v>
      </c>
      <c r="M525" s="608" t="s">
        <v>295</v>
      </c>
      <c r="N525" s="608" t="s">
        <v>1</v>
      </c>
      <c r="O525" s="608">
        <v>91</v>
      </c>
      <c r="P525" s="608">
        <v>56</v>
      </c>
      <c r="Q525" s="608">
        <v>35</v>
      </c>
      <c r="R525" s="608">
        <v>26</v>
      </c>
      <c r="S525" s="608">
        <v>15</v>
      </c>
      <c r="T525" s="608">
        <v>26</v>
      </c>
      <c r="U525" s="608">
        <v>15</v>
      </c>
      <c r="V525" s="608">
        <v>4</v>
      </c>
      <c r="W525" s="608">
        <v>3</v>
      </c>
      <c r="X525" s="608">
        <v>15</v>
      </c>
      <c r="Y525" s="608">
        <v>7</v>
      </c>
      <c r="Z525" s="608">
        <v>20</v>
      </c>
      <c r="AA525" s="608">
        <v>16</v>
      </c>
      <c r="AB525" s="608">
        <v>0</v>
      </c>
      <c r="AC525" s="608">
        <v>0</v>
      </c>
      <c r="AD525" s="608">
        <v>11</v>
      </c>
      <c r="AE525" s="608">
        <v>11</v>
      </c>
      <c r="AF525" s="608">
        <v>1</v>
      </c>
      <c r="AG525" s="608">
        <v>8</v>
      </c>
      <c r="AH525" s="608">
        <v>4</v>
      </c>
      <c r="AI525" s="608">
        <v>0</v>
      </c>
    </row>
    <row r="526" spans="1:35" x14ac:dyDescent="0.3">
      <c r="A526" s="170" t="str">
        <f t="shared" si="8"/>
        <v>4.00769</v>
      </c>
      <c r="B526" s="608" t="s">
        <v>265</v>
      </c>
      <c r="C526" s="608" t="s">
        <v>2318</v>
      </c>
      <c r="D526" s="608" t="s">
        <v>2319</v>
      </c>
      <c r="E526" s="608" t="s">
        <v>15</v>
      </c>
      <c r="F526" s="608" t="s">
        <v>440</v>
      </c>
      <c r="G526" s="608" t="s">
        <v>5</v>
      </c>
      <c r="H526" s="608" t="s">
        <v>5308</v>
      </c>
      <c r="I526" s="608" t="s">
        <v>5309</v>
      </c>
      <c r="J526" s="608" t="s">
        <v>4393</v>
      </c>
      <c r="K526" s="608" t="s">
        <v>5426</v>
      </c>
      <c r="L526" s="608" t="s">
        <v>72</v>
      </c>
      <c r="M526" s="608" t="s">
        <v>13</v>
      </c>
      <c r="N526" s="608" t="s">
        <v>2</v>
      </c>
      <c r="O526" s="608">
        <v>111</v>
      </c>
      <c r="P526" s="608">
        <v>65</v>
      </c>
      <c r="Q526" s="608">
        <v>46</v>
      </c>
      <c r="R526" s="608">
        <v>12</v>
      </c>
      <c r="S526" s="608">
        <v>6</v>
      </c>
      <c r="T526" s="608">
        <v>24</v>
      </c>
      <c r="U526" s="608">
        <v>13</v>
      </c>
      <c r="V526" s="608">
        <v>12</v>
      </c>
      <c r="W526" s="608">
        <v>5</v>
      </c>
      <c r="X526" s="608">
        <v>51</v>
      </c>
      <c r="Y526" s="608">
        <v>32</v>
      </c>
      <c r="Z526" s="608">
        <v>12</v>
      </c>
      <c r="AA526" s="608">
        <v>9</v>
      </c>
      <c r="AB526" s="608">
        <v>0</v>
      </c>
      <c r="AC526" s="608">
        <v>0</v>
      </c>
      <c r="AD526" s="608">
        <v>6</v>
      </c>
      <c r="AE526" s="608">
        <v>11</v>
      </c>
      <c r="AF526" s="608">
        <v>7</v>
      </c>
      <c r="AG526" s="608">
        <v>19</v>
      </c>
      <c r="AH526" s="608">
        <v>3</v>
      </c>
      <c r="AI526" s="608">
        <v>0</v>
      </c>
    </row>
    <row r="527" spans="1:35" x14ac:dyDescent="0.3">
      <c r="A527" s="170" t="str">
        <f t="shared" si="8"/>
        <v>4.00770</v>
      </c>
      <c r="B527" s="608" t="s">
        <v>251</v>
      </c>
      <c r="C527" s="608" t="s">
        <v>2320</v>
      </c>
      <c r="D527" s="608" t="s">
        <v>2321</v>
      </c>
      <c r="E527" s="608" t="s">
        <v>13</v>
      </c>
      <c r="F527" s="608" t="s">
        <v>547</v>
      </c>
      <c r="G527" s="608" t="s">
        <v>1</v>
      </c>
      <c r="H527" s="608" t="s">
        <v>5308</v>
      </c>
      <c r="I527" s="608" t="s">
        <v>6387</v>
      </c>
      <c r="J527" s="608" t="s">
        <v>4393</v>
      </c>
      <c r="K527" s="608" t="s">
        <v>5426</v>
      </c>
      <c r="L527" s="608" t="s">
        <v>118</v>
      </c>
      <c r="M527" s="608" t="s">
        <v>6</v>
      </c>
      <c r="N527" s="608" t="s">
        <v>2</v>
      </c>
      <c r="O527" s="608">
        <v>3</v>
      </c>
      <c r="P527" s="608">
        <v>2</v>
      </c>
      <c r="Q527" s="608">
        <v>1</v>
      </c>
      <c r="R527" s="608">
        <v>0</v>
      </c>
      <c r="S527" s="608">
        <v>0</v>
      </c>
      <c r="T527" s="608">
        <v>2</v>
      </c>
      <c r="U527" s="608">
        <v>1</v>
      </c>
      <c r="V527" s="608">
        <v>0</v>
      </c>
      <c r="W527" s="608">
        <v>0</v>
      </c>
      <c r="X527" s="608">
        <v>1</v>
      </c>
      <c r="Y527" s="608">
        <v>1</v>
      </c>
      <c r="Z527" s="608">
        <v>0</v>
      </c>
      <c r="AA527" s="608">
        <v>0</v>
      </c>
      <c r="AB527" s="608">
        <v>0</v>
      </c>
      <c r="AC527" s="608">
        <v>0</v>
      </c>
      <c r="AD527" s="608">
        <v>0</v>
      </c>
      <c r="AE527" s="608">
        <v>1</v>
      </c>
      <c r="AF527" s="608">
        <v>0</v>
      </c>
      <c r="AG527" s="608">
        <v>0</v>
      </c>
      <c r="AH527" s="608">
        <v>0</v>
      </c>
      <c r="AI527" s="608">
        <v>0</v>
      </c>
    </row>
    <row r="528" spans="1:35" x14ac:dyDescent="0.3">
      <c r="A528" s="170" t="str">
        <f t="shared" si="8"/>
        <v>4.00772</v>
      </c>
      <c r="B528" s="608" t="s">
        <v>601</v>
      </c>
      <c r="C528" s="608" t="s">
        <v>2322</v>
      </c>
      <c r="D528" s="608" t="s">
        <v>2323</v>
      </c>
      <c r="E528" s="608" t="s">
        <v>4734</v>
      </c>
      <c r="F528" s="608" t="s">
        <v>3280</v>
      </c>
      <c r="G528" s="608" t="s">
        <v>3</v>
      </c>
      <c r="H528" s="608" t="s">
        <v>5308</v>
      </c>
      <c r="I528" s="608" t="s">
        <v>5309</v>
      </c>
      <c r="J528" s="608" t="s">
        <v>4393</v>
      </c>
      <c r="K528" s="608" t="s">
        <v>5426</v>
      </c>
      <c r="L528" s="608" t="s">
        <v>72</v>
      </c>
      <c r="M528" s="608" t="s">
        <v>3</v>
      </c>
      <c r="N528" s="608" t="s">
        <v>3</v>
      </c>
      <c r="O528" s="608">
        <v>24</v>
      </c>
      <c r="P528" s="608">
        <v>17</v>
      </c>
      <c r="Q528" s="608">
        <v>7</v>
      </c>
      <c r="R528" s="608">
        <v>9</v>
      </c>
      <c r="S528" s="608">
        <v>5</v>
      </c>
      <c r="T528" s="608">
        <v>11</v>
      </c>
      <c r="U528" s="608">
        <v>10</v>
      </c>
      <c r="V528" s="608">
        <v>1</v>
      </c>
      <c r="W528" s="608">
        <v>1</v>
      </c>
      <c r="X528" s="608">
        <v>3</v>
      </c>
      <c r="Y528" s="608">
        <v>1</v>
      </c>
      <c r="Z528" s="608">
        <v>0</v>
      </c>
      <c r="AA528" s="608">
        <v>0</v>
      </c>
      <c r="AB528" s="608">
        <v>0</v>
      </c>
      <c r="AC528" s="608">
        <v>0</v>
      </c>
      <c r="AD528" s="608">
        <v>4</v>
      </c>
      <c r="AE528" s="608">
        <v>1</v>
      </c>
      <c r="AF528" s="608">
        <v>0</v>
      </c>
      <c r="AG528" s="608">
        <v>2</v>
      </c>
      <c r="AH528" s="608">
        <v>0</v>
      </c>
      <c r="AI528" s="608">
        <v>0</v>
      </c>
    </row>
    <row r="529" spans="1:35" x14ac:dyDescent="0.3">
      <c r="A529" s="170" t="str">
        <f t="shared" si="8"/>
        <v>4.00773</v>
      </c>
      <c r="B529" s="608" t="s">
        <v>603</v>
      </c>
      <c r="C529" s="608" t="s">
        <v>2325</v>
      </c>
      <c r="D529" s="608" t="s">
        <v>2326</v>
      </c>
      <c r="E529" s="608" t="s">
        <v>4741</v>
      </c>
      <c r="F529" s="608" t="s">
        <v>101</v>
      </c>
      <c r="G529" s="608" t="s">
        <v>2</v>
      </c>
      <c r="H529" s="608" t="s">
        <v>5308</v>
      </c>
      <c r="I529" s="608" t="s">
        <v>6387</v>
      </c>
      <c r="J529" s="608" t="s">
        <v>4393</v>
      </c>
      <c r="K529" s="608" t="s">
        <v>5426</v>
      </c>
      <c r="L529" s="608" t="s">
        <v>102</v>
      </c>
      <c r="M529" s="608" t="s">
        <v>11</v>
      </c>
      <c r="N529" s="608" t="s">
        <v>3</v>
      </c>
      <c r="O529" s="608">
        <v>46</v>
      </c>
      <c r="P529" s="608">
        <v>29</v>
      </c>
      <c r="Q529" s="608">
        <v>17</v>
      </c>
      <c r="R529" s="608">
        <v>18</v>
      </c>
      <c r="S529" s="608">
        <v>11</v>
      </c>
      <c r="T529" s="608">
        <v>8</v>
      </c>
      <c r="U529" s="608">
        <v>5</v>
      </c>
      <c r="V529" s="608">
        <v>6</v>
      </c>
      <c r="W529" s="608">
        <v>3</v>
      </c>
      <c r="X529" s="608">
        <v>8</v>
      </c>
      <c r="Y529" s="608">
        <v>5</v>
      </c>
      <c r="Z529" s="608">
        <v>6</v>
      </c>
      <c r="AA529" s="608">
        <v>5</v>
      </c>
      <c r="AB529" s="608">
        <v>0</v>
      </c>
      <c r="AC529" s="608">
        <v>0</v>
      </c>
      <c r="AD529" s="608">
        <v>7</v>
      </c>
      <c r="AE529" s="608">
        <v>3</v>
      </c>
      <c r="AF529" s="608">
        <v>3</v>
      </c>
      <c r="AG529" s="608">
        <v>3</v>
      </c>
      <c r="AH529" s="608">
        <v>1</v>
      </c>
      <c r="AI529" s="608">
        <v>0</v>
      </c>
    </row>
    <row r="530" spans="1:35" x14ac:dyDescent="0.3">
      <c r="A530" s="170" t="str">
        <f t="shared" si="8"/>
        <v>4.00775</v>
      </c>
      <c r="B530" s="608" t="s">
        <v>604</v>
      </c>
      <c r="C530" s="608" t="s">
        <v>2328</v>
      </c>
      <c r="D530" s="608" t="s">
        <v>1691</v>
      </c>
      <c r="E530" s="608" t="s">
        <v>10</v>
      </c>
      <c r="F530" s="608" t="s">
        <v>786</v>
      </c>
      <c r="G530" s="608" t="s">
        <v>7</v>
      </c>
      <c r="H530" s="608" t="s">
        <v>5308</v>
      </c>
      <c r="I530" s="608" t="s">
        <v>5309</v>
      </c>
      <c r="J530" s="608" t="s">
        <v>4393</v>
      </c>
      <c r="K530" s="608" t="s">
        <v>5426</v>
      </c>
      <c r="L530" s="608" t="s">
        <v>118</v>
      </c>
      <c r="M530" s="608" t="s">
        <v>10</v>
      </c>
      <c r="N530" s="608" t="s">
        <v>3</v>
      </c>
      <c r="O530" s="608">
        <v>9</v>
      </c>
      <c r="P530" s="608">
        <v>6</v>
      </c>
      <c r="Q530" s="608">
        <v>3</v>
      </c>
      <c r="R530" s="608">
        <v>0</v>
      </c>
      <c r="S530" s="608">
        <v>0</v>
      </c>
      <c r="T530" s="608">
        <v>4</v>
      </c>
      <c r="U530" s="608">
        <v>2</v>
      </c>
      <c r="V530" s="608">
        <v>0</v>
      </c>
      <c r="W530" s="608">
        <v>0</v>
      </c>
      <c r="X530" s="608">
        <v>5</v>
      </c>
      <c r="Y530" s="608">
        <v>4</v>
      </c>
      <c r="Z530" s="608">
        <v>0</v>
      </c>
      <c r="AA530" s="608">
        <v>0</v>
      </c>
      <c r="AB530" s="608">
        <v>0</v>
      </c>
      <c r="AC530" s="608">
        <v>0</v>
      </c>
      <c r="AD530" s="608">
        <v>0</v>
      </c>
      <c r="AE530" s="608">
        <v>2</v>
      </c>
      <c r="AF530" s="608">
        <v>0</v>
      </c>
      <c r="AG530" s="608">
        <v>1</v>
      </c>
      <c r="AH530" s="608">
        <v>0</v>
      </c>
      <c r="AI530" s="608">
        <v>0</v>
      </c>
    </row>
    <row r="531" spans="1:35" x14ac:dyDescent="0.3">
      <c r="A531" s="170" t="str">
        <f t="shared" si="8"/>
        <v>4.00776</v>
      </c>
      <c r="B531" s="608" t="s">
        <v>605</v>
      </c>
      <c r="C531" s="608" t="s">
        <v>2329</v>
      </c>
      <c r="D531" s="608" t="s">
        <v>2330</v>
      </c>
      <c r="E531" s="608" t="s">
        <v>4</v>
      </c>
      <c r="F531" s="608" t="s">
        <v>57</v>
      </c>
      <c r="G531" s="608" t="s">
        <v>7</v>
      </c>
      <c r="H531" s="608" t="s">
        <v>5308</v>
      </c>
      <c r="I531" s="608" t="s">
        <v>5367</v>
      </c>
      <c r="J531" s="608" t="s">
        <v>4393</v>
      </c>
      <c r="K531" s="608" t="s">
        <v>5426</v>
      </c>
      <c r="L531" s="608" t="s">
        <v>35</v>
      </c>
      <c r="M531" s="608" t="s">
        <v>13</v>
      </c>
      <c r="N531" s="608" t="s">
        <v>2</v>
      </c>
      <c r="O531" s="608">
        <v>88</v>
      </c>
      <c r="P531" s="608">
        <v>52</v>
      </c>
      <c r="Q531" s="608">
        <v>36</v>
      </c>
      <c r="R531" s="608">
        <v>20</v>
      </c>
      <c r="S531" s="608">
        <v>8</v>
      </c>
      <c r="T531" s="608">
        <v>23</v>
      </c>
      <c r="U531" s="608">
        <v>14</v>
      </c>
      <c r="V531" s="608">
        <v>13</v>
      </c>
      <c r="W531" s="608">
        <v>9</v>
      </c>
      <c r="X531" s="608">
        <v>21</v>
      </c>
      <c r="Y531" s="608">
        <v>13</v>
      </c>
      <c r="Z531" s="608">
        <v>11</v>
      </c>
      <c r="AA531" s="608">
        <v>8</v>
      </c>
      <c r="AB531" s="608">
        <v>0</v>
      </c>
      <c r="AC531" s="608">
        <v>0</v>
      </c>
      <c r="AD531" s="608">
        <v>12</v>
      </c>
      <c r="AE531" s="608">
        <v>9</v>
      </c>
      <c r="AF531" s="608">
        <v>4</v>
      </c>
      <c r="AG531" s="608">
        <v>8</v>
      </c>
      <c r="AH531" s="608">
        <v>3</v>
      </c>
      <c r="AI531" s="608">
        <v>0</v>
      </c>
    </row>
    <row r="532" spans="1:35" x14ac:dyDescent="0.3">
      <c r="A532" s="170" t="str">
        <f t="shared" si="8"/>
        <v>4.00777</v>
      </c>
      <c r="B532" s="608" t="s">
        <v>606</v>
      </c>
      <c r="C532" s="608" t="s">
        <v>2331</v>
      </c>
      <c r="D532" s="608" t="s">
        <v>2332</v>
      </c>
      <c r="E532" s="608" t="s">
        <v>4</v>
      </c>
      <c r="F532" s="608" t="s">
        <v>57</v>
      </c>
      <c r="G532" s="608" t="s">
        <v>3</v>
      </c>
      <c r="H532" s="608" t="s">
        <v>5308</v>
      </c>
      <c r="I532" s="608" t="s">
        <v>5309</v>
      </c>
      <c r="J532" s="608" t="s">
        <v>4393</v>
      </c>
      <c r="K532" s="608" t="s">
        <v>5426</v>
      </c>
      <c r="L532" s="608" t="s">
        <v>35</v>
      </c>
      <c r="M532" s="608" t="s">
        <v>2</v>
      </c>
      <c r="N532" s="608" t="s">
        <v>2</v>
      </c>
      <c r="O532" s="608">
        <v>207</v>
      </c>
      <c r="P532" s="608">
        <v>99</v>
      </c>
      <c r="Q532" s="608">
        <v>108</v>
      </c>
      <c r="R532" s="608">
        <v>53</v>
      </c>
      <c r="S532" s="608">
        <v>27</v>
      </c>
      <c r="T532" s="608">
        <v>78</v>
      </c>
      <c r="U532" s="608">
        <v>25</v>
      </c>
      <c r="V532" s="608">
        <v>24</v>
      </c>
      <c r="W532" s="608">
        <v>17</v>
      </c>
      <c r="X532" s="608">
        <v>31</v>
      </c>
      <c r="Y532" s="608">
        <v>14</v>
      </c>
      <c r="Z532" s="608">
        <v>21</v>
      </c>
      <c r="AA532" s="608">
        <v>16</v>
      </c>
      <c r="AB532" s="608">
        <v>0</v>
      </c>
      <c r="AC532" s="608">
        <v>0</v>
      </c>
      <c r="AD532" s="608">
        <v>26</v>
      </c>
      <c r="AE532" s="608">
        <v>53</v>
      </c>
      <c r="AF532" s="608">
        <v>7</v>
      </c>
      <c r="AG532" s="608">
        <v>17</v>
      </c>
      <c r="AH532" s="608">
        <v>5</v>
      </c>
      <c r="AI532" s="608">
        <v>0</v>
      </c>
    </row>
    <row r="533" spans="1:35" x14ac:dyDescent="0.3">
      <c r="A533" s="170" t="str">
        <f t="shared" si="8"/>
        <v>4.00778</v>
      </c>
      <c r="B533" s="608" t="s">
        <v>608</v>
      </c>
      <c r="C533" s="608" t="s">
        <v>2333</v>
      </c>
      <c r="D533" s="608" t="s">
        <v>2334</v>
      </c>
      <c r="E533" s="608" t="s">
        <v>4</v>
      </c>
      <c r="F533" s="608" t="s">
        <v>57</v>
      </c>
      <c r="G533" s="608" t="s">
        <v>1</v>
      </c>
      <c r="H533" s="608" t="s">
        <v>5308</v>
      </c>
      <c r="I533" s="608" t="s">
        <v>5603</v>
      </c>
      <c r="J533" s="608" t="s">
        <v>4393</v>
      </c>
      <c r="K533" s="608" t="s">
        <v>5426</v>
      </c>
      <c r="L533" s="608" t="s">
        <v>35</v>
      </c>
      <c r="M533" s="608" t="s">
        <v>2</v>
      </c>
      <c r="N533" s="608" t="s">
        <v>7</v>
      </c>
      <c r="O533" s="608">
        <v>7</v>
      </c>
      <c r="P533" s="608">
        <v>5</v>
      </c>
      <c r="Q533" s="608">
        <v>2</v>
      </c>
      <c r="R533" s="608">
        <v>4</v>
      </c>
      <c r="S533" s="608">
        <v>4</v>
      </c>
      <c r="T533" s="608">
        <v>2</v>
      </c>
      <c r="U533" s="608">
        <v>1</v>
      </c>
      <c r="V533" s="608">
        <v>0</v>
      </c>
      <c r="W533" s="608">
        <v>0</v>
      </c>
      <c r="X533" s="608">
        <v>1</v>
      </c>
      <c r="Y533" s="608">
        <v>0</v>
      </c>
      <c r="Z533" s="608">
        <v>0</v>
      </c>
      <c r="AA533" s="608">
        <v>0</v>
      </c>
      <c r="AB533" s="608">
        <v>0</v>
      </c>
      <c r="AC533" s="608">
        <v>0</v>
      </c>
      <c r="AD533" s="608">
        <v>0</v>
      </c>
      <c r="AE533" s="608">
        <v>1</v>
      </c>
      <c r="AF533" s="608">
        <v>0</v>
      </c>
      <c r="AG533" s="608">
        <v>1</v>
      </c>
      <c r="AH533" s="608">
        <v>0</v>
      </c>
      <c r="AI533" s="608">
        <v>0</v>
      </c>
    </row>
    <row r="534" spans="1:35" x14ac:dyDescent="0.3">
      <c r="A534" s="170" t="str">
        <f t="shared" si="8"/>
        <v>4.00780</v>
      </c>
      <c r="B534" s="608" t="s">
        <v>610</v>
      </c>
      <c r="C534" s="608" t="s">
        <v>2335</v>
      </c>
      <c r="D534" s="608" t="s">
        <v>2336</v>
      </c>
      <c r="E534" s="608" t="s">
        <v>2</v>
      </c>
      <c r="F534" s="608" t="s">
        <v>164</v>
      </c>
      <c r="G534" s="608" t="s">
        <v>3</v>
      </c>
      <c r="H534" s="608" t="s">
        <v>5308</v>
      </c>
      <c r="I534" s="608" t="s">
        <v>6387</v>
      </c>
      <c r="J534" s="608" t="s">
        <v>4393</v>
      </c>
      <c r="K534" s="608" t="s">
        <v>5426</v>
      </c>
      <c r="L534" s="608" t="s">
        <v>33</v>
      </c>
      <c r="M534" s="608" t="s">
        <v>4</v>
      </c>
      <c r="N534" s="608" t="s">
        <v>10</v>
      </c>
      <c r="O534" s="608">
        <v>0</v>
      </c>
      <c r="P534" s="608">
        <v>0</v>
      </c>
      <c r="Q534" s="608">
        <v>0</v>
      </c>
      <c r="R534" s="608">
        <v>0</v>
      </c>
      <c r="S534" s="608">
        <v>0</v>
      </c>
      <c r="T534" s="608">
        <v>0</v>
      </c>
      <c r="U534" s="608">
        <v>0</v>
      </c>
      <c r="V534" s="608">
        <v>0</v>
      </c>
      <c r="W534" s="608">
        <v>0</v>
      </c>
      <c r="X534" s="608">
        <v>0</v>
      </c>
      <c r="Y534" s="608">
        <v>0</v>
      </c>
      <c r="Z534" s="608">
        <v>0</v>
      </c>
      <c r="AA534" s="608">
        <v>0</v>
      </c>
      <c r="AB534" s="608">
        <v>0</v>
      </c>
      <c r="AC534" s="608">
        <v>0</v>
      </c>
      <c r="AD534" s="608">
        <v>0</v>
      </c>
      <c r="AE534" s="608">
        <v>0</v>
      </c>
      <c r="AF534" s="608">
        <v>0</v>
      </c>
      <c r="AG534" s="608">
        <v>0</v>
      </c>
      <c r="AH534" s="608">
        <v>0</v>
      </c>
      <c r="AI534" s="608">
        <v>0</v>
      </c>
    </row>
    <row r="535" spans="1:35" x14ac:dyDescent="0.3">
      <c r="A535" s="170" t="str">
        <f t="shared" si="8"/>
        <v>4.00781</v>
      </c>
      <c r="B535" s="608" t="s">
        <v>611</v>
      </c>
      <c r="C535" s="608" t="s">
        <v>2337</v>
      </c>
      <c r="D535" s="608" t="s">
        <v>2338</v>
      </c>
      <c r="E535" s="608" t="s">
        <v>4730</v>
      </c>
      <c r="F535" s="608" t="s">
        <v>3279</v>
      </c>
      <c r="G535" s="608" t="s">
        <v>2</v>
      </c>
      <c r="H535" s="608" t="s">
        <v>5308</v>
      </c>
      <c r="I535" s="608" t="s">
        <v>5309</v>
      </c>
      <c r="J535" s="608" t="s">
        <v>4393</v>
      </c>
      <c r="K535" s="608" t="s">
        <v>5426</v>
      </c>
      <c r="L535" s="608" t="s">
        <v>33</v>
      </c>
      <c r="M535" s="608" t="s">
        <v>9</v>
      </c>
      <c r="N535" s="608" t="s">
        <v>6</v>
      </c>
      <c r="O535" s="608">
        <v>374</v>
      </c>
      <c r="P535" s="608">
        <v>186</v>
      </c>
      <c r="Q535" s="608">
        <v>188</v>
      </c>
      <c r="R535" s="608">
        <v>144</v>
      </c>
      <c r="S535" s="608">
        <v>65</v>
      </c>
      <c r="T535" s="608">
        <v>103</v>
      </c>
      <c r="U535" s="608">
        <v>57</v>
      </c>
      <c r="V535" s="608">
        <v>40</v>
      </c>
      <c r="W535" s="608">
        <v>22</v>
      </c>
      <c r="X535" s="608">
        <v>72</v>
      </c>
      <c r="Y535" s="608">
        <v>30</v>
      </c>
      <c r="Z535" s="608">
        <v>15</v>
      </c>
      <c r="AA535" s="608">
        <v>12</v>
      </c>
      <c r="AB535" s="608">
        <v>0</v>
      </c>
      <c r="AC535" s="608">
        <v>0</v>
      </c>
      <c r="AD535" s="608">
        <v>79</v>
      </c>
      <c r="AE535" s="608">
        <v>46</v>
      </c>
      <c r="AF535" s="608">
        <v>18</v>
      </c>
      <c r="AG535" s="608">
        <v>42</v>
      </c>
      <c r="AH535" s="608">
        <v>3</v>
      </c>
      <c r="AI535" s="608">
        <v>0</v>
      </c>
    </row>
    <row r="536" spans="1:35" x14ac:dyDescent="0.3">
      <c r="A536" s="170" t="str">
        <f t="shared" si="8"/>
        <v>4.00782</v>
      </c>
      <c r="B536" s="608" t="s">
        <v>613</v>
      </c>
      <c r="C536" s="608" t="s">
        <v>2340</v>
      </c>
      <c r="D536" s="608" t="s">
        <v>2341</v>
      </c>
      <c r="E536" s="608" t="s">
        <v>3</v>
      </c>
      <c r="F536" s="608" t="s">
        <v>58</v>
      </c>
      <c r="G536" s="608" t="s">
        <v>5</v>
      </c>
      <c r="H536" s="608" t="s">
        <v>5308</v>
      </c>
      <c r="I536" s="608" t="s">
        <v>5309</v>
      </c>
      <c r="J536" s="608" t="s">
        <v>4393</v>
      </c>
      <c r="K536" s="608" t="s">
        <v>5310</v>
      </c>
      <c r="L536" s="608" t="s">
        <v>35</v>
      </c>
      <c r="M536" s="608" t="s">
        <v>1</v>
      </c>
      <c r="N536" s="608" t="s">
        <v>2</v>
      </c>
      <c r="O536" s="608">
        <v>23</v>
      </c>
      <c r="P536" s="608">
        <v>12</v>
      </c>
      <c r="Q536" s="608">
        <v>11</v>
      </c>
      <c r="R536" s="608">
        <v>14</v>
      </c>
      <c r="S536" s="608">
        <v>9</v>
      </c>
      <c r="T536" s="608">
        <v>4</v>
      </c>
      <c r="U536" s="608">
        <v>1</v>
      </c>
      <c r="V536" s="608">
        <v>2</v>
      </c>
      <c r="W536" s="608">
        <v>0</v>
      </c>
      <c r="X536" s="608">
        <v>3</v>
      </c>
      <c r="Y536" s="608">
        <v>2</v>
      </c>
      <c r="Z536" s="608">
        <v>0</v>
      </c>
      <c r="AA536" s="608">
        <v>0</v>
      </c>
      <c r="AB536" s="608">
        <v>0</v>
      </c>
      <c r="AC536" s="608">
        <v>0</v>
      </c>
      <c r="AD536" s="608">
        <v>5</v>
      </c>
      <c r="AE536" s="608">
        <v>3</v>
      </c>
      <c r="AF536" s="608">
        <v>2</v>
      </c>
      <c r="AG536" s="608">
        <v>1</v>
      </c>
      <c r="AH536" s="608">
        <v>0</v>
      </c>
      <c r="AI536" s="608">
        <v>0</v>
      </c>
    </row>
    <row r="537" spans="1:35" x14ac:dyDescent="0.3">
      <c r="A537" s="170" t="str">
        <f t="shared" si="8"/>
        <v>4.00783</v>
      </c>
      <c r="B537" s="608" t="s">
        <v>614</v>
      </c>
      <c r="C537" s="608" t="s">
        <v>2342</v>
      </c>
      <c r="D537" s="608" t="s">
        <v>2343</v>
      </c>
      <c r="E537" s="608" t="s">
        <v>3</v>
      </c>
      <c r="F537" s="608" t="s">
        <v>58</v>
      </c>
      <c r="G537" s="608" t="s">
        <v>6</v>
      </c>
      <c r="H537" s="608" t="s">
        <v>5308</v>
      </c>
      <c r="I537" s="608" t="s">
        <v>6075</v>
      </c>
      <c r="J537" s="608" t="s">
        <v>4393</v>
      </c>
      <c r="K537" s="608" t="s">
        <v>5310</v>
      </c>
      <c r="L537" s="608" t="s">
        <v>35</v>
      </c>
      <c r="M537" s="608" t="s">
        <v>3</v>
      </c>
      <c r="N537" s="608" t="s">
        <v>1</v>
      </c>
      <c r="O537" s="608">
        <v>58</v>
      </c>
      <c r="P537" s="608">
        <v>38</v>
      </c>
      <c r="Q537" s="608">
        <v>20</v>
      </c>
      <c r="R537" s="608">
        <v>17</v>
      </c>
      <c r="S537" s="608">
        <v>9</v>
      </c>
      <c r="T537" s="608">
        <v>18</v>
      </c>
      <c r="U537" s="608">
        <v>9</v>
      </c>
      <c r="V537" s="608">
        <v>3</v>
      </c>
      <c r="W537" s="608">
        <v>3</v>
      </c>
      <c r="X537" s="608">
        <v>16</v>
      </c>
      <c r="Y537" s="608">
        <v>14</v>
      </c>
      <c r="Z537" s="608">
        <v>4</v>
      </c>
      <c r="AA537" s="608">
        <v>3</v>
      </c>
      <c r="AB537" s="608">
        <v>0</v>
      </c>
      <c r="AC537" s="608">
        <v>0</v>
      </c>
      <c r="AD537" s="608">
        <v>8</v>
      </c>
      <c r="AE537" s="608">
        <v>9</v>
      </c>
      <c r="AF537" s="608">
        <v>0</v>
      </c>
      <c r="AG537" s="608">
        <v>2</v>
      </c>
      <c r="AH537" s="608">
        <v>1</v>
      </c>
      <c r="AI537" s="608">
        <v>0</v>
      </c>
    </row>
    <row r="538" spans="1:35" x14ac:dyDescent="0.3">
      <c r="A538" s="170" t="str">
        <f t="shared" si="8"/>
        <v>4.00785</v>
      </c>
      <c r="B538" s="608" t="s">
        <v>617</v>
      </c>
      <c r="C538" s="608" t="s">
        <v>2345</v>
      </c>
      <c r="D538" s="608" t="s">
        <v>3058</v>
      </c>
      <c r="E538" s="608" t="s">
        <v>4741</v>
      </c>
      <c r="F538" s="608" t="s">
        <v>101</v>
      </c>
      <c r="G538" s="608" t="s">
        <v>3</v>
      </c>
      <c r="H538" s="608" t="s">
        <v>5308</v>
      </c>
      <c r="I538" s="608" t="s">
        <v>6387</v>
      </c>
      <c r="J538" s="608" t="s">
        <v>4393</v>
      </c>
      <c r="K538" s="608" t="s">
        <v>5426</v>
      </c>
      <c r="L538" s="608" t="s">
        <v>102</v>
      </c>
      <c r="M538" s="608" t="s">
        <v>11</v>
      </c>
      <c r="N538" s="608" t="s">
        <v>5</v>
      </c>
      <c r="O538" s="608">
        <v>2</v>
      </c>
      <c r="P538" s="608">
        <v>2</v>
      </c>
      <c r="Q538" s="608">
        <v>0</v>
      </c>
      <c r="R538" s="608">
        <v>1</v>
      </c>
      <c r="S538" s="608">
        <v>1</v>
      </c>
      <c r="T538" s="608">
        <v>0</v>
      </c>
      <c r="U538" s="608">
        <v>0</v>
      </c>
      <c r="V538" s="608">
        <v>0</v>
      </c>
      <c r="W538" s="608">
        <v>0</v>
      </c>
      <c r="X538" s="608">
        <v>1</v>
      </c>
      <c r="Y538" s="608">
        <v>1</v>
      </c>
      <c r="Z538" s="608">
        <v>0</v>
      </c>
      <c r="AA538" s="608">
        <v>0</v>
      </c>
      <c r="AB538" s="608">
        <v>0</v>
      </c>
      <c r="AC538" s="608">
        <v>0</v>
      </c>
      <c r="AD538" s="608">
        <v>0</v>
      </c>
      <c r="AE538" s="608">
        <v>0</v>
      </c>
      <c r="AF538" s="608">
        <v>0</v>
      </c>
      <c r="AG538" s="608">
        <v>0</v>
      </c>
      <c r="AH538" s="608">
        <v>0</v>
      </c>
      <c r="AI538" s="608">
        <v>0</v>
      </c>
    </row>
    <row r="539" spans="1:35" x14ac:dyDescent="0.3">
      <c r="A539" s="170" t="str">
        <f t="shared" si="8"/>
        <v>4.00786</v>
      </c>
      <c r="B539" s="608" t="s">
        <v>916</v>
      </c>
      <c r="C539" s="608" t="s">
        <v>2346</v>
      </c>
      <c r="D539" s="608" t="s">
        <v>2347</v>
      </c>
      <c r="E539" s="608" t="s">
        <v>741</v>
      </c>
      <c r="F539" s="608" t="s">
        <v>39</v>
      </c>
      <c r="G539" s="608" t="s">
        <v>2</v>
      </c>
      <c r="H539" s="608" t="s">
        <v>5308</v>
      </c>
      <c r="I539" s="608" t="s">
        <v>5569</v>
      </c>
      <c r="J539" s="608" t="s">
        <v>4393</v>
      </c>
      <c r="K539" s="608" t="s">
        <v>5310</v>
      </c>
      <c r="L539" s="608" t="s">
        <v>33</v>
      </c>
      <c r="M539" s="608" t="s">
        <v>3</v>
      </c>
      <c r="N539" s="608" t="s">
        <v>2</v>
      </c>
      <c r="O539" s="608">
        <v>119</v>
      </c>
      <c r="P539" s="608">
        <v>79</v>
      </c>
      <c r="Q539" s="608">
        <v>40</v>
      </c>
      <c r="R539" s="608">
        <v>37</v>
      </c>
      <c r="S539" s="608">
        <v>24</v>
      </c>
      <c r="T539" s="608">
        <v>35</v>
      </c>
      <c r="U539" s="608">
        <v>23</v>
      </c>
      <c r="V539" s="608">
        <v>2</v>
      </c>
      <c r="W539" s="608">
        <v>1</v>
      </c>
      <c r="X539" s="608">
        <v>32</v>
      </c>
      <c r="Y539" s="608">
        <v>22</v>
      </c>
      <c r="Z539" s="608">
        <v>13</v>
      </c>
      <c r="AA539" s="608">
        <v>9</v>
      </c>
      <c r="AB539" s="608">
        <v>0</v>
      </c>
      <c r="AC539" s="608">
        <v>0</v>
      </c>
      <c r="AD539" s="608">
        <v>13</v>
      </c>
      <c r="AE539" s="608">
        <v>12</v>
      </c>
      <c r="AF539" s="608">
        <v>1</v>
      </c>
      <c r="AG539" s="608">
        <v>10</v>
      </c>
      <c r="AH539" s="608">
        <v>4</v>
      </c>
      <c r="AI539" s="608">
        <v>0</v>
      </c>
    </row>
    <row r="540" spans="1:35" x14ac:dyDescent="0.3">
      <c r="A540" s="170" t="str">
        <f t="shared" si="8"/>
        <v>4.00787</v>
      </c>
      <c r="B540" s="608" t="s">
        <v>1102</v>
      </c>
      <c r="C540" s="608" t="s">
        <v>2349</v>
      </c>
      <c r="D540" s="608" t="s">
        <v>2350</v>
      </c>
      <c r="E540" s="608" t="s">
        <v>110</v>
      </c>
      <c r="F540" s="608" t="s">
        <v>377</v>
      </c>
      <c r="G540" s="608" t="s">
        <v>6</v>
      </c>
      <c r="H540" s="608" t="s">
        <v>5308</v>
      </c>
      <c r="I540" s="608" t="s">
        <v>5367</v>
      </c>
      <c r="J540" s="608" t="s">
        <v>4393</v>
      </c>
      <c r="K540" s="608" t="s">
        <v>5426</v>
      </c>
      <c r="L540" s="608" t="s">
        <v>33</v>
      </c>
      <c r="M540" s="608" t="s">
        <v>378</v>
      </c>
      <c r="N540" s="608" t="s">
        <v>9</v>
      </c>
      <c r="O540" s="608">
        <v>191</v>
      </c>
      <c r="P540" s="608">
        <v>129</v>
      </c>
      <c r="Q540" s="608">
        <v>62</v>
      </c>
      <c r="R540" s="608">
        <v>52</v>
      </c>
      <c r="S540" s="608">
        <v>37</v>
      </c>
      <c r="T540" s="608">
        <v>73</v>
      </c>
      <c r="U540" s="608">
        <v>48</v>
      </c>
      <c r="V540" s="608">
        <v>13</v>
      </c>
      <c r="W540" s="608">
        <v>10</v>
      </c>
      <c r="X540" s="608">
        <v>29</v>
      </c>
      <c r="Y540" s="608">
        <v>18</v>
      </c>
      <c r="Z540" s="608">
        <v>24</v>
      </c>
      <c r="AA540" s="608">
        <v>16</v>
      </c>
      <c r="AB540" s="608">
        <v>0</v>
      </c>
      <c r="AC540" s="608">
        <v>0</v>
      </c>
      <c r="AD540" s="608">
        <v>15</v>
      </c>
      <c r="AE540" s="608">
        <v>25</v>
      </c>
      <c r="AF540" s="608">
        <v>3</v>
      </c>
      <c r="AG540" s="608">
        <v>11</v>
      </c>
      <c r="AH540" s="608">
        <v>8</v>
      </c>
      <c r="AI540" s="608">
        <v>0</v>
      </c>
    </row>
    <row r="541" spans="1:35" x14ac:dyDescent="0.3">
      <c r="A541" s="170" t="str">
        <f t="shared" si="8"/>
        <v>4.00789</v>
      </c>
      <c r="B541" s="608" t="s">
        <v>619</v>
      </c>
      <c r="C541" s="608" t="s">
        <v>2351</v>
      </c>
      <c r="D541" s="608" t="s">
        <v>2352</v>
      </c>
      <c r="E541" s="608" t="s">
        <v>4741</v>
      </c>
      <c r="F541" s="608" t="s">
        <v>101</v>
      </c>
      <c r="G541" s="608" t="s">
        <v>3</v>
      </c>
      <c r="H541" s="608" t="s">
        <v>5308</v>
      </c>
      <c r="I541" s="608" t="s">
        <v>6387</v>
      </c>
      <c r="J541" s="608" t="s">
        <v>4393</v>
      </c>
      <c r="K541" s="608" t="s">
        <v>5426</v>
      </c>
      <c r="L541" s="608" t="s">
        <v>102</v>
      </c>
      <c r="M541" s="608" t="s">
        <v>11</v>
      </c>
      <c r="N541" s="608" t="s">
        <v>5</v>
      </c>
      <c r="O541" s="608">
        <v>30</v>
      </c>
      <c r="P541" s="608">
        <v>20</v>
      </c>
      <c r="Q541" s="608">
        <v>10</v>
      </c>
      <c r="R541" s="608">
        <v>7</v>
      </c>
      <c r="S541" s="608">
        <v>7</v>
      </c>
      <c r="T541" s="608">
        <v>4</v>
      </c>
      <c r="U541" s="608">
        <v>2</v>
      </c>
      <c r="V541" s="608">
        <v>3</v>
      </c>
      <c r="W541" s="608">
        <v>2</v>
      </c>
      <c r="X541" s="608">
        <v>14</v>
      </c>
      <c r="Y541" s="608">
        <v>9</v>
      </c>
      <c r="Z541" s="608">
        <v>2</v>
      </c>
      <c r="AA541" s="608">
        <v>0</v>
      </c>
      <c r="AB541" s="608">
        <v>0</v>
      </c>
      <c r="AC541" s="608">
        <v>0</v>
      </c>
      <c r="AD541" s="608">
        <v>0</v>
      </c>
      <c r="AE541" s="608">
        <v>2</v>
      </c>
      <c r="AF541" s="608">
        <v>1</v>
      </c>
      <c r="AG541" s="608">
        <v>5</v>
      </c>
      <c r="AH541" s="608">
        <v>2</v>
      </c>
      <c r="AI541" s="608">
        <v>0</v>
      </c>
    </row>
    <row r="542" spans="1:35" x14ac:dyDescent="0.3">
      <c r="A542" s="170" t="str">
        <f t="shared" si="8"/>
        <v>4.00790</v>
      </c>
      <c r="B542" s="608" t="s">
        <v>621</v>
      </c>
      <c r="C542" s="608" t="s">
        <v>2354</v>
      </c>
      <c r="D542" s="608" t="s">
        <v>2355</v>
      </c>
      <c r="E542" s="608" t="s">
        <v>743</v>
      </c>
      <c r="F542" s="608" t="s">
        <v>739</v>
      </c>
      <c r="G542" s="608" t="s">
        <v>6</v>
      </c>
      <c r="H542" s="608" t="s">
        <v>5308</v>
      </c>
      <c r="I542" s="608" t="s">
        <v>5309</v>
      </c>
      <c r="J542" s="608" t="s">
        <v>4393</v>
      </c>
      <c r="K542" s="608" t="s">
        <v>5310</v>
      </c>
      <c r="L542" s="608" t="s">
        <v>60</v>
      </c>
      <c r="M542" s="608" t="s">
        <v>2</v>
      </c>
      <c r="N542" s="608" t="s">
        <v>5</v>
      </c>
      <c r="O542" s="608">
        <v>76</v>
      </c>
      <c r="P542" s="608">
        <v>50</v>
      </c>
      <c r="Q542" s="608">
        <v>26</v>
      </c>
      <c r="R542" s="608">
        <v>36</v>
      </c>
      <c r="S542" s="608">
        <v>20</v>
      </c>
      <c r="T542" s="608">
        <v>15</v>
      </c>
      <c r="U542" s="608">
        <v>9</v>
      </c>
      <c r="V542" s="608">
        <v>9</v>
      </c>
      <c r="W542" s="608">
        <v>7</v>
      </c>
      <c r="X542" s="608">
        <v>16</v>
      </c>
      <c r="Y542" s="608">
        <v>14</v>
      </c>
      <c r="Z542" s="608">
        <v>0</v>
      </c>
      <c r="AA542" s="608">
        <v>0</v>
      </c>
      <c r="AB542" s="608">
        <v>0</v>
      </c>
      <c r="AC542" s="608">
        <v>0</v>
      </c>
      <c r="AD542" s="608">
        <v>16</v>
      </c>
      <c r="AE542" s="608">
        <v>6</v>
      </c>
      <c r="AF542" s="608">
        <v>2</v>
      </c>
      <c r="AG542" s="608">
        <v>2</v>
      </c>
      <c r="AH542" s="608">
        <v>0</v>
      </c>
      <c r="AI542" s="608">
        <v>0</v>
      </c>
    </row>
    <row r="543" spans="1:35" x14ac:dyDescent="0.3">
      <c r="A543" s="170" t="str">
        <f t="shared" si="8"/>
        <v>4.00792</v>
      </c>
      <c r="B543" s="608" t="s">
        <v>623</v>
      </c>
      <c r="C543" s="608" t="s">
        <v>2356</v>
      </c>
      <c r="D543" s="608" t="s">
        <v>2533</v>
      </c>
      <c r="E543" s="608" t="s">
        <v>6</v>
      </c>
      <c r="F543" s="608" t="s">
        <v>756</v>
      </c>
      <c r="G543" s="608" t="s">
        <v>7</v>
      </c>
      <c r="H543" s="608" t="s">
        <v>5308</v>
      </c>
      <c r="I543" s="608" t="s">
        <v>6387</v>
      </c>
      <c r="J543" s="608" t="s">
        <v>4393</v>
      </c>
      <c r="K543" s="608" t="s">
        <v>5426</v>
      </c>
      <c r="L543" s="608" t="s">
        <v>48</v>
      </c>
      <c r="M543" s="608" t="s">
        <v>5</v>
      </c>
      <c r="N543" s="608" t="s">
        <v>14</v>
      </c>
      <c r="O543" s="608">
        <v>32</v>
      </c>
      <c r="P543" s="608">
        <v>16</v>
      </c>
      <c r="Q543" s="608">
        <v>16</v>
      </c>
      <c r="R543" s="608">
        <v>11</v>
      </c>
      <c r="S543" s="608">
        <v>7</v>
      </c>
      <c r="T543" s="608">
        <v>11</v>
      </c>
      <c r="U543" s="608">
        <v>3</v>
      </c>
      <c r="V543" s="608">
        <v>2</v>
      </c>
      <c r="W543" s="608">
        <v>2</v>
      </c>
      <c r="X543" s="608">
        <v>8</v>
      </c>
      <c r="Y543" s="608">
        <v>4</v>
      </c>
      <c r="Z543" s="608">
        <v>0</v>
      </c>
      <c r="AA543" s="608">
        <v>0</v>
      </c>
      <c r="AB543" s="608">
        <v>0</v>
      </c>
      <c r="AC543" s="608">
        <v>0</v>
      </c>
      <c r="AD543" s="608">
        <v>4</v>
      </c>
      <c r="AE543" s="608">
        <v>8</v>
      </c>
      <c r="AF543" s="608">
        <v>0</v>
      </c>
      <c r="AG543" s="608">
        <v>4</v>
      </c>
      <c r="AH543" s="608">
        <v>0</v>
      </c>
      <c r="AI543" s="608">
        <v>0</v>
      </c>
    </row>
    <row r="544" spans="1:35" x14ac:dyDescent="0.3">
      <c r="A544" s="170" t="str">
        <f t="shared" si="8"/>
        <v>4.00793</v>
      </c>
      <c r="B544" s="608" t="s">
        <v>489</v>
      </c>
      <c r="C544" s="608" t="s">
        <v>2357</v>
      </c>
      <c r="D544" s="608" t="s">
        <v>3059</v>
      </c>
      <c r="E544" s="608" t="s">
        <v>2</v>
      </c>
      <c r="F544" s="608" t="s">
        <v>164</v>
      </c>
      <c r="G544" s="608" t="s">
        <v>2</v>
      </c>
      <c r="H544" s="608" t="s">
        <v>5308</v>
      </c>
      <c r="I544" s="608" t="s">
        <v>6387</v>
      </c>
      <c r="J544" s="608" t="s">
        <v>4393</v>
      </c>
      <c r="K544" s="608" t="s">
        <v>5426</v>
      </c>
      <c r="L544" s="608" t="s">
        <v>33</v>
      </c>
      <c r="M544" s="608" t="s">
        <v>4</v>
      </c>
      <c r="N544" s="608" t="s">
        <v>2</v>
      </c>
      <c r="O544" s="608">
        <v>0</v>
      </c>
      <c r="P544" s="608">
        <v>0</v>
      </c>
      <c r="Q544" s="608">
        <v>0</v>
      </c>
      <c r="R544" s="608">
        <v>0</v>
      </c>
      <c r="S544" s="608">
        <v>0</v>
      </c>
      <c r="T544" s="608">
        <v>0</v>
      </c>
      <c r="U544" s="608">
        <v>0</v>
      </c>
      <c r="V544" s="608">
        <v>0</v>
      </c>
      <c r="W544" s="608">
        <v>0</v>
      </c>
      <c r="X544" s="608">
        <v>0</v>
      </c>
      <c r="Y544" s="608">
        <v>0</v>
      </c>
      <c r="Z544" s="608">
        <v>0</v>
      </c>
      <c r="AA544" s="608">
        <v>0</v>
      </c>
      <c r="AB544" s="608">
        <v>0</v>
      </c>
      <c r="AC544" s="608">
        <v>0</v>
      </c>
      <c r="AD544" s="608">
        <v>0</v>
      </c>
      <c r="AE544" s="608">
        <v>0</v>
      </c>
      <c r="AF544" s="608">
        <v>0</v>
      </c>
      <c r="AG544" s="608">
        <v>0</v>
      </c>
      <c r="AH544" s="608">
        <v>0</v>
      </c>
      <c r="AI544" s="608">
        <v>0</v>
      </c>
    </row>
    <row r="545" spans="1:35" x14ac:dyDescent="0.3">
      <c r="A545" s="170" t="str">
        <f t="shared" si="8"/>
        <v>4.00794</v>
      </c>
      <c r="B545" s="608" t="s">
        <v>624</v>
      </c>
      <c r="C545" s="608" t="s">
        <v>2358</v>
      </c>
      <c r="D545" s="608" t="s">
        <v>3060</v>
      </c>
      <c r="E545" s="608" t="s">
        <v>2</v>
      </c>
      <c r="F545" s="608" t="s">
        <v>164</v>
      </c>
      <c r="G545" s="608" t="s">
        <v>6</v>
      </c>
      <c r="H545" s="608" t="s">
        <v>5308</v>
      </c>
      <c r="I545" s="608" t="s">
        <v>6387</v>
      </c>
      <c r="J545" s="608" t="s">
        <v>4393</v>
      </c>
      <c r="K545" s="608" t="s">
        <v>5426</v>
      </c>
      <c r="L545" s="608" t="s">
        <v>33</v>
      </c>
      <c r="M545" s="608" t="s">
        <v>295</v>
      </c>
      <c r="N545" s="608" t="s">
        <v>3</v>
      </c>
      <c r="O545" s="608">
        <v>21</v>
      </c>
      <c r="P545" s="608">
        <v>14</v>
      </c>
      <c r="Q545" s="608">
        <v>7</v>
      </c>
      <c r="R545" s="608">
        <v>6</v>
      </c>
      <c r="S545" s="608">
        <v>5</v>
      </c>
      <c r="T545" s="608">
        <v>6</v>
      </c>
      <c r="U545" s="608">
        <v>5</v>
      </c>
      <c r="V545" s="608">
        <v>0</v>
      </c>
      <c r="W545" s="608">
        <v>0</v>
      </c>
      <c r="X545" s="608">
        <v>7</v>
      </c>
      <c r="Y545" s="608">
        <v>3</v>
      </c>
      <c r="Z545" s="608">
        <v>2</v>
      </c>
      <c r="AA545" s="608">
        <v>1</v>
      </c>
      <c r="AB545" s="608">
        <v>0</v>
      </c>
      <c r="AC545" s="608">
        <v>0</v>
      </c>
      <c r="AD545" s="608">
        <v>1</v>
      </c>
      <c r="AE545" s="608">
        <v>1</v>
      </c>
      <c r="AF545" s="608">
        <v>0</v>
      </c>
      <c r="AG545" s="608">
        <v>4</v>
      </c>
      <c r="AH545" s="608">
        <v>1</v>
      </c>
      <c r="AI545" s="608">
        <v>0</v>
      </c>
    </row>
    <row r="546" spans="1:35" x14ac:dyDescent="0.3">
      <c r="A546" s="170" t="str">
        <f t="shared" si="8"/>
        <v>4.00795</v>
      </c>
      <c r="B546" s="608" t="s">
        <v>625</v>
      </c>
      <c r="C546" s="608" t="s">
        <v>2359</v>
      </c>
      <c r="D546" s="608" t="s">
        <v>2360</v>
      </c>
      <c r="E546" s="608" t="s">
        <v>5</v>
      </c>
      <c r="F546" s="608" t="s">
        <v>120</v>
      </c>
      <c r="G546" s="608" t="s">
        <v>4</v>
      </c>
      <c r="H546" s="608" t="s">
        <v>5308</v>
      </c>
      <c r="I546" s="608" t="s">
        <v>6387</v>
      </c>
      <c r="J546" s="608" t="s">
        <v>4393</v>
      </c>
      <c r="K546" s="608" t="s">
        <v>5310</v>
      </c>
      <c r="L546" s="608" t="s">
        <v>48</v>
      </c>
      <c r="M546" s="608" t="s">
        <v>7</v>
      </c>
      <c r="N546" s="608" t="s">
        <v>5</v>
      </c>
      <c r="O546" s="608">
        <v>47</v>
      </c>
      <c r="P546" s="608">
        <v>26</v>
      </c>
      <c r="Q546" s="608">
        <v>21</v>
      </c>
      <c r="R546" s="608">
        <v>18</v>
      </c>
      <c r="S546" s="608">
        <v>7</v>
      </c>
      <c r="T546" s="608">
        <v>6</v>
      </c>
      <c r="U546" s="608">
        <v>4</v>
      </c>
      <c r="V546" s="608">
        <v>5</v>
      </c>
      <c r="W546" s="608">
        <v>4</v>
      </c>
      <c r="X546" s="608">
        <v>16</v>
      </c>
      <c r="Y546" s="608">
        <v>9</v>
      </c>
      <c r="Z546" s="608">
        <v>2</v>
      </c>
      <c r="AA546" s="608">
        <v>2</v>
      </c>
      <c r="AB546" s="608">
        <v>0</v>
      </c>
      <c r="AC546" s="608">
        <v>0</v>
      </c>
      <c r="AD546" s="608">
        <v>11</v>
      </c>
      <c r="AE546" s="608">
        <v>2</v>
      </c>
      <c r="AF546" s="608">
        <v>1</v>
      </c>
      <c r="AG546" s="608">
        <v>7</v>
      </c>
      <c r="AH546" s="608">
        <v>0</v>
      </c>
      <c r="AI546" s="608">
        <v>0</v>
      </c>
    </row>
    <row r="547" spans="1:35" x14ac:dyDescent="0.3">
      <c r="A547" s="170" t="str">
        <f t="shared" si="8"/>
        <v>4.00796</v>
      </c>
      <c r="B547" s="608" t="s">
        <v>1088</v>
      </c>
      <c r="C547" s="608" t="s">
        <v>2361</v>
      </c>
      <c r="D547" s="608" t="s">
        <v>4170</v>
      </c>
      <c r="E547" s="608" t="s">
        <v>295</v>
      </c>
      <c r="F547" s="608" t="s">
        <v>4215</v>
      </c>
      <c r="G547" s="608" t="s">
        <v>4</v>
      </c>
      <c r="H547" s="608" t="s">
        <v>5308</v>
      </c>
      <c r="I547" s="608" t="s">
        <v>5309</v>
      </c>
      <c r="J547" s="608" t="s">
        <v>4393</v>
      </c>
      <c r="K547" s="608" t="s">
        <v>5426</v>
      </c>
      <c r="L547" s="608" t="s">
        <v>60</v>
      </c>
      <c r="M547" s="608" t="s">
        <v>3</v>
      </c>
      <c r="N547" s="608" t="s">
        <v>2</v>
      </c>
      <c r="O547" s="608">
        <v>76</v>
      </c>
      <c r="P547" s="608">
        <v>40</v>
      </c>
      <c r="Q547" s="608">
        <v>36</v>
      </c>
      <c r="R547" s="608">
        <v>18</v>
      </c>
      <c r="S547" s="608">
        <v>9</v>
      </c>
      <c r="T547" s="608">
        <v>10</v>
      </c>
      <c r="U547" s="608">
        <v>8</v>
      </c>
      <c r="V547" s="608">
        <v>15</v>
      </c>
      <c r="W547" s="608">
        <v>6</v>
      </c>
      <c r="X547" s="608">
        <v>14</v>
      </c>
      <c r="Y547" s="608">
        <v>10</v>
      </c>
      <c r="Z547" s="608">
        <v>19</v>
      </c>
      <c r="AA547" s="608">
        <v>7</v>
      </c>
      <c r="AB547" s="608">
        <v>0</v>
      </c>
      <c r="AC547" s="608">
        <v>0</v>
      </c>
      <c r="AD547" s="608">
        <v>9</v>
      </c>
      <c r="AE547" s="608">
        <v>2</v>
      </c>
      <c r="AF547" s="608">
        <v>9</v>
      </c>
      <c r="AG547" s="608">
        <v>4</v>
      </c>
      <c r="AH547" s="608">
        <v>12</v>
      </c>
      <c r="AI547" s="608">
        <v>0</v>
      </c>
    </row>
    <row r="548" spans="1:35" x14ac:dyDescent="0.3">
      <c r="A548" s="170" t="str">
        <f t="shared" si="8"/>
        <v>4.00797</v>
      </c>
      <c r="B548" s="608" t="s">
        <v>902</v>
      </c>
      <c r="C548" s="608" t="s">
        <v>2362</v>
      </c>
      <c r="D548" s="608" t="s">
        <v>2777</v>
      </c>
      <c r="E548" s="608" t="s">
        <v>3</v>
      </c>
      <c r="F548" s="608" t="s">
        <v>58</v>
      </c>
      <c r="G548" s="608" t="s">
        <v>10</v>
      </c>
      <c r="H548" s="608" t="s">
        <v>5308</v>
      </c>
      <c r="I548" s="608" t="s">
        <v>5309</v>
      </c>
      <c r="J548" s="608" t="s">
        <v>4393</v>
      </c>
      <c r="K548" s="608" t="s">
        <v>5426</v>
      </c>
      <c r="L548" s="608" t="s">
        <v>35</v>
      </c>
      <c r="M548" s="608" t="s">
        <v>4</v>
      </c>
      <c r="N548" s="608" t="s">
        <v>4</v>
      </c>
      <c r="O548" s="608">
        <v>45</v>
      </c>
      <c r="P548" s="608">
        <v>24</v>
      </c>
      <c r="Q548" s="608">
        <v>21</v>
      </c>
      <c r="R548" s="608">
        <v>11</v>
      </c>
      <c r="S548" s="608">
        <v>5</v>
      </c>
      <c r="T548" s="608">
        <v>17</v>
      </c>
      <c r="U548" s="608">
        <v>9</v>
      </c>
      <c r="V548" s="608">
        <v>6</v>
      </c>
      <c r="W548" s="608">
        <v>4</v>
      </c>
      <c r="X548" s="608">
        <v>9</v>
      </c>
      <c r="Y548" s="608">
        <v>5</v>
      </c>
      <c r="Z548" s="608">
        <v>2</v>
      </c>
      <c r="AA548" s="608">
        <v>1</v>
      </c>
      <c r="AB548" s="608">
        <v>0</v>
      </c>
      <c r="AC548" s="608">
        <v>0</v>
      </c>
      <c r="AD548" s="608">
        <v>6</v>
      </c>
      <c r="AE548" s="608">
        <v>8</v>
      </c>
      <c r="AF548" s="608">
        <v>2</v>
      </c>
      <c r="AG548" s="608">
        <v>4</v>
      </c>
      <c r="AH548" s="608">
        <v>1</v>
      </c>
      <c r="AI548" s="608">
        <v>0</v>
      </c>
    </row>
    <row r="549" spans="1:35" x14ac:dyDescent="0.3">
      <c r="A549" s="170" t="str">
        <f t="shared" si="8"/>
        <v>4.00799</v>
      </c>
      <c r="B549" s="608" t="s">
        <v>1031</v>
      </c>
      <c r="C549" s="608" t="s">
        <v>2363</v>
      </c>
      <c r="D549" s="608" t="s">
        <v>2364</v>
      </c>
      <c r="E549" s="608" t="s">
        <v>3</v>
      </c>
      <c r="F549" s="608" t="s">
        <v>58</v>
      </c>
      <c r="G549" s="608" t="s">
        <v>11</v>
      </c>
      <c r="H549" s="608" t="s">
        <v>5308</v>
      </c>
      <c r="I549" s="608" t="s">
        <v>5309</v>
      </c>
      <c r="J549" s="608" t="s">
        <v>4393</v>
      </c>
      <c r="K549" s="608" t="s">
        <v>5310</v>
      </c>
      <c r="L549" s="608" t="s">
        <v>35</v>
      </c>
      <c r="M549" s="608" t="s">
        <v>3</v>
      </c>
      <c r="N549" s="608" t="s">
        <v>7</v>
      </c>
      <c r="O549" s="608">
        <v>85</v>
      </c>
      <c r="P549" s="608">
        <v>62</v>
      </c>
      <c r="Q549" s="608">
        <v>23</v>
      </c>
      <c r="R549" s="608">
        <v>22</v>
      </c>
      <c r="S549" s="608">
        <v>17</v>
      </c>
      <c r="T549" s="608">
        <v>20</v>
      </c>
      <c r="U549" s="608">
        <v>14</v>
      </c>
      <c r="V549" s="608">
        <v>3</v>
      </c>
      <c r="W549" s="608">
        <v>2</v>
      </c>
      <c r="X549" s="608">
        <v>37</v>
      </c>
      <c r="Y549" s="608">
        <v>26</v>
      </c>
      <c r="Z549" s="608">
        <v>3</v>
      </c>
      <c r="AA549" s="608">
        <v>3</v>
      </c>
      <c r="AB549" s="608">
        <v>0</v>
      </c>
      <c r="AC549" s="608">
        <v>0</v>
      </c>
      <c r="AD549" s="608">
        <v>5</v>
      </c>
      <c r="AE549" s="608">
        <v>6</v>
      </c>
      <c r="AF549" s="608">
        <v>1</v>
      </c>
      <c r="AG549" s="608">
        <v>11</v>
      </c>
      <c r="AH549" s="608">
        <v>0</v>
      </c>
      <c r="AI549" s="608">
        <v>0</v>
      </c>
    </row>
    <row r="550" spans="1:35" x14ac:dyDescent="0.3">
      <c r="A550" s="170" t="str">
        <f t="shared" si="8"/>
        <v>4.00802</v>
      </c>
      <c r="B550" s="608" t="s">
        <v>294</v>
      </c>
      <c r="C550" s="608" t="s">
        <v>2365</v>
      </c>
      <c r="D550" s="608" t="s">
        <v>2366</v>
      </c>
      <c r="E550" s="608" t="s">
        <v>4739</v>
      </c>
      <c r="F550" s="608" t="s">
        <v>3281</v>
      </c>
      <c r="G550" s="608" t="s">
        <v>2</v>
      </c>
      <c r="H550" s="608" t="s">
        <v>5308</v>
      </c>
      <c r="I550" s="608" t="s">
        <v>6387</v>
      </c>
      <c r="J550" s="608" t="s">
        <v>4393</v>
      </c>
      <c r="K550" s="608" t="s">
        <v>5426</v>
      </c>
      <c r="L550" s="608" t="s">
        <v>60</v>
      </c>
      <c r="M550" s="608" t="s">
        <v>4</v>
      </c>
      <c r="N550" s="608" t="s">
        <v>4</v>
      </c>
      <c r="O550" s="608">
        <v>4</v>
      </c>
      <c r="P550" s="608">
        <v>1</v>
      </c>
      <c r="Q550" s="608">
        <v>3</v>
      </c>
      <c r="R550" s="608">
        <v>0</v>
      </c>
      <c r="S550" s="608">
        <v>0</v>
      </c>
      <c r="T550" s="608">
        <v>2</v>
      </c>
      <c r="U550" s="608">
        <v>0</v>
      </c>
      <c r="V550" s="608">
        <v>0</v>
      </c>
      <c r="W550" s="608">
        <v>0</v>
      </c>
      <c r="X550" s="608">
        <v>2</v>
      </c>
      <c r="Y550" s="608">
        <v>1</v>
      </c>
      <c r="Z550" s="608">
        <v>0</v>
      </c>
      <c r="AA550" s="608">
        <v>0</v>
      </c>
      <c r="AB550" s="608">
        <v>0</v>
      </c>
      <c r="AC550" s="608">
        <v>0</v>
      </c>
      <c r="AD550" s="608">
        <v>0</v>
      </c>
      <c r="AE550" s="608">
        <v>2</v>
      </c>
      <c r="AF550" s="608">
        <v>0</v>
      </c>
      <c r="AG550" s="608">
        <v>1</v>
      </c>
      <c r="AH550" s="608">
        <v>0</v>
      </c>
      <c r="AI550" s="608">
        <v>0</v>
      </c>
    </row>
    <row r="551" spans="1:35" x14ac:dyDescent="0.3">
      <c r="A551" s="170" t="str">
        <f t="shared" si="8"/>
        <v>4.00803</v>
      </c>
      <c r="B551" s="608" t="s">
        <v>628</v>
      </c>
      <c r="C551" s="608" t="s">
        <v>2367</v>
      </c>
      <c r="D551" s="608" t="s">
        <v>3521</v>
      </c>
      <c r="E551" s="608" t="s">
        <v>295</v>
      </c>
      <c r="F551" s="608" t="s">
        <v>4215</v>
      </c>
      <c r="G551" s="608" t="s">
        <v>9</v>
      </c>
      <c r="H551" s="608" t="s">
        <v>5308</v>
      </c>
      <c r="I551" s="608" t="s">
        <v>5309</v>
      </c>
      <c r="J551" s="608" t="s">
        <v>4393</v>
      </c>
      <c r="K551" s="608" t="s">
        <v>5426</v>
      </c>
      <c r="L551" s="608" t="s">
        <v>60</v>
      </c>
      <c r="M551" s="608" t="s">
        <v>4</v>
      </c>
      <c r="N551" s="608" t="s">
        <v>2</v>
      </c>
      <c r="O551" s="608">
        <v>177</v>
      </c>
      <c r="P551" s="608">
        <v>92</v>
      </c>
      <c r="Q551" s="608">
        <v>85</v>
      </c>
      <c r="R551" s="608">
        <v>47</v>
      </c>
      <c r="S551" s="608">
        <v>27</v>
      </c>
      <c r="T551" s="608">
        <v>22</v>
      </c>
      <c r="U551" s="608">
        <v>10</v>
      </c>
      <c r="V551" s="608">
        <v>34</v>
      </c>
      <c r="W551" s="608">
        <v>17</v>
      </c>
      <c r="X551" s="608">
        <v>43</v>
      </c>
      <c r="Y551" s="608">
        <v>22</v>
      </c>
      <c r="Z551" s="608">
        <v>31</v>
      </c>
      <c r="AA551" s="608">
        <v>16</v>
      </c>
      <c r="AB551" s="608">
        <v>0</v>
      </c>
      <c r="AC551" s="608">
        <v>0</v>
      </c>
      <c r="AD551" s="608">
        <v>20</v>
      </c>
      <c r="AE551" s="608">
        <v>12</v>
      </c>
      <c r="AF551" s="608">
        <v>17</v>
      </c>
      <c r="AG551" s="608">
        <v>21</v>
      </c>
      <c r="AH551" s="608">
        <v>15</v>
      </c>
      <c r="AI551" s="608">
        <v>0</v>
      </c>
    </row>
    <row r="552" spans="1:35" x14ac:dyDescent="0.3">
      <c r="A552" s="170" t="str">
        <f t="shared" si="8"/>
        <v>4.00804</v>
      </c>
      <c r="B552" s="608" t="s">
        <v>620</v>
      </c>
      <c r="C552" s="608" t="s">
        <v>2368</v>
      </c>
      <c r="D552" s="608" t="s">
        <v>3061</v>
      </c>
      <c r="E552" s="608" t="s">
        <v>4728</v>
      </c>
      <c r="F552" s="608" t="s">
        <v>3278</v>
      </c>
      <c r="G552" s="608" t="s">
        <v>4</v>
      </c>
      <c r="H552" s="608" t="s">
        <v>5308</v>
      </c>
      <c r="I552" s="608" t="s">
        <v>7139</v>
      </c>
      <c r="J552" s="608" t="s">
        <v>4393</v>
      </c>
      <c r="K552" s="608" t="s">
        <v>5310</v>
      </c>
      <c r="L552" s="608" t="s">
        <v>33</v>
      </c>
      <c r="M552" s="608" t="s">
        <v>10</v>
      </c>
      <c r="N552" s="608" t="s">
        <v>1</v>
      </c>
      <c r="O552" s="608">
        <v>80</v>
      </c>
      <c r="P552" s="608">
        <v>51</v>
      </c>
      <c r="Q552" s="608">
        <v>29</v>
      </c>
      <c r="R552" s="608">
        <v>26</v>
      </c>
      <c r="S552" s="608">
        <v>14</v>
      </c>
      <c r="T552" s="608">
        <v>28</v>
      </c>
      <c r="U552" s="608">
        <v>16</v>
      </c>
      <c r="V552" s="608">
        <v>26</v>
      </c>
      <c r="W552" s="608">
        <v>21</v>
      </c>
      <c r="X552" s="608">
        <v>0</v>
      </c>
      <c r="Y552" s="608">
        <v>0</v>
      </c>
      <c r="Z552" s="608">
        <v>0</v>
      </c>
      <c r="AA552" s="608">
        <v>0</v>
      </c>
      <c r="AB552" s="608">
        <v>0</v>
      </c>
      <c r="AC552" s="608">
        <v>0</v>
      </c>
      <c r="AD552" s="608">
        <v>12</v>
      </c>
      <c r="AE552" s="608">
        <v>12</v>
      </c>
      <c r="AF552" s="608">
        <v>5</v>
      </c>
      <c r="AG552" s="608">
        <v>0</v>
      </c>
      <c r="AH552" s="608">
        <v>0</v>
      </c>
      <c r="AI552" s="608">
        <v>0</v>
      </c>
    </row>
    <row r="553" spans="1:35" x14ac:dyDescent="0.3">
      <c r="A553" s="170" t="str">
        <f t="shared" si="8"/>
        <v>4.00805</v>
      </c>
      <c r="B553" s="608" t="s">
        <v>85</v>
      </c>
      <c r="C553" s="608" t="s">
        <v>2369</v>
      </c>
      <c r="D553" s="608" t="s">
        <v>2370</v>
      </c>
      <c r="E553" s="608" t="s">
        <v>5</v>
      </c>
      <c r="F553" s="608" t="s">
        <v>120</v>
      </c>
      <c r="G553" s="608" t="s">
        <v>1</v>
      </c>
      <c r="H553" s="608" t="s">
        <v>5308</v>
      </c>
      <c r="I553" s="608" t="s">
        <v>5309</v>
      </c>
      <c r="J553" s="608" t="s">
        <v>4393</v>
      </c>
      <c r="K553" s="608" t="s">
        <v>5310</v>
      </c>
      <c r="L553" s="608" t="s">
        <v>48</v>
      </c>
      <c r="M553" s="608" t="s">
        <v>1</v>
      </c>
      <c r="N553" s="608" t="s">
        <v>2</v>
      </c>
      <c r="O553" s="608">
        <v>199</v>
      </c>
      <c r="P553" s="608">
        <v>117</v>
      </c>
      <c r="Q553" s="608">
        <v>82</v>
      </c>
      <c r="R553" s="608">
        <v>32</v>
      </c>
      <c r="S553" s="608">
        <v>19</v>
      </c>
      <c r="T553" s="608">
        <v>56</v>
      </c>
      <c r="U553" s="608">
        <v>36</v>
      </c>
      <c r="V553" s="608">
        <v>21</v>
      </c>
      <c r="W553" s="608">
        <v>9</v>
      </c>
      <c r="X553" s="608">
        <v>67</v>
      </c>
      <c r="Y553" s="608">
        <v>38</v>
      </c>
      <c r="Z553" s="608">
        <v>23</v>
      </c>
      <c r="AA553" s="608">
        <v>15</v>
      </c>
      <c r="AB553" s="608">
        <v>0</v>
      </c>
      <c r="AC553" s="608">
        <v>0</v>
      </c>
      <c r="AD553" s="608">
        <v>13</v>
      </c>
      <c r="AE553" s="608">
        <v>20</v>
      </c>
      <c r="AF553" s="608">
        <v>12</v>
      </c>
      <c r="AG553" s="608">
        <v>29</v>
      </c>
      <c r="AH553" s="608">
        <v>8</v>
      </c>
      <c r="AI553" s="608">
        <v>0</v>
      </c>
    </row>
    <row r="554" spans="1:35" x14ac:dyDescent="0.3">
      <c r="A554" s="170" t="str">
        <f t="shared" si="8"/>
        <v>4.00808</v>
      </c>
      <c r="B554" s="608" t="s">
        <v>629</v>
      </c>
      <c r="C554" s="608" t="s">
        <v>1382</v>
      </c>
      <c r="D554" s="608" t="s">
        <v>4210</v>
      </c>
      <c r="E554" s="608" t="s">
        <v>5</v>
      </c>
      <c r="F554" s="608" t="s">
        <v>120</v>
      </c>
      <c r="G554" s="608" t="s">
        <v>1</v>
      </c>
      <c r="H554" s="608" t="s">
        <v>5308</v>
      </c>
      <c r="I554" s="608">
        <v>0</v>
      </c>
      <c r="J554" s="608" t="s">
        <v>996</v>
      </c>
      <c r="K554" s="608" t="s">
        <v>5310</v>
      </c>
      <c r="L554" s="608" t="s">
        <v>48</v>
      </c>
      <c r="M554" s="608" t="s">
        <v>1</v>
      </c>
      <c r="N554" s="608" t="s">
        <v>1</v>
      </c>
      <c r="O554" s="608">
        <v>16</v>
      </c>
      <c r="P554" s="608">
        <v>13</v>
      </c>
      <c r="Q554" s="608">
        <v>3</v>
      </c>
      <c r="R554" s="608">
        <v>1</v>
      </c>
      <c r="S554" s="608">
        <v>1</v>
      </c>
      <c r="T554" s="608">
        <v>2</v>
      </c>
      <c r="U554" s="608">
        <v>2</v>
      </c>
      <c r="V554" s="608">
        <v>2</v>
      </c>
      <c r="W554" s="608">
        <v>1</v>
      </c>
      <c r="X554" s="608">
        <v>10</v>
      </c>
      <c r="Y554" s="608">
        <v>8</v>
      </c>
      <c r="Z554" s="608">
        <v>1</v>
      </c>
      <c r="AA554" s="608">
        <v>1</v>
      </c>
      <c r="AB554" s="608">
        <v>0</v>
      </c>
      <c r="AC554" s="608">
        <v>0</v>
      </c>
      <c r="AD554" s="608">
        <v>0</v>
      </c>
      <c r="AE554" s="608">
        <v>0</v>
      </c>
      <c r="AF554" s="608">
        <v>1</v>
      </c>
      <c r="AG554" s="608">
        <v>2</v>
      </c>
      <c r="AH554" s="608">
        <v>0</v>
      </c>
      <c r="AI554" s="608">
        <v>0</v>
      </c>
    </row>
    <row r="555" spans="1:35" x14ac:dyDescent="0.3">
      <c r="A555" s="170" t="str">
        <f t="shared" si="8"/>
        <v>4.00809</v>
      </c>
      <c r="B555" s="608" t="s">
        <v>1086</v>
      </c>
      <c r="C555" s="608" t="s">
        <v>2371</v>
      </c>
      <c r="D555" s="608" t="s">
        <v>2372</v>
      </c>
      <c r="E555" s="608" t="s">
        <v>4730</v>
      </c>
      <c r="F555" s="608" t="s">
        <v>3279</v>
      </c>
      <c r="G555" s="608" t="s">
        <v>1</v>
      </c>
      <c r="H555" s="608" t="s">
        <v>5308</v>
      </c>
      <c r="I555" s="608" t="s">
        <v>7139</v>
      </c>
      <c r="J555" s="608" t="s">
        <v>4393</v>
      </c>
      <c r="K555" s="608" t="s">
        <v>5310</v>
      </c>
      <c r="L555" s="608" t="s">
        <v>33</v>
      </c>
      <c r="M555" s="608" t="s">
        <v>9</v>
      </c>
      <c r="N555" s="608" t="s">
        <v>1</v>
      </c>
      <c r="O555" s="608">
        <v>58</v>
      </c>
      <c r="P555" s="608">
        <v>30</v>
      </c>
      <c r="Q555" s="608">
        <v>28</v>
      </c>
      <c r="R555" s="608">
        <v>19</v>
      </c>
      <c r="S555" s="608">
        <v>12</v>
      </c>
      <c r="T555" s="608">
        <v>32</v>
      </c>
      <c r="U555" s="608">
        <v>17</v>
      </c>
      <c r="V555" s="608">
        <v>7</v>
      </c>
      <c r="W555" s="608">
        <v>1</v>
      </c>
      <c r="X555" s="608">
        <v>0</v>
      </c>
      <c r="Y555" s="608">
        <v>0</v>
      </c>
      <c r="Z555" s="608">
        <v>0</v>
      </c>
      <c r="AA555" s="608">
        <v>0</v>
      </c>
      <c r="AB555" s="608">
        <v>0</v>
      </c>
      <c r="AC555" s="608">
        <v>0</v>
      </c>
      <c r="AD555" s="608">
        <v>7</v>
      </c>
      <c r="AE555" s="608">
        <v>15</v>
      </c>
      <c r="AF555" s="608">
        <v>6</v>
      </c>
      <c r="AG555" s="608">
        <v>0</v>
      </c>
      <c r="AH555" s="608">
        <v>0</v>
      </c>
      <c r="AI555" s="608">
        <v>0</v>
      </c>
    </row>
    <row r="556" spans="1:35" x14ac:dyDescent="0.3">
      <c r="A556" s="170" t="str">
        <f t="shared" si="8"/>
        <v>4.00810</v>
      </c>
      <c r="B556" s="608" t="s">
        <v>630</v>
      </c>
      <c r="C556" s="608" t="s">
        <v>2374</v>
      </c>
      <c r="D556" s="608" t="s">
        <v>3062</v>
      </c>
      <c r="E556" s="608" t="s">
        <v>741</v>
      </c>
      <c r="F556" s="608" t="s">
        <v>39</v>
      </c>
      <c r="G556" s="608" t="s">
        <v>5</v>
      </c>
      <c r="H556" s="608" t="s">
        <v>5308</v>
      </c>
      <c r="I556" s="608" t="s">
        <v>5309</v>
      </c>
      <c r="J556" s="608" t="s">
        <v>4393</v>
      </c>
      <c r="K556" s="608" t="s">
        <v>5426</v>
      </c>
      <c r="L556" s="608" t="s">
        <v>33</v>
      </c>
      <c r="M556" s="608" t="s">
        <v>14</v>
      </c>
      <c r="N556" s="608" t="s">
        <v>2</v>
      </c>
      <c r="O556" s="608">
        <v>15</v>
      </c>
      <c r="P556" s="608">
        <v>8</v>
      </c>
      <c r="Q556" s="608">
        <v>7</v>
      </c>
      <c r="R556" s="608">
        <v>0</v>
      </c>
      <c r="S556" s="608">
        <v>0</v>
      </c>
      <c r="T556" s="608">
        <v>6</v>
      </c>
      <c r="U556" s="608">
        <v>2</v>
      </c>
      <c r="V556" s="608">
        <v>2</v>
      </c>
      <c r="W556" s="608">
        <v>2</v>
      </c>
      <c r="X556" s="608">
        <v>3</v>
      </c>
      <c r="Y556" s="608">
        <v>1</v>
      </c>
      <c r="Z556" s="608">
        <v>4</v>
      </c>
      <c r="AA556" s="608">
        <v>3</v>
      </c>
      <c r="AB556" s="608">
        <v>0</v>
      </c>
      <c r="AC556" s="608">
        <v>0</v>
      </c>
      <c r="AD556" s="608">
        <v>0</v>
      </c>
      <c r="AE556" s="608">
        <v>4</v>
      </c>
      <c r="AF556" s="608">
        <v>0</v>
      </c>
      <c r="AG556" s="608">
        <v>2</v>
      </c>
      <c r="AH556" s="608">
        <v>1</v>
      </c>
      <c r="AI556" s="608">
        <v>0</v>
      </c>
    </row>
    <row r="557" spans="1:35" x14ac:dyDescent="0.3">
      <c r="A557" s="170" t="str">
        <f t="shared" si="8"/>
        <v>4.00811</v>
      </c>
      <c r="B557" s="608" t="s">
        <v>277</v>
      </c>
      <c r="C557" s="608" t="s">
        <v>2375</v>
      </c>
      <c r="D557" s="608" t="s">
        <v>3282</v>
      </c>
      <c r="E557" s="608" t="s">
        <v>741</v>
      </c>
      <c r="F557" s="608" t="s">
        <v>39</v>
      </c>
      <c r="G557" s="608" t="s">
        <v>5</v>
      </c>
      <c r="H557" s="608" t="s">
        <v>5308</v>
      </c>
      <c r="I557" s="608" t="s">
        <v>5309</v>
      </c>
      <c r="J557" s="608" t="s">
        <v>4393</v>
      </c>
      <c r="K557" s="608" t="s">
        <v>5426</v>
      </c>
      <c r="L557" s="608" t="s">
        <v>33</v>
      </c>
      <c r="M557" s="608" t="s">
        <v>14</v>
      </c>
      <c r="N557" s="608" t="s">
        <v>3</v>
      </c>
      <c r="O557" s="608">
        <v>5</v>
      </c>
      <c r="P557" s="608">
        <v>3</v>
      </c>
      <c r="Q557" s="608">
        <v>2</v>
      </c>
      <c r="R557" s="608">
        <v>0</v>
      </c>
      <c r="S557" s="608">
        <v>0</v>
      </c>
      <c r="T557" s="608">
        <v>1</v>
      </c>
      <c r="U557" s="608">
        <v>0</v>
      </c>
      <c r="V557" s="608">
        <v>0</v>
      </c>
      <c r="W557" s="608">
        <v>0</v>
      </c>
      <c r="X557" s="608">
        <v>2</v>
      </c>
      <c r="Y557" s="608">
        <v>1</v>
      </c>
      <c r="Z557" s="608">
        <v>2</v>
      </c>
      <c r="AA557" s="608">
        <v>2</v>
      </c>
      <c r="AB557" s="608">
        <v>0</v>
      </c>
      <c r="AC557" s="608">
        <v>0</v>
      </c>
      <c r="AD557" s="608">
        <v>0</v>
      </c>
      <c r="AE557" s="608">
        <v>1</v>
      </c>
      <c r="AF557" s="608">
        <v>0</v>
      </c>
      <c r="AG557" s="608">
        <v>1</v>
      </c>
      <c r="AH557" s="608">
        <v>0</v>
      </c>
      <c r="AI557" s="608">
        <v>0</v>
      </c>
    </row>
    <row r="558" spans="1:35" x14ac:dyDescent="0.3">
      <c r="A558" s="170" t="str">
        <f t="shared" si="8"/>
        <v>4.00813</v>
      </c>
      <c r="B558" s="608" t="s">
        <v>632</v>
      </c>
      <c r="C558" s="608" t="s">
        <v>2376</v>
      </c>
      <c r="D558" s="608" t="s">
        <v>3063</v>
      </c>
      <c r="E558" s="608" t="s">
        <v>741</v>
      </c>
      <c r="F558" s="608" t="s">
        <v>39</v>
      </c>
      <c r="G558" s="608" t="s">
        <v>1</v>
      </c>
      <c r="H558" s="608" t="s">
        <v>5308</v>
      </c>
      <c r="I558" s="608" t="s">
        <v>7139</v>
      </c>
      <c r="J558" s="608" t="s">
        <v>4393</v>
      </c>
      <c r="K558" s="608" t="s">
        <v>5310</v>
      </c>
      <c r="L558" s="608" t="s">
        <v>33</v>
      </c>
      <c r="M558" s="608" t="s">
        <v>3</v>
      </c>
      <c r="N558" s="608" t="s">
        <v>5</v>
      </c>
      <c r="O558" s="608">
        <v>43</v>
      </c>
      <c r="P558" s="608">
        <v>27</v>
      </c>
      <c r="Q558" s="608">
        <v>16</v>
      </c>
      <c r="R558" s="608">
        <v>20</v>
      </c>
      <c r="S558" s="608">
        <v>13</v>
      </c>
      <c r="T558" s="608">
        <v>14</v>
      </c>
      <c r="U558" s="608">
        <v>7</v>
      </c>
      <c r="V558" s="608">
        <v>9</v>
      </c>
      <c r="W558" s="608">
        <v>7</v>
      </c>
      <c r="X558" s="608">
        <v>0</v>
      </c>
      <c r="Y558" s="608">
        <v>0</v>
      </c>
      <c r="Z558" s="608">
        <v>0</v>
      </c>
      <c r="AA558" s="608">
        <v>0</v>
      </c>
      <c r="AB558" s="608">
        <v>0</v>
      </c>
      <c r="AC558" s="608">
        <v>0</v>
      </c>
      <c r="AD558" s="608">
        <v>7</v>
      </c>
      <c r="AE558" s="608">
        <v>7</v>
      </c>
      <c r="AF558" s="608">
        <v>2</v>
      </c>
      <c r="AG558" s="608">
        <v>0</v>
      </c>
      <c r="AH558" s="608">
        <v>0</v>
      </c>
      <c r="AI558" s="608">
        <v>0</v>
      </c>
    </row>
    <row r="559" spans="1:35" x14ac:dyDescent="0.3">
      <c r="A559" s="170" t="str">
        <f t="shared" si="8"/>
        <v>4.00814</v>
      </c>
      <c r="B559" s="608" t="s">
        <v>171</v>
      </c>
      <c r="C559" s="608" t="s">
        <v>2377</v>
      </c>
      <c r="D559" s="608" t="s">
        <v>4748</v>
      </c>
      <c r="E559" s="608" t="s">
        <v>14</v>
      </c>
      <c r="F559" s="608" t="s">
        <v>73</v>
      </c>
      <c r="G559" s="608" t="s">
        <v>5</v>
      </c>
      <c r="H559" s="608" t="s">
        <v>5308</v>
      </c>
      <c r="I559" s="608">
        <v>0</v>
      </c>
      <c r="J559" s="608" t="s">
        <v>4838</v>
      </c>
      <c r="K559" s="608" t="s">
        <v>5310</v>
      </c>
      <c r="L559" s="608" t="s">
        <v>72</v>
      </c>
      <c r="M559" s="608" t="s">
        <v>1</v>
      </c>
      <c r="N559" s="608" t="s">
        <v>1</v>
      </c>
      <c r="O559" s="608">
        <v>25</v>
      </c>
      <c r="P559" s="608">
        <v>17</v>
      </c>
      <c r="Q559" s="608">
        <v>8</v>
      </c>
      <c r="R559" s="608">
        <v>5</v>
      </c>
      <c r="S559" s="608">
        <v>5</v>
      </c>
      <c r="T559" s="608">
        <v>12</v>
      </c>
      <c r="U559" s="608">
        <v>6</v>
      </c>
      <c r="V559" s="608">
        <v>3</v>
      </c>
      <c r="W559" s="608">
        <v>2</v>
      </c>
      <c r="X559" s="608">
        <v>5</v>
      </c>
      <c r="Y559" s="608">
        <v>4</v>
      </c>
      <c r="Z559" s="608">
        <v>0</v>
      </c>
      <c r="AA559" s="608">
        <v>0</v>
      </c>
      <c r="AB559" s="608">
        <v>0</v>
      </c>
      <c r="AC559" s="608">
        <v>0</v>
      </c>
      <c r="AD559" s="608">
        <v>0</v>
      </c>
      <c r="AE559" s="608">
        <v>6</v>
      </c>
      <c r="AF559" s="608">
        <v>1</v>
      </c>
      <c r="AG559" s="608">
        <v>1</v>
      </c>
      <c r="AH559" s="608">
        <v>0</v>
      </c>
      <c r="AI559" s="608">
        <v>0</v>
      </c>
    </row>
    <row r="560" spans="1:35" x14ac:dyDescent="0.3">
      <c r="A560" s="170" t="str">
        <f t="shared" si="8"/>
        <v>4.00815</v>
      </c>
      <c r="B560" s="608" t="s">
        <v>928</v>
      </c>
      <c r="C560" s="608" t="s">
        <v>2379</v>
      </c>
      <c r="D560" s="608" t="s">
        <v>2380</v>
      </c>
      <c r="E560" s="608" t="s">
        <v>4734</v>
      </c>
      <c r="F560" s="608" t="s">
        <v>3280</v>
      </c>
      <c r="G560" s="608" t="s">
        <v>1</v>
      </c>
      <c r="H560" s="608" t="s">
        <v>5308</v>
      </c>
      <c r="I560" s="608" t="s">
        <v>5309</v>
      </c>
      <c r="J560" s="608" t="s">
        <v>4393</v>
      </c>
      <c r="K560" s="608" t="s">
        <v>5310</v>
      </c>
      <c r="L560" s="608" t="s">
        <v>72</v>
      </c>
      <c r="M560" s="608" t="s">
        <v>3</v>
      </c>
      <c r="N560" s="608" t="s">
        <v>1</v>
      </c>
      <c r="O560" s="608">
        <v>176</v>
      </c>
      <c r="P560" s="608">
        <v>107</v>
      </c>
      <c r="Q560" s="608">
        <v>69</v>
      </c>
      <c r="R560" s="608">
        <v>67</v>
      </c>
      <c r="S560" s="608">
        <v>43</v>
      </c>
      <c r="T560" s="608">
        <v>44</v>
      </c>
      <c r="U560" s="608">
        <v>28</v>
      </c>
      <c r="V560" s="608">
        <v>4</v>
      </c>
      <c r="W560" s="608">
        <v>3</v>
      </c>
      <c r="X560" s="608">
        <v>46</v>
      </c>
      <c r="Y560" s="608">
        <v>26</v>
      </c>
      <c r="Z560" s="608">
        <v>15</v>
      </c>
      <c r="AA560" s="608">
        <v>7</v>
      </c>
      <c r="AB560" s="608">
        <v>0</v>
      </c>
      <c r="AC560" s="608">
        <v>0</v>
      </c>
      <c r="AD560" s="608">
        <v>24</v>
      </c>
      <c r="AE560" s="608">
        <v>16</v>
      </c>
      <c r="AF560" s="608">
        <v>1</v>
      </c>
      <c r="AG560" s="608">
        <v>20</v>
      </c>
      <c r="AH560" s="608">
        <v>8</v>
      </c>
      <c r="AI560" s="608">
        <v>0</v>
      </c>
    </row>
    <row r="561" spans="1:35" x14ac:dyDescent="0.3">
      <c r="A561" s="170" t="str">
        <f t="shared" si="8"/>
        <v>4.00819</v>
      </c>
      <c r="B561" s="608" t="s">
        <v>634</v>
      </c>
      <c r="C561" s="608" t="s">
        <v>2382</v>
      </c>
      <c r="D561" s="608" t="s">
        <v>3064</v>
      </c>
      <c r="E561" s="608" t="s">
        <v>2</v>
      </c>
      <c r="F561" s="608" t="s">
        <v>164</v>
      </c>
      <c r="G561" s="608" t="s">
        <v>5</v>
      </c>
      <c r="H561" s="608" t="s">
        <v>5308</v>
      </c>
      <c r="I561" s="608" t="s">
        <v>6387</v>
      </c>
      <c r="J561" s="608" t="s">
        <v>4393</v>
      </c>
      <c r="K561" s="608" t="s">
        <v>5426</v>
      </c>
      <c r="L561" s="608" t="s">
        <v>33</v>
      </c>
      <c r="M561" s="608" t="s">
        <v>7</v>
      </c>
      <c r="N561" s="608" t="s">
        <v>6</v>
      </c>
      <c r="O561" s="608">
        <v>19</v>
      </c>
      <c r="P561" s="608">
        <v>12</v>
      </c>
      <c r="Q561" s="608">
        <v>7</v>
      </c>
      <c r="R561" s="608">
        <v>5</v>
      </c>
      <c r="S561" s="608">
        <v>4</v>
      </c>
      <c r="T561" s="608">
        <v>7</v>
      </c>
      <c r="U561" s="608">
        <v>5</v>
      </c>
      <c r="V561" s="608">
        <v>0</v>
      </c>
      <c r="W561" s="608">
        <v>0</v>
      </c>
      <c r="X561" s="608">
        <v>7</v>
      </c>
      <c r="Y561" s="608">
        <v>3</v>
      </c>
      <c r="Z561" s="608">
        <v>0</v>
      </c>
      <c r="AA561" s="608">
        <v>0</v>
      </c>
      <c r="AB561" s="608">
        <v>0</v>
      </c>
      <c r="AC561" s="608">
        <v>0</v>
      </c>
      <c r="AD561" s="608">
        <v>1</v>
      </c>
      <c r="AE561" s="608">
        <v>2</v>
      </c>
      <c r="AF561" s="608">
        <v>0</v>
      </c>
      <c r="AG561" s="608">
        <v>4</v>
      </c>
      <c r="AH561" s="608">
        <v>0</v>
      </c>
      <c r="AI561" s="608">
        <v>0</v>
      </c>
    </row>
    <row r="562" spans="1:35" x14ac:dyDescent="0.3">
      <c r="A562" s="170" t="str">
        <f t="shared" si="8"/>
        <v>4.00820</v>
      </c>
      <c r="B562" s="608" t="s">
        <v>635</v>
      </c>
      <c r="C562" s="608" t="s">
        <v>2383</v>
      </c>
      <c r="D562" s="608" t="s">
        <v>1539</v>
      </c>
      <c r="E562" s="608" t="s">
        <v>743</v>
      </c>
      <c r="F562" s="608" t="s">
        <v>739</v>
      </c>
      <c r="G562" s="608" t="s">
        <v>1</v>
      </c>
      <c r="H562" s="608" t="s">
        <v>5308</v>
      </c>
      <c r="I562" s="608" t="s">
        <v>5309</v>
      </c>
      <c r="J562" s="608" t="s">
        <v>4393</v>
      </c>
      <c r="K562" s="608" t="s">
        <v>5310</v>
      </c>
      <c r="L562" s="608" t="s">
        <v>60</v>
      </c>
      <c r="M562" s="608" t="s">
        <v>2</v>
      </c>
      <c r="N562" s="608" t="s">
        <v>7</v>
      </c>
      <c r="O562" s="608">
        <v>321</v>
      </c>
      <c r="P562" s="608">
        <v>181</v>
      </c>
      <c r="Q562" s="608">
        <v>140</v>
      </c>
      <c r="R562" s="608">
        <v>113</v>
      </c>
      <c r="S562" s="608">
        <v>63</v>
      </c>
      <c r="T562" s="608">
        <v>74</v>
      </c>
      <c r="U562" s="608">
        <v>40</v>
      </c>
      <c r="V562" s="608">
        <v>72</v>
      </c>
      <c r="W562" s="608">
        <v>40</v>
      </c>
      <c r="X562" s="608">
        <v>37</v>
      </c>
      <c r="Y562" s="608">
        <v>24</v>
      </c>
      <c r="Z562" s="608">
        <v>25</v>
      </c>
      <c r="AA562" s="608">
        <v>14</v>
      </c>
      <c r="AB562" s="608">
        <v>0</v>
      </c>
      <c r="AC562" s="608">
        <v>0</v>
      </c>
      <c r="AD562" s="608">
        <v>50</v>
      </c>
      <c r="AE562" s="608">
        <v>34</v>
      </c>
      <c r="AF562" s="608">
        <v>32</v>
      </c>
      <c r="AG562" s="608">
        <v>13</v>
      </c>
      <c r="AH562" s="608">
        <v>11</v>
      </c>
      <c r="AI562" s="608">
        <v>0</v>
      </c>
    </row>
    <row r="563" spans="1:35" x14ac:dyDescent="0.3">
      <c r="A563" s="170" t="str">
        <f t="shared" si="8"/>
        <v>4.00824</v>
      </c>
      <c r="B563" s="608" t="s">
        <v>638</v>
      </c>
      <c r="C563" s="608" t="s">
        <v>2384</v>
      </c>
      <c r="D563" s="608" t="s">
        <v>2385</v>
      </c>
      <c r="E563" s="608" t="s">
        <v>99</v>
      </c>
      <c r="F563" s="608" t="s">
        <v>71</v>
      </c>
      <c r="G563" s="608" t="s">
        <v>13</v>
      </c>
      <c r="H563" s="608" t="s">
        <v>5308</v>
      </c>
      <c r="I563" s="608" t="s">
        <v>5309</v>
      </c>
      <c r="J563" s="608" t="s">
        <v>4393</v>
      </c>
      <c r="K563" s="608" t="s">
        <v>5426</v>
      </c>
      <c r="L563" s="608" t="s">
        <v>72</v>
      </c>
      <c r="M563" s="608" t="s">
        <v>11</v>
      </c>
      <c r="N563" s="608" t="s">
        <v>4</v>
      </c>
      <c r="O563" s="608">
        <v>229</v>
      </c>
      <c r="P563" s="608">
        <v>129</v>
      </c>
      <c r="Q563" s="608">
        <v>100</v>
      </c>
      <c r="R563" s="608">
        <v>54</v>
      </c>
      <c r="S563" s="608">
        <v>33</v>
      </c>
      <c r="T563" s="608">
        <v>57</v>
      </c>
      <c r="U563" s="608">
        <v>28</v>
      </c>
      <c r="V563" s="608">
        <v>59</v>
      </c>
      <c r="W563" s="608">
        <v>36</v>
      </c>
      <c r="X563" s="608">
        <v>36</v>
      </c>
      <c r="Y563" s="608">
        <v>20</v>
      </c>
      <c r="Z563" s="608">
        <v>23</v>
      </c>
      <c r="AA563" s="608">
        <v>12</v>
      </c>
      <c r="AB563" s="608">
        <v>0</v>
      </c>
      <c r="AC563" s="608">
        <v>0</v>
      </c>
      <c r="AD563" s="608">
        <v>21</v>
      </c>
      <c r="AE563" s="608">
        <v>29</v>
      </c>
      <c r="AF563" s="608">
        <v>23</v>
      </c>
      <c r="AG563" s="608">
        <v>16</v>
      </c>
      <c r="AH563" s="608">
        <v>11</v>
      </c>
      <c r="AI563" s="608">
        <v>0</v>
      </c>
    </row>
    <row r="564" spans="1:35" x14ac:dyDescent="0.3">
      <c r="A564" s="170" t="str">
        <f t="shared" si="8"/>
        <v>4.00825</v>
      </c>
      <c r="B564" s="608" t="s">
        <v>1091</v>
      </c>
      <c r="C564" s="608" t="s">
        <v>2386</v>
      </c>
      <c r="D564" s="608" t="s">
        <v>4211</v>
      </c>
      <c r="E564" s="608" t="s">
        <v>99</v>
      </c>
      <c r="F564" s="608" t="s">
        <v>71</v>
      </c>
      <c r="G564" s="608" t="s">
        <v>15</v>
      </c>
      <c r="H564" s="608" t="s">
        <v>5308</v>
      </c>
      <c r="I564" s="608" t="s">
        <v>5950</v>
      </c>
      <c r="J564" s="608" t="s">
        <v>4393</v>
      </c>
      <c r="K564" s="608" t="s">
        <v>5426</v>
      </c>
      <c r="L564" s="608" t="s">
        <v>72</v>
      </c>
      <c r="M564" s="608" t="s">
        <v>9</v>
      </c>
      <c r="N564" s="608" t="s">
        <v>4</v>
      </c>
      <c r="O564" s="608">
        <v>51</v>
      </c>
      <c r="P564" s="608">
        <v>32</v>
      </c>
      <c r="Q564" s="608">
        <v>19</v>
      </c>
      <c r="R564" s="608">
        <v>13</v>
      </c>
      <c r="S564" s="608">
        <v>11</v>
      </c>
      <c r="T564" s="608">
        <v>8</v>
      </c>
      <c r="U564" s="608">
        <v>4</v>
      </c>
      <c r="V564" s="608">
        <v>6</v>
      </c>
      <c r="W564" s="608">
        <v>4</v>
      </c>
      <c r="X564" s="608">
        <v>22</v>
      </c>
      <c r="Y564" s="608">
        <v>11</v>
      </c>
      <c r="Z564" s="608">
        <v>2</v>
      </c>
      <c r="AA564" s="608">
        <v>2</v>
      </c>
      <c r="AB564" s="608">
        <v>0</v>
      </c>
      <c r="AC564" s="608">
        <v>0</v>
      </c>
      <c r="AD564" s="608">
        <v>2</v>
      </c>
      <c r="AE564" s="608">
        <v>4</v>
      </c>
      <c r="AF564" s="608">
        <v>2</v>
      </c>
      <c r="AG564" s="608">
        <v>11</v>
      </c>
      <c r="AH564" s="608">
        <v>0</v>
      </c>
      <c r="AI564" s="608">
        <v>0</v>
      </c>
    </row>
    <row r="565" spans="1:35" x14ac:dyDescent="0.3">
      <c r="A565" s="170" t="str">
        <f t="shared" si="8"/>
        <v>4.00826</v>
      </c>
      <c r="B565" s="608" t="s">
        <v>639</v>
      </c>
      <c r="C565" s="608" t="s">
        <v>2387</v>
      </c>
      <c r="D565" s="608" t="s">
        <v>4176</v>
      </c>
      <c r="E565" s="608" t="s">
        <v>99</v>
      </c>
      <c r="F565" s="608" t="s">
        <v>71</v>
      </c>
      <c r="G565" s="608" t="s">
        <v>9</v>
      </c>
      <c r="H565" s="608" t="s">
        <v>5308</v>
      </c>
      <c r="I565" s="608" t="s">
        <v>6387</v>
      </c>
      <c r="J565" s="608" t="s">
        <v>4393</v>
      </c>
      <c r="K565" s="608" t="s">
        <v>5426</v>
      </c>
      <c r="L565" s="608" t="s">
        <v>72</v>
      </c>
      <c r="M565" s="608" t="s">
        <v>3</v>
      </c>
      <c r="N565" s="608" t="s">
        <v>7</v>
      </c>
      <c r="O565" s="608">
        <v>4</v>
      </c>
      <c r="P565" s="608">
        <v>4</v>
      </c>
      <c r="Q565" s="608">
        <v>0</v>
      </c>
      <c r="R565" s="608">
        <v>0</v>
      </c>
      <c r="S565" s="608">
        <v>0</v>
      </c>
      <c r="T565" s="608">
        <v>0</v>
      </c>
      <c r="U565" s="608">
        <v>0</v>
      </c>
      <c r="V565" s="608">
        <v>0</v>
      </c>
      <c r="W565" s="608">
        <v>0</v>
      </c>
      <c r="X565" s="608">
        <v>4</v>
      </c>
      <c r="Y565" s="608">
        <v>4</v>
      </c>
      <c r="Z565" s="608">
        <v>0</v>
      </c>
      <c r="AA565" s="608">
        <v>0</v>
      </c>
      <c r="AB565" s="608">
        <v>0</v>
      </c>
      <c r="AC565" s="608">
        <v>0</v>
      </c>
      <c r="AD565" s="608">
        <v>0</v>
      </c>
      <c r="AE565" s="608">
        <v>0</v>
      </c>
      <c r="AF565" s="608">
        <v>0</v>
      </c>
      <c r="AG565" s="608">
        <v>0</v>
      </c>
      <c r="AH565" s="608">
        <v>0</v>
      </c>
      <c r="AI565" s="608">
        <v>0</v>
      </c>
    </row>
    <row r="566" spans="1:35" x14ac:dyDescent="0.3">
      <c r="A566" s="170" t="str">
        <f t="shared" si="8"/>
        <v>4.00828</v>
      </c>
      <c r="B566" s="608" t="s">
        <v>919</v>
      </c>
      <c r="C566" s="608" t="s">
        <v>1382</v>
      </c>
      <c r="D566" s="608" t="s">
        <v>1353</v>
      </c>
      <c r="E566" s="608" t="s">
        <v>4728</v>
      </c>
      <c r="F566" s="608" t="s">
        <v>3278</v>
      </c>
      <c r="G566" s="608" t="s">
        <v>3</v>
      </c>
      <c r="H566" s="608" t="s">
        <v>5308</v>
      </c>
      <c r="I566" s="608">
        <v>0</v>
      </c>
      <c r="J566" s="608" t="s">
        <v>996</v>
      </c>
      <c r="K566" s="608" t="s">
        <v>5310</v>
      </c>
      <c r="L566" s="608" t="s">
        <v>33</v>
      </c>
      <c r="M566" s="608" t="s">
        <v>2</v>
      </c>
      <c r="N566" s="608" t="s">
        <v>3</v>
      </c>
      <c r="O566" s="608">
        <v>0</v>
      </c>
      <c r="P566" s="608">
        <v>0</v>
      </c>
      <c r="Q566" s="608">
        <v>0</v>
      </c>
      <c r="R566" s="608">
        <v>0</v>
      </c>
      <c r="S566" s="608">
        <v>0</v>
      </c>
      <c r="T566" s="608">
        <v>0</v>
      </c>
      <c r="U566" s="608">
        <v>0</v>
      </c>
      <c r="V566" s="608">
        <v>0</v>
      </c>
      <c r="W566" s="608">
        <v>0</v>
      </c>
      <c r="X566" s="608">
        <v>0</v>
      </c>
      <c r="Y566" s="608">
        <v>0</v>
      </c>
      <c r="Z566" s="608">
        <v>0</v>
      </c>
      <c r="AA566" s="608">
        <v>0</v>
      </c>
      <c r="AB566" s="608">
        <v>0</v>
      </c>
      <c r="AC566" s="608">
        <v>0</v>
      </c>
      <c r="AD566" s="608">
        <v>0</v>
      </c>
      <c r="AE566" s="608">
        <v>0</v>
      </c>
      <c r="AF566" s="608">
        <v>0</v>
      </c>
      <c r="AG566" s="608">
        <v>0</v>
      </c>
      <c r="AH566" s="608">
        <v>0</v>
      </c>
      <c r="AI566" s="608">
        <v>0</v>
      </c>
    </row>
    <row r="567" spans="1:35" x14ac:dyDescent="0.3">
      <c r="A567" s="170" t="str">
        <f t="shared" si="8"/>
        <v>4.00829</v>
      </c>
      <c r="B567" s="608" t="s">
        <v>1090</v>
      </c>
      <c r="C567" s="608" t="s">
        <v>2389</v>
      </c>
      <c r="D567" s="608" t="s">
        <v>2390</v>
      </c>
      <c r="E567" s="608" t="s">
        <v>4728</v>
      </c>
      <c r="F567" s="608" t="s">
        <v>3278</v>
      </c>
      <c r="G567" s="608" t="s">
        <v>3</v>
      </c>
      <c r="H567" s="608" t="s">
        <v>5308</v>
      </c>
      <c r="I567" s="608" t="s">
        <v>7139</v>
      </c>
      <c r="J567" s="608" t="s">
        <v>4393</v>
      </c>
      <c r="K567" s="608" t="s">
        <v>5310</v>
      </c>
      <c r="L567" s="608" t="s">
        <v>33</v>
      </c>
      <c r="M567" s="608" t="s">
        <v>2</v>
      </c>
      <c r="N567" s="608" t="s">
        <v>3</v>
      </c>
      <c r="O567" s="608">
        <v>35</v>
      </c>
      <c r="P567" s="608">
        <v>24</v>
      </c>
      <c r="Q567" s="608">
        <v>11</v>
      </c>
      <c r="R567" s="608">
        <v>16</v>
      </c>
      <c r="S567" s="608">
        <v>11</v>
      </c>
      <c r="T567" s="608">
        <v>19</v>
      </c>
      <c r="U567" s="608">
        <v>13</v>
      </c>
      <c r="V567" s="608">
        <v>0</v>
      </c>
      <c r="W567" s="608">
        <v>0</v>
      </c>
      <c r="X567" s="608">
        <v>0</v>
      </c>
      <c r="Y567" s="608">
        <v>0</v>
      </c>
      <c r="Z567" s="608">
        <v>0</v>
      </c>
      <c r="AA567" s="608">
        <v>0</v>
      </c>
      <c r="AB567" s="608">
        <v>0</v>
      </c>
      <c r="AC567" s="608">
        <v>0</v>
      </c>
      <c r="AD567" s="608">
        <v>5</v>
      </c>
      <c r="AE567" s="608">
        <v>6</v>
      </c>
      <c r="AF567" s="608">
        <v>0</v>
      </c>
      <c r="AG567" s="608">
        <v>0</v>
      </c>
      <c r="AH567" s="608">
        <v>0</v>
      </c>
      <c r="AI567" s="608">
        <v>0</v>
      </c>
    </row>
    <row r="568" spans="1:35" x14ac:dyDescent="0.3">
      <c r="A568" s="170" t="str">
        <f t="shared" si="8"/>
        <v>4.00834</v>
      </c>
      <c r="B568" s="608" t="s">
        <v>644</v>
      </c>
      <c r="C568" s="608" t="s">
        <v>2392</v>
      </c>
      <c r="D568" s="608" t="s">
        <v>2393</v>
      </c>
      <c r="E568" s="608" t="s">
        <v>378</v>
      </c>
      <c r="F568" s="608" t="s">
        <v>4216</v>
      </c>
      <c r="G568" s="608" t="s">
        <v>3</v>
      </c>
      <c r="H568" s="608" t="s">
        <v>5308</v>
      </c>
      <c r="I568" s="608" t="s">
        <v>7139</v>
      </c>
      <c r="J568" s="608" t="s">
        <v>4393</v>
      </c>
      <c r="K568" s="608" t="s">
        <v>5426</v>
      </c>
      <c r="L568" s="608" t="s">
        <v>35</v>
      </c>
      <c r="M568" s="608" t="s">
        <v>15</v>
      </c>
      <c r="N568" s="608" t="s">
        <v>3</v>
      </c>
      <c r="O568" s="608">
        <v>7</v>
      </c>
      <c r="P568" s="608">
        <v>3</v>
      </c>
      <c r="Q568" s="608">
        <v>4</v>
      </c>
      <c r="R568" s="608">
        <v>4</v>
      </c>
      <c r="S568" s="608">
        <v>1</v>
      </c>
      <c r="T568" s="608">
        <v>3</v>
      </c>
      <c r="U568" s="608">
        <v>2</v>
      </c>
      <c r="V568" s="608">
        <v>0</v>
      </c>
      <c r="W568" s="608">
        <v>0</v>
      </c>
      <c r="X568" s="608">
        <v>0</v>
      </c>
      <c r="Y568" s="608">
        <v>0</v>
      </c>
      <c r="Z568" s="608">
        <v>0</v>
      </c>
      <c r="AA568" s="608">
        <v>0</v>
      </c>
      <c r="AB568" s="608">
        <v>0</v>
      </c>
      <c r="AC568" s="608">
        <v>0</v>
      </c>
      <c r="AD568" s="608">
        <v>3</v>
      </c>
      <c r="AE568" s="608">
        <v>1</v>
      </c>
      <c r="AF568" s="608">
        <v>0</v>
      </c>
      <c r="AG568" s="608">
        <v>0</v>
      </c>
      <c r="AH568" s="608">
        <v>0</v>
      </c>
      <c r="AI568" s="608">
        <v>0</v>
      </c>
    </row>
    <row r="569" spans="1:35" x14ac:dyDescent="0.3">
      <c r="A569" s="170" t="str">
        <f t="shared" si="8"/>
        <v>4.00835</v>
      </c>
      <c r="B569" s="608" t="s">
        <v>645</v>
      </c>
      <c r="C569" s="608" t="s">
        <v>1382</v>
      </c>
      <c r="D569" s="608" t="s">
        <v>2394</v>
      </c>
      <c r="E569" s="608" t="s">
        <v>4730</v>
      </c>
      <c r="F569" s="608" t="s">
        <v>3279</v>
      </c>
      <c r="G569" s="608" t="s">
        <v>5</v>
      </c>
      <c r="H569" s="608" t="s">
        <v>5308</v>
      </c>
      <c r="I569" s="608">
        <v>0</v>
      </c>
      <c r="J569" s="608" t="s">
        <v>996</v>
      </c>
      <c r="K569" s="608" t="s">
        <v>5310</v>
      </c>
      <c r="L569" s="608" t="s">
        <v>33</v>
      </c>
      <c r="M569" s="608" t="s">
        <v>110</v>
      </c>
      <c r="N569" s="608" t="s">
        <v>1</v>
      </c>
      <c r="O569" s="608">
        <v>0</v>
      </c>
      <c r="P569" s="608">
        <v>0</v>
      </c>
      <c r="Q569" s="608">
        <v>0</v>
      </c>
      <c r="R569" s="608">
        <v>0</v>
      </c>
      <c r="S569" s="608">
        <v>0</v>
      </c>
      <c r="T569" s="608">
        <v>0</v>
      </c>
      <c r="U569" s="608">
        <v>0</v>
      </c>
      <c r="V569" s="608">
        <v>0</v>
      </c>
      <c r="W569" s="608">
        <v>0</v>
      </c>
      <c r="X569" s="608">
        <v>0</v>
      </c>
      <c r="Y569" s="608">
        <v>0</v>
      </c>
      <c r="Z569" s="608">
        <v>0</v>
      </c>
      <c r="AA569" s="608">
        <v>0</v>
      </c>
      <c r="AB569" s="608">
        <v>0</v>
      </c>
      <c r="AC569" s="608">
        <v>0</v>
      </c>
      <c r="AD569" s="608">
        <v>0</v>
      </c>
      <c r="AE569" s="608">
        <v>0</v>
      </c>
      <c r="AF569" s="608">
        <v>0</v>
      </c>
      <c r="AG569" s="608">
        <v>0</v>
      </c>
      <c r="AH569" s="608">
        <v>0</v>
      </c>
      <c r="AI569" s="608">
        <v>0</v>
      </c>
    </row>
    <row r="570" spans="1:35" x14ac:dyDescent="0.3">
      <c r="A570" s="170" t="str">
        <f t="shared" si="8"/>
        <v>4.00836</v>
      </c>
      <c r="B570" s="608" t="s">
        <v>646</v>
      </c>
      <c r="C570" s="608" t="s">
        <v>1382</v>
      </c>
      <c r="D570" s="608" t="s">
        <v>1354</v>
      </c>
      <c r="E570" s="608" t="s">
        <v>7</v>
      </c>
      <c r="F570" s="608" t="s">
        <v>103</v>
      </c>
      <c r="G570" s="608" t="s">
        <v>2</v>
      </c>
      <c r="H570" s="608" t="s">
        <v>5308</v>
      </c>
      <c r="I570" s="608">
        <v>0</v>
      </c>
      <c r="J570" s="608" t="s">
        <v>996</v>
      </c>
      <c r="K570" s="608" t="s">
        <v>5310</v>
      </c>
      <c r="L570" s="608" t="s">
        <v>102</v>
      </c>
      <c r="M570" s="608" t="s">
        <v>1</v>
      </c>
      <c r="N570" s="608" t="s">
        <v>2</v>
      </c>
      <c r="O570" s="608">
        <v>11</v>
      </c>
      <c r="P570" s="608">
        <v>9</v>
      </c>
      <c r="Q570" s="608">
        <v>2</v>
      </c>
      <c r="R570" s="608">
        <v>7</v>
      </c>
      <c r="S570" s="608">
        <v>6</v>
      </c>
      <c r="T570" s="608">
        <v>2</v>
      </c>
      <c r="U570" s="608">
        <v>1</v>
      </c>
      <c r="V570" s="608">
        <v>0</v>
      </c>
      <c r="W570" s="608">
        <v>0</v>
      </c>
      <c r="X570" s="608">
        <v>2</v>
      </c>
      <c r="Y570" s="608">
        <v>2</v>
      </c>
      <c r="Z570" s="608">
        <v>0</v>
      </c>
      <c r="AA570" s="608">
        <v>0</v>
      </c>
      <c r="AB570" s="608">
        <v>0</v>
      </c>
      <c r="AC570" s="608">
        <v>0</v>
      </c>
      <c r="AD570" s="608">
        <v>1</v>
      </c>
      <c r="AE570" s="608">
        <v>1</v>
      </c>
      <c r="AF570" s="608">
        <v>0</v>
      </c>
      <c r="AG570" s="608">
        <v>0</v>
      </c>
      <c r="AH570" s="608">
        <v>0</v>
      </c>
      <c r="AI570" s="608">
        <v>0</v>
      </c>
    </row>
    <row r="571" spans="1:35" x14ac:dyDescent="0.3">
      <c r="A571" s="170" t="str">
        <f t="shared" si="8"/>
        <v>4.00837</v>
      </c>
      <c r="B571" s="608" t="s">
        <v>636</v>
      </c>
      <c r="C571" s="608" t="s">
        <v>2397</v>
      </c>
      <c r="D571" s="608" t="s">
        <v>2398</v>
      </c>
      <c r="E571" s="608" t="s">
        <v>4739</v>
      </c>
      <c r="F571" s="608" t="s">
        <v>3281</v>
      </c>
      <c r="G571" s="608" t="s">
        <v>2</v>
      </c>
      <c r="H571" s="608" t="s">
        <v>5308</v>
      </c>
      <c r="I571" s="608" t="s">
        <v>6387</v>
      </c>
      <c r="J571" s="608" t="s">
        <v>4393</v>
      </c>
      <c r="K571" s="608" t="s">
        <v>5426</v>
      </c>
      <c r="L571" s="608" t="s">
        <v>60</v>
      </c>
      <c r="M571" s="608" t="s">
        <v>4</v>
      </c>
      <c r="N571" s="608" t="s">
        <v>4</v>
      </c>
      <c r="O571" s="608">
        <v>26</v>
      </c>
      <c r="P571" s="608">
        <v>12</v>
      </c>
      <c r="Q571" s="608">
        <v>14</v>
      </c>
      <c r="R571" s="608">
        <v>3</v>
      </c>
      <c r="S571" s="608">
        <v>1</v>
      </c>
      <c r="T571" s="608">
        <v>6</v>
      </c>
      <c r="U571" s="608">
        <v>1</v>
      </c>
      <c r="V571" s="608">
        <v>7</v>
      </c>
      <c r="W571" s="608">
        <v>5</v>
      </c>
      <c r="X571" s="608">
        <v>8</v>
      </c>
      <c r="Y571" s="608">
        <v>5</v>
      </c>
      <c r="Z571" s="608">
        <v>2</v>
      </c>
      <c r="AA571" s="608">
        <v>0</v>
      </c>
      <c r="AB571" s="608">
        <v>0</v>
      </c>
      <c r="AC571" s="608">
        <v>0</v>
      </c>
      <c r="AD571" s="608">
        <v>2</v>
      </c>
      <c r="AE571" s="608">
        <v>5</v>
      </c>
      <c r="AF571" s="608">
        <v>2</v>
      </c>
      <c r="AG571" s="608">
        <v>3</v>
      </c>
      <c r="AH571" s="608">
        <v>2</v>
      </c>
      <c r="AI571" s="608">
        <v>0</v>
      </c>
    </row>
    <row r="572" spans="1:35" x14ac:dyDescent="0.3">
      <c r="A572" s="170" t="str">
        <f t="shared" si="8"/>
        <v>4.00841</v>
      </c>
      <c r="B572" s="608" t="s">
        <v>1085</v>
      </c>
      <c r="C572" s="608" t="s">
        <v>2399</v>
      </c>
      <c r="D572" s="608" t="s">
        <v>2400</v>
      </c>
      <c r="E572" s="608" t="s">
        <v>6</v>
      </c>
      <c r="F572" s="608" t="s">
        <v>756</v>
      </c>
      <c r="G572" s="608" t="s">
        <v>4</v>
      </c>
      <c r="H572" s="608" t="s">
        <v>5308</v>
      </c>
      <c r="I572" s="608" t="s">
        <v>6387</v>
      </c>
      <c r="J572" s="608" t="s">
        <v>4393</v>
      </c>
      <c r="K572" s="608" t="s">
        <v>5426</v>
      </c>
      <c r="L572" s="608" t="s">
        <v>48</v>
      </c>
      <c r="M572" s="608" t="s">
        <v>5</v>
      </c>
      <c r="N572" s="608" t="s">
        <v>4</v>
      </c>
      <c r="O572" s="608">
        <v>11</v>
      </c>
      <c r="P572" s="608">
        <v>8</v>
      </c>
      <c r="Q572" s="608">
        <v>3</v>
      </c>
      <c r="R572" s="608">
        <v>1</v>
      </c>
      <c r="S572" s="608">
        <v>1</v>
      </c>
      <c r="T572" s="608">
        <v>0</v>
      </c>
      <c r="U572" s="608">
        <v>0</v>
      </c>
      <c r="V572" s="608">
        <v>1</v>
      </c>
      <c r="W572" s="608">
        <v>1</v>
      </c>
      <c r="X572" s="608">
        <v>9</v>
      </c>
      <c r="Y572" s="608">
        <v>6</v>
      </c>
      <c r="Z572" s="608">
        <v>0</v>
      </c>
      <c r="AA572" s="608">
        <v>0</v>
      </c>
      <c r="AB572" s="608">
        <v>0</v>
      </c>
      <c r="AC572" s="608">
        <v>0</v>
      </c>
      <c r="AD572" s="608">
        <v>0</v>
      </c>
      <c r="AE572" s="608">
        <v>0</v>
      </c>
      <c r="AF572" s="608">
        <v>0</v>
      </c>
      <c r="AG572" s="608">
        <v>3</v>
      </c>
      <c r="AH572" s="608">
        <v>0</v>
      </c>
      <c r="AI572" s="608">
        <v>0</v>
      </c>
    </row>
    <row r="573" spans="1:35" x14ac:dyDescent="0.3">
      <c r="A573" s="170" t="str">
        <f t="shared" si="8"/>
        <v>4.00842</v>
      </c>
      <c r="B573" s="608" t="s">
        <v>98</v>
      </c>
      <c r="C573" s="608" t="s">
        <v>2403</v>
      </c>
      <c r="D573" s="608" t="s">
        <v>2592</v>
      </c>
      <c r="E573" s="608" t="s">
        <v>5</v>
      </c>
      <c r="F573" s="608" t="s">
        <v>120</v>
      </c>
      <c r="G573" s="608" t="s">
        <v>7</v>
      </c>
      <c r="H573" s="608" t="s">
        <v>5308</v>
      </c>
      <c r="I573" s="608" t="s">
        <v>5309</v>
      </c>
      <c r="J573" s="608" t="s">
        <v>4393</v>
      </c>
      <c r="K573" s="608" t="s">
        <v>5426</v>
      </c>
      <c r="L573" s="608" t="s">
        <v>48</v>
      </c>
      <c r="M573" s="608" t="s">
        <v>1</v>
      </c>
      <c r="N573" s="608" t="s">
        <v>7</v>
      </c>
      <c r="O573" s="608">
        <v>13</v>
      </c>
      <c r="P573" s="608">
        <v>10</v>
      </c>
      <c r="Q573" s="608">
        <v>3</v>
      </c>
      <c r="R573" s="608">
        <v>2</v>
      </c>
      <c r="S573" s="608">
        <v>2</v>
      </c>
      <c r="T573" s="608">
        <v>6</v>
      </c>
      <c r="U573" s="608">
        <v>5</v>
      </c>
      <c r="V573" s="608">
        <v>0</v>
      </c>
      <c r="W573" s="608">
        <v>0</v>
      </c>
      <c r="X573" s="608">
        <v>5</v>
      </c>
      <c r="Y573" s="608">
        <v>3</v>
      </c>
      <c r="Z573" s="608">
        <v>0</v>
      </c>
      <c r="AA573" s="608">
        <v>0</v>
      </c>
      <c r="AB573" s="608">
        <v>0</v>
      </c>
      <c r="AC573" s="608">
        <v>0</v>
      </c>
      <c r="AD573" s="608">
        <v>0</v>
      </c>
      <c r="AE573" s="608">
        <v>1</v>
      </c>
      <c r="AF573" s="608">
        <v>0</v>
      </c>
      <c r="AG573" s="608">
        <v>2</v>
      </c>
      <c r="AH573" s="608">
        <v>0</v>
      </c>
      <c r="AI573" s="608">
        <v>0</v>
      </c>
    </row>
    <row r="574" spans="1:35" x14ac:dyDescent="0.3">
      <c r="A574" s="170" t="str">
        <f t="shared" ref="A574:A637" si="9">CONCATENATE("4.",B574)</f>
        <v>4.00843</v>
      </c>
      <c r="B574" s="608" t="s">
        <v>649</v>
      </c>
      <c r="C574" s="608" t="s">
        <v>2405</v>
      </c>
      <c r="D574" s="608" t="s">
        <v>2814</v>
      </c>
      <c r="E574" s="608" t="s">
        <v>14</v>
      </c>
      <c r="F574" s="608" t="s">
        <v>73</v>
      </c>
      <c r="G574" s="608" t="s">
        <v>6</v>
      </c>
      <c r="H574" s="608" t="s">
        <v>5308</v>
      </c>
      <c r="I574" s="608" t="s">
        <v>6387</v>
      </c>
      <c r="J574" s="608" t="s">
        <v>4393</v>
      </c>
      <c r="K574" s="608" t="s">
        <v>5426</v>
      </c>
      <c r="L574" s="608" t="s">
        <v>72</v>
      </c>
      <c r="M574" s="608" t="s">
        <v>1</v>
      </c>
      <c r="N574" s="608" t="s">
        <v>7</v>
      </c>
      <c r="O574" s="608">
        <v>10</v>
      </c>
      <c r="P574" s="608">
        <v>9</v>
      </c>
      <c r="Q574" s="608">
        <v>1</v>
      </c>
      <c r="R574" s="608">
        <v>2</v>
      </c>
      <c r="S574" s="608">
        <v>2</v>
      </c>
      <c r="T574" s="608">
        <v>5</v>
      </c>
      <c r="U574" s="608">
        <v>4</v>
      </c>
      <c r="V574" s="608">
        <v>0</v>
      </c>
      <c r="W574" s="608">
        <v>0</v>
      </c>
      <c r="X574" s="608">
        <v>3</v>
      </c>
      <c r="Y574" s="608">
        <v>3</v>
      </c>
      <c r="Z574" s="608">
        <v>0</v>
      </c>
      <c r="AA574" s="608">
        <v>0</v>
      </c>
      <c r="AB574" s="608">
        <v>0</v>
      </c>
      <c r="AC574" s="608">
        <v>0</v>
      </c>
      <c r="AD574" s="608">
        <v>0</v>
      </c>
      <c r="AE574" s="608">
        <v>1</v>
      </c>
      <c r="AF574" s="608">
        <v>0</v>
      </c>
      <c r="AG574" s="608">
        <v>0</v>
      </c>
      <c r="AH574" s="608">
        <v>0</v>
      </c>
      <c r="AI574" s="608">
        <v>0</v>
      </c>
    </row>
    <row r="575" spans="1:35" x14ac:dyDescent="0.3">
      <c r="A575" s="170" t="str">
        <f t="shared" si="9"/>
        <v>4.00844</v>
      </c>
      <c r="B575" s="608" t="s">
        <v>650</v>
      </c>
      <c r="C575" s="608" t="s">
        <v>2407</v>
      </c>
      <c r="D575" s="608" t="s">
        <v>3283</v>
      </c>
      <c r="E575" s="608" t="s">
        <v>378</v>
      </c>
      <c r="F575" s="608" t="s">
        <v>4216</v>
      </c>
      <c r="G575" s="608" t="s">
        <v>6</v>
      </c>
      <c r="H575" s="608" t="s">
        <v>5308</v>
      </c>
      <c r="I575" s="608" t="s">
        <v>6387</v>
      </c>
      <c r="J575" s="608" t="s">
        <v>4393</v>
      </c>
      <c r="K575" s="608" t="s">
        <v>5426</v>
      </c>
      <c r="L575" s="608" t="s">
        <v>35</v>
      </c>
      <c r="M575" s="608" t="s">
        <v>99</v>
      </c>
      <c r="N575" s="608" t="s">
        <v>4</v>
      </c>
      <c r="O575" s="608">
        <v>28</v>
      </c>
      <c r="P575" s="608">
        <v>21</v>
      </c>
      <c r="Q575" s="608">
        <v>7</v>
      </c>
      <c r="R575" s="608">
        <v>5</v>
      </c>
      <c r="S575" s="608">
        <v>3</v>
      </c>
      <c r="T575" s="608">
        <v>10</v>
      </c>
      <c r="U575" s="608">
        <v>6</v>
      </c>
      <c r="V575" s="608">
        <v>5</v>
      </c>
      <c r="W575" s="608">
        <v>5</v>
      </c>
      <c r="X575" s="608">
        <v>4</v>
      </c>
      <c r="Y575" s="608">
        <v>4</v>
      </c>
      <c r="Z575" s="608">
        <v>4</v>
      </c>
      <c r="AA575" s="608">
        <v>3</v>
      </c>
      <c r="AB575" s="608">
        <v>0</v>
      </c>
      <c r="AC575" s="608">
        <v>0</v>
      </c>
      <c r="AD575" s="608">
        <v>2</v>
      </c>
      <c r="AE575" s="608">
        <v>4</v>
      </c>
      <c r="AF575" s="608">
        <v>0</v>
      </c>
      <c r="AG575" s="608">
        <v>0</v>
      </c>
      <c r="AH575" s="608">
        <v>1</v>
      </c>
      <c r="AI575" s="608">
        <v>0</v>
      </c>
    </row>
    <row r="576" spans="1:35" x14ac:dyDescent="0.3">
      <c r="A576" s="170" t="str">
        <f t="shared" si="9"/>
        <v>4.00845</v>
      </c>
      <c r="B576" s="608" t="s">
        <v>160</v>
      </c>
      <c r="C576" s="608" t="s">
        <v>2408</v>
      </c>
      <c r="D576" s="608" t="s">
        <v>2409</v>
      </c>
      <c r="E576" s="608" t="s">
        <v>10</v>
      </c>
      <c r="F576" s="608" t="s">
        <v>786</v>
      </c>
      <c r="G576" s="608" t="s">
        <v>9</v>
      </c>
      <c r="H576" s="608" t="s">
        <v>5308</v>
      </c>
      <c r="I576" s="608" t="s">
        <v>6387</v>
      </c>
      <c r="J576" s="608" t="s">
        <v>4393</v>
      </c>
      <c r="K576" s="608" t="s">
        <v>5426</v>
      </c>
      <c r="L576" s="608" t="s">
        <v>118</v>
      </c>
      <c r="M576" s="608" t="s">
        <v>10</v>
      </c>
      <c r="N576" s="608" t="s">
        <v>6</v>
      </c>
      <c r="O576" s="608">
        <v>21</v>
      </c>
      <c r="P576" s="608">
        <v>8</v>
      </c>
      <c r="Q576" s="608">
        <v>13</v>
      </c>
      <c r="R576" s="608">
        <v>5</v>
      </c>
      <c r="S576" s="608">
        <v>3</v>
      </c>
      <c r="T576" s="608">
        <v>5</v>
      </c>
      <c r="U576" s="608">
        <v>1</v>
      </c>
      <c r="V576" s="608">
        <v>0</v>
      </c>
      <c r="W576" s="608">
        <v>0</v>
      </c>
      <c r="X576" s="608">
        <v>9</v>
      </c>
      <c r="Y576" s="608">
        <v>2</v>
      </c>
      <c r="Z576" s="608">
        <v>2</v>
      </c>
      <c r="AA576" s="608">
        <v>2</v>
      </c>
      <c r="AB576" s="608">
        <v>0</v>
      </c>
      <c r="AC576" s="608">
        <v>0</v>
      </c>
      <c r="AD576" s="608">
        <v>2</v>
      </c>
      <c r="AE576" s="608">
        <v>4</v>
      </c>
      <c r="AF576" s="608">
        <v>0</v>
      </c>
      <c r="AG576" s="608">
        <v>7</v>
      </c>
      <c r="AH576" s="608">
        <v>0</v>
      </c>
      <c r="AI576" s="608">
        <v>0</v>
      </c>
    </row>
    <row r="577" spans="1:35" x14ac:dyDescent="0.3">
      <c r="A577" s="170" t="str">
        <f t="shared" si="9"/>
        <v>4.00846</v>
      </c>
      <c r="B577" s="608" t="s">
        <v>1026</v>
      </c>
      <c r="C577" s="608" t="s">
        <v>2410</v>
      </c>
      <c r="D577" s="608" t="s">
        <v>2411</v>
      </c>
      <c r="E577" s="608" t="s">
        <v>4739</v>
      </c>
      <c r="F577" s="608" t="s">
        <v>3281</v>
      </c>
      <c r="G577" s="608" t="s">
        <v>6</v>
      </c>
      <c r="H577" s="608" t="s">
        <v>5308</v>
      </c>
      <c r="I577" s="608" t="s">
        <v>6387</v>
      </c>
      <c r="J577" s="608" t="s">
        <v>4393</v>
      </c>
      <c r="K577" s="608" t="s">
        <v>5426</v>
      </c>
      <c r="L577" s="608" t="s">
        <v>60</v>
      </c>
      <c r="M577" s="608" t="s">
        <v>5</v>
      </c>
      <c r="N577" s="608" t="s">
        <v>3</v>
      </c>
      <c r="O577" s="608">
        <v>21</v>
      </c>
      <c r="P577" s="608">
        <v>13</v>
      </c>
      <c r="Q577" s="608">
        <v>8</v>
      </c>
      <c r="R577" s="608">
        <v>5</v>
      </c>
      <c r="S577" s="608">
        <v>3</v>
      </c>
      <c r="T577" s="608">
        <v>5</v>
      </c>
      <c r="U577" s="608">
        <v>1</v>
      </c>
      <c r="V577" s="608">
        <v>7</v>
      </c>
      <c r="W577" s="608">
        <v>6</v>
      </c>
      <c r="X577" s="608">
        <v>4</v>
      </c>
      <c r="Y577" s="608">
        <v>3</v>
      </c>
      <c r="Z577" s="608">
        <v>0</v>
      </c>
      <c r="AA577" s="608">
        <v>0</v>
      </c>
      <c r="AB577" s="608">
        <v>0</v>
      </c>
      <c r="AC577" s="608">
        <v>0</v>
      </c>
      <c r="AD577" s="608">
        <v>2</v>
      </c>
      <c r="AE577" s="608">
        <v>4</v>
      </c>
      <c r="AF577" s="608">
        <v>1</v>
      </c>
      <c r="AG577" s="608">
        <v>1</v>
      </c>
      <c r="AH577" s="608">
        <v>0</v>
      </c>
      <c r="AI577" s="608">
        <v>0</v>
      </c>
    </row>
    <row r="578" spans="1:35" x14ac:dyDescent="0.3">
      <c r="A578" s="170" t="str">
        <f t="shared" si="9"/>
        <v>4.00847</v>
      </c>
      <c r="B578" s="608" t="s">
        <v>651</v>
      </c>
      <c r="C578" s="608" t="s">
        <v>2412</v>
      </c>
      <c r="D578" s="608" t="s">
        <v>2413</v>
      </c>
      <c r="E578" s="608" t="s">
        <v>4739</v>
      </c>
      <c r="F578" s="608" t="s">
        <v>3281</v>
      </c>
      <c r="G578" s="608" t="s">
        <v>6</v>
      </c>
      <c r="H578" s="608" t="s">
        <v>5308</v>
      </c>
      <c r="I578" s="608" t="s">
        <v>6387</v>
      </c>
      <c r="J578" s="608" t="s">
        <v>4393</v>
      </c>
      <c r="K578" s="608" t="s">
        <v>5426</v>
      </c>
      <c r="L578" s="608" t="s">
        <v>60</v>
      </c>
      <c r="M578" s="608" t="s">
        <v>5</v>
      </c>
      <c r="N578" s="608" t="s">
        <v>1</v>
      </c>
      <c r="O578" s="608">
        <v>48</v>
      </c>
      <c r="P578" s="608">
        <v>25</v>
      </c>
      <c r="Q578" s="608">
        <v>23</v>
      </c>
      <c r="R578" s="608">
        <v>12</v>
      </c>
      <c r="S578" s="608">
        <v>6</v>
      </c>
      <c r="T578" s="608">
        <v>19</v>
      </c>
      <c r="U578" s="608">
        <v>12</v>
      </c>
      <c r="V578" s="608">
        <v>12</v>
      </c>
      <c r="W578" s="608">
        <v>4</v>
      </c>
      <c r="X578" s="608">
        <v>5</v>
      </c>
      <c r="Y578" s="608">
        <v>3</v>
      </c>
      <c r="Z578" s="608">
        <v>0</v>
      </c>
      <c r="AA578" s="608">
        <v>0</v>
      </c>
      <c r="AB578" s="608">
        <v>0</v>
      </c>
      <c r="AC578" s="608">
        <v>0</v>
      </c>
      <c r="AD578" s="608">
        <v>6</v>
      </c>
      <c r="AE578" s="608">
        <v>7</v>
      </c>
      <c r="AF578" s="608">
        <v>8</v>
      </c>
      <c r="AG578" s="608">
        <v>2</v>
      </c>
      <c r="AH578" s="608">
        <v>0</v>
      </c>
      <c r="AI578" s="608">
        <v>0</v>
      </c>
    </row>
    <row r="579" spans="1:35" x14ac:dyDescent="0.3">
      <c r="A579" s="170" t="str">
        <f t="shared" si="9"/>
        <v>4.00848</v>
      </c>
      <c r="B579" s="608" t="s">
        <v>904</v>
      </c>
      <c r="C579" s="608" t="s">
        <v>2414</v>
      </c>
      <c r="D579" s="608" t="s">
        <v>2415</v>
      </c>
      <c r="E579" s="608" t="s">
        <v>4739</v>
      </c>
      <c r="F579" s="608" t="s">
        <v>3281</v>
      </c>
      <c r="G579" s="608" t="s">
        <v>3</v>
      </c>
      <c r="H579" s="608" t="s">
        <v>5308</v>
      </c>
      <c r="I579" s="608" t="s">
        <v>6387</v>
      </c>
      <c r="J579" s="608" t="s">
        <v>4393</v>
      </c>
      <c r="K579" s="608" t="s">
        <v>5426</v>
      </c>
      <c r="L579" s="608" t="s">
        <v>60</v>
      </c>
      <c r="M579" s="608" t="s">
        <v>4</v>
      </c>
      <c r="N579" s="608" t="s">
        <v>4</v>
      </c>
      <c r="O579" s="608">
        <v>5</v>
      </c>
      <c r="P579" s="608">
        <v>2</v>
      </c>
      <c r="Q579" s="608">
        <v>3</v>
      </c>
      <c r="R579" s="608">
        <v>1</v>
      </c>
      <c r="S579" s="608">
        <v>0</v>
      </c>
      <c r="T579" s="608">
        <v>0</v>
      </c>
      <c r="U579" s="608">
        <v>0</v>
      </c>
      <c r="V579" s="608">
        <v>0</v>
      </c>
      <c r="W579" s="608">
        <v>0</v>
      </c>
      <c r="X579" s="608">
        <v>4</v>
      </c>
      <c r="Y579" s="608">
        <v>2</v>
      </c>
      <c r="Z579" s="608">
        <v>0</v>
      </c>
      <c r="AA579" s="608">
        <v>0</v>
      </c>
      <c r="AB579" s="608">
        <v>0</v>
      </c>
      <c r="AC579" s="608">
        <v>0</v>
      </c>
      <c r="AD579" s="608">
        <v>1</v>
      </c>
      <c r="AE579" s="608">
        <v>0</v>
      </c>
      <c r="AF579" s="608">
        <v>0</v>
      </c>
      <c r="AG579" s="608">
        <v>2</v>
      </c>
      <c r="AH579" s="608">
        <v>0</v>
      </c>
      <c r="AI579" s="608">
        <v>0</v>
      </c>
    </row>
    <row r="580" spans="1:35" x14ac:dyDescent="0.3">
      <c r="A580" s="170" t="str">
        <f t="shared" si="9"/>
        <v>4.00849</v>
      </c>
      <c r="B580" s="608" t="s">
        <v>205</v>
      </c>
      <c r="C580" s="608" t="s">
        <v>2417</v>
      </c>
      <c r="D580" s="608" t="s">
        <v>2418</v>
      </c>
      <c r="E580" s="608" t="s">
        <v>62</v>
      </c>
      <c r="F580" s="608" t="s">
        <v>109</v>
      </c>
      <c r="G580" s="608" t="s">
        <v>6</v>
      </c>
      <c r="H580" s="608" t="s">
        <v>5308</v>
      </c>
      <c r="I580" s="608" t="s">
        <v>5347</v>
      </c>
      <c r="J580" s="608" t="s">
        <v>4393</v>
      </c>
      <c r="K580" s="608" t="s">
        <v>5310</v>
      </c>
      <c r="L580" s="608" t="s">
        <v>35</v>
      </c>
      <c r="M580" s="608" t="s">
        <v>11</v>
      </c>
      <c r="N580" s="608" t="s">
        <v>7</v>
      </c>
      <c r="O580" s="608">
        <v>158</v>
      </c>
      <c r="P580" s="608">
        <v>81</v>
      </c>
      <c r="Q580" s="608">
        <v>77</v>
      </c>
      <c r="R580" s="608">
        <v>53</v>
      </c>
      <c r="S580" s="608">
        <v>29</v>
      </c>
      <c r="T580" s="608">
        <v>39</v>
      </c>
      <c r="U580" s="608">
        <v>20</v>
      </c>
      <c r="V580" s="608">
        <v>13</v>
      </c>
      <c r="W580" s="608">
        <v>6</v>
      </c>
      <c r="X580" s="608">
        <v>39</v>
      </c>
      <c r="Y580" s="608">
        <v>19</v>
      </c>
      <c r="Z580" s="608">
        <v>14</v>
      </c>
      <c r="AA580" s="608">
        <v>7</v>
      </c>
      <c r="AB580" s="608">
        <v>0</v>
      </c>
      <c r="AC580" s="608">
        <v>0</v>
      </c>
      <c r="AD580" s="608">
        <v>24</v>
      </c>
      <c r="AE580" s="608">
        <v>19</v>
      </c>
      <c r="AF580" s="608">
        <v>7</v>
      </c>
      <c r="AG580" s="608">
        <v>20</v>
      </c>
      <c r="AH580" s="608">
        <v>7</v>
      </c>
      <c r="AI580" s="608">
        <v>0</v>
      </c>
    </row>
    <row r="581" spans="1:35" x14ac:dyDescent="0.3">
      <c r="A581" s="170" t="str">
        <f t="shared" si="9"/>
        <v>4.00850</v>
      </c>
      <c r="B581" s="608" t="s">
        <v>1028</v>
      </c>
      <c r="C581" s="608" t="s">
        <v>2419</v>
      </c>
      <c r="D581" s="608" t="s">
        <v>2420</v>
      </c>
      <c r="E581" s="608" t="s">
        <v>15</v>
      </c>
      <c r="F581" s="608" t="s">
        <v>440</v>
      </c>
      <c r="G581" s="608" t="s">
        <v>6</v>
      </c>
      <c r="H581" s="608" t="s">
        <v>5308</v>
      </c>
      <c r="I581" s="608" t="s">
        <v>6387</v>
      </c>
      <c r="J581" s="608" t="s">
        <v>4393</v>
      </c>
      <c r="K581" s="608" t="s">
        <v>5310</v>
      </c>
      <c r="L581" s="608" t="s">
        <v>72</v>
      </c>
      <c r="M581" s="608" t="s">
        <v>6</v>
      </c>
      <c r="N581" s="608" t="s">
        <v>1</v>
      </c>
      <c r="O581" s="608">
        <v>32</v>
      </c>
      <c r="P581" s="608">
        <v>21</v>
      </c>
      <c r="Q581" s="608">
        <v>11</v>
      </c>
      <c r="R581" s="608">
        <v>3</v>
      </c>
      <c r="S581" s="608">
        <v>0</v>
      </c>
      <c r="T581" s="608">
        <v>7</v>
      </c>
      <c r="U581" s="608">
        <v>5</v>
      </c>
      <c r="V581" s="608">
        <v>1</v>
      </c>
      <c r="W581" s="608">
        <v>1</v>
      </c>
      <c r="X581" s="608">
        <v>18</v>
      </c>
      <c r="Y581" s="608">
        <v>12</v>
      </c>
      <c r="Z581" s="608">
        <v>3</v>
      </c>
      <c r="AA581" s="608">
        <v>3</v>
      </c>
      <c r="AB581" s="608">
        <v>0</v>
      </c>
      <c r="AC581" s="608">
        <v>0</v>
      </c>
      <c r="AD581" s="608">
        <v>3</v>
      </c>
      <c r="AE581" s="608">
        <v>2</v>
      </c>
      <c r="AF581" s="608">
        <v>0</v>
      </c>
      <c r="AG581" s="608">
        <v>6</v>
      </c>
      <c r="AH581" s="608">
        <v>0</v>
      </c>
      <c r="AI581" s="608">
        <v>0</v>
      </c>
    </row>
    <row r="582" spans="1:35" x14ac:dyDescent="0.3">
      <c r="A582" s="170" t="str">
        <f t="shared" si="9"/>
        <v>4.00851</v>
      </c>
      <c r="B582" s="608" t="s">
        <v>905</v>
      </c>
      <c r="C582" s="608" t="s">
        <v>2422</v>
      </c>
      <c r="D582" s="608" t="s">
        <v>2423</v>
      </c>
      <c r="E582" s="608" t="s">
        <v>9</v>
      </c>
      <c r="F582" s="608" t="s">
        <v>289</v>
      </c>
      <c r="G582" s="608" t="s">
        <v>4</v>
      </c>
      <c r="H582" s="608" t="s">
        <v>5308</v>
      </c>
      <c r="I582" s="608" t="s">
        <v>5309</v>
      </c>
      <c r="J582" s="608" t="s">
        <v>4393</v>
      </c>
      <c r="K582" s="608" t="s">
        <v>5310</v>
      </c>
      <c r="L582" s="608" t="s">
        <v>118</v>
      </c>
      <c r="M582" s="608" t="s">
        <v>1</v>
      </c>
      <c r="N582" s="608" t="s">
        <v>1</v>
      </c>
      <c r="O582" s="608">
        <v>34</v>
      </c>
      <c r="P582" s="608">
        <v>22</v>
      </c>
      <c r="Q582" s="608">
        <v>12</v>
      </c>
      <c r="R582" s="608">
        <v>2</v>
      </c>
      <c r="S582" s="608">
        <v>2</v>
      </c>
      <c r="T582" s="608">
        <v>7</v>
      </c>
      <c r="U582" s="608">
        <v>5</v>
      </c>
      <c r="V582" s="608">
        <v>9</v>
      </c>
      <c r="W582" s="608">
        <v>6</v>
      </c>
      <c r="X582" s="608">
        <v>6</v>
      </c>
      <c r="Y582" s="608">
        <v>2</v>
      </c>
      <c r="Z582" s="608">
        <v>10</v>
      </c>
      <c r="AA582" s="608">
        <v>7</v>
      </c>
      <c r="AB582" s="608">
        <v>0</v>
      </c>
      <c r="AC582" s="608">
        <v>0</v>
      </c>
      <c r="AD582" s="608">
        <v>0</v>
      </c>
      <c r="AE582" s="608">
        <v>2</v>
      </c>
      <c r="AF582" s="608">
        <v>3</v>
      </c>
      <c r="AG582" s="608">
        <v>4</v>
      </c>
      <c r="AH582" s="608">
        <v>3</v>
      </c>
      <c r="AI582" s="608">
        <v>0</v>
      </c>
    </row>
    <row r="583" spans="1:35" x14ac:dyDescent="0.3">
      <c r="A583" s="170" t="str">
        <f t="shared" si="9"/>
        <v>4.00852</v>
      </c>
      <c r="B583" s="608" t="s">
        <v>1107</v>
      </c>
      <c r="C583" s="608" t="s">
        <v>2425</v>
      </c>
      <c r="D583" s="608" t="s">
        <v>2426</v>
      </c>
      <c r="E583" s="608" t="s">
        <v>4730</v>
      </c>
      <c r="F583" s="608" t="s">
        <v>3279</v>
      </c>
      <c r="G583" s="608" t="s">
        <v>2</v>
      </c>
      <c r="H583" s="608" t="s">
        <v>5308</v>
      </c>
      <c r="I583" s="608" t="s">
        <v>5309</v>
      </c>
      <c r="J583" s="608" t="s">
        <v>4393</v>
      </c>
      <c r="K583" s="608" t="s">
        <v>5310</v>
      </c>
      <c r="L583" s="608" t="s">
        <v>33</v>
      </c>
      <c r="M583" s="608" t="s">
        <v>9</v>
      </c>
      <c r="N583" s="608" t="s">
        <v>4</v>
      </c>
      <c r="O583" s="608">
        <v>139</v>
      </c>
      <c r="P583" s="608">
        <v>90</v>
      </c>
      <c r="Q583" s="608">
        <v>49</v>
      </c>
      <c r="R583" s="608">
        <v>38</v>
      </c>
      <c r="S583" s="608">
        <v>27</v>
      </c>
      <c r="T583" s="608">
        <v>36</v>
      </c>
      <c r="U583" s="608">
        <v>25</v>
      </c>
      <c r="V583" s="608">
        <v>12</v>
      </c>
      <c r="W583" s="608">
        <v>6</v>
      </c>
      <c r="X583" s="608">
        <v>53</v>
      </c>
      <c r="Y583" s="608">
        <v>32</v>
      </c>
      <c r="Z583" s="608">
        <v>0</v>
      </c>
      <c r="AA583" s="608">
        <v>0</v>
      </c>
      <c r="AB583" s="608">
        <v>0</v>
      </c>
      <c r="AC583" s="608">
        <v>0</v>
      </c>
      <c r="AD583" s="608">
        <v>11</v>
      </c>
      <c r="AE583" s="608">
        <v>11</v>
      </c>
      <c r="AF583" s="608">
        <v>6</v>
      </c>
      <c r="AG583" s="608">
        <v>21</v>
      </c>
      <c r="AH583" s="608">
        <v>0</v>
      </c>
      <c r="AI583" s="608">
        <v>0</v>
      </c>
    </row>
    <row r="584" spans="1:35" x14ac:dyDescent="0.3">
      <c r="A584" s="170" t="str">
        <f t="shared" si="9"/>
        <v>4.00854</v>
      </c>
      <c r="B584" s="608" t="s">
        <v>1104</v>
      </c>
      <c r="C584" s="608" t="s">
        <v>2427</v>
      </c>
      <c r="D584" s="608" t="s">
        <v>2428</v>
      </c>
      <c r="E584" s="608" t="s">
        <v>62</v>
      </c>
      <c r="F584" s="608" t="s">
        <v>109</v>
      </c>
      <c r="G584" s="608" t="s">
        <v>7</v>
      </c>
      <c r="H584" s="608" t="s">
        <v>5308</v>
      </c>
      <c r="I584" s="608" t="s">
        <v>6387</v>
      </c>
      <c r="J584" s="608" t="s">
        <v>4393</v>
      </c>
      <c r="K584" s="608" t="s">
        <v>5426</v>
      </c>
      <c r="L584" s="608" t="s">
        <v>35</v>
      </c>
      <c r="M584" s="608" t="s">
        <v>11</v>
      </c>
      <c r="N584" s="608" t="s">
        <v>13</v>
      </c>
      <c r="O584" s="608">
        <v>1</v>
      </c>
      <c r="P584" s="608">
        <v>0</v>
      </c>
      <c r="Q584" s="608">
        <v>1</v>
      </c>
      <c r="R584" s="608">
        <v>0</v>
      </c>
      <c r="S584" s="608">
        <v>0</v>
      </c>
      <c r="T584" s="608">
        <v>0</v>
      </c>
      <c r="U584" s="608">
        <v>0</v>
      </c>
      <c r="V584" s="608">
        <v>0</v>
      </c>
      <c r="W584" s="608">
        <v>0</v>
      </c>
      <c r="X584" s="608">
        <v>0</v>
      </c>
      <c r="Y584" s="608">
        <v>0</v>
      </c>
      <c r="Z584" s="608">
        <v>1</v>
      </c>
      <c r="AA584" s="608">
        <v>0</v>
      </c>
      <c r="AB584" s="608">
        <v>0</v>
      </c>
      <c r="AC584" s="608">
        <v>0</v>
      </c>
      <c r="AD584" s="608">
        <v>0</v>
      </c>
      <c r="AE584" s="608">
        <v>0</v>
      </c>
      <c r="AF584" s="608">
        <v>0</v>
      </c>
      <c r="AG584" s="608">
        <v>0</v>
      </c>
      <c r="AH584" s="608">
        <v>1</v>
      </c>
      <c r="AI584" s="608">
        <v>0</v>
      </c>
    </row>
    <row r="585" spans="1:35" x14ac:dyDescent="0.3">
      <c r="A585" s="170" t="str">
        <f t="shared" si="9"/>
        <v>4.00856</v>
      </c>
      <c r="B585" s="608" t="s">
        <v>906</v>
      </c>
      <c r="C585" s="608" t="s">
        <v>2431</v>
      </c>
      <c r="D585" s="608" t="s">
        <v>2072</v>
      </c>
      <c r="E585" s="608" t="s">
        <v>10</v>
      </c>
      <c r="F585" s="608" t="s">
        <v>786</v>
      </c>
      <c r="G585" s="608" t="s">
        <v>9</v>
      </c>
      <c r="H585" s="608" t="s">
        <v>5308</v>
      </c>
      <c r="I585" s="608" t="s">
        <v>5309</v>
      </c>
      <c r="J585" s="608" t="s">
        <v>4393</v>
      </c>
      <c r="K585" s="608" t="s">
        <v>5426</v>
      </c>
      <c r="L585" s="608" t="s">
        <v>118</v>
      </c>
      <c r="M585" s="608" t="s">
        <v>10</v>
      </c>
      <c r="N585" s="608" t="s">
        <v>5</v>
      </c>
      <c r="O585" s="608">
        <v>9</v>
      </c>
      <c r="P585" s="608">
        <v>3</v>
      </c>
      <c r="Q585" s="608">
        <v>6</v>
      </c>
      <c r="R585" s="608">
        <v>1</v>
      </c>
      <c r="S585" s="608">
        <v>1</v>
      </c>
      <c r="T585" s="608">
        <v>0</v>
      </c>
      <c r="U585" s="608">
        <v>0</v>
      </c>
      <c r="V585" s="608">
        <v>1</v>
      </c>
      <c r="W585" s="608">
        <v>0</v>
      </c>
      <c r="X585" s="608">
        <v>1</v>
      </c>
      <c r="Y585" s="608">
        <v>1</v>
      </c>
      <c r="Z585" s="608">
        <v>6</v>
      </c>
      <c r="AA585" s="608">
        <v>1</v>
      </c>
      <c r="AB585" s="608">
        <v>0</v>
      </c>
      <c r="AC585" s="608">
        <v>0</v>
      </c>
      <c r="AD585" s="608">
        <v>0</v>
      </c>
      <c r="AE585" s="608">
        <v>0</v>
      </c>
      <c r="AF585" s="608">
        <v>1</v>
      </c>
      <c r="AG585" s="608">
        <v>0</v>
      </c>
      <c r="AH585" s="608">
        <v>5</v>
      </c>
      <c r="AI585" s="608">
        <v>0</v>
      </c>
    </row>
    <row r="586" spans="1:35" x14ac:dyDescent="0.3">
      <c r="A586" s="170" t="str">
        <f t="shared" si="9"/>
        <v>4.00857</v>
      </c>
      <c r="B586" s="608" t="s">
        <v>1020</v>
      </c>
      <c r="C586" s="608" t="s">
        <v>1382</v>
      </c>
      <c r="D586" s="608" t="s">
        <v>2432</v>
      </c>
      <c r="E586" s="608" t="s">
        <v>4730</v>
      </c>
      <c r="F586" s="608" t="s">
        <v>3279</v>
      </c>
      <c r="G586" s="608" t="s">
        <v>4</v>
      </c>
      <c r="H586" s="608" t="s">
        <v>5308</v>
      </c>
      <c r="I586" s="608">
        <v>0</v>
      </c>
      <c r="J586" s="608" t="s">
        <v>996</v>
      </c>
      <c r="K586" s="608" t="s">
        <v>5310</v>
      </c>
      <c r="L586" s="608" t="s">
        <v>33</v>
      </c>
      <c r="M586" s="608" t="s">
        <v>15</v>
      </c>
      <c r="N586" s="608" t="s">
        <v>1</v>
      </c>
      <c r="O586" s="608">
        <v>0</v>
      </c>
      <c r="P586" s="608">
        <v>0</v>
      </c>
      <c r="Q586" s="608">
        <v>0</v>
      </c>
      <c r="R586" s="608">
        <v>0</v>
      </c>
      <c r="S586" s="608">
        <v>0</v>
      </c>
      <c r="T586" s="608">
        <v>0</v>
      </c>
      <c r="U586" s="608">
        <v>0</v>
      </c>
      <c r="V586" s="608">
        <v>0</v>
      </c>
      <c r="W586" s="608">
        <v>0</v>
      </c>
      <c r="X586" s="608">
        <v>0</v>
      </c>
      <c r="Y586" s="608">
        <v>0</v>
      </c>
      <c r="Z586" s="608">
        <v>0</v>
      </c>
      <c r="AA586" s="608">
        <v>0</v>
      </c>
      <c r="AB586" s="608">
        <v>0</v>
      </c>
      <c r="AC586" s="608">
        <v>0</v>
      </c>
      <c r="AD586" s="608">
        <v>0</v>
      </c>
      <c r="AE586" s="608">
        <v>0</v>
      </c>
      <c r="AF586" s="608">
        <v>0</v>
      </c>
      <c r="AG586" s="608">
        <v>0</v>
      </c>
      <c r="AH586" s="608">
        <v>0</v>
      </c>
      <c r="AI586" s="608">
        <v>0</v>
      </c>
    </row>
    <row r="587" spans="1:35" x14ac:dyDescent="0.3">
      <c r="A587" s="170" t="str">
        <f t="shared" si="9"/>
        <v>4.00858</v>
      </c>
      <c r="B587" s="608" t="s">
        <v>907</v>
      </c>
      <c r="C587" s="608" t="s">
        <v>1382</v>
      </c>
      <c r="D587" s="608" t="s">
        <v>3483</v>
      </c>
      <c r="E587" s="608" t="s">
        <v>15</v>
      </c>
      <c r="F587" s="608" t="s">
        <v>440</v>
      </c>
      <c r="G587" s="608" t="s">
        <v>6</v>
      </c>
      <c r="H587" s="608" t="s">
        <v>5308</v>
      </c>
      <c r="I587" s="608">
        <v>0</v>
      </c>
      <c r="J587" s="608" t="s">
        <v>996</v>
      </c>
      <c r="K587" s="608" t="s">
        <v>5310</v>
      </c>
      <c r="L587" s="608" t="s">
        <v>72</v>
      </c>
      <c r="M587" s="608" t="s">
        <v>6</v>
      </c>
      <c r="N587" s="608" t="s">
        <v>1</v>
      </c>
      <c r="O587" s="608">
        <v>2</v>
      </c>
      <c r="P587" s="608">
        <v>2</v>
      </c>
      <c r="Q587" s="608">
        <v>0</v>
      </c>
      <c r="R587" s="608">
        <v>1</v>
      </c>
      <c r="S587" s="608">
        <v>1</v>
      </c>
      <c r="T587" s="608">
        <v>1</v>
      </c>
      <c r="U587" s="608">
        <v>1</v>
      </c>
      <c r="V587" s="608">
        <v>0</v>
      </c>
      <c r="W587" s="608">
        <v>0</v>
      </c>
      <c r="X587" s="608">
        <v>0</v>
      </c>
      <c r="Y587" s="608">
        <v>0</v>
      </c>
      <c r="Z587" s="608">
        <v>0</v>
      </c>
      <c r="AA587" s="608">
        <v>0</v>
      </c>
      <c r="AB587" s="608">
        <v>0</v>
      </c>
      <c r="AC587" s="608">
        <v>0</v>
      </c>
      <c r="AD587" s="608">
        <v>0</v>
      </c>
      <c r="AE587" s="608">
        <v>0</v>
      </c>
      <c r="AF587" s="608">
        <v>0</v>
      </c>
      <c r="AG587" s="608">
        <v>0</v>
      </c>
      <c r="AH587" s="608">
        <v>0</v>
      </c>
      <c r="AI587" s="608">
        <v>0</v>
      </c>
    </row>
    <row r="588" spans="1:35" x14ac:dyDescent="0.3">
      <c r="A588" s="170" t="str">
        <f t="shared" si="9"/>
        <v>4.00859</v>
      </c>
      <c r="B588" s="608" t="s">
        <v>908</v>
      </c>
      <c r="C588" s="608" t="s">
        <v>4749</v>
      </c>
      <c r="D588" s="608" t="s">
        <v>2436</v>
      </c>
      <c r="E588" s="608" t="s">
        <v>3</v>
      </c>
      <c r="F588" s="608" t="s">
        <v>58</v>
      </c>
      <c r="G588" s="608" t="s">
        <v>1</v>
      </c>
      <c r="H588" s="608" t="s">
        <v>5308</v>
      </c>
      <c r="I588" s="608" t="s">
        <v>5826</v>
      </c>
      <c r="J588" s="608" t="s">
        <v>4393</v>
      </c>
      <c r="K588" s="608" t="s">
        <v>5310</v>
      </c>
      <c r="L588" s="608" t="s">
        <v>35</v>
      </c>
      <c r="M588" s="608" t="s">
        <v>1</v>
      </c>
      <c r="N588" s="608" t="s">
        <v>1</v>
      </c>
      <c r="O588" s="608">
        <v>0</v>
      </c>
      <c r="P588" s="608">
        <v>0</v>
      </c>
      <c r="Q588" s="608">
        <v>0</v>
      </c>
      <c r="R588" s="608">
        <v>0</v>
      </c>
      <c r="S588" s="608">
        <v>0</v>
      </c>
      <c r="T588" s="608">
        <v>0</v>
      </c>
      <c r="U588" s="608">
        <v>0</v>
      </c>
      <c r="V588" s="608">
        <v>0</v>
      </c>
      <c r="W588" s="608">
        <v>0</v>
      </c>
      <c r="X588" s="608">
        <v>0</v>
      </c>
      <c r="Y588" s="608">
        <v>0</v>
      </c>
      <c r="Z588" s="608">
        <v>0</v>
      </c>
      <c r="AA588" s="608">
        <v>0</v>
      </c>
      <c r="AB588" s="608">
        <v>0</v>
      </c>
      <c r="AC588" s="608">
        <v>0</v>
      </c>
      <c r="AD588" s="608">
        <v>0</v>
      </c>
      <c r="AE588" s="608">
        <v>0</v>
      </c>
      <c r="AF588" s="608">
        <v>0</v>
      </c>
      <c r="AG588" s="608">
        <v>0</v>
      </c>
      <c r="AH588" s="608">
        <v>0</v>
      </c>
      <c r="AI588" s="608">
        <v>0</v>
      </c>
    </row>
    <row r="589" spans="1:35" x14ac:dyDescent="0.3">
      <c r="A589" s="170" t="str">
        <f t="shared" si="9"/>
        <v>4.00862</v>
      </c>
      <c r="B589" s="608" t="s">
        <v>655</v>
      </c>
      <c r="C589" s="608" t="s">
        <v>1382</v>
      </c>
      <c r="D589" s="608" t="s">
        <v>2976</v>
      </c>
      <c r="E589" s="608" t="s">
        <v>4728</v>
      </c>
      <c r="F589" s="608" t="s">
        <v>3278</v>
      </c>
      <c r="G589" s="608" t="s">
        <v>4</v>
      </c>
      <c r="H589" s="608" t="s">
        <v>5308</v>
      </c>
      <c r="I589" s="608">
        <v>0</v>
      </c>
      <c r="J589" s="608" t="s">
        <v>996</v>
      </c>
      <c r="K589" s="608" t="s">
        <v>5310</v>
      </c>
      <c r="L589" s="608" t="s">
        <v>33</v>
      </c>
      <c r="M589" s="608" t="s">
        <v>10</v>
      </c>
      <c r="N589" s="608" t="s">
        <v>1</v>
      </c>
      <c r="O589" s="608">
        <v>2</v>
      </c>
      <c r="P589" s="608">
        <v>2</v>
      </c>
      <c r="Q589" s="608">
        <v>0</v>
      </c>
      <c r="R589" s="608">
        <v>0</v>
      </c>
      <c r="S589" s="608">
        <v>0</v>
      </c>
      <c r="T589" s="608">
        <v>0</v>
      </c>
      <c r="U589" s="608">
        <v>0</v>
      </c>
      <c r="V589" s="608">
        <v>1</v>
      </c>
      <c r="W589" s="608">
        <v>1</v>
      </c>
      <c r="X589" s="608">
        <v>1</v>
      </c>
      <c r="Y589" s="608">
        <v>1</v>
      </c>
      <c r="Z589" s="608">
        <v>0</v>
      </c>
      <c r="AA589" s="608">
        <v>0</v>
      </c>
      <c r="AB589" s="608">
        <v>0</v>
      </c>
      <c r="AC589" s="608">
        <v>0</v>
      </c>
      <c r="AD589" s="608">
        <v>0</v>
      </c>
      <c r="AE589" s="608">
        <v>0</v>
      </c>
      <c r="AF589" s="608">
        <v>0</v>
      </c>
      <c r="AG589" s="608">
        <v>0</v>
      </c>
      <c r="AH589" s="608">
        <v>0</v>
      </c>
      <c r="AI589" s="608">
        <v>0</v>
      </c>
    </row>
    <row r="590" spans="1:35" x14ac:dyDescent="0.3">
      <c r="A590" s="170" t="str">
        <f t="shared" si="9"/>
        <v>4.00864</v>
      </c>
      <c r="B590" s="608" t="s">
        <v>1032</v>
      </c>
      <c r="C590" s="608" t="s">
        <v>2438</v>
      </c>
      <c r="D590" s="608" t="s">
        <v>1447</v>
      </c>
      <c r="E590" s="608" t="s">
        <v>743</v>
      </c>
      <c r="F590" s="608" t="s">
        <v>739</v>
      </c>
      <c r="G590" s="608" t="s">
        <v>5</v>
      </c>
      <c r="H590" s="608" t="s">
        <v>5308</v>
      </c>
      <c r="I590" s="608" t="s">
        <v>5309</v>
      </c>
      <c r="J590" s="608" t="s">
        <v>4393</v>
      </c>
      <c r="K590" s="608" t="s">
        <v>5426</v>
      </c>
      <c r="L590" s="608" t="s">
        <v>60</v>
      </c>
      <c r="M590" s="608" t="s">
        <v>2</v>
      </c>
      <c r="N590" s="608" t="s">
        <v>4</v>
      </c>
      <c r="O590" s="608">
        <v>84</v>
      </c>
      <c r="P590" s="608">
        <v>62</v>
      </c>
      <c r="Q590" s="608">
        <v>22</v>
      </c>
      <c r="R590" s="608">
        <v>21</v>
      </c>
      <c r="S590" s="608">
        <v>15</v>
      </c>
      <c r="T590" s="608">
        <v>41</v>
      </c>
      <c r="U590" s="608">
        <v>29</v>
      </c>
      <c r="V590" s="608">
        <v>0</v>
      </c>
      <c r="W590" s="608">
        <v>0</v>
      </c>
      <c r="X590" s="608">
        <v>22</v>
      </c>
      <c r="Y590" s="608">
        <v>18</v>
      </c>
      <c r="Z590" s="608">
        <v>0</v>
      </c>
      <c r="AA590" s="608">
        <v>0</v>
      </c>
      <c r="AB590" s="608">
        <v>0</v>
      </c>
      <c r="AC590" s="608">
        <v>0</v>
      </c>
      <c r="AD590" s="608">
        <v>6</v>
      </c>
      <c r="AE590" s="608">
        <v>12</v>
      </c>
      <c r="AF590" s="608">
        <v>0</v>
      </c>
      <c r="AG590" s="608">
        <v>4</v>
      </c>
      <c r="AH590" s="608">
        <v>0</v>
      </c>
      <c r="AI590" s="608">
        <v>0</v>
      </c>
    </row>
    <row r="591" spans="1:35" x14ac:dyDescent="0.3">
      <c r="A591" s="170" t="str">
        <f t="shared" si="9"/>
        <v>4.00866</v>
      </c>
      <c r="B591" s="608" t="s">
        <v>909</v>
      </c>
      <c r="C591" s="608" t="s">
        <v>2439</v>
      </c>
      <c r="D591" s="608" t="s">
        <v>2593</v>
      </c>
      <c r="E591" s="608" t="s">
        <v>295</v>
      </c>
      <c r="F591" s="608" t="s">
        <v>4215</v>
      </c>
      <c r="G591" s="608" t="s">
        <v>7</v>
      </c>
      <c r="H591" s="608" t="s">
        <v>5308</v>
      </c>
      <c r="I591" s="608" t="s">
        <v>7139</v>
      </c>
      <c r="J591" s="608" t="s">
        <v>4393</v>
      </c>
      <c r="K591" s="608" t="s">
        <v>5426</v>
      </c>
      <c r="L591" s="608" t="s">
        <v>60</v>
      </c>
      <c r="M591" s="608" t="s">
        <v>1</v>
      </c>
      <c r="N591" s="608" t="s">
        <v>3</v>
      </c>
      <c r="O591" s="608">
        <v>69</v>
      </c>
      <c r="P591" s="608">
        <v>39</v>
      </c>
      <c r="Q591" s="608">
        <v>30</v>
      </c>
      <c r="R591" s="608">
        <v>26</v>
      </c>
      <c r="S591" s="608">
        <v>15</v>
      </c>
      <c r="T591" s="608">
        <v>29</v>
      </c>
      <c r="U591" s="608">
        <v>16</v>
      </c>
      <c r="V591" s="608">
        <v>14</v>
      </c>
      <c r="W591" s="608">
        <v>8</v>
      </c>
      <c r="X591" s="608">
        <v>0</v>
      </c>
      <c r="Y591" s="608">
        <v>0</v>
      </c>
      <c r="Z591" s="608">
        <v>0</v>
      </c>
      <c r="AA591" s="608">
        <v>0</v>
      </c>
      <c r="AB591" s="608">
        <v>0</v>
      </c>
      <c r="AC591" s="608">
        <v>0</v>
      </c>
      <c r="AD591" s="608">
        <v>11</v>
      </c>
      <c r="AE591" s="608">
        <v>13</v>
      </c>
      <c r="AF591" s="608">
        <v>6</v>
      </c>
      <c r="AG591" s="608">
        <v>0</v>
      </c>
      <c r="AH591" s="608">
        <v>0</v>
      </c>
      <c r="AI591" s="608">
        <v>0</v>
      </c>
    </row>
    <row r="592" spans="1:35" x14ac:dyDescent="0.3">
      <c r="A592" s="170" t="str">
        <f t="shared" si="9"/>
        <v>4.00868</v>
      </c>
      <c r="B592" s="608" t="s">
        <v>656</v>
      </c>
      <c r="C592" s="608" t="s">
        <v>2440</v>
      </c>
      <c r="D592" s="608" t="s">
        <v>2441</v>
      </c>
      <c r="E592" s="608" t="s">
        <v>5</v>
      </c>
      <c r="F592" s="608" t="s">
        <v>120</v>
      </c>
      <c r="G592" s="608" t="s">
        <v>4</v>
      </c>
      <c r="H592" s="608" t="s">
        <v>5308</v>
      </c>
      <c r="I592" s="608" t="s">
        <v>5309</v>
      </c>
      <c r="J592" s="608" t="s">
        <v>4393</v>
      </c>
      <c r="K592" s="608" t="s">
        <v>5310</v>
      </c>
      <c r="L592" s="608" t="s">
        <v>48</v>
      </c>
      <c r="M592" s="608" t="s">
        <v>1</v>
      </c>
      <c r="N592" s="608" t="s">
        <v>9</v>
      </c>
      <c r="O592" s="608">
        <v>109</v>
      </c>
      <c r="P592" s="608">
        <v>69</v>
      </c>
      <c r="Q592" s="608">
        <v>40</v>
      </c>
      <c r="R592" s="608">
        <v>24</v>
      </c>
      <c r="S592" s="608">
        <v>16</v>
      </c>
      <c r="T592" s="608">
        <v>29</v>
      </c>
      <c r="U592" s="608">
        <v>15</v>
      </c>
      <c r="V592" s="608">
        <v>10</v>
      </c>
      <c r="W592" s="608">
        <v>8</v>
      </c>
      <c r="X592" s="608">
        <v>41</v>
      </c>
      <c r="Y592" s="608">
        <v>26</v>
      </c>
      <c r="Z592" s="608">
        <v>5</v>
      </c>
      <c r="AA592" s="608">
        <v>4</v>
      </c>
      <c r="AB592" s="608">
        <v>0</v>
      </c>
      <c r="AC592" s="608">
        <v>0</v>
      </c>
      <c r="AD592" s="608">
        <v>8</v>
      </c>
      <c r="AE592" s="608">
        <v>14</v>
      </c>
      <c r="AF592" s="608">
        <v>2</v>
      </c>
      <c r="AG592" s="608">
        <v>15</v>
      </c>
      <c r="AH592" s="608">
        <v>1</v>
      </c>
      <c r="AI592" s="608">
        <v>0</v>
      </c>
    </row>
    <row r="593" spans="1:35" x14ac:dyDescent="0.3">
      <c r="A593" s="170" t="str">
        <f t="shared" si="9"/>
        <v>4.00869</v>
      </c>
      <c r="B593" s="608" t="s">
        <v>657</v>
      </c>
      <c r="C593" s="608" t="s">
        <v>2442</v>
      </c>
      <c r="D593" s="608" t="s">
        <v>2443</v>
      </c>
      <c r="E593" s="608" t="s">
        <v>5</v>
      </c>
      <c r="F593" s="608" t="s">
        <v>120</v>
      </c>
      <c r="G593" s="608" t="s">
        <v>3</v>
      </c>
      <c r="H593" s="608" t="s">
        <v>5308</v>
      </c>
      <c r="I593" s="608" t="s">
        <v>5309</v>
      </c>
      <c r="J593" s="608" t="s">
        <v>4393</v>
      </c>
      <c r="K593" s="608" t="s">
        <v>5310</v>
      </c>
      <c r="L593" s="608" t="s">
        <v>48</v>
      </c>
      <c r="M593" s="608" t="s">
        <v>9</v>
      </c>
      <c r="N593" s="608" t="s">
        <v>3</v>
      </c>
      <c r="O593" s="608">
        <v>122</v>
      </c>
      <c r="P593" s="608">
        <v>58</v>
      </c>
      <c r="Q593" s="608">
        <v>64</v>
      </c>
      <c r="R593" s="608">
        <v>51</v>
      </c>
      <c r="S593" s="608">
        <v>24</v>
      </c>
      <c r="T593" s="608">
        <v>24</v>
      </c>
      <c r="U593" s="608">
        <v>11</v>
      </c>
      <c r="V593" s="608">
        <v>12</v>
      </c>
      <c r="W593" s="608">
        <v>6</v>
      </c>
      <c r="X593" s="608">
        <v>32</v>
      </c>
      <c r="Y593" s="608">
        <v>16</v>
      </c>
      <c r="Z593" s="608">
        <v>3</v>
      </c>
      <c r="AA593" s="608">
        <v>1</v>
      </c>
      <c r="AB593" s="608">
        <v>0</v>
      </c>
      <c r="AC593" s="608">
        <v>0</v>
      </c>
      <c r="AD593" s="608">
        <v>27</v>
      </c>
      <c r="AE593" s="608">
        <v>13</v>
      </c>
      <c r="AF593" s="608">
        <v>6</v>
      </c>
      <c r="AG593" s="608">
        <v>16</v>
      </c>
      <c r="AH593" s="608">
        <v>2</v>
      </c>
      <c r="AI593" s="608">
        <v>0</v>
      </c>
    </row>
    <row r="594" spans="1:35" x14ac:dyDescent="0.3">
      <c r="A594" s="170" t="str">
        <f t="shared" si="9"/>
        <v>4.00870</v>
      </c>
      <c r="B594" s="608" t="s">
        <v>910</v>
      </c>
      <c r="C594" s="608" t="s">
        <v>2444</v>
      </c>
      <c r="D594" s="608" t="s">
        <v>2445</v>
      </c>
      <c r="E594" s="608" t="s">
        <v>4741</v>
      </c>
      <c r="F594" s="608" t="s">
        <v>101</v>
      </c>
      <c r="G594" s="608" t="s">
        <v>5</v>
      </c>
      <c r="H594" s="608" t="s">
        <v>5308</v>
      </c>
      <c r="I594" s="608" t="s">
        <v>5309</v>
      </c>
      <c r="J594" s="608" t="s">
        <v>4393</v>
      </c>
      <c r="K594" s="608" t="s">
        <v>5426</v>
      </c>
      <c r="L594" s="608" t="s">
        <v>102</v>
      </c>
      <c r="M594" s="608" t="s">
        <v>11</v>
      </c>
      <c r="N594" s="608" t="s">
        <v>1</v>
      </c>
      <c r="O594" s="608">
        <v>83</v>
      </c>
      <c r="P594" s="608">
        <v>38</v>
      </c>
      <c r="Q594" s="608">
        <v>45</v>
      </c>
      <c r="R594" s="608">
        <v>15</v>
      </c>
      <c r="S594" s="608">
        <v>11</v>
      </c>
      <c r="T594" s="608">
        <v>29</v>
      </c>
      <c r="U594" s="608">
        <v>10</v>
      </c>
      <c r="V594" s="608">
        <v>9</v>
      </c>
      <c r="W594" s="608">
        <v>5</v>
      </c>
      <c r="X594" s="608">
        <v>19</v>
      </c>
      <c r="Y594" s="608">
        <v>8</v>
      </c>
      <c r="Z594" s="608">
        <v>11</v>
      </c>
      <c r="AA594" s="608">
        <v>4</v>
      </c>
      <c r="AB594" s="608">
        <v>0</v>
      </c>
      <c r="AC594" s="608">
        <v>0</v>
      </c>
      <c r="AD594" s="608">
        <v>4</v>
      </c>
      <c r="AE594" s="608">
        <v>19</v>
      </c>
      <c r="AF594" s="608">
        <v>4</v>
      </c>
      <c r="AG594" s="608">
        <v>11</v>
      </c>
      <c r="AH594" s="608">
        <v>7</v>
      </c>
      <c r="AI594" s="608">
        <v>0</v>
      </c>
    </row>
    <row r="595" spans="1:35" x14ac:dyDescent="0.3">
      <c r="A595" s="170" t="str">
        <f t="shared" si="9"/>
        <v>4.00871</v>
      </c>
      <c r="B595" s="608" t="s">
        <v>658</v>
      </c>
      <c r="C595" s="608" t="s">
        <v>2448</v>
      </c>
      <c r="D595" s="608" t="s">
        <v>2449</v>
      </c>
      <c r="E595" s="608" t="s">
        <v>4734</v>
      </c>
      <c r="F595" s="608" t="s">
        <v>3280</v>
      </c>
      <c r="G595" s="608" t="s">
        <v>14</v>
      </c>
      <c r="H595" s="608" t="s">
        <v>5308</v>
      </c>
      <c r="I595" s="608" t="s">
        <v>6387</v>
      </c>
      <c r="J595" s="608" t="s">
        <v>4393</v>
      </c>
      <c r="K595" s="608" t="s">
        <v>5310</v>
      </c>
      <c r="L595" s="608" t="s">
        <v>72</v>
      </c>
      <c r="M595" s="608" t="s">
        <v>3</v>
      </c>
      <c r="N595" s="608" t="s">
        <v>1</v>
      </c>
      <c r="O595" s="608">
        <v>27</v>
      </c>
      <c r="P595" s="608">
        <v>14</v>
      </c>
      <c r="Q595" s="608">
        <v>13</v>
      </c>
      <c r="R595" s="608">
        <v>7</v>
      </c>
      <c r="S595" s="608">
        <v>3</v>
      </c>
      <c r="T595" s="608">
        <v>6</v>
      </c>
      <c r="U595" s="608">
        <v>4</v>
      </c>
      <c r="V595" s="608">
        <v>6</v>
      </c>
      <c r="W595" s="608">
        <v>4</v>
      </c>
      <c r="X595" s="608">
        <v>8</v>
      </c>
      <c r="Y595" s="608">
        <v>3</v>
      </c>
      <c r="Z595" s="608">
        <v>0</v>
      </c>
      <c r="AA595" s="608">
        <v>0</v>
      </c>
      <c r="AB595" s="608">
        <v>0</v>
      </c>
      <c r="AC595" s="608">
        <v>0</v>
      </c>
      <c r="AD595" s="608">
        <v>4</v>
      </c>
      <c r="AE595" s="608">
        <v>2</v>
      </c>
      <c r="AF595" s="608">
        <v>2</v>
      </c>
      <c r="AG595" s="608">
        <v>5</v>
      </c>
      <c r="AH595" s="608">
        <v>0</v>
      </c>
      <c r="AI595" s="608">
        <v>0</v>
      </c>
    </row>
    <row r="596" spans="1:35" x14ac:dyDescent="0.3">
      <c r="A596" s="170" t="str">
        <f t="shared" si="9"/>
        <v>4.00872</v>
      </c>
      <c r="B596" s="608" t="s">
        <v>1033</v>
      </c>
      <c r="C596" s="608" t="s">
        <v>2451</v>
      </c>
      <c r="D596" s="608" t="s">
        <v>2452</v>
      </c>
      <c r="E596" s="608" t="s">
        <v>6</v>
      </c>
      <c r="F596" s="608" t="s">
        <v>756</v>
      </c>
      <c r="G596" s="608" t="s">
        <v>7</v>
      </c>
      <c r="H596" s="608" t="s">
        <v>5308</v>
      </c>
      <c r="I596" s="608" t="s">
        <v>6387</v>
      </c>
      <c r="J596" s="608" t="s">
        <v>4393</v>
      </c>
      <c r="K596" s="608" t="s">
        <v>5426</v>
      </c>
      <c r="L596" s="608" t="s">
        <v>60</v>
      </c>
      <c r="M596" s="608" t="s">
        <v>1</v>
      </c>
      <c r="N596" s="608" t="s">
        <v>2</v>
      </c>
      <c r="O596" s="608">
        <v>65</v>
      </c>
      <c r="P596" s="608">
        <v>38</v>
      </c>
      <c r="Q596" s="608">
        <v>27</v>
      </c>
      <c r="R596" s="608">
        <v>29</v>
      </c>
      <c r="S596" s="608">
        <v>11</v>
      </c>
      <c r="T596" s="608">
        <v>20</v>
      </c>
      <c r="U596" s="608">
        <v>14</v>
      </c>
      <c r="V596" s="608">
        <v>2</v>
      </c>
      <c r="W596" s="608">
        <v>2</v>
      </c>
      <c r="X596" s="608">
        <v>10</v>
      </c>
      <c r="Y596" s="608">
        <v>7</v>
      </c>
      <c r="Z596" s="608">
        <v>4</v>
      </c>
      <c r="AA596" s="608">
        <v>4</v>
      </c>
      <c r="AB596" s="608">
        <v>0</v>
      </c>
      <c r="AC596" s="608">
        <v>0</v>
      </c>
      <c r="AD596" s="608">
        <v>18</v>
      </c>
      <c r="AE596" s="608">
        <v>6</v>
      </c>
      <c r="AF596" s="608">
        <v>0</v>
      </c>
      <c r="AG596" s="608">
        <v>3</v>
      </c>
      <c r="AH596" s="608">
        <v>0</v>
      </c>
      <c r="AI596" s="608">
        <v>0</v>
      </c>
    </row>
    <row r="597" spans="1:35" x14ac:dyDescent="0.3">
      <c r="A597" s="170" t="str">
        <f t="shared" si="9"/>
        <v>4.00873</v>
      </c>
      <c r="B597" s="608" t="s">
        <v>911</v>
      </c>
      <c r="C597" s="608" t="s">
        <v>2453</v>
      </c>
      <c r="D597" s="608" t="s">
        <v>2454</v>
      </c>
      <c r="E597" s="608" t="s">
        <v>6</v>
      </c>
      <c r="F597" s="608" t="s">
        <v>756</v>
      </c>
      <c r="G597" s="608" t="s">
        <v>10</v>
      </c>
      <c r="H597" s="608" t="s">
        <v>5308</v>
      </c>
      <c r="I597" s="608" t="s">
        <v>6387</v>
      </c>
      <c r="J597" s="608" t="s">
        <v>4393</v>
      </c>
      <c r="K597" s="608" t="s">
        <v>5426</v>
      </c>
      <c r="L597" s="608" t="s">
        <v>48</v>
      </c>
      <c r="M597" s="608" t="s">
        <v>5</v>
      </c>
      <c r="N597" s="608" t="s">
        <v>14</v>
      </c>
      <c r="O597" s="608">
        <v>19</v>
      </c>
      <c r="P597" s="608">
        <v>8</v>
      </c>
      <c r="Q597" s="608">
        <v>11</v>
      </c>
      <c r="R597" s="608">
        <v>4</v>
      </c>
      <c r="S597" s="608">
        <v>1</v>
      </c>
      <c r="T597" s="608">
        <v>5</v>
      </c>
      <c r="U597" s="608">
        <v>4</v>
      </c>
      <c r="V597" s="608">
        <v>1</v>
      </c>
      <c r="W597" s="608">
        <v>0</v>
      </c>
      <c r="X597" s="608">
        <v>7</v>
      </c>
      <c r="Y597" s="608">
        <v>3</v>
      </c>
      <c r="Z597" s="608">
        <v>2</v>
      </c>
      <c r="AA597" s="608">
        <v>0</v>
      </c>
      <c r="AB597" s="608">
        <v>0</v>
      </c>
      <c r="AC597" s="608">
        <v>0</v>
      </c>
      <c r="AD597" s="608">
        <v>3</v>
      </c>
      <c r="AE597" s="608">
        <v>1</v>
      </c>
      <c r="AF597" s="608">
        <v>1</v>
      </c>
      <c r="AG597" s="608">
        <v>4</v>
      </c>
      <c r="AH597" s="608">
        <v>2</v>
      </c>
      <c r="AI597" s="608">
        <v>0</v>
      </c>
    </row>
    <row r="598" spans="1:35" x14ac:dyDescent="0.3">
      <c r="A598" s="170" t="str">
        <f t="shared" si="9"/>
        <v>4.00874</v>
      </c>
      <c r="B598" s="608" t="s">
        <v>313</v>
      </c>
      <c r="C598" s="608" t="s">
        <v>2455</v>
      </c>
      <c r="D598" s="608" t="s">
        <v>4182</v>
      </c>
      <c r="E598" s="608" t="s">
        <v>4739</v>
      </c>
      <c r="F598" s="608" t="s">
        <v>3281</v>
      </c>
      <c r="G598" s="608" t="s">
        <v>1</v>
      </c>
      <c r="H598" s="608" t="s">
        <v>5308</v>
      </c>
      <c r="I598" s="608" t="s">
        <v>5950</v>
      </c>
      <c r="J598" s="608" t="s">
        <v>4393</v>
      </c>
      <c r="K598" s="608" t="s">
        <v>5426</v>
      </c>
      <c r="L598" s="608" t="s">
        <v>60</v>
      </c>
      <c r="M598" s="608" t="s">
        <v>4</v>
      </c>
      <c r="N598" s="608" t="s">
        <v>1</v>
      </c>
      <c r="O598" s="608">
        <v>64</v>
      </c>
      <c r="P598" s="608">
        <v>37</v>
      </c>
      <c r="Q598" s="608">
        <v>27</v>
      </c>
      <c r="R598" s="608">
        <v>5</v>
      </c>
      <c r="S598" s="608">
        <v>4</v>
      </c>
      <c r="T598" s="608">
        <v>7</v>
      </c>
      <c r="U598" s="608">
        <v>3</v>
      </c>
      <c r="V598" s="608">
        <v>14</v>
      </c>
      <c r="W598" s="608">
        <v>8</v>
      </c>
      <c r="X598" s="608">
        <v>22</v>
      </c>
      <c r="Y598" s="608">
        <v>10</v>
      </c>
      <c r="Z598" s="608">
        <v>16</v>
      </c>
      <c r="AA598" s="608">
        <v>12</v>
      </c>
      <c r="AB598" s="608">
        <v>0</v>
      </c>
      <c r="AC598" s="608">
        <v>0</v>
      </c>
      <c r="AD598" s="608">
        <v>1</v>
      </c>
      <c r="AE598" s="608">
        <v>4</v>
      </c>
      <c r="AF598" s="608">
        <v>6</v>
      </c>
      <c r="AG598" s="608">
        <v>12</v>
      </c>
      <c r="AH598" s="608">
        <v>4</v>
      </c>
      <c r="AI598" s="608">
        <v>0</v>
      </c>
    </row>
    <row r="599" spans="1:35" x14ac:dyDescent="0.3">
      <c r="A599" s="170" t="str">
        <f t="shared" si="9"/>
        <v>4.00877</v>
      </c>
      <c r="B599" s="608" t="s">
        <v>659</v>
      </c>
      <c r="C599" s="608" t="s">
        <v>1382</v>
      </c>
      <c r="D599" s="608" t="s">
        <v>3484</v>
      </c>
      <c r="E599" s="608" t="s">
        <v>7</v>
      </c>
      <c r="F599" s="608" t="s">
        <v>103</v>
      </c>
      <c r="G599" s="608" t="s">
        <v>6</v>
      </c>
      <c r="H599" s="608" t="s">
        <v>5308</v>
      </c>
      <c r="I599" s="608">
        <v>0</v>
      </c>
      <c r="J599" s="608" t="s">
        <v>996</v>
      </c>
      <c r="K599" s="608" t="s">
        <v>5310</v>
      </c>
      <c r="L599" s="608" t="s">
        <v>102</v>
      </c>
      <c r="M599" s="608" t="s">
        <v>6</v>
      </c>
      <c r="N599" s="608" t="s">
        <v>2</v>
      </c>
      <c r="O599" s="608">
        <v>0</v>
      </c>
      <c r="P599" s="608">
        <v>0</v>
      </c>
      <c r="Q599" s="608">
        <v>0</v>
      </c>
      <c r="R599" s="608">
        <v>0</v>
      </c>
      <c r="S599" s="608">
        <v>0</v>
      </c>
      <c r="T599" s="608">
        <v>0</v>
      </c>
      <c r="U599" s="608">
        <v>0</v>
      </c>
      <c r="V599" s="608">
        <v>0</v>
      </c>
      <c r="W599" s="608">
        <v>0</v>
      </c>
      <c r="X599" s="608">
        <v>0</v>
      </c>
      <c r="Y599" s="608">
        <v>0</v>
      </c>
      <c r="Z599" s="608">
        <v>0</v>
      </c>
      <c r="AA599" s="608">
        <v>0</v>
      </c>
      <c r="AB599" s="608">
        <v>0</v>
      </c>
      <c r="AC599" s="608">
        <v>0</v>
      </c>
      <c r="AD599" s="608">
        <v>0</v>
      </c>
      <c r="AE599" s="608">
        <v>0</v>
      </c>
      <c r="AF599" s="608">
        <v>0</v>
      </c>
      <c r="AG599" s="608">
        <v>0</v>
      </c>
      <c r="AH599" s="608">
        <v>0</v>
      </c>
      <c r="AI599" s="608">
        <v>0</v>
      </c>
    </row>
    <row r="600" spans="1:35" x14ac:dyDescent="0.3">
      <c r="A600" s="170" t="str">
        <f t="shared" si="9"/>
        <v>4.00878</v>
      </c>
      <c r="B600" s="608" t="s">
        <v>660</v>
      </c>
      <c r="C600" s="608" t="s">
        <v>1382</v>
      </c>
      <c r="D600" s="608" t="s">
        <v>3485</v>
      </c>
      <c r="E600" s="608" t="s">
        <v>3</v>
      </c>
      <c r="F600" s="608" t="s">
        <v>58</v>
      </c>
      <c r="G600" s="608" t="s">
        <v>4</v>
      </c>
      <c r="H600" s="608" t="s">
        <v>5308</v>
      </c>
      <c r="I600" s="608">
        <v>0</v>
      </c>
      <c r="J600" s="608" t="s">
        <v>996</v>
      </c>
      <c r="K600" s="608" t="s">
        <v>5310</v>
      </c>
      <c r="L600" s="608" t="s">
        <v>35</v>
      </c>
      <c r="M600" s="608" t="s">
        <v>1</v>
      </c>
      <c r="N600" s="608" t="s">
        <v>4</v>
      </c>
      <c r="O600" s="608">
        <v>2</v>
      </c>
      <c r="P600" s="608">
        <v>2</v>
      </c>
      <c r="Q600" s="608">
        <v>0</v>
      </c>
      <c r="R600" s="608">
        <v>2</v>
      </c>
      <c r="S600" s="608">
        <v>2</v>
      </c>
      <c r="T600" s="608">
        <v>0</v>
      </c>
      <c r="U600" s="608">
        <v>0</v>
      </c>
      <c r="V600" s="608">
        <v>0</v>
      </c>
      <c r="W600" s="608">
        <v>0</v>
      </c>
      <c r="X600" s="608">
        <v>0</v>
      </c>
      <c r="Y600" s="608">
        <v>0</v>
      </c>
      <c r="Z600" s="608">
        <v>0</v>
      </c>
      <c r="AA600" s="608">
        <v>0</v>
      </c>
      <c r="AB600" s="608">
        <v>0</v>
      </c>
      <c r="AC600" s="608">
        <v>0</v>
      </c>
      <c r="AD600" s="608">
        <v>0</v>
      </c>
      <c r="AE600" s="608">
        <v>0</v>
      </c>
      <c r="AF600" s="608">
        <v>0</v>
      </c>
      <c r="AG600" s="608">
        <v>0</v>
      </c>
      <c r="AH600" s="608">
        <v>0</v>
      </c>
      <c r="AI600" s="608">
        <v>0</v>
      </c>
    </row>
    <row r="601" spans="1:35" x14ac:dyDescent="0.3">
      <c r="A601" s="170" t="str">
        <f t="shared" si="9"/>
        <v>4.00879</v>
      </c>
      <c r="B601" s="608" t="s">
        <v>661</v>
      </c>
      <c r="C601" s="608" t="s">
        <v>1382</v>
      </c>
      <c r="D601" s="608" t="s">
        <v>2456</v>
      </c>
      <c r="E601" s="608" t="s">
        <v>741</v>
      </c>
      <c r="F601" s="608" t="s">
        <v>39</v>
      </c>
      <c r="G601" s="608" t="s">
        <v>3</v>
      </c>
      <c r="H601" s="608" t="s">
        <v>5308</v>
      </c>
      <c r="I601" s="608">
        <v>0</v>
      </c>
      <c r="J601" s="608" t="s">
        <v>996</v>
      </c>
      <c r="K601" s="608" t="s">
        <v>5310</v>
      </c>
      <c r="L601" s="608" t="s">
        <v>33</v>
      </c>
      <c r="M601" s="608" t="s">
        <v>6</v>
      </c>
      <c r="N601" s="608" t="s">
        <v>1</v>
      </c>
      <c r="O601" s="608">
        <v>18</v>
      </c>
      <c r="P601" s="608">
        <v>9</v>
      </c>
      <c r="Q601" s="608">
        <v>9</v>
      </c>
      <c r="R601" s="608">
        <v>4</v>
      </c>
      <c r="S601" s="608">
        <v>2</v>
      </c>
      <c r="T601" s="608">
        <v>3</v>
      </c>
      <c r="U601" s="608">
        <v>2</v>
      </c>
      <c r="V601" s="608">
        <v>7</v>
      </c>
      <c r="W601" s="608">
        <v>4</v>
      </c>
      <c r="X601" s="608">
        <v>4</v>
      </c>
      <c r="Y601" s="608">
        <v>1</v>
      </c>
      <c r="Z601" s="608">
        <v>0</v>
      </c>
      <c r="AA601" s="608">
        <v>0</v>
      </c>
      <c r="AB601" s="608">
        <v>0</v>
      </c>
      <c r="AC601" s="608">
        <v>0</v>
      </c>
      <c r="AD601" s="608">
        <v>2</v>
      </c>
      <c r="AE601" s="608">
        <v>1</v>
      </c>
      <c r="AF601" s="608">
        <v>3</v>
      </c>
      <c r="AG601" s="608">
        <v>3</v>
      </c>
      <c r="AH601" s="608">
        <v>0</v>
      </c>
      <c r="AI601" s="608">
        <v>0</v>
      </c>
    </row>
    <row r="602" spans="1:35" x14ac:dyDescent="0.3">
      <c r="A602" s="170" t="str">
        <f t="shared" si="9"/>
        <v>4.00881</v>
      </c>
      <c r="B602" s="608" t="s">
        <v>662</v>
      </c>
      <c r="C602" s="608" t="s">
        <v>1382</v>
      </c>
      <c r="D602" s="608" t="s">
        <v>3486</v>
      </c>
      <c r="E602" s="608" t="s">
        <v>4730</v>
      </c>
      <c r="F602" s="608" t="s">
        <v>3279</v>
      </c>
      <c r="G602" s="608" t="s">
        <v>6</v>
      </c>
      <c r="H602" s="608" t="s">
        <v>5308</v>
      </c>
      <c r="I602" s="608">
        <v>0</v>
      </c>
      <c r="J602" s="608" t="s">
        <v>996</v>
      </c>
      <c r="K602" s="608" t="s">
        <v>5310</v>
      </c>
      <c r="L602" s="608" t="s">
        <v>33</v>
      </c>
      <c r="M602" s="608" t="s">
        <v>13</v>
      </c>
      <c r="N602" s="608" t="s">
        <v>2</v>
      </c>
      <c r="O602" s="608">
        <v>31</v>
      </c>
      <c r="P602" s="608">
        <v>19</v>
      </c>
      <c r="Q602" s="608">
        <v>12</v>
      </c>
      <c r="R602" s="608">
        <v>7</v>
      </c>
      <c r="S602" s="608">
        <v>5</v>
      </c>
      <c r="T602" s="608">
        <v>9</v>
      </c>
      <c r="U602" s="608">
        <v>3</v>
      </c>
      <c r="V602" s="608">
        <v>7</v>
      </c>
      <c r="W602" s="608">
        <v>3</v>
      </c>
      <c r="X602" s="608">
        <v>7</v>
      </c>
      <c r="Y602" s="608">
        <v>7</v>
      </c>
      <c r="Z602" s="608">
        <v>1</v>
      </c>
      <c r="AA602" s="608">
        <v>1</v>
      </c>
      <c r="AB602" s="608">
        <v>0</v>
      </c>
      <c r="AC602" s="608">
        <v>0</v>
      </c>
      <c r="AD602" s="608">
        <v>2</v>
      </c>
      <c r="AE602" s="608">
        <v>6</v>
      </c>
      <c r="AF602" s="608">
        <v>4</v>
      </c>
      <c r="AG602" s="608">
        <v>0</v>
      </c>
      <c r="AH602" s="608">
        <v>0</v>
      </c>
      <c r="AI602" s="608">
        <v>0</v>
      </c>
    </row>
    <row r="603" spans="1:35" x14ac:dyDescent="0.3">
      <c r="A603" s="170" t="str">
        <f t="shared" si="9"/>
        <v>4.00884</v>
      </c>
      <c r="B603" s="608" t="s">
        <v>1022</v>
      </c>
      <c r="C603" s="608" t="s">
        <v>2460</v>
      </c>
      <c r="D603" s="608" t="s">
        <v>2461</v>
      </c>
      <c r="E603" s="608" t="s">
        <v>6</v>
      </c>
      <c r="F603" s="608" t="s">
        <v>756</v>
      </c>
      <c r="G603" s="608" t="s">
        <v>2</v>
      </c>
      <c r="H603" s="608" t="s">
        <v>5308</v>
      </c>
      <c r="I603" s="608" t="s">
        <v>5367</v>
      </c>
      <c r="J603" s="608" t="s">
        <v>4393</v>
      </c>
      <c r="K603" s="608" t="s">
        <v>5310</v>
      </c>
      <c r="L603" s="608" t="s">
        <v>48</v>
      </c>
      <c r="M603" s="608" t="s">
        <v>5</v>
      </c>
      <c r="N603" s="608" t="s">
        <v>1</v>
      </c>
      <c r="O603" s="608">
        <v>214</v>
      </c>
      <c r="P603" s="608">
        <v>132</v>
      </c>
      <c r="Q603" s="608">
        <v>82</v>
      </c>
      <c r="R603" s="608">
        <v>78</v>
      </c>
      <c r="S603" s="608">
        <v>51</v>
      </c>
      <c r="T603" s="608">
        <v>42</v>
      </c>
      <c r="U603" s="608">
        <v>33</v>
      </c>
      <c r="V603" s="608">
        <v>19</v>
      </c>
      <c r="W603" s="608">
        <v>10</v>
      </c>
      <c r="X603" s="608">
        <v>37</v>
      </c>
      <c r="Y603" s="608">
        <v>18</v>
      </c>
      <c r="Z603" s="608">
        <v>38</v>
      </c>
      <c r="AA603" s="608">
        <v>20</v>
      </c>
      <c r="AB603" s="608">
        <v>0</v>
      </c>
      <c r="AC603" s="608">
        <v>0</v>
      </c>
      <c r="AD603" s="608">
        <v>27</v>
      </c>
      <c r="AE603" s="608">
        <v>9</v>
      </c>
      <c r="AF603" s="608">
        <v>9</v>
      </c>
      <c r="AG603" s="608">
        <v>19</v>
      </c>
      <c r="AH603" s="608">
        <v>18</v>
      </c>
      <c r="AI603" s="608">
        <v>0</v>
      </c>
    </row>
    <row r="604" spans="1:35" x14ac:dyDescent="0.3">
      <c r="A604" s="170" t="str">
        <f t="shared" si="9"/>
        <v>4.00885</v>
      </c>
      <c r="B604" s="608" t="s">
        <v>665</v>
      </c>
      <c r="C604" s="608" t="s">
        <v>2462</v>
      </c>
      <c r="D604" s="608" t="s">
        <v>2778</v>
      </c>
      <c r="E604" s="608" t="s">
        <v>10</v>
      </c>
      <c r="F604" s="608" t="s">
        <v>786</v>
      </c>
      <c r="G604" s="608" t="s">
        <v>1</v>
      </c>
      <c r="H604" s="608" t="s">
        <v>5308</v>
      </c>
      <c r="I604" s="608" t="s">
        <v>6387</v>
      </c>
      <c r="J604" s="608" t="s">
        <v>4393</v>
      </c>
      <c r="K604" s="608" t="s">
        <v>5310</v>
      </c>
      <c r="L604" s="608" t="s">
        <v>118</v>
      </c>
      <c r="M604" s="608" t="s">
        <v>2</v>
      </c>
      <c r="N604" s="608" t="s">
        <v>1</v>
      </c>
      <c r="O604" s="608">
        <v>6</v>
      </c>
      <c r="P604" s="608">
        <v>2</v>
      </c>
      <c r="Q604" s="608">
        <v>4</v>
      </c>
      <c r="R604" s="608">
        <v>1</v>
      </c>
      <c r="S604" s="608">
        <v>0</v>
      </c>
      <c r="T604" s="608">
        <v>1</v>
      </c>
      <c r="U604" s="608">
        <v>0</v>
      </c>
      <c r="V604" s="608">
        <v>1</v>
      </c>
      <c r="W604" s="608">
        <v>1</v>
      </c>
      <c r="X604" s="608">
        <v>3</v>
      </c>
      <c r="Y604" s="608">
        <v>1</v>
      </c>
      <c r="Z604" s="608">
        <v>0</v>
      </c>
      <c r="AA604" s="608">
        <v>0</v>
      </c>
      <c r="AB604" s="608">
        <v>0</v>
      </c>
      <c r="AC604" s="608">
        <v>0</v>
      </c>
      <c r="AD604" s="608">
        <v>1</v>
      </c>
      <c r="AE604" s="608">
        <v>1</v>
      </c>
      <c r="AF604" s="608">
        <v>0</v>
      </c>
      <c r="AG604" s="608">
        <v>2</v>
      </c>
      <c r="AH604" s="608">
        <v>0</v>
      </c>
      <c r="AI604" s="608">
        <v>0</v>
      </c>
    </row>
    <row r="605" spans="1:35" x14ac:dyDescent="0.3">
      <c r="A605" s="170" t="str">
        <f t="shared" si="9"/>
        <v>4.00886</v>
      </c>
      <c r="B605" s="608" t="s">
        <v>1023</v>
      </c>
      <c r="C605" s="608" t="s">
        <v>2464</v>
      </c>
      <c r="D605" s="608" t="s">
        <v>2594</v>
      </c>
      <c r="E605" s="608" t="s">
        <v>4734</v>
      </c>
      <c r="F605" s="608" t="s">
        <v>3280</v>
      </c>
      <c r="G605" s="608" t="s">
        <v>14</v>
      </c>
      <c r="H605" s="608" t="s">
        <v>5308</v>
      </c>
      <c r="I605" s="608" t="s">
        <v>6387</v>
      </c>
      <c r="J605" s="608" t="s">
        <v>4393</v>
      </c>
      <c r="K605" s="608" t="s">
        <v>5310</v>
      </c>
      <c r="L605" s="608" t="s">
        <v>72</v>
      </c>
      <c r="M605" s="608" t="s">
        <v>3</v>
      </c>
      <c r="N605" s="608" t="s">
        <v>1</v>
      </c>
      <c r="O605" s="608">
        <v>11</v>
      </c>
      <c r="P605" s="608">
        <v>4</v>
      </c>
      <c r="Q605" s="608">
        <v>7</v>
      </c>
      <c r="R605" s="608">
        <v>1</v>
      </c>
      <c r="S605" s="608">
        <v>1</v>
      </c>
      <c r="T605" s="608">
        <v>2</v>
      </c>
      <c r="U605" s="608">
        <v>2</v>
      </c>
      <c r="V605" s="608">
        <v>0</v>
      </c>
      <c r="W605" s="608">
        <v>0</v>
      </c>
      <c r="X605" s="608">
        <v>8</v>
      </c>
      <c r="Y605" s="608">
        <v>1</v>
      </c>
      <c r="Z605" s="608">
        <v>0</v>
      </c>
      <c r="AA605" s="608">
        <v>0</v>
      </c>
      <c r="AB605" s="608">
        <v>0</v>
      </c>
      <c r="AC605" s="608">
        <v>0</v>
      </c>
      <c r="AD605" s="608">
        <v>0</v>
      </c>
      <c r="AE605" s="608">
        <v>0</v>
      </c>
      <c r="AF605" s="608">
        <v>0</v>
      </c>
      <c r="AG605" s="608">
        <v>7</v>
      </c>
      <c r="AH605" s="608">
        <v>0</v>
      </c>
      <c r="AI605" s="608">
        <v>0</v>
      </c>
    </row>
    <row r="606" spans="1:35" x14ac:dyDescent="0.3">
      <c r="A606" s="170" t="str">
        <f t="shared" si="9"/>
        <v>4.00887</v>
      </c>
      <c r="B606" s="608" t="s">
        <v>666</v>
      </c>
      <c r="C606" s="608" t="s">
        <v>1382</v>
      </c>
      <c r="D606" s="608" t="s">
        <v>2595</v>
      </c>
      <c r="E606" s="608" t="s">
        <v>1</v>
      </c>
      <c r="F606" s="608" t="s">
        <v>3277</v>
      </c>
      <c r="G606" s="608" t="s">
        <v>1</v>
      </c>
      <c r="H606" s="608" t="s">
        <v>5308</v>
      </c>
      <c r="I606" s="608">
        <v>0</v>
      </c>
      <c r="J606" s="608" t="s">
        <v>996</v>
      </c>
      <c r="K606" s="608" t="s">
        <v>5310</v>
      </c>
      <c r="L606" s="608" t="s">
        <v>33</v>
      </c>
      <c r="M606" s="608" t="s">
        <v>1</v>
      </c>
      <c r="N606" s="608" t="s">
        <v>3</v>
      </c>
      <c r="O606" s="608">
        <v>25</v>
      </c>
      <c r="P606" s="608">
        <v>19</v>
      </c>
      <c r="Q606" s="608">
        <v>6</v>
      </c>
      <c r="R606" s="608">
        <v>7</v>
      </c>
      <c r="S606" s="608">
        <v>5</v>
      </c>
      <c r="T606" s="608">
        <v>6</v>
      </c>
      <c r="U606" s="608">
        <v>5</v>
      </c>
      <c r="V606" s="608">
        <v>8</v>
      </c>
      <c r="W606" s="608">
        <v>5</v>
      </c>
      <c r="X606" s="608">
        <v>4</v>
      </c>
      <c r="Y606" s="608">
        <v>4</v>
      </c>
      <c r="Z606" s="608">
        <v>0</v>
      </c>
      <c r="AA606" s="608">
        <v>0</v>
      </c>
      <c r="AB606" s="608">
        <v>0</v>
      </c>
      <c r="AC606" s="608">
        <v>0</v>
      </c>
      <c r="AD606" s="608">
        <v>2</v>
      </c>
      <c r="AE606" s="608">
        <v>1</v>
      </c>
      <c r="AF606" s="608">
        <v>3</v>
      </c>
      <c r="AG606" s="608">
        <v>0</v>
      </c>
      <c r="AH606" s="608">
        <v>0</v>
      </c>
      <c r="AI606" s="608">
        <v>0</v>
      </c>
    </row>
    <row r="607" spans="1:35" x14ac:dyDescent="0.3">
      <c r="A607" s="170" t="str">
        <f t="shared" si="9"/>
        <v>4.00888</v>
      </c>
      <c r="B607" s="608" t="s">
        <v>667</v>
      </c>
      <c r="C607" s="608" t="s">
        <v>2466</v>
      </c>
      <c r="D607" s="608" t="s">
        <v>2467</v>
      </c>
      <c r="E607" s="608" t="s">
        <v>4739</v>
      </c>
      <c r="F607" s="608" t="s">
        <v>3281</v>
      </c>
      <c r="G607" s="608" t="s">
        <v>5</v>
      </c>
      <c r="H607" s="608" t="s">
        <v>5308</v>
      </c>
      <c r="I607" s="608" t="s">
        <v>6387</v>
      </c>
      <c r="J607" s="608" t="s">
        <v>4393</v>
      </c>
      <c r="K607" s="608" t="s">
        <v>5426</v>
      </c>
      <c r="L607" s="608" t="s">
        <v>60</v>
      </c>
      <c r="M607" s="608" t="s">
        <v>1</v>
      </c>
      <c r="N607" s="608" t="s">
        <v>2</v>
      </c>
      <c r="O607" s="608">
        <v>57</v>
      </c>
      <c r="P607" s="608">
        <v>29</v>
      </c>
      <c r="Q607" s="608">
        <v>28</v>
      </c>
      <c r="R607" s="608">
        <v>27</v>
      </c>
      <c r="S607" s="608">
        <v>14</v>
      </c>
      <c r="T607" s="608">
        <v>18</v>
      </c>
      <c r="U607" s="608">
        <v>13</v>
      </c>
      <c r="V607" s="608">
        <v>0</v>
      </c>
      <c r="W607" s="608">
        <v>0</v>
      </c>
      <c r="X607" s="608">
        <v>12</v>
      </c>
      <c r="Y607" s="608">
        <v>2</v>
      </c>
      <c r="Z607" s="608">
        <v>0</v>
      </c>
      <c r="AA607" s="608">
        <v>0</v>
      </c>
      <c r="AB607" s="608">
        <v>0</v>
      </c>
      <c r="AC607" s="608">
        <v>0</v>
      </c>
      <c r="AD607" s="608">
        <v>13</v>
      </c>
      <c r="AE607" s="608">
        <v>5</v>
      </c>
      <c r="AF607" s="608">
        <v>0</v>
      </c>
      <c r="AG607" s="608">
        <v>10</v>
      </c>
      <c r="AH607" s="608">
        <v>0</v>
      </c>
      <c r="AI607" s="608">
        <v>0</v>
      </c>
    </row>
    <row r="608" spans="1:35" x14ac:dyDescent="0.3">
      <c r="A608" s="170" t="str">
        <f t="shared" si="9"/>
        <v>4.00889</v>
      </c>
      <c r="B608" s="608" t="s">
        <v>292</v>
      </c>
      <c r="C608" s="608" t="s">
        <v>2469</v>
      </c>
      <c r="D608" s="608" t="s">
        <v>2470</v>
      </c>
      <c r="E608" s="608" t="s">
        <v>743</v>
      </c>
      <c r="F608" s="608" t="s">
        <v>739</v>
      </c>
      <c r="G608" s="608" t="s">
        <v>4</v>
      </c>
      <c r="H608" s="608" t="s">
        <v>5308</v>
      </c>
      <c r="I608" s="608" t="s">
        <v>5309</v>
      </c>
      <c r="J608" s="608" t="s">
        <v>4393</v>
      </c>
      <c r="K608" s="608" t="s">
        <v>5310</v>
      </c>
      <c r="L608" s="608" t="s">
        <v>60</v>
      </c>
      <c r="M608" s="608" t="s">
        <v>6</v>
      </c>
      <c r="N608" s="608" t="s">
        <v>1</v>
      </c>
      <c r="O608" s="608">
        <v>153</v>
      </c>
      <c r="P608" s="608">
        <v>100</v>
      </c>
      <c r="Q608" s="608">
        <v>53</v>
      </c>
      <c r="R608" s="608">
        <v>86</v>
      </c>
      <c r="S608" s="608">
        <v>47</v>
      </c>
      <c r="T608" s="608">
        <v>47</v>
      </c>
      <c r="U608" s="608">
        <v>40</v>
      </c>
      <c r="V608" s="608">
        <v>14</v>
      </c>
      <c r="W608" s="608">
        <v>10</v>
      </c>
      <c r="X608" s="608">
        <v>5</v>
      </c>
      <c r="Y608" s="608">
        <v>2</v>
      </c>
      <c r="Z608" s="608">
        <v>1</v>
      </c>
      <c r="AA608" s="608">
        <v>1</v>
      </c>
      <c r="AB608" s="608">
        <v>0</v>
      </c>
      <c r="AC608" s="608">
        <v>0</v>
      </c>
      <c r="AD608" s="608">
        <v>39</v>
      </c>
      <c r="AE608" s="608">
        <v>7</v>
      </c>
      <c r="AF608" s="608">
        <v>4</v>
      </c>
      <c r="AG608" s="608">
        <v>3</v>
      </c>
      <c r="AH608" s="608">
        <v>0</v>
      </c>
      <c r="AI608" s="608">
        <v>0</v>
      </c>
    </row>
    <row r="609" spans="1:35" x14ac:dyDescent="0.3">
      <c r="A609" s="170" t="str">
        <f t="shared" si="9"/>
        <v>4.00890</v>
      </c>
      <c r="B609" s="608" t="s">
        <v>314</v>
      </c>
      <c r="C609" s="608" t="s">
        <v>1382</v>
      </c>
      <c r="D609" s="608" t="s">
        <v>4212</v>
      </c>
      <c r="E609" s="608" t="s">
        <v>7</v>
      </c>
      <c r="F609" s="608" t="s">
        <v>103</v>
      </c>
      <c r="G609" s="608" t="s">
        <v>6</v>
      </c>
      <c r="H609" s="608" t="s">
        <v>5308</v>
      </c>
      <c r="I609" s="608">
        <v>0</v>
      </c>
      <c r="J609" s="608" t="s">
        <v>996</v>
      </c>
      <c r="K609" s="608" t="s">
        <v>5310</v>
      </c>
      <c r="L609" s="608" t="s">
        <v>102</v>
      </c>
      <c r="M609" s="608" t="s">
        <v>6</v>
      </c>
      <c r="N609" s="608" t="s">
        <v>4</v>
      </c>
      <c r="O609" s="608">
        <v>0</v>
      </c>
      <c r="P609" s="608">
        <v>0</v>
      </c>
      <c r="Q609" s="608">
        <v>0</v>
      </c>
      <c r="R609" s="608">
        <v>0</v>
      </c>
      <c r="S609" s="608">
        <v>0</v>
      </c>
      <c r="T609" s="608">
        <v>0</v>
      </c>
      <c r="U609" s="608">
        <v>0</v>
      </c>
      <c r="V609" s="608">
        <v>0</v>
      </c>
      <c r="W609" s="608">
        <v>0</v>
      </c>
      <c r="X609" s="608">
        <v>0</v>
      </c>
      <c r="Y609" s="608">
        <v>0</v>
      </c>
      <c r="Z609" s="608">
        <v>0</v>
      </c>
      <c r="AA609" s="608">
        <v>0</v>
      </c>
      <c r="AB609" s="608">
        <v>0</v>
      </c>
      <c r="AC609" s="608">
        <v>0</v>
      </c>
      <c r="AD609" s="608">
        <v>0</v>
      </c>
      <c r="AE609" s="608">
        <v>0</v>
      </c>
      <c r="AF609" s="608">
        <v>0</v>
      </c>
      <c r="AG609" s="608">
        <v>0</v>
      </c>
      <c r="AH609" s="608">
        <v>0</v>
      </c>
      <c r="AI609" s="608">
        <v>0</v>
      </c>
    </row>
    <row r="610" spans="1:35" x14ac:dyDescent="0.3">
      <c r="A610" s="170" t="str">
        <f t="shared" si="9"/>
        <v>4.00892</v>
      </c>
      <c r="B610" s="608" t="s">
        <v>332</v>
      </c>
      <c r="C610" s="608" t="s">
        <v>1382</v>
      </c>
      <c r="D610" s="608" t="s">
        <v>2472</v>
      </c>
      <c r="E610" s="608" t="s">
        <v>3</v>
      </c>
      <c r="F610" s="608" t="s">
        <v>58</v>
      </c>
      <c r="G610" s="608" t="s">
        <v>6</v>
      </c>
      <c r="H610" s="608" t="s">
        <v>5308</v>
      </c>
      <c r="I610" s="608">
        <v>0</v>
      </c>
      <c r="J610" s="608" t="s">
        <v>996</v>
      </c>
      <c r="K610" s="608" t="s">
        <v>5310</v>
      </c>
      <c r="L610" s="608" t="s">
        <v>35</v>
      </c>
      <c r="M610" s="608" t="s">
        <v>3</v>
      </c>
      <c r="N610" s="608" t="s">
        <v>2</v>
      </c>
      <c r="O610" s="608">
        <v>0</v>
      </c>
      <c r="P610" s="608">
        <v>0</v>
      </c>
      <c r="Q610" s="608">
        <v>0</v>
      </c>
      <c r="R610" s="608">
        <v>0</v>
      </c>
      <c r="S610" s="608">
        <v>0</v>
      </c>
      <c r="T610" s="608">
        <v>0</v>
      </c>
      <c r="U610" s="608">
        <v>0</v>
      </c>
      <c r="V610" s="608">
        <v>0</v>
      </c>
      <c r="W610" s="608">
        <v>0</v>
      </c>
      <c r="X610" s="608">
        <v>0</v>
      </c>
      <c r="Y610" s="608">
        <v>0</v>
      </c>
      <c r="Z610" s="608">
        <v>0</v>
      </c>
      <c r="AA610" s="608">
        <v>0</v>
      </c>
      <c r="AB610" s="608">
        <v>0</v>
      </c>
      <c r="AC610" s="608">
        <v>0</v>
      </c>
      <c r="AD610" s="608">
        <v>0</v>
      </c>
      <c r="AE610" s="608">
        <v>0</v>
      </c>
      <c r="AF610" s="608">
        <v>0</v>
      </c>
      <c r="AG610" s="608">
        <v>0</v>
      </c>
      <c r="AH610" s="608">
        <v>0</v>
      </c>
      <c r="AI610" s="608">
        <v>0</v>
      </c>
    </row>
    <row r="611" spans="1:35" x14ac:dyDescent="0.3">
      <c r="A611" s="170" t="str">
        <f t="shared" si="9"/>
        <v>4.00893</v>
      </c>
      <c r="B611" s="608" t="s">
        <v>343</v>
      </c>
      <c r="C611" s="608" t="s">
        <v>1382</v>
      </c>
      <c r="D611" s="608" t="s">
        <v>2473</v>
      </c>
      <c r="E611" s="608" t="s">
        <v>99</v>
      </c>
      <c r="F611" s="608" t="s">
        <v>71</v>
      </c>
      <c r="G611" s="608" t="s">
        <v>5</v>
      </c>
      <c r="H611" s="608" t="s">
        <v>5308</v>
      </c>
      <c r="I611" s="608">
        <v>0</v>
      </c>
      <c r="J611" s="608" t="s">
        <v>996</v>
      </c>
      <c r="K611" s="608" t="s">
        <v>5426</v>
      </c>
      <c r="L611" s="608" t="s">
        <v>72</v>
      </c>
      <c r="M611" s="608" t="s">
        <v>9</v>
      </c>
      <c r="N611" s="608" t="s">
        <v>1</v>
      </c>
      <c r="O611" s="608">
        <v>1</v>
      </c>
      <c r="P611" s="608">
        <v>1</v>
      </c>
      <c r="Q611" s="608">
        <v>0</v>
      </c>
      <c r="R611" s="608">
        <v>0</v>
      </c>
      <c r="S611" s="608">
        <v>0</v>
      </c>
      <c r="T611" s="608">
        <v>0</v>
      </c>
      <c r="U611" s="608">
        <v>0</v>
      </c>
      <c r="V611" s="608">
        <v>0</v>
      </c>
      <c r="W611" s="608">
        <v>0</v>
      </c>
      <c r="X611" s="608">
        <v>0</v>
      </c>
      <c r="Y611" s="608">
        <v>0</v>
      </c>
      <c r="Z611" s="608">
        <v>1</v>
      </c>
      <c r="AA611" s="608">
        <v>1</v>
      </c>
      <c r="AB611" s="608">
        <v>0</v>
      </c>
      <c r="AC611" s="608">
        <v>0</v>
      </c>
      <c r="AD611" s="608">
        <v>0</v>
      </c>
      <c r="AE611" s="608">
        <v>0</v>
      </c>
      <c r="AF611" s="608">
        <v>0</v>
      </c>
      <c r="AG611" s="608">
        <v>0</v>
      </c>
      <c r="AH611" s="608">
        <v>0</v>
      </c>
      <c r="AI611" s="608">
        <v>0</v>
      </c>
    </row>
    <row r="612" spans="1:35" x14ac:dyDescent="0.3">
      <c r="A612" s="170" t="str">
        <f t="shared" si="9"/>
        <v>4.00896</v>
      </c>
      <c r="B612" s="608" t="s">
        <v>669</v>
      </c>
      <c r="C612" s="608" t="s">
        <v>1382</v>
      </c>
      <c r="D612" s="608" t="s">
        <v>2596</v>
      </c>
      <c r="E612" s="608" t="s">
        <v>5</v>
      </c>
      <c r="F612" s="608" t="s">
        <v>120</v>
      </c>
      <c r="G612" s="608" t="s">
        <v>6</v>
      </c>
      <c r="H612" s="608" t="s">
        <v>5308</v>
      </c>
      <c r="I612" s="608">
        <v>0</v>
      </c>
      <c r="J612" s="608" t="s">
        <v>996</v>
      </c>
      <c r="K612" s="608" t="s">
        <v>5310</v>
      </c>
      <c r="L612" s="608" t="s">
        <v>48</v>
      </c>
      <c r="M612" s="608" t="s">
        <v>3</v>
      </c>
      <c r="N612" s="608" t="s">
        <v>4</v>
      </c>
      <c r="O612" s="608">
        <v>11</v>
      </c>
      <c r="P612" s="608">
        <v>7</v>
      </c>
      <c r="Q612" s="608">
        <v>4</v>
      </c>
      <c r="R612" s="608">
        <v>7</v>
      </c>
      <c r="S612" s="608">
        <v>4</v>
      </c>
      <c r="T612" s="608">
        <v>0</v>
      </c>
      <c r="U612" s="608">
        <v>0</v>
      </c>
      <c r="V612" s="608">
        <v>0</v>
      </c>
      <c r="W612" s="608">
        <v>0</v>
      </c>
      <c r="X612" s="608">
        <v>3</v>
      </c>
      <c r="Y612" s="608">
        <v>2</v>
      </c>
      <c r="Z612" s="608">
        <v>1</v>
      </c>
      <c r="AA612" s="608">
        <v>1</v>
      </c>
      <c r="AB612" s="608">
        <v>0</v>
      </c>
      <c r="AC612" s="608">
        <v>0</v>
      </c>
      <c r="AD612" s="608">
        <v>3</v>
      </c>
      <c r="AE612" s="608">
        <v>0</v>
      </c>
      <c r="AF612" s="608">
        <v>0</v>
      </c>
      <c r="AG612" s="608">
        <v>1</v>
      </c>
      <c r="AH612" s="608">
        <v>0</v>
      </c>
      <c r="AI612" s="608">
        <v>0</v>
      </c>
    </row>
    <row r="613" spans="1:35" x14ac:dyDescent="0.3">
      <c r="A613" s="170" t="str">
        <f t="shared" si="9"/>
        <v>4.00897</v>
      </c>
      <c r="B613" s="608" t="s">
        <v>670</v>
      </c>
      <c r="C613" s="608" t="s">
        <v>1382</v>
      </c>
      <c r="D613" s="608" t="s">
        <v>2474</v>
      </c>
      <c r="E613" s="608" t="s">
        <v>62</v>
      </c>
      <c r="F613" s="608" t="s">
        <v>109</v>
      </c>
      <c r="G613" s="608" t="s">
        <v>3</v>
      </c>
      <c r="H613" s="608" t="s">
        <v>5308</v>
      </c>
      <c r="I613" s="608">
        <v>0</v>
      </c>
      <c r="J613" s="608" t="s">
        <v>996</v>
      </c>
      <c r="K613" s="608" t="s">
        <v>5310</v>
      </c>
      <c r="L613" s="608" t="s">
        <v>35</v>
      </c>
      <c r="M613" s="608" t="s">
        <v>11</v>
      </c>
      <c r="N613" s="608" t="s">
        <v>1</v>
      </c>
      <c r="O613" s="608">
        <v>14</v>
      </c>
      <c r="P613" s="608">
        <v>7</v>
      </c>
      <c r="Q613" s="608">
        <v>7</v>
      </c>
      <c r="R613" s="608">
        <v>1</v>
      </c>
      <c r="S613" s="608">
        <v>1</v>
      </c>
      <c r="T613" s="608">
        <v>2</v>
      </c>
      <c r="U613" s="608">
        <v>2</v>
      </c>
      <c r="V613" s="608">
        <v>1</v>
      </c>
      <c r="W613" s="608">
        <v>0</v>
      </c>
      <c r="X613" s="608">
        <v>10</v>
      </c>
      <c r="Y613" s="608">
        <v>4</v>
      </c>
      <c r="Z613" s="608">
        <v>0</v>
      </c>
      <c r="AA613" s="608">
        <v>0</v>
      </c>
      <c r="AB613" s="608">
        <v>0</v>
      </c>
      <c r="AC613" s="608">
        <v>0</v>
      </c>
      <c r="AD613" s="608">
        <v>0</v>
      </c>
      <c r="AE613" s="608">
        <v>0</v>
      </c>
      <c r="AF613" s="608">
        <v>1</v>
      </c>
      <c r="AG613" s="608">
        <v>6</v>
      </c>
      <c r="AH613" s="608">
        <v>0</v>
      </c>
      <c r="AI613" s="608">
        <v>0</v>
      </c>
    </row>
    <row r="614" spans="1:35" x14ac:dyDescent="0.3">
      <c r="A614" s="170" t="str">
        <f t="shared" si="9"/>
        <v>4.00898</v>
      </c>
      <c r="B614" s="608" t="s">
        <v>671</v>
      </c>
      <c r="C614" s="608" t="s">
        <v>1382</v>
      </c>
      <c r="D614" s="608" t="s">
        <v>1339</v>
      </c>
      <c r="E614" s="608" t="s">
        <v>11</v>
      </c>
      <c r="F614" s="608" t="s">
        <v>117</v>
      </c>
      <c r="G614" s="608" t="s">
        <v>3</v>
      </c>
      <c r="H614" s="608" t="s">
        <v>5308</v>
      </c>
      <c r="I614" s="608">
        <v>0</v>
      </c>
      <c r="J614" s="608" t="s">
        <v>996</v>
      </c>
      <c r="K614" s="608" t="s">
        <v>5426</v>
      </c>
      <c r="L614" s="608" t="s">
        <v>118</v>
      </c>
      <c r="M614" s="608" t="s">
        <v>3</v>
      </c>
      <c r="N614" s="608" t="s">
        <v>9</v>
      </c>
      <c r="O614" s="608">
        <v>0</v>
      </c>
      <c r="P614" s="608">
        <v>0</v>
      </c>
      <c r="Q614" s="608">
        <v>0</v>
      </c>
      <c r="R614" s="608">
        <v>0</v>
      </c>
      <c r="S614" s="608">
        <v>0</v>
      </c>
      <c r="T614" s="608">
        <v>0</v>
      </c>
      <c r="U614" s="608">
        <v>0</v>
      </c>
      <c r="V614" s="608">
        <v>0</v>
      </c>
      <c r="W614" s="608">
        <v>0</v>
      </c>
      <c r="X614" s="608">
        <v>0</v>
      </c>
      <c r="Y614" s="608">
        <v>0</v>
      </c>
      <c r="Z614" s="608">
        <v>0</v>
      </c>
      <c r="AA614" s="608">
        <v>0</v>
      </c>
      <c r="AB614" s="608">
        <v>0</v>
      </c>
      <c r="AC614" s="608">
        <v>0</v>
      </c>
      <c r="AD614" s="608">
        <v>0</v>
      </c>
      <c r="AE614" s="608">
        <v>0</v>
      </c>
      <c r="AF614" s="608">
        <v>0</v>
      </c>
      <c r="AG614" s="608">
        <v>0</v>
      </c>
      <c r="AH614" s="608">
        <v>0</v>
      </c>
      <c r="AI614" s="608">
        <v>0</v>
      </c>
    </row>
    <row r="615" spans="1:35" x14ac:dyDescent="0.3">
      <c r="A615" s="170" t="str">
        <f t="shared" si="9"/>
        <v>4.00900</v>
      </c>
      <c r="B615" s="608" t="s">
        <v>912</v>
      </c>
      <c r="C615" s="608" t="s">
        <v>2478</v>
      </c>
      <c r="D615" s="608" t="s">
        <v>2479</v>
      </c>
      <c r="E615" s="608" t="s">
        <v>295</v>
      </c>
      <c r="F615" s="608" t="s">
        <v>4215</v>
      </c>
      <c r="G615" s="608" t="s">
        <v>6</v>
      </c>
      <c r="H615" s="608" t="s">
        <v>5308</v>
      </c>
      <c r="I615" s="608" t="s">
        <v>5309</v>
      </c>
      <c r="J615" s="608" t="s">
        <v>4393</v>
      </c>
      <c r="K615" s="608" t="s">
        <v>5426</v>
      </c>
      <c r="L615" s="608" t="s">
        <v>60</v>
      </c>
      <c r="M615" s="608" t="s">
        <v>3</v>
      </c>
      <c r="N615" s="608" t="s">
        <v>3</v>
      </c>
      <c r="O615" s="608">
        <v>50</v>
      </c>
      <c r="P615" s="608">
        <v>35</v>
      </c>
      <c r="Q615" s="608">
        <v>15</v>
      </c>
      <c r="R615" s="608">
        <v>14</v>
      </c>
      <c r="S615" s="608">
        <v>11</v>
      </c>
      <c r="T615" s="608">
        <v>16</v>
      </c>
      <c r="U615" s="608">
        <v>9</v>
      </c>
      <c r="V615" s="608">
        <v>7</v>
      </c>
      <c r="W615" s="608">
        <v>3</v>
      </c>
      <c r="X615" s="608">
        <v>12</v>
      </c>
      <c r="Y615" s="608">
        <v>11</v>
      </c>
      <c r="Z615" s="608">
        <v>1</v>
      </c>
      <c r="AA615" s="608">
        <v>1</v>
      </c>
      <c r="AB615" s="608">
        <v>0</v>
      </c>
      <c r="AC615" s="608">
        <v>0</v>
      </c>
      <c r="AD615" s="608">
        <v>3</v>
      </c>
      <c r="AE615" s="608">
        <v>7</v>
      </c>
      <c r="AF615" s="608">
        <v>4</v>
      </c>
      <c r="AG615" s="608">
        <v>1</v>
      </c>
      <c r="AH615" s="608">
        <v>0</v>
      </c>
      <c r="AI615" s="608">
        <v>0</v>
      </c>
    </row>
    <row r="616" spans="1:35" x14ac:dyDescent="0.3">
      <c r="A616" s="170" t="str">
        <f t="shared" si="9"/>
        <v>4.00901</v>
      </c>
      <c r="B616" s="608" t="s">
        <v>924</v>
      </c>
      <c r="C616" s="608" t="s">
        <v>2480</v>
      </c>
      <c r="D616" s="608" t="s">
        <v>2481</v>
      </c>
      <c r="E616" s="608" t="s">
        <v>295</v>
      </c>
      <c r="F616" s="608" t="s">
        <v>4215</v>
      </c>
      <c r="G616" s="608" t="s">
        <v>1</v>
      </c>
      <c r="H616" s="608" t="s">
        <v>5308</v>
      </c>
      <c r="I616" s="608" t="s">
        <v>5309</v>
      </c>
      <c r="J616" s="608" t="s">
        <v>4393</v>
      </c>
      <c r="K616" s="608" t="s">
        <v>5310</v>
      </c>
      <c r="L616" s="608" t="s">
        <v>60</v>
      </c>
      <c r="M616" s="608" t="s">
        <v>1</v>
      </c>
      <c r="N616" s="608" t="s">
        <v>1</v>
      </c>
      <c r="O616" s="608">
        <v>233</v>
      </c>
      <c r="P616" s="608">
        <v>139</v>
      </c>
      <c r="Q616" s="608">
        <v>94</v>
      </c>
      <c r="R616" s="608">
        <v>84</v>
      </c>
      <c r="S616" s="608">
        <v>60</v>
      </c>
      <c r="T616" s="608">
        <v>54</v>
      </c>
      <c r="U616" s="608">
        <v>27</v>
      </c>
      <c r="V616" s="608">
        <v>30</v>
      </c>
      <c r="W616" s="608">
        <v>16</v>
      </c>
      <c r="X616" s="608">
        <v>41</v>
      </c>
      <c r="Y616" s="608">
        <v>21</v>
      </c>
      <c r="Z616" s="608">
        <v>24</v>
      </c>
      <c r="AA616" s="608">
        <v>15</v>
      </c>
      <c r="AB616" s="608">
        <v>0</v>
      </c>
      <c r="AC616" s="608">
        <v>0</v>
      </c>
      <c r="AD616" s="608">
        <v>24</v>
      </c>
      <c r="AE616" s="608">
        <v>27</v>
      </c>
      <c r="AF616" s="608">
        <v>14</v>
      </c>
      <c r="AG616" s="608">
        <v>20</v>
      </c>
      <c r="AH616" s="608">
        <v>9</v>
      </c>
      <c r="AI616" s="608">
        <v>0</v>
      </c>
    </row>
    <row r="617" spans="1:35" x14ac:dyDescent="0.3">
      <c r="A617" s="170" t="str">
        <f t="shared" si="9"/>
        <v>4.00902</v>
      </c>
      <c r="B617" s="608" t="s">
        <v>672</v>
      </c>
      <c r="C617" s="608" t="s">
        <v>2482</v>
      </c>
      <c r="D617" s="608" t="s">
        <v>4186</v>
      </c>
      <c r="E617" s="608" t="s">
        <v>4734</v>
      </c>
      <c r="F617" s="608" t="s">
        <v>3280</v>
      </c>
      <c r="G617" s="608" t="s">
        <v>13</v>
      </c>
      <c r="H617" s="608" t="s">
        <v>5308</v>
      </c>
      <c r="I617" s="608" t="s">
        <v>5950</v>
      </c>
      <c r="J617" s="608" t="s">
        <v>4393</v>
      </c>
      <c r="K617" s="608" t="s">
        <v>5426</v>
      </c>
      <c r="L617" s="608" t="s">
        <v>72</v>
      </c>
      <c r="M617" s="608" t="s">
        <v>3</v>
      </c>
      <c r="N617" s="608" t="s">
        <v>4</v>
      </c>
      <c r="O617" s="608">
        <v>39</v>
      </c>
      <c r="P617" s="608">
        <v>25</v>
      </c>
      <c r="Q617" s="608">
        <v>14</v>
      </c>
      <c r="R617" s="608">
        <v>10</v>
      </c>
      <c r="S617" s="608">
        <v>6</v>
      </c>
      <c r="T617" s="608">
        <v>12</v>
      </c>
      <c r="U617" s="608">
        <v>8</v>
      </c>
      <c r="V617" s="608">
        <v>3</v>
      </c>
      <c r="W617" s="608">
        <v>3</v>
      </c>
      <c r="X617" s="608">
        <v>14</v>
      </c>
      <c r="Y617" s="608">
        <v>8</v>
      </c>
      <c r="Z617" s="608">
        <v>0</v>
      </c>
      <c r="AA617" s="608">
        <v>0</v>
      </c>
      <c r="AB617" s="608">
        <v>0</v>
      </c>
      <c r="AC617" s="608">
        <v>0</v>
      </c>
      <c r="AD617" s="608">
        <v>4</v>
      </c>
      <c r="AE617" s="608">
        <v>4</v>
      </c>
      <c r="AF617" s="608">
        <v>0</v>
      </c>
      <c r="AG617" s="608">
        <v>6</v>
      </c>
      <c r="AH617" s="608">
        <v>0</v>
      </c>
      <c r="AI617" s="608">
        <v>0</v>
      </c>
    </row>
    <row r="618" spans="1:35" x14ac:dyDescent="0.3">
      <c r="A618" s="170" t="str">
        <f t="shared" si="9"/>
        <v>4.00924</v>
      </c>
      <c r="B618" s="608" t="s">
        <v>573</v>
      </c>
      <c r="C618" s="608" t="s">
        <v>1382</v>
      </c>
      <c r="D618" s="608" t="s">
        <v>2484</v>
      </c>
      <c r="E618" s="608" t="s">
        <v>7</v>
      </c>
      <c r="F618" s="608" t="s">
        <v>103</v>
      </c>
      <c r="G618" s="608" t="s">
        <v>5</v>
      </c>
      <c r="H618" s="608" t="s">
        <v>5308</v>
      </c>
      <c r="I618" s="608">
        <v>0</v>
      </c>
      <c r="J618" s="608" t="s">
        <v>996</v>
      </c>
      <c r="K618" s="608" t="s">
        <v>5310</v>
      </c>
      <c r="L618" s="608" t="s">
        <v>102</v>
      </c>
      <c r="M618" s="608" t="s">
        <v>3</v>
      </c>
      <c r="N618" s="608" t="s">
        <v>3</v>
      </c>
      <c r="O618" s="608">
        <v>0</v>
      </c>
      <c r="P618" s="608">
        <v>0</v>
      </c>
      <c r="Q618" s="608">
        <v>0</v>
      </c>
      <c r="R618" s="608">
        <v>0</v>
      </c>
      <c r="S618" s="608">
        <v>0</v>
      </c>
      <c r="T618" s="608">
        <v>0</v>
      </c>
      <c r="U618" s="608">
        <v>0</v>
      </c>
      <c r="V618" s="608">
        <v>0</v>
      </c>
      <c r="W618" s="608">
        <v>0</v>
      </c>
      <c r="X618" s="608">
        <v>0</v>
      </c>
      <c r="Y618" s="608">
        <v>0</v>
      </c>
      <c r="Z618" s="608">
        <v>0</v>
      </c>
      <c r="AA618" s="608">
        <v>0</v>
      </c>
      <c r="AB618" s="608">
        <v>0</v>
      </c>
      <c r="AC618" s="608">
        <v>0</v>
      </c>
      <c r="AD618" s="608">
        <v>0</v>
      </c>
      <c r="AE618" s="608">
        <v>0</v>
      </c>
      <c r="AF618" s="608">
        <v>0</v>
      </c>
      <c r="AG618" s="608">
        <v>0</v>
      </c>
      <c r="AH618" s="608">
        <v>0</v>
      </c>
      <c r="AI618" s="608">
        <v>0</v>
      </c>
    </row>
    <row r="619" spans="1:35" x14ac:dyDescent="0.3">
      <c r="A619" s="170" t="str">
        <f t="shared" si="9"/>
        <v>4.00927</v>
      </c>
      <c r="B619" s="608" t="s">
        <v>1010</v>
      </c>
      <c r="C619" s="608" t="s">
        <v>2486</v>
      </c>
      <c r="D619" s="608" t="s">
        <v>2487</v>
      </c>
      <c r="E619" s="608" t="s">
        <v>743</v>
      </c>
      <c r="F619" s="608" t="s">
        <v>739</v>
      </c>
      <c r="G619" s="608" t="s">
        <v>1</v>
      </c>
      <c r="H619" s="608" t="s">
        <v>5308</v>
      </c>
      <c r="I619" s="608" t="s">
        <v>5309</v>
      </c>
      <c r="J619" s="608" t="s">
        <v>4393</v>
      </c>
      <c r="K619" s="608" t="s">
        <v>5310</v>
      </c>
      <c r="L619" s="608" t="s">
        <v>60</v>
      </c>
      <c r="M619" s="608" t="s">
        <v>2</v>
      </c>
      <c r="N619" s="608" t="s">
        <v>7</v>
      </c>
      <c r="O619" s="608">
        <v>241</v>
      </c>
      <c r="P619" s="608">
        <v>146</v>
      </c>
      <c r="Q619" s="608">
        <v>95</v>
      </c>
      <c r="R619" s="608">
        <v>69</v>
      </c>
      <c r="S619" s="608">
        <v>37</v>
      </c>
      <c r="T619" s="608">
        <v>70</v>
      </c>
      <c r="U619" s="608">
        <v>49</v>
      </c>
      <c r="V619" s="608">
        <v>26</v>
      </c>
      <c r="W619" s="608">
        <v>15</v>
      </c>
      <c r="X619" s="608">
        <v>48</v>
      </c>
      <c r="Y619" s="608">
        <v>27</v>
      </c>
      <c r="Z619" s="608">
        <v>28</v>
      </c>
      <c r="AA619" s="608">
        <v>18</v>
      </c>
      <c r="AB619" s="608">
        <v>0</v>
      </c>
      <c r="AC619" s="608">
        <v>0</v>
      </c>
      <c r="AD619" s="608">
        <v>32</v>
      </c>
      <c r="AE619" s="608">
        <v>21</v>
      </c>
      <c r="AF619" s="608">
        <v>11</v>
      </c>
      <c r="AG619" s="608">
        <v>21</v>
      </c>
      <c r="AH619" s="608">
        <v>10</v>
      </c>
      <c r="AI619" s="608">
        <v>0</v>
      </c>
    </row>
    <row r="620" spans="1:35" x14ac:dyDescent="0.3">
      <c r="A620" s="170" t="str">
        <f t="shared" si="9"/>
        <v>4.00928</v>
      </c>
      <c r="B620" s="608" t="s">
        <v>40</v>
      </c>
      <c r="C620" s="608" t="s">
        <v>1382</v>
      </c>
      <c r="D620" s="608" t="s">
        <v>1341</v>
      </c>
      <c r="E620" s="608" t="s">
        <v>11</v>
      </c>
      <c r="F620" s="608" t="s">
        <v>117</v>
      </c>
      <c r="G620" s="608" t="s">
        <v>6</v>
      </c>
      <c r="H620" s="608" t="s">
        <v>5308</v>
      </c>
      <c r="I620" s="608">
        <v>0</v>
      </c>
      <c r="J620" s="608" t="s">
        <v>996</v>
      </c>
      <c r="K620" s="608" t="s">
        <v>5310</v>
      </c>
      <c r="L620" s="608" t="s">
        <v>118</v>
      </c>
      <c r="M620" s="608" t="s">
        <v>5</v>
      </c>
      <c r="N620" s="608" t="s">
        <v>3</v>
      </c>
      <c r="O620" s="608">
        <v>3</v>
      </c>
      <c r="P620" s="608">
        <v>1</v>
      </c>
      <c r="Q620" s="608">
        <v>2</v>
      </c>
      <c r="R620" s="608">
        <v>0</v>
      </c>
      <c r="S620" s="608">
        <v>0</v>
      </c>
      <c r="T620" s="608">
        <v>0</v>
      </c>
      <c r="U620" s="608">
        <v>0</v>
      </c>
      <c r="V620" s="608">
        <v>3</v>
      </c>
      <c r="W620" s="608">
        <v>1</v>
      </c>
      <c r="X620" s="608">
        <v>0</v>
      </c>
      <c r="Y620" s="608">
        <v>0</v>
      </c>
      <c r="Z620" s="608">
        <v>0</v>
      </c>
      <c r="AA620" s="608">
        <v>0</v>
      </c>
      <c r="AB620" s="608">
        <v>0</v>
      </c>
      <c r="AC620" s="608">
        <v>0</v>
      </c>
      <c r="AD620" s="608">
        <v>0</v>
      </c>
      <c r="AE620" s="608">
        <v>0</v>
      </c>
      <c r="AF620" s="608">
        <v>2</v>
      </c>
      <c r="AG620" s="608">
        <v>0</v>
      </c>
      <c r="AH620" s="608">
        <v>0</v>
      </c>
      <c r="AI620" s="608">
        <v>0</v>
      </c>
    </row>
    <row r="621" spans="1:35" x14ac:dyDescent="0.3">
      <c r="A621" s="170" t="str">
        <f t="shared" si="9"/>
        <v>4.00929</v>
      </c>
      <c r="B621" s="608" t="s">
        <v>674</v>
      </c>
      <c r="C621" s="608" t="s">
        <v>1382</v>
      </c>
      <c r="D621" s="608" t="s">
        <v>2488</v>
      </c>
      <c r="E621" s="608" t="s">
        <v>15</v>
      </c>
      <c r="F621" s="608" t="s">
        <v>440</v>
      </c>
      <c r="G621" s="608" t="s">
        <v>5</v>
      </c>
      <c r="H621" s="608" t="s">
        <v>5308</v>
      </c>
      <c r="I621" s="608">
        <v>0</v>
      </c>
      <c r="J621" s="608" t="s">
        <v>996</v>
      </c>
      <c r="K621" s="608" t="s">
        <v>5310</v>
      </c>
      <c r="L621" s="608" t="s">
        <v>72</v>
      </c>
      <c r="M621" s="608" t="s">
        <v>13</v>
      </c>
      <c r="N621" s="608" t="s">
        <v>1</v>
      </c>
      <c r="O621" s="608">
        <v>0</v>
      </c>
      <c r="P621" s="608">
        <v>0</v>
      </c>
      <c r="Q621" s="608">
        <v>0</v>
      </c>
      <c r="R621" s="608">
        <v>0</v>
      </c>
      <c r="S621" s="608">
        <v>0</v>
      </c>
      <c r="T621" s="608">
        <v>0</v>
      </c>
      <c r="U621" s="608">
        <v>0</v>
      </c>
      <c r="V621" s="608">
        <v>0</v>
      </c>
      <c r="W621" s="608">
        <v>0</v>
      </c>
      <c r="X621" s="608">
        <v>0</v>
      </c>
      <c r="Y621" s="608">
        <v>0</v>
      </c>
      <c r="Z621" s="608">
        <v>0</v>
      </c>
      <c r="AA621" s="608">
        <v>0</v>
      </c>
      <c r="AB621" s="608">
        <v>0</v>
      </c>
      <c r="AC621" s="608">
        <v>0</v>
      </c>
      <c r="AD621" s="608">
        <v>0</v>
      </c>
      <c r="AE621" s="608">
        <v>0</v>
      </c>
      <c r="AF621" s="608">
        <v>0</v>
      </c>
      <c r="AG621" s="608">
        <v>0</v>
      </c>
      <c r="AH621" s="608">
        <v>0</v>
      </c>
      <c r="AI621" s="608">
        <v>0</v>
      </c>
    </row>
    <row r="622" spans="1:35" x14ac:dyDescent="0.3">
      <c r="A622" s="170" t="str">
        <f t="shared" si="9"/>
        <v>4.00969</v>
      </c>
      <c r="B622" s="608" t="s">
        <v>663</v>
      </c>
      <c r="C622" s="608" t="s">
        <v>1382</v>
      </c>
      <c r="D622" s="608" t="s">
        <v>3216</v>
      </c>
      <c r="E622" s="608" t="s">
        <v>4728</v>
      </c>
      <c r="F622" s="608" t="s">
        <v>3278</v>
      </c>
      <c r="G622" s="608" t="s">
        <v>4</v>
      </c>
      <c r="H622" s="608" t="s">
        <v>5308</v>
      </c>
      <c r="I622" s="608">
        <v>0</v>
      </c>
      <c r="J622" s="608" t="s">
        <v>996</v>
      </c>
      <c r="K622" s="608" t="s">
        <v>5310</v>
      </c>
      <c r="L622" s="608" t="s">
        <v>33</v>
      </c>
      <c r="M622" s="608" t="s">
        <v>10</v>
      </c>
      <c r="N622" s="608" t="s">
        <v>1</v>
      </c>
      <c r="O622" s="608">
        <v>0</v>
      </c>
      <c r="P622" s="608">
        <v>0</v>
      </c>
      <c r="Q622" s="608">
        <v>0</v>
      </c>
      <c r="R622" s="608">
        <v>0</v>
      </c>
      <c r="S622" s="608">
        <v>0</v>
      </c>
      <c r="T622" s="608">
        <v>0</v>
      </c>
      <c r="U622" s="608">
        <v>0</v>
      </c>
      <c r="V622" s="608">
        <v>0</v>
      </c>
      <c r="W622" s="608">
        <v>0</v>
      </c>
      <c r="X622" s="608">
        <v>0</v>
      </c>
      <c r="Y622" s="608">
        <v>0</v>
      </c>
      <c r="Z622" s="608">
        <v>0</v>
      </c>
      <c r="AA622" s="608">
        <v>0</v>
      </c>
      <c r="AB622" s="608">
        <v>0</v>
      </c>
      <c r="AC622" s="608">
        <v>0</v>
      </c>
      <c r="AD622" s="608">
        <v>0</v>
      </c>
      <c r="AE622" s="608">
        <v>0</v>
      </c>
      <c r="AF622" s="608">
        <v>0</v>
      </c>
      <c r="AG622" s="608">
        <v>0</v>
      </c>
      <c r="AH622" s="608">
        <v>0</v>
      </c>
      <c r="AI622" s="608">
        <v>0</v>
      </c>
    </row>
    <row r="623" spans="1:35" x14ac:dyDescent="0.3">
      <c r="A623" s="170" t="str">
        <f t="shared" si="9"/>
        <v>4.00970</v>
      </c>
      <c r="B623" s="608" t="s">
        <v>678</v>
      </c>
      <c r="C623" s="608" t="s">
        <v>1382</v>
      </c>
      <c r="D623" s="608" t="s">
        <v>2491</v>
      </c>
      <c r="E623" s="608" t="s">
        <v>2</v>
      </c>
      <c r="F623" s="608" t="s">
        <v>164</v>
      </c>
      <c r="G623" s="608" t="s">
        <v>5</v>
      </c>
      <c r="H623" s="608" t="s">
        <v>5308</v>
      </c>
      <c r="I623" s="608">
        <v>0</v>
      </c>
      <c r="J623" s="608" t="s">
        <v>996</v>
      </c>
      <c r="K623" s="608" t="s">
        <v>5310</v>
      </c>
      <c r="L623" s="608" t="s">
        <v>33</v>
      </c>
      <c r="M623" s="608" t="s">
        <v>7</v>
      </c>
      <c r="N623" s="608" t="s">
        <v>1</v>
      </c>
      <c r="O623" s="608">
        <v>13</v>
      </c>
      <c r="P623" s="608">
        <v>6</v>
      </c>
      <c r="Q623" s="608">
        <v>7</v>
      </c>
      <c r="R623" s="608">
        <v>2</v>
      </c>
      <c r="S623" s="608">
        <v>1</v>
      </c>
      <c r="T623" s="608">
        <v>5</v>
      </c>
      <c r="U623" s="608">
        <v>1</v>
      </c>
      <c r="V623" s="608">
        <v>1</v>
      </c>
      <c r="W623" s="608">
        <v>1</v>
      </c>
      <c r="X623" s="608">
        <v>4</v>
      </c>
      <c r="Y623" s="608">
        <v>3</v>
      </c>
      <c r="Z623" s="608">
        <v>1</v>
      </c>
      <c r="AA623" s="608">
        <v>0</v>
      </c>
      <c r="AB623" s="608">
        <v>0</v>
      </c>
      <c r="AC623" s="608">
        <v>0</v>
      </c>
      <c r="AD623" s="608">
        <v>1</v>
      </c>
      <c r="AE623" s="608">
        <v>4</v>
      </c>
      <c r="AF623" s="608">
        <v>0</v>
      </c>
      <c r="AG623" s="608">
        <v>1</v>
      </c>
      <c r="AH623" s="608">
        <v>1</v>
      </c>
      <c r="AI623" s="608">
        <v>0</v>
      </c>
    </row>
    <row r="624" spans="1:35" x14ac:dyDescent="0.3">
      <c r="A624" s="170" t="str">
        <f t="shared" si="9"/>
        <v>4.00971</v>
      </c>
      <c r="B624" s="608" t="s">
        <v>257</v>
      </c>
      <c r="C624" s="608" t="s">
        <v>1382</v>
      </c>
      <c r="D624" s="608" t="s">
        <v>2597</v>
      </c>
      <c r="E624" s="608" t="s">
        <v>99</v>
      </c>
      <c r="F624" s="608" t="s">
        <v>71</v>
      </c>
      <c r="G624" s="608" t="s">
        <v>11</v>
      </c>
      <c r="H624" s="608" t="s">
        <v>5308</v>
      </c>
      <c r="I624" s="608">
        <v>0</v>
      </c>
      <c r="J624" s="608" t="s">
        <v>996</v>
      </c>
      <c r="K624" s="608" t="s">
        <v>5310</v>
      </c>
      <c r="L624" s="608" t="s">
        <v>72</v>
      </c>
      <c r="M624" s="608" t="s">
        <v>11</v>
      </c>
      <c r="N624" s="608" t="s">
        <v>3</v>
      </c>
      <c r="O624" s="608">
        <v>25</v>
      </c>
      <c r="P624" s="608">
        <v>12</v>
      </c>
      <c r="Q624" s="608">
        <v>13</v>
      </c>
      <c r="R624" s="608">
        <v>7</v>
      </c>
      <c r="S624" s="608">
        <v>3</v>
      </c>
      <c r="T624" s="608">
        <v>5</v>
      </c>
      <c r="U624" s="608">
        <v>3</v>
      </c>
      <c r="V624" s="608">
        <v>4</v>
      </c>
      <c r="W624" s="608">
        <v>2</v>
      </c>
      <c r="X624" s="608">
        <v>7</v>
      </c>
      <c r="Y624" s="608">
        <v>3</v>
      </c>
      <c r="Z624" s="608">
        <v>2</v>
      </c>
      <c r="AA624" s="608">
        <v>1</v>
      </c>
      <c r="AB624" s="608">
        <v>0</v>
      </c>
      <c r="AC624" s="608">
        <v>0</v>
      </c>
      <c r="AD624" s="608">
        <v>4</v>
      </c>
      <c r="AE624" s="608">
        <v>2</v>
      </c>
      <c r="AF624" s="608">
        <v>2</v>
      </c>
      <c r="AG624" s="608">
        <v>4</v>
      </c>
      <c r="AH624" s="608">
        <v>1</v>
      </c>
      <c r="AI624" s="608">
        <v>0</v>
      </c>
    </row>
    <row r="625" spans="1:35" x14ac:dyDescent="0.3">
      <c r="A625" s="170" t="str">
        <f t="shared" si="9"/>
        <v>4.00974</v>
      </c>
      <c r="B625" s="608" t="s">
        <v>679</v>
      </c>
      <c r="C625" s="608" t="s">
        <v>1382</v>
      </c>
      <c r="D625" s="608" t="s">
        <v>1319</v>
      </c>
      <c r="E625" s="608" t="s">
        <v>7</v>
      </c>
      <c r="F625" s="608" t="s">
        <v>103</v>
      </c>
      <c r="G625" s="608" t="s">
        <v>4</v>
      </c>
      <c r="H625" s="608" t="s">
        <v>5308</v>
      </c>
      <c r="I625" s="608">
        <v>0</v>
      </c>
      <c r="J625" s="608" t="s">
        <v>996</v>
      </c>
      <c r="K625" s="608" t="s">
        <v>5310</v>
      </c>
      <c r="L625" s="608" t="s">
        <v>102</v>
      </c>
      <c r="M625" s="608" t="s">
        <v>2</v>
      </c>
      <c r="N625" s="608" t="s">
        <v>4</v>
      </c>
      <c r="O625" s="608">
        <v>9</v>
      </c>
      <c r="P625" s="608">
        <v>8</v>
      </c>
      <c r="Q625" s="608">
        <v>1</v>
      </c>
      <c r="R625" s="608">
        <v>1</v>
      </c>
      <c r="S625" s="608">
        <v>1</v>
      </c>
      <c r="T625" s="608">
        <v>4</v>
      </c>
      <c r="U625" s="608">
        <v>4</v>
      </c>
      <c r="V625" s="608">
        <v>1</v>
      </c>
      <c r="W625" s="608">
        <v>1</v>
      </c>
      <c r="X625" s="608">
        <v>3</v>
      </c>
      <c r="Y625" s="608">
        <v>2</v>
      </c>
      <c r="Z625" s="608">
        <v>0</v>
      </c>
      <c r="AA625" s="608">
        <v>0</v>
      </c>
      <c r="AB625" s="608">
        <v>0</v>
      </c>
      <c r="AC625" s="608">
        <v>0</v>
      </c>
      <c r="AD625" s="608">
        <v>0</v>
      </c>
      <c r="AE625" s="608">
        <v>0</v>
      </c>
      <c r="AF625" s="608">
        <v>0</v>
      </c>
      <c r="AG625" s="608">
        <v>1</v>
      </c>
      <c r="AH625" s="608">
        <v>0</v>
      </c>
      <c r="AI625" s="608">
        <v>0</v>
      </c>
    </row>
    <row r="626" spans="1:35" x14ac:dyDescent="0.3">
      <c r="A626" s="170" t="str">
        <f t="shared" si="9"/>
        <v>4.00975</v>
      </c>
      <c r="B626" s="608" t="s">
        <v>680</v>
      </c>
      <c r="C626" s="608" t="s">
        <v>1382</v>
      </c>
      <c r="D626" s="608" t="s">
        <v>1334</v>
      </c>
      <c r="E626" s="608" t="s">
        <v>7</v>
      </c>
      <c r="F626" s="608" t="s">
        <v>103</v>
      </c>
      <c r="G626" s="608" t="s">
        <v>4</v>
      </c>
      <c r="H626" s="608" t="s">
        <v>5308</v>
      </c>
      <c r="I626" s="608">
        <v>0</v>
      </c>
      <c r="J626" s="608" t="s">
        <v>996</v>
      </c>
      <c r="K626" s="608" t="s">
        <v>5310</v>
      </c>
      <c r="L626" s="608" t="s">
        <v>102</v>
      </c>
      <c r="M626" s="608" t="s">
        <v>2</v>
      </c>
      <c r="N626" s="608" t="s">
        <v>1</v>
      </c>
      <c r="O626" s="608">
        <v>10</v>
      </c>
      <c r="P626" s="608">
        <v>5</v>
      </c>
      <c r="Q626" s="608">
        <v>5</v>
      </c>
      <c r="R626" s="608">
        <v>3</v>
      </c>
      <c r="S626" s="608">
        <v>2</v>
      </c>
      <c r="T626" s="608">
        <v>1</v>
      </c>
      <c r="U626" s="608">
        <v>0</v>
      </c>
      <c r="V626" s="608">
        <v>2</v>
      </c>
      <c r="W626" s="608">
        <v>1</v>
      </c>
      <c r="X626" s="608">
        <v>2</v>
      </c>
      <c r="Y626" s="608">
        <v>0</v>
      </c>
      <c r="Z626" s="608">
        <v>2</v>
      </c>
      <c r="AA626" s="608">
        <v>2</v>
      </c>
      <c r="AB626" s="608">
        <v>0</v>
      </c>
      <c r="AC626" s="608">
        <v>0</v>
      </c>
      <c r="AD626" s="608">
        <v>1</v>
      </c>
      <c r="AE626" s="608">
        <v>1</v>
      </c>
      <c r="AF626" s="608">
        <v>1</v>
      </c>
      <c r="AG626" s="608">
        <v>2</v>
      </c>
      <c r="AH626" s="608">
        <v>0</v>
      </c>
      <c r="AI626" s="608">
        <v>0</v>
      </c>
    </row>
    <row r="627" spans="1:35" x14ac:dyDescent="0.3">
      <c r="A627" s="170" t="str">
        <f t="shared" si="9"/>
        <v>4.00976</v>
      </c>
      <c r="B627" s="608" t="s">
        <v>681</v>
      </c>
      <c r="C627" s="608" t="s">
        <v>2493</v>
      </c>
      <c r="D627" s="608" t="s">
        <v>2494</v>
      </c>
      <c r="E627" s="608" t="s">
        <v>4729</v>
      </c>
      <c r="F627" s="608" t="s">
        <v>208</v>
      </c>
      <c r="G627" s="608" t="s">
        <v>2</v>
      </c>
      <c r="H627" s="608" t="s">
        <v>5308</v>
      </c>
      <c r="I627" s="608" t="s">
        <v>5309</v>
      </c>
      <c r="J627" s="608" t="s">
        <v>4393</v>
      </c>
      <c r="K627" s="608" t="s">
        <v>5426</v>
      </c>
      <c r="L627" s="608" t="s">
        <v>33</v>
      </c>
      <c r="M627" s="608" t="s">
        <v>743</v>
      </c>
      <c r="N627" s="608" t="s">
        <v>3</v>
      </c>
      <c r="O627" s="608">
        <v>10</v>
      </c>
      <c r="P627" s="608">
        <v>5</v>
      </c>
      <c r="Q627" s="608">
        <v>5</v>
      </c>
      <c r="R627" s="608">
        <v>3</v>
      </c>
      <c r="S627" s="608">
        <v>2</v>
      </c>
      <c r="T627" s="608">
        <v>3</v>
      </c>
      <c r="U627" s="608">
        <v>1</v>
      </c>
      <c r="V627" s="608">
        <v>1</v>
      </c>
      <c r="W627" s="608">
        <v>1</v>
      </c>
      <c r="X627" s="608">
        <v>3</v>
      </c>
      <c r="Y627" s="608">
        <v>1</v>
      </c>
      <c r="Z627" s="608">
        <v>0</v>
      </c>
      <c r="AA627" s="608">
        <v>0</v>
      </c>
      <c r="AB627" s="608">
        <v>0</v>
      </c>
      <c r="AC627" s="608">
        <v>0</v>
      </c>
      <c r="AD627" s="608">
        <v>1</v>
      </c>
      <c r="AE627" s="608">
        <v>2</v>
      </c>
      <c r="AF627" s="608">
        <v>0</v>
      </c>
      <c r="AG627" s="608">
        <v>2</v>
      </c>
      <c r="AH627" s="608">
        <v>0</v>
      </c>
      <c r="AI627" s="608">
        <v>0</v>
      </c>
    </row>
    <row r="628" spans="1:35" x14ac:dyDescent="0.3">
      <c r="A628" s="170" t="str">
        <f t="shared" si="9"/>
        <v>4.00977</v>
      </c>
      <c r="B628" s="608" t="s">
        <v>682</v>
      </c>
      <c r="C628" s="608" t="s">
        <v>2496</v>
      </c>
      <c r="D628" s="608" t="s">
        <v>2497</v>
      </c>
      <c r="E628" s="608" t="s">
        <v>4739</v>
      </c>
      <c r="F628" s="608" t="s">
        <v>3281</v>
      </c>
      <c r="G628" s="608" t="s">
        <v>4</v>
      </c>
      <c r="H628" s="608" t="s">
        <v>5308</v>
      </c>
      <c r="I628" s="608" t="s">
        <v>6387</v>
      </c>
      <c r="J628" s="608" t="s">
        <v>4393</v>
      </c>
      <c r="K628" s="608" t="s">
        <v>5426</v>
      </c>
      <c r="L628" s="608" t="s">
        <v>60</v>
      </c>
      <c r="M628" s="608" t="s">
        <v>4</v>
      </c>
      <c r="N628" s="608" t="s">
        <v>1</v>
      </c>
      <c r="O628" s="608">
        <v>22</v>
      </c>
      <c r="P628" s="608">
        <v>13</v>
      </c>
      <c r="Q628" s="608">
        <v>9</v>
      </c>
      <c r="R628" s="608">
        <v>9</v>
      </c>
      <c r="S628" s="608">
        <v>5</v>
      </c>
      <c r="T628" s="608">
        <v>3</v>
      </c>
      <c r="U628" s="608">
        <v>2</v>
      </c>
      <c r="V628" s="608">
        <v>5</v>
      </c>
      <c r="W628" s="608">
        <v>3</v>
      </c>
      <c r="X628" s="608">
        <v>5</v>
      </c>
      <c r="Y628" s="608">
        <v>3</v>
      </c>
      <c r="Z628" s="608">
        <v>0</v>
      </c>
      <c r="AA628" s="608">
        <v>0</v>
      </c>
      <c r="AB628" s="608">
        <v>0</v>
      </c>
      <c r="AC628" s="608">
        <v>0</v>
      </c>
      <c r="AD628" s="608">
        <v>4</v>
      </c>
      <c r="AE628" s="608">
        <v>1</v>
      </c>
      <c r="AF628" s="608">
        <v>2</v>
      </c>
      <c r="AG628" s="608">
        <v>2</v>
      </c>
      <c r="AH628" s="608">
        <v>0</v>
      </c>
      <c r="AI628" s="608">
        <v>0</v>
      </c>
    </row>
    <row r="629" spans="1:35" x14ac:dyDescent="0.3">
      <c r="A629" s="170" t="str">
        <f t="shared" si="9"/>
        <v>4.00978</v>
      </c>
      <c r="B629" s="608" t="s">
        <v>683</v>
      </c>
      <c r="C629" s="608" t="s">
        <v>2498</v>
      </c>
      <c r="D629" s="608" t="s">
        <v>2499</v>
      </c>
      <c r="E629" s="608" t="s">
        <v>14</v>
      </c>
      <c r="F629" s="608" t="s">
        <v>73</v>
      </c>
      <c r="G629" s="608" t="s">
        <v>2</v>
      </c>
      <c r="H629" s="608" t="s">
        <v>5308</v>
      </c>
      <c r="I629" s="608" t="s">
        <v>6387</v>
      </c>
      <c r="J629" s="608" t="s">
        <v>4393</v>
      </c>
      <c r="K629" s="608" t="s">
        <v>5426</v>
      </c>
      <c r="L629" s="608" t="s">
        <v>72</v>
      </c>
      <c r="M629" s="608" t="s">
        <v>1</v>
      </c>
      <c r="N629" s="608" t="s">
        <v>2</v>
      </c>
      <c r="O629" s="608">
        <v>28</v>
      </c>
      <c r="P629" s="608">
        <v>24</v>
      </c>
      <c r="Q629" s="608">
        <v>4</v>
      </c>
      <c r="R629" s="608">
        <v>6</v>
      </c>
      <c r="S629" s="608">
        <v>6</v>
      </c>
      <c r="T629" s="608">
        <v>12</v>
      </c>
      <c r="U629" s="608">
        <v>10</v>
      </c>
      <c r="V629" s="608">
        <v>4</v>
      </c>
      <c r="W629" s="608">
        <v>3</v>
      </c>
      <c r="X629" s="608">
        <v>3</v>
      </c>
      <c r="Y629" s="608">
        <v>2</v>
      </c>
      <c r="Z629" s="608">
        <v>3</v>
      </c>
      <c r="AA629" s="608">
        <v>3</v>
      </c>
      <c r="AB629" s="608">
        <v>0</v>
      </c>
      <c r="AC629" s="608">
        <v>0</v>
      </c>
      <c r="AD629" s="608">
        <v>0</v>
      </c>
      <c r="AE629" s="608">
        <v>2</v>
      </c>
      <c r="AF629" s="608">
        <v>1</v>
      </c>
      <c r="AG629" s="608">
        <v>1</v>
      </c>
      <c r="AH629" s="608">
        <v>0</v>
      </c>
      <c r="AI629" s="608">
        <v>0</v>
      </c>
    </row>
    <row r="630" spans="1:35" x14ac:dyDescent="0.3">
      <c r="A630" s="170" t="str">
        <f t="shared" si="9"/>
        <v>4.00979</v>
      </c>
      <c r="B630" s="608" t="s">
        <v>684</v>
      </c>
      <c r="C630" s="608" t="s">
        <v>2500</v>
      </c>
      <c r="D630" s="608" t="s">
        <v>3065</v>
      </c>
      <c r="E630" s="608" t="s">
        <v>4742</v>
      </c>
      <c r="F630" s="608" t="s">
        <v>800</v>
      </c>
      <c r="G630" s="608" t="s">
        <v>1</v>
      </c>
      <c r="H630" s="608" t="s">
        <v>5308</v>
      </c>
      <c r="I630" s="608" t="s">
        <v>6387</v>
      </c>
      <c r="J630" s="608" t="s">
        <v>4393</v>
      </c>
      <c r="K630" s="608" t="s">
        <v>5426</v>
      </c>
      <c r="L630" s="608" t="s">
        <v>72</v>
      </c>
      <c r="M630" s="608" t="s">
        <v>1</v>
      </c>
      <c r="N630" s="608" t="s">
        <v>5</v>
      </c>
      <c r="O630" s="608">
        <v>29</v>
      </c>
      <c r="P630" s="608">
        <v>14</v>
      </c>
      <c r="Q630" s="608">
        <v>15</v>
      </c>
      <c r="R630" s="608">
        <v>9</v>
      </c>
      <c r="S630" s="608">
        <v>3</v>
      </c>
      <c r="T630" s="608">
        <v>5</v>
      </c>
      <c r="U630" s="608">
        <v>1</v>
      </c>
      <c r="V630" s="608">
        <v>6</v>
      </c>
      <c r="W630" s="608">
        <v>5</v>
      </c>
      <c r="X630" s="608">
        <v>6</v>
      </c>
      <c r="Y630" s="608">
        <v>4</v>
      </c>
      <c r="Z630" s="608">
        <v>3</v>
      </c>
      <c r="AA630" s="608">
        <v>1</v>
      </c>
      <c r="AB630" s="608">
        <v>0</v>
      </c>
      <c r="AC630" s="608">
        <v>0</v>
      </c>
      <c r="AD630" s="608">
        <v>6</v>
      </c>
      <c r="AE630" s="608">
        <v>4</v>
      </c>
      <c r="AF630" s="608">
        <v>1</v>
      </c>
      <c r="AG630" s="608">
        <v>2</v>
      </c>
      <c r="AH630" s="608">
        <v>2</v>
      </c>
      <c r="AI630" s="608">
        <v>0</v>
      </c>
    </row>
    <row r="631" spans="1:35" x14ac:dyDescent="0.3">
      <c r="A631" s="170" t="str">
        <f t="shared" si="9"/>
        <v>4.00980</v>
      </c>
      <c r="B631" s="608" t="s">
        <v>685</v>
      </c>
      <c r="C631" s="608" t="s">
        <v>2501</v>
      </c>
      <c r="D631" s="608" t="s">
        <v>2502</v>
      </c>
      <c r="E631" s="608" t="s">
        <v>99</v>
      </c>
      <c r="F631" s="608" t="s">
        <v>71</v>
      </c>
      <c r="G631" s="608" t="s">
        <v>110</v>
      </c>
      <c r="H631" s="608" t="s">
        <v>5308</v>
      </c>
      <c r="I631" s="608" t="s">
        <v>6387</v>
      </c>
      <c r="J631" s="608" t="s">
        <v>4393</v>
      </c>
      <c r="K631" s="608" t="s">
        <v>5426</v>
      </c>
      <c r="L631" s="608" t="s">
        <v>72</v>
      </c>
      <c r="M631" s="608" t="s">
        <v>7</v>
      </c>
      <c r="N631" s="608" t="s">
        <v>4</v>
      </c>
      <c r="O631" s="608">
        <v>12</v>
      </c>
      <c r="P631" s="608">
        <v>7</v>
      </c>
      <c r="Q631" s="608">
        <v>5</v>
      </c>
      <c r="R631" s="608">
        <v>6</v>
      </c>
      <c r="S631" s="608">
        <v>3</v>
      </c>
      <c r="T631" s="608">
        <v>3</v>
      </c>
      <c r="U631" s="608">
        <v>2</v>
      </c>
      <c r="V631" s="608">
        <v>0</v>
      </c>
      <c r="W631" s="608">
        <v>0</v>
      </c>
      <c r="X631" s="608">
        <v>3</v>
      </c>
      <c r="Y631" s="608">
        <v>2</v>
      </c>
      <c r="Z631" s="608">
        <v>0</v>
      </c>
      <c r="AA631" s="608">
        <v>0</v>
      </c>
      <c r="AB631" s="608">
        <v>0</v>
      </c>
      <c r="AC631" s="608">
        <v>0</v>
      </c>
      <c r="AD631" s="608">
        <v>3</v>
      </c>
      <c r="AE631" s="608">
        <v>1</v>
      </c>
      <c r="AF631" s="608">
        <v>0</v>
      </c>
      <c r="AG631" s="608">
        <v>1</v>
      </c>
      <c r="AH631" s="608">
        <v>0</v>
      </c>
      <c r="AI631" s="608">
        <v>0</v>
      </c>
    </row>
    <row r="632" spans="1:35" x14ac:dyDescent="0.3">
      <c r="A632" s="170" t="str">
        <f t="shared" si="9"/>
        <v>4.00981</v>
      </c>
      <c r="B632" s="608" t="s">
        <v>913</v>
      </c>
      <c r="C632" s="608" t="s">
        <v>2504</v>
      </c>
      <c r="D632" s="608" t="s">
        <v>2505</v>
      </c>
      <c r="E632" s="608" t="s">
        <v>743</v>
      </c>
      <c r="F632" s="608" t="s">
        <v>739</v>
      </c>
      <c r="G632" s="608" t="s">
        <v>1</v>
      </c>
      <c r="H632" s="608" t="s">
        <v>5308</v>
      </c>
      <c r="I632" s="608" t="s">
        <v>6387</v>
      </c>
      <c r="J632" s="608" t="s">
        <v>4393</v>
      </c>
      <c r="K632" s="608" t="s">
        <v>5310</v>
      </c>
      <c r="L632" s="608" t="s">
        <v>60</v>
      </c>
      <c r="M632" s="608" t="s">
        <v>2</v>
      </c>
      <c r="N632" s="608" t="s">
        <v>1</v>
      </c>
      <c r="O632" s="608">
        <v>37</v>
      </c>
      <c r="P632" s="608">
        <v>26</v>
      </c>
      <c r="Q632" s="608">
        <v>11</v>
      </c>
      <c r="R632" s="608">
        <v>8</v>
      </c>
      <c r="S632" s="608">
        <v>3</v>
      </c>
      <c r="T632" s="608">
        <v>8</v>
      </c>
      <c r="U632" s="608">
        <v>8</v>
      </c>
      <c r="V632" s="608">
        <v>8</v>
      </c>
      <c r="W632" s="608">
        <v>7</v>
      </c>
      <c r="X632" s="608">
        <v>8</v>
      </c>
      <c r="Y632" s="608">
        <v>5</v>
      </c>
      <c r="Z632" s="608">
        <v>5</v>
      </c>
      <c r="AA632" s="608">
        <v>3</v>
      </c>
      <c r="AB632" s="608">
        <v>0</v>
      </c>
      <c r="AC632" s="608">
        <v>0</v>
      </c>
      <c r="AD632" s="608">
        <v>5</v>
      </c>
      <c r="AE632" s="608">
        <v>0</v>
      </c>
      <c r="AF632" s="608">
        <v>1</v>
      </c>
      <c r="AG632" s="608">
        <v>3</v>
      </c>
      <c r="AH632" s="608">
        <v>2</v>
      </c>
      <c r="AI632" s="608">
        <v>0</v>
      </c>
    </row>
    <row r="633" spans="1:35" x14ac:dyDescent="0.3">
      <c r="A633" s="170" t="str">
        <f t="shared" si="9"/>
        <v>4.00982</v>
      </c>
      <c r="B633" s="608" t="s">
        <v>686</v>
      </c>
      <c r="C633" s="608" t="s">
        <v>2506</v>
      </c>
      <c r="D633" s="608" t="s">
        <v>3522</v>
      </c>
      <c r="E633" s="608" t="s">
        <v>62</v>
      </c>
      <c r="F633" s="608" t="s">
        <v>109</v>
      </c>
      <c r="G633" s="608" t="s">
        <v>11</v>
      </c>
      <c r="H633" s="608" t="s">
        <v>5308</v>
      </c>
      <c r="I633" s="608" t="s">
        <v>5367</v>
      </c>
      <c r="J633" s="608" t="s">
        <v>4393</v>
      </c>
      <c r="K633" s="608" t="s">
        <v>5426</v>
      </c>
      <c r="L633" s="608" t="s">
        <v>35</v>
      </c>
      <c r="M633" s="608" t="s">
        <v>110</v>
      </c>
      <c r="N633" s="608" t="s">
        <v>3</v>
      </c>
      <c r="O633" s="608">
        <v>56</v>
      </c>
      <c r="P633" s="608">
        <v>31</v>
      </c>
      <c r="Q633" s="608">
        <v>25</v>
      </c>
      <c r="R633" s="608">
        <v>15</v>
      </c>
      <c r="S633" s="608">
        <v>11</v>
      </c>
      <c r="T633" s="608">
        <v>14</v>
      </c>
      <c r="U633" s="608">
        <v>6</v>
      </c>
      <c r="V633" s="608">
        <v>3</v>
      </c>
      <c r="W633" s="608">
        <v>3</v>
      </c>
      <c r="X633" s="608">
        <v>15</v>
      </c>
      <c r="Y633" s="608">
        <v>6</v>
      </c>
      <c r="Z633" s="608">
        <v>9</v>
      </c>
      <c r="AA633" s="608">
        <v>5</v>
      </c>
      <c r="AB633" s="608">
        <v>0</v>
      </c>
      <c r="AC633" s="608">
        <v>0</v>
      </c>
      <c r="AD633" s="608">
        <v>4</v>
      </c>
      <c r="AE633" s="608">
        <v>8</v>
      </c>
      <c r="AF633" s="608">
        <v>0</v>
      </c>
      <c r="AG633" s="608">
        <v>9</v>
      </c>
      <c r="AH633" s="608">
        <v>4</v>
      </c>
      <c r="AI633" s="608">
        <v>0</v>
      </c>
    </row>
    <row r="634" spans="1:35" x14ac:dyDescent="0.3">
      <c r="A634" s="170" t="str">
        <f t="shared" si="9"/>
        <v>4.01022</v>
      </c>
      <c r="B634" s="608" t="s">
        <v>689</v>
      </c>
      <c r="C634" s="608" t="s">
        <v>1382</v>
      </c>
      <c r="D634" s="608" t="s">
        <v>1355</v>
      </c>
      <c r="E634" s="608" t="s">
        <v>4742</v>
      </c>
      <c r="F634" s="608" t="s">
        <v>800</v>
      </c>
      <c r="G634" s="608" t="s">
        <v>2</v>
      </c>
      <c r="H634" s="608" t="s">
        <v>5308</v>
      </c>
      <c r="I634" s="608">
        <v>0</v>
      </c>
      <c r="J634" s="608" t="s">
        <v>996</v>
      </c>
      <c r="K634" s="608" t="s">
        <v>5426</v>
      </c>
      <c r="L634" s="608" t="s">
        <v>72</v>
      </c>
      <c r="M634" s="608" t="s">
        <v>1</v>
      </c>
      <c r="N634" s="608" t="s">
        <v>13</v>
      </c>
      <c r="O634" s="608">
        <v>0</v>
      </c>
      <c r="P634" s="608">
        <v>0</v>
      </c>
      <c r="Q634" s="608">
        <v>0</v>
      </c>
      <c r="R634" s="608">
        <v>0</v>
      </c>
      <c r="S634" s="608">
        <v>0</v>
      </c>
      <c r="T634" s="608">
        <v>0</v>
      </c>
      <c r="U634" s="608">
        <v>0</v>
      </c>
      <c r="V634" s="608">
        <v>0</v>
      </c>
      <c r="W634" s="608">
        <v>0</v>
      </c>
      <c r="X634" s="608">
        <v>0</v>
      </c>
      <c r="Y634" s="608">
        <v>0</v>
      </c>
      <c r="Z634" s="608">
        <v>0</v>
      </c>
      <c r="AA634" s="608">
        <v>0</v>
      </c>
      <c r="AB634" s="608">
        <v>0</v>
      </c>
      <c r="AC634" s="608">
        <v>0</v>
      </c>
      <c r="AD634" s="608">
        <v>0</v>
      </c>
      <c r="AE634" s="608">
        <v>0</v>
      </c>
      <c r="AF634" s="608">
        <v>0</v>
      </c>
      <c r="AG634" s="608">
        <v>0</v>
      </c>
      <c r="AH634" s="608">
        <v>0</v>
      </c>
      <c r="AI634" s="608">
        <v>0</v>
      </c>
    </row>
    <row r="635" spans="1:35" x14ac:dyDescent="0.3">
      <c r="A635" s="170" t="str">
        <f t="shared" si="9"/>
        <v>4.01023</v>
      </c>
      <c r="B635" s="608" t="s">
        <v>1105</v>
      </c>
      <c r="C635" s="608" t="s">
        <v>1382</v>
      </c>
      <c r="D635" s="608" t="s">
        <v>2977</v>
      </c>
      <c r="E635" s="608" t="s">
        <v>1</v>
      </c>
      <c r="F635" s="608" t="s">
        <v>3277</v>
      </c>
      <c r="G635" s="608" t="s">
        <v>3</v>
      </c>
      <c r="H635" s="608" t="s">
        <v>5308</v>
      </c>
      <c r="I635" s="608">
        <v>0</v>
      </c>
      <c r="J635" s="608" t="s">
        <v>996</v>
      </c>
      <c r="K635" s="608" t="s">
        <v>5310</v>
      </c>
      <c r="L635" s="608" t="s">
        <v>33</v>
      </c>
      <c r="M635" s="608" t="s">
        <v>1</v>
      </c>
      <c r="N635" s="608" t="s">
        <v>6</v>
      </c>
      <c r="O635" s="608">
        <v>0</v>
      </c>
      <c r="P635" s="608">
        <v>0</v>
      </c>
      <c r="Q635" s="608">
        <v>0</v>
      </c>
      <c r="R635" s="608">
        <v>0</v>
      </c>
      <c r="S635" s="608">
        <v>0</v>
      </c>
      <c r="T635" s="608">
        <v>0</v>
      </c>
      <c r="U635" s="608">
        <v>0</v>
      </c>
      <c r="V635" s="608">
        <v>0</v>
      </c>
      <c r="W635" s="608">
        <v>0</v>
      </c>
      <c r="X635" s="608">
        <v>0</v>
      </c>
      <c r="Y635" s="608">
        <v>0</v>
      </c>
      <c r="Z635" s="608">
        <v>0</v>
      </c>
      <c r="AA635" s="608">
        <v>0</v>
      </c>
      <c r="AB635" s="608">
        <v>0</v>
      </c>
      <c r="AC635" s="608">
        <v>0</v>
      </c>
      <c r="AD635" s="608">
        <v>0</v>
      </c>
      <c r="AE635" s="608">
        <v>0</v>
      </c>
      <c r="AF635" s="608">
        <v>0</v>
      </c>
      <c r="AG635" s="608">
        <v>0</v>
      </c>
      <c r="AH635" s="608">
        <v>0</v>
      </c>
      <c r="AI635" s="608">
        <v>0</v>
      </c>
    </row>
    <row r="636" spans="1:35" x14ac:dyDescent="0.3">
      <c r="A636" s="170" t="str">
        <f t="shared" si="9"/>
        <v>4.01024</v>
      </c>
      <c r="B636" s="608" t="s">
        <v>691</v>
      </c>
      <c r="C636" s="608" t="s">
        <v>1382</v>
      </c>
      <c r="D636" s="608" t="s">
        <v>2598</v>
      </c>
      <c r="E636" s="608" t="s">
        <v>5</v>
      </c>
      <c r="F636" s="608" t="s">
        <v>120</v>
      </c>
      <c r="G636" s="608" t="s">
        <v>1</v>
      </c>
      <c r="H636" s="608" t="s">
        <v>5308</v>
      </c>
      <c r="I636" s="608">
        <v>0</v>
      </c>
      <c r="J636" s="608" t="s">
        <v>996</v>
      </c>
      <c r="K636" s="608" t="s">
        <v>5310</v>
      </c>
      <c r="L636" s="608" t="s">
        <v>48</v>
      </c>
      <c r="M636" s="608" t="s">
        <v>1</v>
      </c>
      <c r="N636" s="608" t="s">
        <v>2</v>
      </c>
      <c r="O636" s="608">
        <v>27</v>
      </c>
      <c r="P636" s="608">
        <v>16</v>
      </c>
      <c r="Q636" s="608">
        <v>11</v>
      </c>
      <c r="R636" s="608">
        <v>11</v>
      </c>
      <c r="S636" s="608">
        <v>7</v>
      </c>
      <c r="T636" s="608">
        <v>8</v>
      </c>
      <c r="U636" s="608">
        <v>3</v>
      </c>
      <c r="V636" s="608">
        <v>5</v>
      </c>
      <c r="W636" s="608">
        <v>4</v>
      </c>
      <c r="X636" s="608">
        <v>3</v>
      </c>
      <c r="Y636" s="608">
        <v>2</v>
      </c>
      <c r="Z636" s="608">
        <v>0</v>
      </c>
      <c r="AA636" s="608">
        <v>0</v>
      </c>
      <c r="AB636" s="608">
        <v>0</v>
      </c>
      <c r="AC636" s="608">
        <v>0</v>
      </c>
      <c r="AD636" s="608">
        <v>4</v>
      </c>
      <c r="AE636" s="608">
        <v>5</v>
      </c>
      <c r="AF636" s="608">
        <v>1</v>
      </c>
      <c r="AG636" s="608">
        <v>1</v>
      </c>
      <c r="AH636" s="608">
        <v>0</v>
      </c>
      <c r="AI636" s="608">
        <v>0</v>
      </c>
    </row>
    <row r="637" spans="1:35" x14ac:dyDescent="0.3">
      <c r="A637" s="170" t="str">
        <f t="shared" si="9"/>
        <v>4.01026</v>
      </c>
      <c r="B637" s="608" t="s">
        <v>2967</v>
      </c>
      <c r="C637" s="608" t="s">
        <v>1382</v>
      </c>
      <c r="D637" s="608" t="s">
        <v>2978</v>
      </c>
      <c r="E637" s="608" t="s">
        <v>10</v>
      </c>
      <c r="F637" s="608" t="s">
        <v>786</v>
      </c>
      <c r="G637" s="608" t="s">
        <v>1</v>
      </c>
      <c r="H637" s="608" t="s">
        <v>5308</v>
      </c>
      <c r="I637" s="608">
        <v>0</v>
      </c>
      <c r="J637" s="608" t="s">
        <v>996</v>
      </c>
      <c r="K637" s="608" t="s">
        <v>5310</v>
      </c>
      <c r="L637" s="608" t="s">
        <v>118</v>
      </c>
      <c r="M637" s="608" t="s">
        <v>2</v>
      </c>
      <c r="N637" s="608" t="s">
        <v>1</v>
      </c>
      <c r="O637" s="608">
        <v>6</v>
      </c>
      <c r="P637" s="608">
        <v>5</v>
      </c>
      <c r="Q637" s="608">
        <v>1</v>
      </c>
      <c r="R637" s="608">
        <v>3</v>
      </c>
      <c r="S637" s="608">
        <v>2</v>
      </c>
      <c r="T637" s="608">
        <v>1</v>
      </c>
      <c r="U637" s="608">
        <v>1</v>
      </c>
      <c r="V637" s="608">
        <v>0</v>
      </c>
      <c r="W637" s="608">
        <v>0</v>
      </c>
      <c r="X637" s="608">
        <v>2</v>
      </c>
      <c r="Y637" s="608">
        <v>2</v>
      </c>
      <c r="Z637" s="608">
        <v>0</v>
      </c>
      <c r="AA637" s="608">
        <v>0</v>
      </c>
      <c r="AB637" s="608">
        <v>0</v>
      </c>
      <c r="AC637" s="608">
        <v>0</v>
      </c>
      <c r="AD637" s="608">
        <v>1</v>
      </c>
      <c r="AE637" s="608">
        <v>0</v>
      </c>
      <c r="AF637" s="608">
        <v>0</v>
      </c>
      <c r="AG637" s="608">
        <v>0</v>
      </c>
      <c r="AH637" s="608">
        <v>0</v>
      </c>
      <c r="AI637" s="608">
        <v>0</v>
      </c>
    </row>
    <row r="638" spans="1:35" x14ac:dyDescent="0.3">
      <c r="A638" s="170" t="str">
        <f t="shared" ref="A638:A701" si="10">CONCATENATE("4.",B638)</f>
        <v>4.01027</v>
      </c>
      <c r="B638" s="608" t="s">
        <v>693</v>
      </c>
      <c r="C638" s="608" t="s">
        <v>1382</v>
      </c>
      <c r="D638" s="608" t="s">
        <v>1344</v>
      </c>
      <c r="E638" s="608" t="s">
        <v>7</v>
      </c>
      <c r="F638" s="608" t="s">
        <v>103</v>
      </c>
      <c r="G638" s="608" t="s">
        <v>7</v>
      </c>
      <c r="H638" s="608" t="s">
        <v>5308</v>
      </c>
      <c r="I638" s="608">
        <v>0</v>
      </c>
      <c r="J638" s="608" t="s">
        <v>996</v>
      </c>
      <c r="K638" s="608" t="s">
        <v>5310</v>
      </c>
      <c r="L638" s="608" t="s">
        <v>102</v>
      </c>
      <c r="M638" s="608" t="s">
        <v>7</v>
      </c>
      <c r="N638" s="608" t="s">
        <v>1</v>
      </c>
      <c r="O638" s="608">
        <v>1</v>
      </c>
      <c r="P638" s="608">
        <v>0</v>
      </c>
      <c r="Q638" s="608">
        <v>1</v>
      </c>
      <c r="R638" s="608">
        <v>1</v>
      </c>
      <c r="S638" s="608">
        <v>0</v>
      </c>
      <c r="T638" s="608">
        <v>0</v>
      </c>
      <c r="U638" s="608">
        <v>0</v>
      </c>
      <c r="V638" s="608">
        <v>0</v>
      </c>
      <c r="W638" s="608">
        <v>0</v>
      </c>
      <c r="X638" s="608">
        <v>0</v>
      </c>
      <c r="Y638" s="608">
        <v>0</v>
      </c>
      <c r="Z638" s="608">
        <v>0</v>
      </c>
      <c r="AA638" s="608">
        <v>0</v>
      </c>
      <c r="AB638" s="608">
        <v>0</v>
      </c>
      <c r="AC638" s="608">
        <v>0</v>
      </c>
      <c r="AD638" s="608">
        <v>1</v>
      </c>
      <c r="AE638" s="608">
        <v>0</v>
      </c>
      <c r="AF638" s="608">
        <v>0</v>
      </c>
      <c r="AG638" s="608">
        <v>0</v>
      </c>
      <c r="AH638" s="608">
        <v>0</v>
      </c>
      <c r="AI638" s="608">
        <v>0</v>
      </c>
    </row>
    <row r="639" spans="1:35" x14ac:dyDescent="0.3">
      <c r="A639" s="170" t="str">
        <f t="shared" si="10"/>
        <v>4.01028</v>
      </c>
      <c r="B639" s="608" t="s">
        <v>694</v>
      </c>
      <c r="C639" s="608" t="s">
        <v>1382</v>
      </c>
      <c r="D639" s="608" t="s">
        <v>1333</v>
      </c>
      <c r="E639" s="608" t="s">
        <v>7</v>
      </c>
      <c r="F639" s="608" t="s">
        <v>103</v>
      </c>
      <c r="G639" s="608" t="s">
        <v>2</v>
      </c>
      <c r="H639" s="608" t="s">
        <v>5308</v>
      </c>
      <c r="I639" s="608">
        <v>0</v>
      </c>
      <c r="J639" s="608" t="s">
        <v>996</v>
      </c>
      <c r="K639" s="608" t="s">
        <v>5310</v>
      </c>
      <c r="L639" s="608" t="s">
        <v>102</v>
      </c>
      <c r="M639" s="608" t="s">
        <v>1</v>
      </c>
      <c r="N639" s="608" t="s">
        <v>3</v>
      </c>
      <c r="O639" s="608">
        <v>1</v>
      </c>
      <c r="P639" s="608">
        <v>0</v>
      </c>
      <c r="Q639" s="608">
        <v>1</v>
      </c>
      <c r="R639" s="608">
        <v>1</v>
      </c>
      <c r="S639" s="608">
        <v>0</v>
      </c>
      <c r="T639" s="608">
        <v>0</v>
      </c>
      <c r="U639" s="608">
        <v>0</v>
      </c>
      <c r="V639" s="608">
        <v>0</v>
      </c>
      <c r="W639" s="608">
        <v>0</v>
      </c>
      <c r="X639" s="608">
        <v>0</v>
      </c>
      <c r="Y639" s="608">
        <v>0</v>
      </c>
      <c r="Z639" s="608">
        <v>0</v>
      </c>
      <c r="AA639" s="608">
        <v>0</v>
      </c>
      <c r="AB639" s="608">
        <v>0</v>
      </c>
      <c r="AC639" s="608">
        <v>0</v>
      </c>
      <c r="AD639" s="608">
        <v>1</v>
      </c>
      <c r="AE639" s="608">
        <v>0</v>
      </c>
      <c r="AF639" s="608">
        <v>0</v>
      </c>
      <c r="AG639" s="608">
        <v>0</v>
      </c>
      <c r="AH639" s="608">
        <v>0</v>
      </c>
      <c r="AI639" s="608">
        <v>0</v>
      </c>
    </row>
    <row r="640" spans="1:35" x14ac:dyDescent="0.3">
      <c r="A640" s="170" t="str">
        <f t="shared" si="10"/>
        <v>4.01032</v>
      </c>
      <c r="B640" s="608" t="s">
        <v>695</v>
      </c>
      <c r="C640" s="608" t="s">
        <v>2510</v>
      </c>
      <c r="D640" s="608" t="s">
        <v>2511</v>
      </c>
      <c r="E640" s="608" t="s">
        <v>6</v>
      </c>
      <c r="F640" s="608" t="s">
        <v>756</v>
      </c>
      <c r="G640" s="608" t="s">
        <v>7</v>
      </c>
      <c r="H640" s="608" t="s">
        <v>5308</v>
      </c>
      <c r="I640" s="608" t="s">
        <v>6387</v>
      </c>
      <c r="J640" s="608" t="s">
        <v>4393</v>
      </c>
      <c r="K640" s="608" t="s">
        <v>5426</v>
      </c>
      <c r="L640" s="608" t="s">
        <v>60</v>
      </c>
      <c r="M640" s="608" t="s">
        <v>1</v>
      </c>
      <c r="N640" s="608" t="s">
        <v>2</v>
      </c>
      <c r="O640" s="608">
        <v>55</v>
      </c>
      <c r="P640" s="608">
        <v>25</v>
      </c>
      <c r="Q640" s="608">
        <v>30</v>
      </c>
      <c r="R640" s="608">
        <v>18</v>
      </c>
      <c r="S640" s="608">
        <v>7</v>
      </c>
      <c r="T640" s="608">
        <v>12</v>
      </c>
      <c r="U640" s="608">
        <v>7</v>
      </c>
      <c r="V640" s="608">
        <v>5</v>
      </c>
      <c r="W640" s="608">
        <v>0</v>
      </c>
      <c r="X640" s="608">
        <v>20</v>
      </c>
      <c r="Y640" s="608">
        <v>11</v>
      </c>
      <c r="Z640" s="608">
        <v>0</v>
      </c>
      <c r="AA640" s="608">
        <v>0</v>
      </c>
      <c r="AB640" s="608">
        <v>0</v>
      </c>
      <c r="AC640" s="608">
        <v>0</v>
      </c>
      <c r="AD640" s="608">
        <v>11</v>
      </c>
      <c r="AE640" s="608">
        <v>5</v>
      </c>
      <c r="AF640" s="608">
        <v>5</v>
      </c>
      <c r="AG640" s="608">
        <v>9</v>
      </c>
      <c r="AH640" s="608">
        <v>0</v>
      </c>
      <c r="AI640" s="608">
        <v>0</v>
      </c>
    </row>
    <row r="641" spans="1:35" x14ac:dyDescent="0.3">
      <c r="A641" s="170" t="str">
        <f t="shared" si="10"/>
        <v>4.01033</v>
      </c>
      <c r="B641" s="608" t="s">
        <v>677</v>
      </c>
      <c r="C641" s="608" t="s">
        <v>2512</v>
      </c>
      <c r="D641" s="608" t="s">
        <v>2513</v>
      </c>
      <c r="E641" s="608" t="s">
        <v>6</v>
      </c>
      <c r="F641" s="608" t="s">
        <v>756</v>
      </c>
      <c r="G641" s="608" t="s">
        <v>7</v>
      </c>
      <c r="H641" s="608" t="s">
        <v>5308</v>
      </c>
      <c r="I641" s="608" t="s">
        <v>6387</v>
      </c>
      <c r="J641" s="608" t="s">
        <v>4393</v>
      </c>
      <c r="K641" s="608" t="s">
        <v>5426</v>
      </c>
      <c r="L641" s="608" t="s">
        <v>60</v>
      </c>
      <c r="M641" s="608" t="s">
        <v>1</v>
      </c>
      <c r="N641" s="608" t="s">
        <v>2</v>
      </c>
      <c r="O641" s="608">
        <v>37</v>
      </c>
      <c r="P641" s="608">
        <v>19</v>
      </c>
      <c r="Q641" s="608">
        <v>18</v>
      </c>
      <c r="R641" s="608">
        <v>16</v>
      </c>
      <c r="S641" s="608">
        <v>9</v>
      </c>
      <c r="T641" s="608">
        <v>10</v>
      </c>
      <c r="U641" s="608">
        <v>4</v>
      </c>
      <c r="V641" s="608">
        <v>0</v>
      </c>
      <c r="W641" s="608">
        <v>0</v>
      </c>
      <c r="X641" s="608">
        <v>11</v>
      </c>
      <c r="Y641" s="608">
        <v>6</v>
      </c>
      <c r="Z641" s="608">
        <v>0</v>
      </c>
      <c r="AA641" s="608">
        <v>0</v>
      </c>
      <c r="AB641" s="608">
        <v>0</v>
      </c>
      <c r="AC641" s="608">
        <v>0</v>
      </c>
      <c r="AD641" s="608">
        <v>7</v>
      </c>
      <c r="AE641" s="608">
        <v>6</v>
      </c>
      <c r="AF641" s="608">
        <v>0</v>
      </c>
      <c r="AG641" s="608">
        <v>5</v>
      </c>
      <c r="AH641" s="608">
        <v>0</v>
      </c>
      <c r="AI641" s="608">
        <v>0</v>
      </c>
    </row>
    <row r="642" spans="1:35" x14ac:dyDescent="0.3">
      <c r="A642" s="170" t="str">
        <f t="shared" si="10"/>
        <v>4.01034</v>
      </c>
      <c r="B642" s="608" t="s">
        <v>697</v>
      </c>
      <c r="C642" s="608" t="s">
        <v>2517</v>
      </c>
      <c r="D642" s="608" t="s">
        <v>3066</v>
      </c>
      <c r="E642" s="608" t="s">
        <v>4728</v>
      </c>
      <c r="F642" s="608" t="s">
        <v>3278</v>
      </c>
      <c r="G642" s="608" t="s">
        <v>2</v>
      </c>
      <c r="H642" s="608" t="s">
        <v>5308</v>
      </c>
      <c r="I642" s="608" t="s">
        <v>5309</v>
      </c>
      <c r="J642" s="608" t="s">
        <v>4393</v>
      </c>
      <c r="K642" s="608" t="s">
        <v>5310</v>
      </c>
      <c r="L642" s="608" t="s">
        <v>33</v>
      </c>
      <c r="M642" s="608" t="s">
        <v>1</v>
      </c>
      <c r="N642" s="608" t="s">
        <v>10</v>
      </c>
      <c r="O642" s="608">
        <v>167</v>
      </c>
      <c r="P642" s="608">
        <v>87</v>
      </c>
      <c r="Q642" s="608">
        <v>80</v>
      </c>
      <c r="R642" s="608">
        <v>48</v>
      </c>
      <c r="S642" s="608">
        <v>25</v>
      </c>
      <c r="T642" s="608">
        <v>47</v>
      </c>
      <c r="U642" s="608">
        <v>26</v>
      </c>
      <c r="V642" s="608">
        <v>23</v>
      </c>
      <c r="W642" s="608">
        <v>12</v>
      </c>
      <c r="X642" s="608">
        <v>27</v>
      </c>
      <c r="Y642" s="608">
        <v>15</v>
      </c>
      <c r="Z642" s="608">
        <v>22</v>
      </c>
      <c r="AA642" s="608">
        <v>9</v>
      </c>
      <c r="AB642" s="608">
        <v>0</v>
      </c>
      <c r="AC642" s="608">
        <v>0</v>
      </c>
      <c r="AD642" s="608">
        <v>23</v>
      </c>
      <c r="AE642" s="608">
        <v>21</v>
      </c>
      <c r="AF642" s="608">
        <v>11</v>
      </c>
      <c r="AG642" s="608">
        <v>12</v>
      </c>
      <c r="AH642" s="608">
        <v>13</v>
      </c>
      <c r="AI642" s="608">
        <v>0</v>
      </c>
    </row>
    <row r="643" spans="1:35" x14ac:dyDescent="0.3">
      <c r="A643" s="170" t="str">
        <f t="shared" si="10"/>
        <v>4.01035</v>
      </c>
      <c r="B643" s="608" t="s">
        <v>698</v>
      </c>
      <c r="C643" s="608" t="s">
        <v>2519</v>
      </c>
      <c r="D643" s="608" t="s">
        <v>2599</v>
      </c>
      <c r="E643" s="608" t="s">
        <v>14</v>
      </c>
      <c r="F643" s="608" t="s">
        <v>73</v>
      </c>
      <c r="G643" s="608" t="s">
        <v>5</v>
      </c>
      <c r="H643" s="608" t="s">
        <v>5308</v>
      </c>
      <c r="I643" s="608" t="s">
        <v>6387</v>
      </c>
      <c r="J643" s="608" t="s">
        <v>4393</v>
      </c>
      <c r="K643" s="608" t="s">
        <v>5310</v>
      </c>
      <c r="L643" s="608" t="s">
        <v>72</v>
      </c>
      <c r="M643" s="608" t="s">
        <v>1</v>
      </c>
      <c r="N643" s="608" t="s">
        <v>1</v>
      </c>
      <c r="O643" s="608">
        <v>1</v>
      </c>
      <c r="P643" s="608">
        <v>1</v>
      </c>
      <c r="Q643" s="608">
        <v>0</v>
      </c>
      <c r="R643" s="608">
        <v>0</v>
      </c>
      <c r="S643" s="608">
        <v>0</v>
      </c>
      <c r="T643" s="608">
        <v>0</v>
      </c>
      <c r="U643" s="608">
        <v>0</v>
      </c>
      <c r="V643" s="608">
        <v>0</v>
      </c>
      <c r="W643" s="608">
        <v>0</v>
      </c>
      <c r="X643" s="608">
        <v>0</v>
      </c>
      <c r="Y643" s="608">
        <v>0</v>
      </c>
      <c r="Z643" s="608">
        <v>1</v>
      </c>
      <c r="AA643" s="608">
        <v>1</v>
      </c>
      <c r="AB643" s="608">
        <v>0</v>
      </c>
      <c r="AC643" s="608">
        <v>0</v>
      </c>
      <c r="AD643" s="608">
        <v>0</v>
      </c>
      <c r="AE643" s="608">
        <v>0</v>
      </c>
      <c r="AF643" s="608">
        <v>0</v>
      </c>
      <c r="AG643" s="608">
        <v>0</v>
      </c>
      <c r="AH643" s="608">
        <v>0</v>
      </c>
      <c r="AI643" s="608">
        <v>0</v>
      </c>
    </row>
    <row r="644" spans="1:35" x14ac:dyDescent="0.3">
      <c r="A644" s="170" t="str">
        <f t="shared" si="10"/>
        <v>4.01036</v>
      </c>
      <c r="B644" s="608" t="s">
        <v>383</v>
      </c>
      <c r="C644" s="608" t="s">
        <v>2520</v>
      </c>
      <c r="D644" s="608" t="s">
        <v>7400</v>
      </c>
      <c r="E644" s="608" t="s">
        <v>4734</v>
      </c>
      <c r="F644" s="608" t="s">
        <v>3280</v>
      </c>
      <c r="G644" s="608" t="s">
        <v>110</v>
      </c>
      <c r="H644" s="608" t="s">
        <v>5308</v>
      </c>
      <c r="I644" s="608" t="s">
        <v>6387</v>
      </c>
      <c r="J644" s="608" t="s">
        <v>4393</v>
      </c>
      <c r="K644" s="608" t="s">
        <v>5310</v>
      </c>
      <c r="L644" s="608" t="s">
        <v>72</v>
      </c>
      <c r="M644" s="608" t="s">
        <v>3</v>
      </c>
      <c r="N644" s="608" t="s">
        <v>1</v>
      </c>
      <c r="O644" s="608">
        <v>1</v>
      </c>
      <c r="P644" s="608">
        <v>0</v>
      </c>
      <c r="Q644" s="608">
        <v>1</v>
      </c>
      <c r="R644" s="608">
        <v>0</v>
      </c>
      <c r="S644" s="608">
        <v>0</v>
      </c>
      <c r="T644" s="608">
        <v>0</v>
      </c>
      <c r="U644" s="608">
        <v>0</v>
      </c>
      <c r="V644" s="608">
        <v>1</v>
      </c>
      <c r="W644" s="608">
        <v>0</v>
      </c>
      <c r="X644" s="608">
        <v>0</v>
      </c>
      <c r="Y644" s="608">
        <v>0</v>
      </c>
      <c r="Z644" s="608">
        <v>0</v>
      </c>
      <c r="AA644" s="608">
        <v>0</v>
      </c>
      <c r="AB644" s="608">
        <v>0</v>
      </c>
      <c r="AC644" s="608">
        <v>0</v>
      </c>
      <c r="AD644" s="608">
        <v>0</v>
      </c>
      <c r="AE644" s="608">
        <v>0</v>
      </c>
      <c r="AF644" s="608">
        <v>1</v>
      </c>
      <c r="AG644" s="608">
        <v>0</v>
      </c>
      <c r="AH644" s="608">
        <v>0</v>
      </c>
      <c r="AI644" s="608">
        <v>0</v>
      </c>
    </row>
    <row r="645" spans="1:35" x14ac:dyDescent="0.3">
      <c r="A645" s="170" t="str">
        <f t="shared" si="10"/>
        <v>4.01038</v>
      </c>
      <c r="B645" s="608" t="s">
        <v>2600</v>
      </c>
      <c r="C645" s="608" t="s">
        <v>1382</v>
      </c>
      <c r="D645" s="608" t="s">
        <v>2602</v>
      </c>
      <c r="E645" s="608" t="s">
        <v>14</v>
      </c>
      <c r="F645" s="608" t="s">
        <v>73</v>
      </c>
      <c r="G645" s="608" t="s">
        <v>1</v>
      </c>
      <c r="H645" s="608" t="s">
        <v>5308</v>
      </c>
      <c r="I645" s="608">
        <v>0</v>
      </c>
      <c r="J645" s="608" t="s">
        <v>996</v>
      </c>
      <c r="K645" s="608" t="s">
        <v>5310</v>
      </c>
      <c r="L645" s="608" t="s">
        <v>72</v>
      </c>
      <c r="M645" s="608" t="s">
        <v>1</v>
      </c>
      <c r="N645" s="608" t="s">
        <v>9</v>
      </c>
      <c r="O645" s="608">
        <v>2</v>
      </c>
      <c r="P645" s="608">
        <v>1</v>
      </c>
      <c r="Q645" s="608">
        <v>1</v>
      </c>
      <c r="R645" s="608">
        <v>0</v>
      </c>
      <c r="S645" s="608">
        <v>0</v>
      </c>
      <c r="T645" s="608">
        <v>2</v>
      </c>
      <c r="U645" s="608">
        <v>1</v>
      </c>
      <c r="V645" s="608">
        <v>0</v>
      </c>
      <c r="W645" s="608">
        <v>0</v>
      </c>
      <c r="X645" s="608">
        <v>0</v>
      </c>
      <c r="Y645" s="608">
        <v>0</v>
      </c>
      <c r="Z645" s="608">
        <v>0</v>
      </c>
      <c r="AA645" s="608">
        <v>0</v>
      </c>
      <c r="AB645" s="608">
        <v>0</v>
      </c>
      <c r="AC645" s="608">
        <v>0</v>
      </c>
      <c r="AD645" s="608">
        <v>0</v>
      </c>
      <c r="AE645" s="608">
        <v>1</v>
      </c>
      <c r="AF645" s="608">
        <v>0</v>
      </c>
      <c r="AG645" s="608">
        <v>0</v>
      </c>
      <c r="AH645" s="608">
        <v>0</v>
      </c>
      <c r="AI645" s="608">
        <v>0</v>
      </c>
    </row>
    <row r="646" spans="1:35" x14ac:dyDescent="0.3">
      <c r="A646" s="170" t="str">
        <f t="shared" si="10"/>
        <v>4.01055</v>
      </c>
      <c r="B646" s="608" t="s">
        <v>703</v>
      </c>
      <c r="C646" s="608" t="s">
        <v>1382</v>
      </c>
      <c r="D646" s="608" t="s">
        <v>4085</v>
      </c>
      <c r="E646" s="608" t="s">
        <v>4728</v>
      </c>
      <c r="F646" s="608" t="s">
        <v>3278</v>
      </c>
      <c r="G646" s="608" t="s">
        <v>4</v>
      </c>
      <c r="H646" s="608" t="s">
        <v>5308</v>
      </c>
      <c r="I646" s="608">
        <v>0</v>
      </c>
      <c r="J646" s="608" t="s">
        <v>996</v>
      </c>
      <c r="K646" s="608" t="s">
        <v>5426</v>
      </c>
      <c r="L646" s="608" t="s">
        <v>33</v>
      </c>
      <c r="M646" s="608" t="s">
        <v>10</v>
      </c>
      <c r="N646" s="608" t="s">
        <v>2</v>
      </c>
      <c r="O646" s="608">
        <v>0</v>
      </c>
      <c r="P646" s="608">
        <v>0</v>
      </c>
      <c r="Q646" s="608">
        <v>0</v>
      </c>
      <c r="R646" s="608">
        <v>0</v>
      </c>
      <c r="S646" s="608">
        <v>0</v>
      </c>
      <c r="T646" s="608">
        <v>0</v>
      </c>
      <c r="U646" s="608">
        <v>0</v>
      </c>
      <c r="V646" s="608">
        <v>0</v>
      </c>
      <c r="W646" s="608">
        <v>0</v>
      </c>
      <c r="X646" s="608">
        <v>0</v>
      </c>
      <c r="Y646" s="608">
        <v>0</v>
      </c>
      <c r="Z646" s="608">
        <v>0</v>
      </c>
      <c r="AA646" s="608">
        <v>0</v>
      </c>
      <c r="AB646" s="608">
        <v>0</v>
      </c>
      <c r="AC646" s="608">
        <v>0</v>
      </c>
      <c r="AD646" s="608">
        <v>0</v>
      </c>
      <c r="AE646" s="608">
        <v>0</v>
      </c>
      <c r="AF646" s="608">
        <v>0</v>
      </c>
      <c r="AG646" s="608">
        <v>0</v>
      </c>
      <c r="AH646" s="608">
        <v>0</v>
      </c>
      <c r="AI646" s="608">
        <v>0</v>
      </c>
    </row>
    <row r="647" spans="1:35" x14ac:dyDescent="0.3">
      <c r="A647" s="170" t="str">
        <f t="shared" si="10"/>
        <v>4.01057</v>
      </c>
      <c r="B647" s="608" t="s">
        <v>311</v>
      </c>
      <c r="C647" s="608" t="s">
        <v>1382</v>
      </c>
      <c r="D647" s="608" t="s">
        <v>2742</v>
      </c>
      <c r="E647" s="608" t="s">
        <v>11</v>
      </c>
      <c r="F647" s="608" t="s">
        <v>117</v>
      </c>
      <c r="G647" s="608" t="s">
        <v>3</v>
      </c>
      <c r="H647" s="608" t="s">
        <v>5308</v>
      </c>
      <c r="I647" s="608">
        <v>0</v>
      </c>
      <c r="J647" s="608" t="s">
        <v>996</v>
      </c>
      <c r="K647" s="608" t="s">
        <v>5426</v>
      </c>
      <c r="L647" s="608" t="s">
        <v>118</v>
      </c>
      <c r="M647" s="608" t="s">
        <v>3</v>
      </c>
      <c r="N647" s="608" t="s">
        <v>9</v>
      </c>
      <c r="O647" s="608">
        <v>0</v>
      </c>
      <c r="P647" s="608">
        <v>0</v>
      </c>
      <c r="Q647" s="608">
        <v>0</v>
      </c>
      <c r="R647" s="608">
        <v>0</v>
      </c>
      <c r="S647" s="608">
        <v>0</v>
      </c>
      <c r="T647" s="608">
        <v>0</v>
      </c>
      <c r="U647" s="608">
        <v>0</v>
      </c>
      <c r="V647" s="608">
        <v>0</v>
      </c>
      <c r="W647" s="608">
        <v>0</v>
      </c>
      <c r="X647" s="608">
        <v>0</v>
      </c>
      <c r="Y647" s="608">
        <v>0</v>
      </c>
      <c r="Z647" s="608">
        <v>0</v>
      </c>
      <c r="AA647" s="608">
        <v>0</v>
      </c>
      <c r="AB647" s="608">
        <v>0</v>
      </c>
      <c r="AC647" s="608">
        <v>0</v>
      </c>
      <c r="AD647" s="608">
        <v>0</v>
      </c>
      <c r="AE647" s="608">
        <v>0</v>
      </c>
      <c r="AF647" s="608">
        <v>0</v>
      </c>
      <c r="AG647" s="608">
        <v>0</v>
      </c>
      <c r="AH647" s="608">
        <v>0</v>
      </c>
      <c r="AI647" s="608">
        <v>0</v>
      </c>
    </row>
    <row r="648" spans="1:35" x14ac:dyDescent="0.3">
      <c r="A648" s="170" t="str">
        <f t="shared" si="10"/>
        <v>4.01059</v>
      </c>
      <c r="B648" s="608" t="s">
        <v>304</v>
      </c>
      <c r="C648" s="608" t="s">
        <v>1382</v>
      </c>
      <c r="D648" s="608" t="s">
        <v>3487</v>
      </c>
      <c r="E648" s="608" t="s">
        <v>743</v>
      </c>
      <c r="F648" s="608" t="s">
        <v>739</v>
      </c>
      <c r="G648" s="608" t="s">
        <v>4</v>
      </c>
      <c r="H648" s="608" t="s">
        <v>5308</v>
      </c>
      <c r="I648" s="608" t="s">
        <v>5826</v>
      </c>
      <c r="J648" s="608" t="s">
        <v>996</v>
      </c>
      <c r="K648" s="608" t="s">
        <v>5426</v>
      </c>
      <c r="L648" s="608" t="s">
        <v>60</v>
      </c>
      <c r="M648" s="608" t="s">
        <v>6</v>
      </c>
      <c r="N648" s="608" t="s">
        <v>2</v>
      </c>
      <c r="O648" s="608">
        <v>4</v>
      </c>
      <c r="P648" s="608">
        <v>1</v>
      </c>
      <c r="Q648" s="608">
        <v>3</v>
      </c>
      <c r="R648" s="608">
        <v>2</v>
      </c>
      <c r="S648" s="608">
        <v>0</v>
      </c>
      <c r="T648" s="608">
        <v>1</v>
      </c>
      <c r="U648" s="608">
        <v>1</v>
      </c>
      <c r="V648" s="608">
        <v>0</v>
      </c>
      <c r="W648" s="608">
        <v>0</v>
      </c>
      <c r="X648" s="608">
        <v>1</v>
      </c>
      <c r="Y648" s="608">
        <v>0</v>
      </c>
      <c r="Z648" s="608">
        <v>0</v>
      </c>
      <c r="AA648" s="608">
        <v>0</v>
      </c>
      <c r="AB648" s="608">
        <v>0</v>
      </c>
      <c r="AC648" s="608">
        <v>0</v>
      </c>
      <c r="AD648" s="608">
        <v>2</v>
      </c>
      <c r="AE648" s="608">
        <v>0</v>
      </c>
      <c r="AF648" s="608">
        <v>0</v>
      </c>
      <c r="AG648" s="608">
        <v>1</v>
      </c>
      <c r="AH648" s="608">
        <v>0</v>
      </c>
      <c r="AI648" s="608">
        <v>0</v>
      </c>
    </row>
    <row r="649" spans="1:35" x14ac:dyDescent="0.3">
      <c r="A649" s="170" t="str">
        <f t="shared" si="10"/>
        <v>4.01060</v>
      </c>
      <c r="B649" s="608" t="s">
        <v>704</v>
      </c>
      <c r="C649" s="608" t="s">
        <v>1382</v>
      </c>
      <c r="D649" s="608" t="s">
        <v>3217</v>
      </c>
      <c r="E649" s="608" t="s">
        <v>4728</v>
      </c>
      <c r="F649" s="608" t="s">
        <v>3278</v>
      </c>
      <c r="G649" s="608" t="s">
        <v>3</v>
      </c>
      <c r="H649" s="608" t="s">
        <v>5308</v>
      </c>
      <c r="I649" s="608">
        <v>0</v>
      </c>
      <c r="J649" s="608" t="s">
        <v>996</v>
      </c>
      <c r="K649" s="608" t="s">
        <v>5310</v>
      </c>
      <c r="L649" s="608" t="s">
        <v>33</v>
      </c>
      <c r="M649" s="608" t="s">
        <v>2</v>
      </c>
      <c r="N649" s="608" t="s">
        <v>3</v>
      </c>
      <c r="O649" s="608">
        <v>0</v>
      </c>
      <c r="P649" s="608">
        <v>0</v>
      </c>
      <c r="Q649" s="608">
        <v>0</v>
      </c>
      <c r="R649" s="608">
        <v>0</v>
      </c>
      <c r="S649" s="608">
        <v>0</v>
      </c>
      <c r="T649" s="608">
        <v>0</v>
      </c>
      <c r="U649" s="608">
        <v>0</v>
      </c>
      <c r="V649" s="608">
        <v>0</v>
      </c>
      <c r="W649" s="608">
        <v>0</v>
      </c>
      <c r="X649" s="608">
        <v>0</v>
      </c>
      <c r="Y649" s="608">
        <v>0</v>
      </c>
      <c r="Z649" s="608">
        <v>0</v>
      </c>
      <c r="AA649" s="608">
        <v>0</v>
      </c>
      <c r="AB649" s="608">
        <v>0</v>
      </c>
      <c r="AC649" s="608">
        <v>0</v>
      </c>
      <c r="AD649" s="608">
        <v>0</v>
      </c>
      <c r="AE649" s="608">
        <v>0</v>
      </c>
      <c r="AF649" s="608">
        <v>0</v>
      </c>
      <c r="AG649" s="608">
        <v>0</v>
      </c>
      <c r="AH649" s="608">
        <v>0</v>
      </c>
      <c r="AI649" s="608">
        <v>0</v>
      </c>
    </row>
    <row r="650" spans="1:35" x14ac:dyDescent="0.3">
      <c r="A650" s="170" t="str">
        <f t="shared" si="10"/>
        <v>4.01062</v>
      </c>
      <c r="B650" s="608" t="s">
        <v>2603</v>
      </c>
      <c r="C650" s="608" t="s">
        <v>2604</v>
      </c>
      <c r="D650" s="608" t="s">
        <v>2605</v>
      </c>
      <c r="E650" s="608" t="s">
        <v>62</v>
      </c>
      <c r="F650" s="608" t="s">
        <v>109</v>
      </c>
      <c r="G650" s="608" t="s">
        <v>4</v>
      </c>
      <c r="H650" s="608" t="s">
        <v>5308</v>
      </c>
      <c r="I650" s="608" t="s">
        <v>5309</v>
      </c>
      <c r="J650" s="608" t="s">
        <v>4393</v>
      </c>
      <c r="K650" s="608" t="s">
        <v>5426</v>
      </c>
      <c r="L650" s="608" t="s">
        <v>35</v>
      </c>
      <c r="M650" s="608" t="s">
        <v>11</v>
      </c>
      <c r="N650" s="608" t="s">
        <v>10</v>
      </c>
      <c r="O650" s="608">
        <v>31</v>
      </c>
      <c r="P650" s="608">
        <v>11</v>
      </c>
      <c r="Q650" s="608">
        <v>20</v>
      </c>
      <c r="R650" s="608">
        <v>14</v>
      </c>
      <c r="S650" s="608">
        <v>2</v>
      </c>
      <c r="T650" s="608">
        <v>14</v>
      </c>
      <c r="U650" s="608">
        <v>7</v>
      </c>
      <c r="V650" s="608">
        <v>1</v>
      </c>
      <c r="W650" s="608">
        <v>1</v>
      </c>
      <c r="X650" s="608">
        <v>2</v>
      </c>
      <c r="Y650" s="608">
        <v>1</v>
      </c>
      <c r="Z650" s="608">
        <v>0</v>
      </c>
      <c r="AA650" s="608">
        <v>0</v>
      </c>
      <c r="AB650" s="608">
        <v>0</v>
      </c>
      <c r="AC650" s="608">
        <v>0</v>
      </c>
      <c r="AD650" s="608">
        <v>12</v>
      </c>
      <c r="AE650" s="608">
        <v>7</v>
      </c>
      <c r="AF650" s="608">
        <v>0</v>
      </c>
      <c r="AG650" s="608">
        <v>1</v>
      </c>
      <c r="AH650" s="608">
        <v>0</v>
      </c>
      <c r="AI650" s="608">
        <v>0</v>
      </c>
    </row>
    <row r="651" spans="1:35" x14ac:dyDescent="0.3">
      <c r="A651" s="170" t="str">
        <f t="shared" si="10"/>
        <v>4.01063</v>
      </c>
      <c r="B651" s="608" t="s">
        <v>2606</v>
      </c>
      <c r="C651" s="608" t="s">
        <v>2607</v>
      </c>
      <c r="D651" s="608" t="s">
        <v>2608</v>
      </c>
      <c r="E651" s="608" t="s">
        <v>4742</v>
      </c>
      <c r="F651" s="608" t="s">
        <v>800</v>
      </c>
      <c r="G651" s="608" t="s">
        <v>3</v>
      </c>
      <c r="H651" s="608" t="s">
        <v>5308</v>
      </c>
      <c r="I651" s="608" t="s">
        <v>5367</v>
      </c>
      <c r="J651" s="608" t="s">
        <v>4393</v>
      </c>
      <c r="K651" s="608" t="s">
        <v>5426</v>
      </c>
      <c r="L651" s="608" t="s">
        <v>72</v>
      </c>
      <c r="M651" s="608" t="s">
        <v>1</v>
      </c>
      <c r="N651" s="608" t="s">
        <v>4</v>
      </c>
      <c r="O651" s="608">
        <v>31</v>
      </c>
      <c r="P651" s="608">
        <v>22</v>
      </c>
      <c r="Q651" s="608">
        <v>9</v>
      </c>
      <c r="R651" s="608">
        <v>9</v>
      </c>
      <c r="S651" s="608">
        <v>7</v>
      </c>
      <c r="T651" s="608">
        <v>11</v>
      </c>
      <c r="U651" s="608">
        <v>9</v>
      </c>
      <c r="V651" s="608">
        <v>1</v>
      </c>
      <c r="W651" s="608">
        <v>0</v>
      </c>
      <c r="X651" s="608">
        <v>10</v>
      </c>
      <c r="Y651" s="608">
        <v>6</v>
      </c>
      <c r="Z651" s="608">
        <v>0</v>
      </c>
      <c r="AA651" s="608">
        <v>0</v>
      </c>
      <c r="AB651" s="608">
        <v>0</v>
      </c>
      <c r="AC651" s="608">
        <v>0</v>
      </c>
      <c r="AD651" s="608">
        <v>2</v>
      </c>
      <c r="AE651" s="608">
        <v>2</v>
      </c>
      <c r="AF651" s="608">
        <v>1</v>
      </c>
      <c r="AG651" s="608">
        <v>4</v>
      </c>
      <c r="AH651" s="608">
        <v>0</v>
      </c>
      <c r="AI651" s="608">
        <v>0</v>
      </c>
    </row>
    <row r="652" spans="1:35" x14ac:dyDescent="0.3">
      <c r="A652" s="170" t="str">
        <f t="shared" si="10"/>
        <v>4.01064</v>
      </c>
      <c r="B652" s="608" t="s">
        <v>2609</v>
      </c>
      <c r="C652" s="608" t="s">
        <v>2610</v>
      </c>
      <c r="D652" s="608" t="s">
        <v>2612</v>
      </c>
      <c r="E652" s="608" t="s">
        <v>743</v>
      </c>
      <c r="F652" s="608" t="s">
        <v>739</v>
      </c>
      <c r="G652" s="608" t="s">
        <v>6</v>
      </c>
      <c r="H652" s="608" t="s">
        <v>5308</v>
      </c>
      <c r="I652" s="608" t="s">
        <v>6387</v>
      </c>
      <c r="J652" s="608" t="s">
        <v>4393</v>
      </c>
      <c r="K652" s="608" t="s">
        <v>5310</v>
      </c>
      <c r="L652" s="608" t="s">
        <v>60</v>
      </c>
      <c r="M652" s="608" t="s">
        <v>2</v>
      </c>
      <c r="N652" s="608" t="s">
        <v>5</v>
      </c>
      <c r="O652" s="608">
        <v>15</v>
      </c>
      <c r="P652" s="608">
        <v>12</v>
      </c>
      <c r="Q652" s="608">
        <v>3</v>
      </c>
      <c r="R652" s="608">
        <v>8</v>
      </c>
      <c r="S652" s="608">
        <v>6</v>
      </c>
      <c r="T652" s="608">
        <v>4</v>
      </c>
      <c r="U652" s="608">
        <v>4</v>
      </c>
      <c r="V652" s="608">
        <v>0</v>
      </c>
      <c r="W652" s="608">
        <v>0</v>
      </c>
      <c r="X652" s="608">
        <v>2</v>
      </c>
      <c r="Y652" s="608">
        <v>2</v>
      </c>
      <c r="Z652" s="608">
        <v>1</v>
      </c>
      <c r="AA652" s="608">
        <v>0</v>
      </c>
      <c r="AB652" s="608">
        <v>0</v>
      </c>
      <c r="AC652" s="608">
        <v>0</v>
      </c>
      <c r="AD652" s="608">
        <v>2</v>
      </c>
      <c r="AE652" s="608">
        <v>0</v>
      </c>
      <c r="AF652" s="608">
        <v>0</v>
      </c>
      <c r="AG652" s="608">
        <v>0</v>
      </c>
      <c r="AH652" s="608">
        <v>1</v>
      </c>
      <c r="AI652" s="608">
        <v>0</v>
      </c>
    </row>
    <row r="653" spans="1:35" x14ac:dyDescent="0.3">
      <c r="A653" s="170" t="str">
        <f t="shared" si="10"/>
        <v>4.01065</v>
      </c>
      <c r="B653" s="608" t="s">
        <v>2613</v>
      </c>
      <c r="C653" s="608" t="s">
        <v>1382</v>
      </c>
      <c r="D653" s="608" t="s">
        <v>2614</v>
      </c>
      <c r="E653" s="608" t="s">
        <v>4728</v>
      </c>
      <c r="F653" s="608" t="s">
        <v>3278</v>
      </c>
      <c r="G653" s="608" t="s">
        <v>3</v>
      </c>
      <c r="H653" s="608" t="s">
        <v>5308</v>
      </c>
      <c r="I653" s="608">
        <v>0</v>
      </c>
      <c r="J653" s="608" t="s">
        <v>996</v>
      </c>
      <c r="K653" s="608" t="s">
        <v>5310</v>
      </c>
      <c r="L653" s="608" t="s">
        <v>33</v>
      </c>
      <c r="M653" s="608" t="s">
        <v>2</v>
      </c>
      <c r="N653" s="608" t="s">
        <v>3</v>
      </c>
      <c r="O653" s="608">
        <v>0</v>
      </c>
      <c r="P653" s="608">
        <v>0</v>
      </c>
      <c r="Q653" s="608">
        <v>0</v>
      </c>
      <c r="R653" s="608">
        <v>0</v>
      </c>
      <c r="S653" s="608">
        <v>0</v>
      </c>
      <c r="T653" s="608">
        <v>0</v>
      </c>
      <c r="U653" s="608">
        <v>0</v>
      </c>
      <c r="V653" s="608">
        <v>0</v>
      </c>
      <c r="W653" s="608">
        <v>0</v>
      </c>
      <c r="X653" s="608">
        <v>0</v>
      </c>
      <c r="Y653" s="608">
        <v>0</v>
      </c>
      <c r="Z653" s="608">
        <v>0</v>
      </c>
      <c r="AA653" s="608">
        <v>0</v>
      </c>
      <c r="AB653" s="608">
        <v>0</v>
      </c>
      <c r="AC653" s="608">
        <v>0</v>
      </c>
      <c r="AD653" s="608">
        <v>0</v>
      </c>
      <c r="AE653" s="608">
        <v>0</v>
      </c>
      <c r="AF653" s="608">
        <v>0</v>
      </c>
      <c r="AG653" s="608">
        <v>0</v>
      </c>
      <c r="AH653" s="608">
        <v>0</v>
      </c>
      <c r="AI653" s="608">
        <v>0</v>
      </c>
    </row>
    <row r="654" spans="1:35" x14ac:dyDescent="0.3">
      <c r="A654" s="170" t="str">
        <f t="shared" si="10"/>
        <v>4.01067</v>
      </c>
      <c r="B654" s="608" t="s">
        <v>2743</v>
      </c>
      <c r="C654" s="608" t="s">
        <v>1382</v>
      </c>
      <c r="D654" s="608" t="s">
        <v>3350</v>
      </c>
      <c r="E654" s="608" t="s">
        <v>4728</v>
      </c>
      <c r="F654" s="608" t="s">
        <v>3278</v>
      </c>
      <c r="G654" s="608" t="s">
        <v>3</v>
      </c>
      <c r="H654" s="608" t="s">
        <v>5308</v>
      </c>
      <c r="I654" s="608">
        <v>0</v>
      </c>
      <c r="J654" s="608" t="s">
        <v>996</v>
      </c>
      <c r="K654" s="608" t="s">
        <v>5310</v>
      </c>
      <c r="L654" s="608" t="s">
        <v>33</v>
      </c>
      <c r="M654" s="608" t="s">
        <v>2</v>
      </c>
      <c r="N654" s="608" t="s">
        <v>3</v>
      </c>
      <c r="O654" s="608">
        <v>0</v>
      </c>
      <c r="P654" s="608">
        <v>0</v>
      </c>
      <c r="Q654" s="608">
        <v>0</v>
      </c>
      <c r="R654" s="608">
        <v>0</v>
      </c>
      <c r="S654" s="608">
        <v>0</v>
      </c>
      <c r="T654" s="608">
        <v>0</v>
      </c>
      <c r="U654" s="608">
        <v>0</v>
      </c>
      <c r="V654" s="608">
        <v>0</v>
      </c>
      <c r="W654" s="608">
        <v>0</v>
      </c>
      <c r="X654" s="608">
        <v>0</v>
      </c>
      <c r="Y654" s="608">
        <v>0</v>
      </c>
      <c r="Z654" s="608">
        <v>0</v>
      </c>
      <c r="AA654" s="608">
        <v>0</v>
      </c>
      <c r="AB654" s="608">
        <v>0</v>
      </c>
      <c r="AC654" s="608">
        <v>0</v>
      </c>
      <c r="AD654" s="608">
        <v>0</v>
      </c>
      <c r="AE654" s="608">
        <v>0</v>
      </c>
      <c r="AF654" s="608">
        <v>0</v>
      </c>
      <c r="AG654" s="608">
        <v>0</v>
      </c>
      <c r="AH654" s="608">
        <v>0</v>
      </c>
      <c r="AI654" s="608">
        <v>0</v>
      </c>
    </row>
    <row r="655" spans="1:35" x14ac:dyDescent="0.3">
      <c r="A655" s="170" t="str">
        <f t="shared" si="10"/>
        <v>4.01068</v>
      </c>
      <c r="B655" s="608" t="s">
        <v>2744</v>
      </c>
      <c r="C655" s="608" t="s">
        <v>1382</v>
      </c>
      <c r="D655" s="608" t="s">
        <v>2799</v>
      </c>
      <c r="E655" s="608" t="s">
        <v>1</v>
      </c>
      <c r="F655" s="608" t="s">
        <v>3277</v>
      </c>
      <c r="G655" s="608" t="s">
        <v>3</v>
      </c>
      <c r="H655" s="608" t="s">
        <v>5308</v>
      </c>
      <c r="I655" s="608">
        <v>0</v>
      </c>
      <c r="J655" s="608" t="s">
        <v>996</v>
      </c>
      <c r="K655" s="608" t="s">
        <v>5310</v>
      </c>
      <c r="L655" s="608" t="s">
        <v>33</v>
      </c>
      <c r="M655" s="608" t="s">
        <v>1</v>
      </c>
      <c r="N655" s="608" t="s">
        <v>6</v>
      </c>
      <c r="O655" s="608">
        <v>38</v>
      </c>
      <c r="P655" s="608">
        <v>20</v>
      </c>
      <c r="Q655" s="608">
        <v>18</v>
      </c>
      <c r="R655" s="608">
        <v>15</v>
      </c>
      <c r="S655" s="608">
        <v>7</v>
      </c>
      <c r="T655" s="608">
        <v>13</v>
      </c>
      <c r="U655" s="608">
        <v>10</v>
      </c>
      <c r="V655" s="608">
        <v>5</v>
      </c>
      <c r="W655" s="608">
        <v>3</v>
      </c>
      <c r="X655" s="608">
        <v>5</v>
      </c>
      <c r="Y655" s="608">
        <v>0</v>
      </c>
      <c r="Z655" s="608">
        <v>0</v>
      </c>
      <c r="AA655" s="608">
        <v>0</v>
      </c>
      <c r="AB655" s="608">
        <v>0</v>
      </c>
      <c r="AC655" s="608">
        <v>0</v>
      </c>
      <c r="AD655" s="608">
        <v>8</v>
      </c>
      <c r="AE655" s="608">
        <v>3</v>
      </c>
      <c r="AF655" s="608">
        <v>2</v>
      </c>
      <c r="AG655" s="608">
        <v>5</v>
      </c>
      <c r="AH655" s="608">
        <v>0</v>
      </c>
      <c r="AI655" s="608">
        <v>0</v>
      </c>
    </row>
    <row r="656" spans="1:35" x14ac:dyDescent="0.3">
      <c r="A656" s="170" t="str">
        <f t="shared" si="10"/>
        <v>4.01069</v>
      </c>
      <c r="B656" s="608" t="s">
        <v>2800</v>
      </c>
      <c r="C656" s="608" t="s">
        <v>1382</v>
      </c>
      <c r="D656" s="608" t="s">
        <v>2801</v>
      </c>
      <c r="E656" s="608" t="s">
        <v>9</v>
      </c>
      <c r="F656" s="608" t="s">
        <v>289</v>
      </c>
      <c r="G656" s="608" t="s">
        <v>4</v>
      </c>
      <c r="H656" s="608" t="s">
        <v>5308</v>
      </c>
      <c r="I656" s="608">
        <v>0</v>
      </c>
      <c r="J656" s="608" t="s">
        <v>996</v>
      </c>
      <c r="K656" s="608" t="s">
        <v>5310</v>
      </c>
      <c r="L656" s="608" t="s">
        <v>118</v>
      </c>
      <c r="M656" s="608" t="s">
        <v>1</v>
      </c>
      <c r="N656" s="608" t="s">
        <v>1</v>
      </c>
      <c r="O656" s="608">
        <v>29</v>
      </c>
      <c r="P656" s="608">
        <v>13</v>
      </c>
      <c r="Q656" s="608">
        <v>16</v>
      </c>
      <c r="R656" s="608">
        <v>7</v>
      </c>
      <c r="S656" s="608">
        <v>2</v>
      </c>
      <c r="T656" s="608">
        <v>7</v>
      </c>
      <c r="U656" s="608">
        <v>4</v>
      </c>
      <c r="V656" s="608">
        <v>7</v>
      </c>
      <c r="W656" s="608">
        <v>4</v>
      </c>
      <c r="X656" s="608">
        <v>6</v>
      </c>
      <c r="Y656" s="608">
        <v>2</v>
      </c>
      <c r="Z656" s="608">
        <v>2</v>
      </c>
      <c r="AA656" s="608">
        <v>1</v>
      </c>
      <c r="AB656" s="608">
        <v>0</v>
      </c>
      <c r="AC656" s="608">
        <v>0</v>
      </c>
      <c r="AD656" s="608">
        <v>5</v>
      </c>
      <c r="AE656" s="608">
        <v>3</v>
      </c>
      <c r="AF656" s="608">
        <v>3</v>
      </c>
      <c r="AG656" s="608">
        <v>4</v>
      </c>
      <c r="AH656" s="608">
        <v>1</v>
      </c>
      <c r="AI656" s="608">
        <v>0</v>
      </c>
    </row>
    <row r="657" spans="1:35" x14ac:dyDescent="0.3">
      <c r="A657" s="170" t="str">
        <f t="shared" si="10"/>
        <v>4.01070</v>
      </c>
      <c r="B657" s="608" t="s">
        <v>2615</v>
      </c>
      <c r="C657" s="608" t="s">
        <v>1382</v>
      </c>
      <c r="D657" s="608" t="s">
        <v>2616</v>
      </c>
      <c r="E657" s="608" t="s">
        <v>1</v>
      </c>
      <c r="F657" s="608" t="s">
        <v>3277</v>
      </c>
      <c r="G657" s="608" t="s">
        <v>1</v>
      </c>
      <c r="H657" s="608" t="s">
        <v>5308</v>
      </c>
      <c r="I657" s="608">
        <v>0</v>
      </c>
      <c r="J657" s="608" t="s">
        <v>996</v>
      </c>
      <c r="K657" s="608" t="s">
        <v>5310</v>
      </c>
      <c r="L657" s="608" t="s">
        <v>33</v>
      </c>
      <c r="M657" s="608" t="s">
        <v>1</v>
      </c>
      <c r="N657" s="608" t="s">
        <v>13</v>
      </c>
      <c r="O657" s="608">
        <v>2</v>
      </c>
      <c r="P657" s="608">
        <v>2</v>
      </c>
      <c r="Q657" s="608">
        <v>0</v>
      </c>
      <c r="R657" s="608">
        <v>0</v>
      </c>
      <c r="S657" s="608">
        <v>0</v>
      </c>
      <c r="T657" s="608">
        <v>0</v>
      </c>
      <c r="U657" s="608">
        <v>0</v>
      </c>
      <c r="V657" s="608">
        <v>0</v>
      </c>
      <c r="W657" s="608">
        <v>0</v>
      </c>
      <c r="X657" s="608">
        <v>0</v>
      </c>
      <c r="Y657" s="608">
        <v>0</v>
      </c>
      <c r="Z657" s="608">
        <v>2</v>
      </c>
      <c r="AA657" s="608">
        <v>2</v>
      </c>
      <c r="AB657" s="608">
        <v>0</v>
      </c>
      <c r="AC657" s="608">
        <v>0</v>
      </c>
      <c r="AD657" s="608">
        <v>0</v>
      </c>
      <c r="AE657" s="608">
        <v>0</v>
      </c>
      <c r="AF657" s="608">
        <v>0</v>
      </c>
      <c r="AG657" s="608">
        <v>0</v>
      </c>
      <c r="AH657" s="608">
        <v>0</v>
      </c>
      <c r="AI657" s="608">
        <v>0</v>
      </c>
    </row>
    <row r="658" spans="1:35" x14ac:dyDescent="0.3">
      <c r="A658" s="170" t="str">
        <f t="shared" si="10"/>
        <v>4.01071</v>
      </c>
      <c r="B658" s="608" t="s">
        <v>2617</v>
      </c>
      <c r="C658" s="608" t="s">
        <v>1382</v>
      </c>
      <c r="D658" s="608" t="s">
        <v>2618</v>
      </c>
      <c r="E658" s="608" t="s">
        <v>4730</v>
      </c>
      <c r="F658" s="608" t="s">
        <v>3279</v>
      </c>
      <c r="G658" s="608" t="s">
        <v>5</v>
      </c>
      <c r="H658" s="608" t="s">
        <v>5308</v>
      </c>
      <c r="I658" s="608">
        <v>0</v>
      </c>
      <c r="J658" s="608" t="s">
        <v>996</v>
      </c>
      <c r="K658" s="608" t="s">
        <v>5310</v>
      </c>
      <c r="L658" s="608" t="s">
        <v>33</v>
      </c>
      <c r="M658" s="608" t="s">
        <v>110</v>
      </c>
      <c r="N658" s="608" t="s">
        <v>1</v>
      </c>
      <c r="O658" s="608">
        <v>1</v>
      </c>
      <c r="P658" s="608">
        <v>1</v>
      </c>
      <c r="Q658" s="608">
        <v>0</v>
      </c>
      <c r="R658" s="608">
        <v>0</v>
      </c>
      <c r="S658" s="608">
        <v>0</v>
      </c>
      <c r="T658" s="608">
        <v>0</v>
      </c>
      <c r="U658" s="608">
        <v>0</v>
      </c>
      <c r="V658" s="608">
        <v>0</v>
      </c>
      <c r="W658" s="608">
        <v>0</v>
      </c>
      <c r="X658" s="608">
        <v>1</v>
      </c>
      <c r="Y658" s="608">
        <v>1</v>
      </c>
      <c r="Z658" s="608">
        <v>0</v>
      </c>
      <c r="AA658" s="608">
        <v>0</v>
      </c>
      <c r="AB658" s="608">
        <v>0</v>
      </c>
      <c r="AC658" s="608">
        <v>0</v>
      </c>
      <c r="AD658" s="608">
        <v>0</v>
      </c>
      <c r="AE658" s="608">
        <v>0</v>
      </c>
      <c r="AF658" s="608">
        <v>0</v>
      </c>
      <c r="AG658" s="608">
        <v>0</v>
      </c>
      <c r="AH658" s="608">
        <v>0</v>
      </c>
      <c r="AI658" s="608">
        <v>0</v>
      </c>
    </row>
    <row r="659" spans="1:35" x14ac:dyDescent="0.3">
      <c r="A659" s="170" t="str">
        <f t="shared" si="10"/>
        <v>4.01072</v>
      </c>
      <c r="B659" s="608" t="s">
        <v>2619</v>
      </c>
      <c r="C659" s="608" t="s">
        <v>1382</v>
      </c>
      <c r="D659" s="608" t="s">
        <v>2621</v>
      </c>
      <c r="E659" s="608" t="s">
        <v>11</v>
      </c>
      <c r="F659" s="608" t="s">
        <v>117</v>
      </c>
      <c r="G659" s="608" t="s">
        <v>6</v>
      </c>
      <c r="H659" s="608" t="s">
        <v>5308</v>
      </c>
      <c r="I659" s="608">
        <v>0</v>
      </c>
      <c r="J659" s="608" t="s">
        <v>996</v>
      </c>
      <c r="K659" s="608" t="s">
        <v>5310</v>
      </c>
      <c r="L659" s="608" t="s">
        <v>118</v>
      </c>
      <c r="M659" s="608" t="s">
        <v>5</v>
      </c>
      <c r="N659" s="608" t="s">
        <v>3</v>
      </c>
      <c r="O659" s="608">
        <v>2</v>
      </c>
      <c r="P659" s="608">
        <v>1</v>
      </c>
      <c r="Q659" s="608">
        <v>1</v>
      </c>
      <c r="R659" s="608">
        <v>0</v>
      </c>
      <c r="S659" s="608">
        <v>0</v>
      </c>
      <c r="T659" s="608">
        <v>0</v>
      </c>
      <c r="U659" s="608">
        <v>0</v>
      </c>
      <c r="V659" s="608">
        <v>0</v>
      </c>
      <c r="W659" s="608">
        <v>0</v>
      </c>
      <c r="X659" s="608">
        <v>2</v>
      </c>
      <c r="Y659" s="608">
        <v>1</v>
      </c>
      <c r="Z659" s="608">
        <v>0</v>
      </c>
      <c r="AA659" s="608">
        <v>0</v>
      </c>
      <c r="AB659" s="608">
        <v>0</v>
      </c>
      <c r="AC659" s="608">
        <v>0</v>
      </c>
      <c r="AD659" s="608">
        <v>0</v>
      </c>
      <c r="AE659" s="608">
        <v>0</v>
      </c>
      <c r="AF659" s="608">
        <v>0</v>
      </c>
      <c r="AG659" s="608">
        <v>1</v>
      </c>
      <c r="AH659" s="608">
        <v>0</v>
      </c>
      <c r="AI659" s="608">
        <v>0</v>
      </c>
    </row>
    <row r="660" spans="1:35" x14ac:dyDescent="0.3">
      <c r="A660" s="170" t="str">
        <f t="shared" si="10"/>
        <v>4.01076</v>
      </c>
      <c r="B660" s="608" t="s">
        <v>2779</v>
      </c>
      <c r="C660" s="608" t="s">
        <v>2780</v>
      </c>
      <c r="D660" s="608" t="s">
        <v>2781</v>
      </c>
      <c r="E660" s="608" t="s">
        <v>5</v>
      </c>
      <c r="F660" s="608" t="s">
        <v>120</v>
      </c>
      <c r="G660" s="608" t="s">
        <v>5</v>
      </c>
      <c r="H660" s="608" t="s">
        <v>5308</v>
      </c>
      <c r="I660" s="608" t="s">
        <v>5309</v>
      </c>
      <c r="J660" s="608" t="s">
        <v>4393</v>
      </c>
      <c r="K660" s="608" t="s">
        <v>5426</v>
      </c>
      <c r="L660" s="608" t="s">
        <v>48</v>
      </c>
      <c r="M660" s="608" t="s">
        <v>2</v>
      </c>
      <c r="N660" s="608" t="s">
        <v>2</v>
      </c>
      <c r="O660" s="608">
        <v>50</v>
      </c>
      <c r="P660" s="608">
        <v>24</v>
      </c>
      <c r="Q660" s="608">
        <v>26</v>
      </c>
      <c r="R660" s="608">
        <v>20</v>
      </c>
      <c r="S660" s="608">
        <v>3</v>
      </c>
      <c r="T660" s="608">
        <v>11</v>
      </c>
      <c r="U660" s="608">
        <v>8</v>
      </c>
      <c r="V660" s="608">
        <v>8</v>
      </c>
      <c r="W660" s="608">
        <v>6</v>
      </c>
      <c r="X660" s="608">
        <v>10</v>
      </c>
      <c r="Y660" s="608">
        <v>6</v>
      </c>
      <c r="Z660" s="608">
        <v>1</v>
      </c>
      <c r="AA660" s="608">
        <v>1</v>
      </c>
      <c r="AB660" s="608">
        <v>0</v>
      </c>
      <c r="AC660" s="608">
        <v>0</v>
      </c>
      <c r="AD660" s="608">
        <v>17</v>
      </c>
      <c r="AE660" s="608">
        <v>3</v>
      </c>
      <c r="AF660" s="608">
        <v>2</v>
      </c>
      <c r="AG660" s="608">
        <v>4</v>
      </c>
      <c r="AH660" s="608">
        <v>0</v>
      </c>
      <c r="AI660" s="608">
        <v>0</v>
      </c>
    </row>
    <row r="661" spans="1:35" x14ac:dyDescent="0.3">
      <c r="A661" s="170" t="str">
        <f t="shared" si="10"/>
        <v>4.01077</v>
      </c>
      <c r="B661" s="608" t="s">
        <v>2782</v>
      </c>
      <c r="C661" s="608" t="s">
        <v>2783</v>
      </c>
      <c r="D661" s="608" t="s">
        <v>2784</v>
      </c>
      <c r="E661" s="608" t="s">
        <v>2</v>
      </c>
      <c r="F661" s="608" t="s">
        <v>164</v>
      </c>
      <c r="G661" s="608" t="s">
        <v>1</v>
      </c>
      <c r="H661" s="608" t="s">
        <v>5308</v>
      </c>
      <c r="I661" s="608" t="s">
        <v>5309</v>
      </c>
      <c r="J661" s="608" t="s">
        <v>4393</v>
      </c>
      <c r="K661" s="608" t="s">
        <v>5310</v>
      </c>
      <c r="L661" s="608" t="s">
        <v>33</v>
      </c>
      <c r="M661" s="608" t="s">
        <v>4</v>
      </c>
      <c r="N661" s="608" t="s">
        <v>1</v>
      </c>
      <c r="O661" s="608">
        <v>29</v>
      </c>
      <c r="P661" s="608">
        <v>23</v>
      </c>
      <c r="Q661" s="608">
        <v>6</v>
      </c>
      <c r="R661" s="608">
        <v>5</v>
      </c>
      <c r="S661" s="608">
        <v>3</v>
      </c>
      <c r="T661" s="608">
        <v>8</v>
      </c>
      <c r="U661" s="608">
        <v>8</v>
      </c>
      <c r="V661" s="608">
        <v>6</v>
      </c>
      <c r="W661" s="608">
        <v>5</v>
      </c>
      <c r="X661" s="608">
        <v>4</v>
      </c>
      <c r="Y661" s="608">
        <v>2</v>
      </c>
      <c r="Z661" s="608">
        <v>6</v>
      </c>
      <c r="AA661" s="608">
        <v>5</v>
      </c>
      <c r="AB661" s="608">
        <v>0</v>
      </c>
      <c r="AC661" s="608">
        <v>0</v>
      </c>
      <c r="AD661" s="608">
        <v>2</v>
      </c>
      <c r="AE661" s="608">
        <v>0</v>
      </c>
      <c r="AF661" s="608">
        <v>1</v>
      </c>
      <c r="AG661" s="608">
        <v>2</v>
      </c>
      <c r="AH661" s="608">
        <v>1</v>
      </c>
      <c r="AI661" s="608">
        <v>0</v>
      </c>
    </row>
    <row r="662" spans="1:35" x14ac:dyDescent="0.3">
      <c r="A662" s="170" t="str">
        <f t="shared" si="10"/>
        <v>4.01078</v>
      </c>
      <c r="B662" s="608" t="s">
        <v>2785</v>
      </c>
      <c r="C662" s="608" t="s">
        <v>2786</v>
      </c>
      <c r="D662" s="608" t="s">
        <v>2787</v>
      </c>
      <c r="E662" s="608" t="s">
        <v>295</v>
      </c>
      <c r="F662" s="608" t="s">
        <v>4215</v>
      </c>
      <c r="G662" s="608" t="s">
        <v>5</v>
      </c>
      <c r="H662" s="608" t="s">
        <v>5308</v>
      </c>
      <c r="I662" s="608" t="s">
        <v>5309</v>
      </c>
      <c r="J662" s="608" t="s">
        <v>4393</v>
      </c>
      <c r="K662" s="608" t="s">
        <v>5310</v>
      </c>
      <c r="L662" s="608" t="s">
        <v>60</v>
      </c>
      <c r="M662" s="608" t="s">
        <v>3</v>
      </c>
      <c r="N662" s="608" t="s">
        <v>1</v>
      </c>
      <c r="O662" s="608">
        <v>67</v>
      </c>
      <c r="P662" s="608">
        <v>37</v>
      </c>
      <c r="Q662" s="608">
        <v>30</v>
      </c>
      <c r="R662" s="608">
        <v>18</v>
      </c>
      <c r="S662" s="608">
        <v>7</v>
      </c>
      <c r="T662" s="608">
        <v>15</v>
      </c>
      <c r="U662" s="608">
        <v>11</v>
      </c>
      <c r="V662" s="608">
        <v>21</v>
      </c>
      <c r="W662" s="608">
        <v>12</v>
      </c>
      <c r="X662" s="608">
        <v>12</v>
      </c>
      <c r="Y662" s="608">
        <v>7</v>
      </c>
      <c r="Z662" s="608">
        <v>1</v>
      </c>
      <c r="AA662" s="608">
        <v>0</v>
      </c>
      <c r="AB662" s="608">
        <v>0</v>
      </c>
      <c r="AC662" s="608">
        <v>0</v>
      </c>
      <c r="AD662" s="608">
        <v>11</v>
      </c>
      <c r="AE662" s="608">
        <v>4</v>
      </c>
      <c r="AF662" s="608">
        <v>9</v>
      </c>
      <c r="AG662" s="608">
        <v>5</v>
      </c>
      <c r="AH662" s="608">
        <v>1</v>
      </c>
      <c r="AI662" s="608">
        <v>0</v>
      </c>
    </row>
    <row r="663" spans="1:35" x14ac:dyDescent="0.3">
      <c r="A663" s="170" t="str">
        <f t="shared" si="10"/>
        <v>4.01080</v>
      </c>
      <c r="B663" s="608" t="s">
        <v>2788</v>
      </c>
      <c r="C663" s="608" t="s">
        <v>2789</v>
      </c>
      <c r="D663" s="608" t="s">
        <v>2790</v>
      </c>
      <c r="E663" s="608" t="s">
        <v>7</v>
      </c>
      <c r="F663" s="608" t="s">
        <v>103</v>
      </c>
      <c r="G663" s="608" t="s">
        <v>1</v>
      </c>
      <c r="H663" s="608" t="s">
        <v>5308</v>
      </c>
      <c r="I663" s="608" t="s">
        <v>6387</v>
      </c>
      <c r="J663" s="608" t="s">
        <v>4393</v>
      </c>
      <c r="K663" s="608" t="s">
        <v>5426</v>
      </c>
      <c r="L663" s="608" t="s">
        <v>102</v>
      </c>
      <c r="M663" s="608" t="s">
        <v>1</v>
      </c>
      <c r="N663" s="608" t="s">
        <v>5</v>
      </c>
      <c r="O663" s="608">
        <v>3</v>
      </c>
      <c r="P663" s="608">
        <v>1</v>
      </c>
      <c r="Q663" s="608">
        <v>2</v>
      </c>
      <c r="R663" s="608">
        <v>2</v>
      </c>
      <c r="S663" s="608">
        <v>1</v>
      </c>
      <c r="T663" s="608">
        <v>0</v>
      </c>
      <c r="U663" s="608">
        <v>0</v>
      </c>
      <c r="V663" s="608">
        <v>1</v>
      </c>
      <c r="W663" s="608">
        <v>0</v>
      </c>
      <c r="X663" s="608">
        <v>0</v>
      </c>
      <c r="Y663" s="608">
        <v>0</v>
      </c>
      <c r="Z663" s="608">
        <v>0</v>
      </c>
      <c r="AA663" s="608">
        <v>0</v>
      </c>
      <c r="AB663" s="608">
        <v>0</v>
      </c>
      <c r="AC663" s="608">
        <v>0</v>
      </c>
      <c r="AD663" s="608">
        <v>1</v>
      </c>
      <c r="AE663" s="608">
        <v>0</v>
      </c>
      <c r="AF663" s="608">
        <v>1</v>
      </c>
      <c r="AG663" s="608">
        <v>0</v>
      </c>
      <c r="AH663" s="608">
        <v>0</v>
      </c>
      <c r="AI663" s="608">
        <v>0</v>
      </c>
    </row>
    <row r="664" spans="1:35" x14ac:dyDescent="0.3">
      <c r="A664" s="170" t="str">
        <f t="shared" si="10"/>
        <v>4.01081</v>
      </c>
      <c r="B664" s="608" t="s">
        <v>2791</v>
      </c>
      <c r="C664" s="608" t="s">
        <v>2792</v>
      </c>
      <c r="D664" s="608" t="s">
        <v>2793</v>
      </c>
      <c r="E664" s="608" t="s">
        <v>7</v>
      </c>
      <c r="F664" s="608" t="s">
        <v>103</v>
      </c>
      <c r="G664" s="608" t="s">
        <v>2</v>
      </c>
      <c r="H664" s="608" t="s">
        <v>5308</v>
      </c>
      <c r="I664" s="608" t="s">
        <v>5309</v>
      </c>
      <c r="J664" s="608" t="s">
        <v>4393</v>
      </c>
      <c r="K664" s="608" t="s">
        <v>5310</v>
      </c>
      <c r="L664" s="608" t="s">
        <v>102</v>
      </c>
      <c r="M664" s="608" t="s">
        <v>1</v>
      </c>
      <c r="N664" s="608" t="s">
        <v>3</v>
      </c>
      <c r="O664" s="608">
        <v>34</v>
      </c>
      <c r="P664" s="608">
        <v>18</v>
      </c>
      <c r="Q664" s="608">
        <v>16</v>
      </c>
      <c r="R664" s="608">
        <v>0</v>
      </c>
      <c r="S664" s="608">
        <v>0</v>
      </c>
      <c r="T664" s="608">
        <v>0</v>
      </c>
      <c r="U664" s="608">
        <v>0</v>
      </c>
      <c r="V664" s="608">
        <v>34</v>
      </c>
      <c r="W664" s="608">
        <v>18</v>
      </c>
      <c r="X664" s="608">
        <v>0</v>
      </c>
      <c r="Y664" s="608">
        <v>0</v>
      </c>
      <c r="Z664" s="608">
        <v>0</v>
      </c>
      <c r="AA664" s="608">
        <v>0</v>
      </c>
      <c r="AB664" s="608">
        <v>0</v>
      </c>
      <c r="AC664" s="608">
        <v>0</v>
      </c>
      <c r="AD664" s="608">
        <v>0</v>
      </c>
      <c r="AE664" s="608">
        <v>0</v>
      </c>
      <c r="AF664" s="608">
        <v>16</v>
      </c>
      <c r="AG664" s="608">
        <v>0</v>
      </c>
      <c r="AH664" s="608">
        <v>0</v>
      </c>
      <c r="AI664" s="608">
        <v>0</v>
      </c>
    </row>
    <row r="665" spans="1:35" x14ac:dyDescent="0.3">
      <c r="A665" s="170" t="str">
        <f t="shared" si="10"/>
        <v>4.01083</v>
      </c>
      <c r="B665" s="608" t="s">
        <v>2968</v>
      </c>
      <c r="C665" s="608" t="s">
        <v>1382</v>
      </c>
      <c r="D665" s="608" t="s">
        <v>2979</v>
      </c>
      <c r="E665" s="608" t="s">
        <v>4728</v>
      </c>
      <c r="F665" s="608" t="s">
        <v>3278</v>
      </c>
      <c r="G665" s="608" t="s">
        <v>4</v>
      </c>
      <c r="H665" s="608" t="s">
        <v>5308</v>
      </c>
      <c r="I665" s="608">
        <v>0</v>
      </c>
      <c r="J665" s="608" t="s">
        <v>996</v>
      </c>
      <c r="K665" s="608" t="s">
        <v>5310</v>
      </c>
      <c r="L665" s="608" t="s">
        <v>33</v>
      </c>
      <c r="M665" s="608" t="s">
        <v>10</v>
      </c>
      <c r="N665" s="608" t="s">
        <v>5</v>
      </c>
      <c r="O665" s="608">
        <v>0</v>
      </c>
      <c r="P665" s="608">
        <v>0</v>
      </c>
      <c r="Q665" s="608">
        <v>0</v>
      </c>
      <c r="R665" s="608">
        <v>0</v>
      </c>
      <c r="S665" s="608">
        <v>0</v>
      </c>
      <c r="T665" s="608">
        <v>0</v>
      </c>
      <c r="U665" s="608">
        <v>0</v>
      </c>
      <c r="V665" s="608">
        <v>0</v>
      </c>
      <c r="W665" s="608">
        <v>0</v>
      </c>
      <c r="X665" s="608">
        <v>0</v>
      </c>
      <c r="Y665" s="608">
        <v>0</v>
      </c>
      <c r="Z665" s="608">
        <v>0</v>
      </c>
      <c r="AA665" s="608">
        <v>0</v>
      </c>
      <c r="AB665" s="608">
        <v>0</v>
      </c>
      <c r="AC665" s="608">
        <v>0</v>
      </c>
      <c r="AD665" s="608">
        <v>0</v>
      </c>
      <c r="AE665" s="608">
        <v>0</v>
      </c>
      <c r="AF665" s="608">
        <v>0</v>
      </c>
      <c r="AG665" s="608">
        <v>0</v>
      </c>
      <c r="AH665" s="608">
        <v>0</v>
      </c>
      <c r="AI665" s="608">
        <v>0</v>
      </c>
    </row>
    <row r="666" spans="1:35" x14ac:dyDescent="0.3">
      <c r="A666" s="170" t="str">
        <f t="shared" si="10"/>
        <v>4.01084</v>
      </c>
      <c r="B666" s="608" t="s">
        <v>2969</v>
      </c>
      <c r="C666" s="608" t="s">
        <v>1382</v>
      </c>
      <c r="D666" s="608" t="s">
        <v>2980</v>
      </c>
      <c r="E666" s="608" t="s">
        <v>11</v>
      </c>
      <c r="F666" s="608" t="s">
        <v>117</v>
      </c>
      <c r="G666" s="608" t="s">
        <v>3</v>
      </c>
      <c r="H666" s="608" t="s">
        <v>5308</v>
      </c>
      <c r="I666" s="608">
        <v>0</v>
      </c>
      <c r="J666" s="608" t="s">
        <v>996</v>
      </c>
      <c r="K666" s="608" t="s">
        <v>5426</v>
      </c>
      <c r="L666" s="608" t="s">
        <v>118</v>
      </c>
      <c r="M666" s="608" t="s">
        <v>3</v>
      </c>
      <c r="N666" s="608" t="s">
        <v>4</v>
      </c>
      <c r="O666" s="608">
        <v>7</v>
      </c>
      <c r="P666" s="608">
        <v>5</v>
      </c>
      <c r="Q666" s="608">
        <v>2</v>
      </c>
      <c r="R666" s="608">
        <v>3</v>
      </c>
      <c r="S666" s="608">
        <v>2</v>
      </c>
      <c r="T666" s="608">
        <v>4</v>
      </c>
      <c r="U666" s="608">
        <v>3</v>
      </c>
      <c r="V666" s="608">
        <v>0</v>
      </c>
      <c r="W666" s="608">
        <v>0</v>
      </c>
      <c r="X666" s="608">
        <v>0</v>
      </c>
      <c r="Y666" s="608">
        <v>0</v>
      </c>
      <c r="Z666" s="608">
        <v>0</v>
      </c>
      <c r="AA666" s="608">
        <v>0</v>
      </c>
      <c r="AB666" s="608">
        <v>0</v>
      </c>
      <c r="AC666" s="608">
        <v>0</v>
      </c>
      <c r="AD666" s="608">
        <v>1</v>
      </c>
      <c r="AE666" s="608">
        <v>1</v>
      </c>
      <c r="AF666" s="608">
        <v>0</v>
      </c>
      <c r="AG666" s="608">
        <v>0</v>
      </c>
      <c r="AH666" s="608">
        <v>0</v>
      </c>
      <c r="AI666" s="608">
        <v>0</v>
      </c>
    </row>
    <row r="667" spans="1:35" x14ac:dyDescent="0.3">
      <c r="A667" s="170" t="str">
        <f t="shared" si="10"/>
        <v>4.01085</v>
      </c>
      <c r="B667" s="608" t="s">
        <v>2970</v>
      </c>
      <c r="C667" s="608" t="s">
        <v>1382</v>
      </c>
      <c r="D667" s="608" t="s">
        <v>3019</v>
      </c>
      <c r="E667" s="608" t="s">
        <v>1</v>
      </c>
      <c r="F667" s="608" t="s">
        <v>3277</v>
      </c>
      <c r="G667" s="608" t="s">
        <v>3</v>
      </c>
      <c r="H667" s="608" t="s">
        <v>5308</v>
      </c>
      <c r="I667" s="608">
        <v>0</v>
      </c>
      <c r="J667" s="608" t="s">
        <v>996</v>
      </c>
      <c r="K667" s="608" t="s">
        <v>5310</v>
      </c>
      <c r="L667" s="608" t="s">
        <v>33</v>
      </c>
      <c r="M667" s="608" t="s">
        <v>62</v>
      </c>
      <c r="N667" s="608" t="s">
        <v>2</v>
      </c>
      <c r="O667" s="608">
        <v>16</v>
      </c>
      <c r="P667" s="608">
        <v>11</v>
      </c>
      <c r="Q667" s="608">
        <v>5</v>
      </c>
      <c r="R667" s="608">
        <v>3</v>
      </c>
      <c r="S667" s="608">
        <v>3</v>
      </c>
      <c r="T667" s="608">
        <v>4</v>
      </c>
      <c r="U667" s="608">
        <v>4</v>
      </c>
      <c r="V667" s="608">
        <v>4</v>
      </c>
      <c r="W667" s="608">
        <v>3</v>
      </c>
      <c r="X667" s="608">
        <v>5</v>
      </c>
      <c r="Y667" s="608">
        <v>1</v>
      </c>
      <c r="Z667" s="608">
        <v>0</v>
      </c>
      <c r="AA667" s="608">
        <v>0</v>
      </c>
      <c r="AB667" s="608">
        <v>0</v>
      </c>
      <c r="AC667" s="608">
        <v>0</v>
      </c>
      <c r="AD667" s="608">
        <v>0</v>
      </c>
      <c r="AE667" s="608">
        <v>0</v>
      </c>
      <c r="AF667" s="608">
        <v>1</v>
      </c>
      <c r="AG667" s="608">
        <v>4</v>
      </c>
      <c r="AH667" s="608">
        <v>0</v>
      </c>
      <c r="AI667" s="608">
        <v>0</v>
      </c>
    </row>
    <row r="668" spans="1:35" x14ac:dyDescent="0.3">
      <c r="A668" s="170" t="str">
        <f t="shared" si="10"/>
        <v>4.01086</v>
      </c>
      <c r="B668" s="608" t="s">
        <v>2971</v>
      </c>
      <c r="C668" s="608" t="s">
        <v>1382</v>
      </c>
      <c r="D668" s="608" t="s">
        <v>2981</v>
      </c>
      <c r="E668" s="608" t="s">
        <v>4741</v>
      </c>
      <c r="F668" s="608" t="s">
        <v>101</v>
      </c>
      <c r="G668" s="608" t="s">
        <v>3</v>
      </c>
      <c r="H668" s="608" t="s">
        <v>5308</v>
      </c>
      <c r="I668" s="608">
        <v>0</v>
      </c>
      <c r="J668" s="608" t="s">
        <v>996</v>
      </c>
      <c r="K668" s="608" t="s">
        <v>5426</v>
      </c>
      <c r="L668" s="608" t="s">
        <v>102</v>
      </c>
      <c r="M668" s="608" t="s">
        <v>11</v>
      </c>
      <c r="N668" s="608" t="s">
        <v>1</v>
      </c>
      <c r="O668" s="608">
        <v>0</v>
      </c>
      <c r="P668" s="608">
        <v>0</v>
      </c>
      <c r="Q668" s="608">
        <v>0</v>
      </c>
      <c r="R668" s="608">
        <v>0</v>
      </c>
      <c r="S668" s="608">
        <v>0</v>
      </c>
      <c r="T668" s="608">
        <v>0</v>
      </c>
      <c r="U668" s="608">
        <v>0</v>
      </c>
      <c r="V668" s="608">
        <v>0</v>
      </c>
      <c r="W668" s="608">
        <v>0</v>
      </c>
      <c r="X668" s="608">
        <v>0</v>
      </c>
      <c r="Y668" s="608">
        <v>0</v>
      </c>
      <c r="Z668" s="608">
        <v>0</v>
      </c>
      <c r="AA668" s="608">
        <v>0</v>
      </c>
      <c r="AB668" s="608">
        <v>0</v>
      </c>
      <c r="AC668" s="608">
        <v>0</v>
      </c>
      <c r="AD668" s="608">
        <v>0</v>
      </c>
      <c r="AE668" s="608">
        <v>0</v>
      </c>
      <c r="AF668" s="608">
        <v>0</v>
      </c>
      <c r="AG668" s="608">
        <v>0</v>
      </c>
      <c r="AH668" s="608">
        <v>0</v>
      </c>
      <c r="AI668" s="608">
        <v>0</v>
      </c>
    </row>
    <row r="669" spans="1:35" x14ac:dyDescent="0.3">
      <c r="A669" s="170" t="str">
        <f t="shared" si="10"/>
        <v>4.01087</v>
      </c>
      <c r="B669" s="608" t="s">
        <v>2815</v>
      </c>
      <c r="C669" s="608" t="s">
        <v>2816</v>
      </c>
      <c r="D669" s="608" t="s">
        <v>2817</v>
      </c>
      <c r="E669" s="608" t="s">
        <v>7</v>
      </c>
      <c r="F669" s="608" t="s">
        <v>103</v>
      </c>
      <c r="G669" s="608" t="s">
        <v>1</v>
      </c>
      <c r="H669" s="608" t="s">
        <v>5308</v>
      </c>
      <c r="I669" s="608">
        <v>0</v>
      </c>
      <c r="J669" s="608" t="s">
        <v>4838</v>
      </c>
      <c r="K669" s="608" t="s">
        <v>5310</v>
      </c>
      <c r="L669" s="608" t="s">
        <v>102</v>
      </c>
      <c r="M669" s="608" t="s">
        <v>10</v>
      </c>
      <c r="N669" s="608" t="s">
        <v>1</v>
      </c>
      <c r="O669" s="608">
        <v>1</v>
      </c>
      <c r="P669" s="608">
        <v>0</v>
      </c>
      <c r="Q669" s="608">
        <v>1</v>
      </c>
      <c r="R669" s="608">
        <v>0</v>
      </c>
      <c r="S669" s="608">
        <v>0</v>
      </c>
      <c r="T669" s="608">
        <v>0</v>
      </c>
      <c r="U669" s="608">
        <v>0</v>
      </c>
      <c r="V669" s="608">
        <v>1</v>
      </c>
      <c r="W669" s="608">
        <v>0</v>
      </c>
      <c r="X669" s="608">
        <v>0</v>
      </c>
      <c r="Y669" s="608">
        <v>0</v>
      </c>
      <c r="Z669" s="608">
        <v>0</v>
      </c>
      <c r="AA669" s="608">
        <v>0</v>
      </c>
      <c r="AB669" s="608">
        <v>0</v>
      </c>
      <c r="AC669" s="608">
        <v>0</v>
      </c>
      <c r="AD669" s="608">
        <v>0</v>
      </c>
      <c r="AE669" s="608">
        <v>0</v>
      </c>
      <c r="AF669" s="608">
        <v>1</v>
      </c>
      <c r="AG669" s="608">
        <v>0</v>
      </c>
      <c r="AH669" s="608">
        <v>0</v>
      </c>
      <c r="AI669" s="608">
        <v>0</v>
      </c>
    </row>
    <row r="670" spans="1:35" x14ac:dyDescent="0.3">
      <c r="A670" s="170" t="str">
        <f t="shared" si="10"/>
        <v>4.01088</v>
      </c>
      <c r="B670" s="608" t="s">
        <v>2972</v>
      </c>
      <c r="C670" s="608" t="s">
        <v>1382</v>
      </c>
      <c r="D670" s="608" t="s">
        <v>2982</v>
      </c>
      <c r="E670" s="608" t="s">
        <v>10</v>
      </c>
      <c r="F670" s="608" t="s">
        <v>786</v>
      </c>
      <c r="G670" s="608" t="s">
        <v>6</v>
      </c>
      <c r="H670" s="608" t="s">
        <v>5308</v>
      </c>
      <c r="I670" s="608">
        <v>0</v>
      </c>
      <c r="J670" s="608" t="s">
        <v>996</v>
      </c>
      <c r="K670" s="608" t="s">
        <v>5426</v>
      </c>
      <c r="L670" s="608" t="s">
        <v>118</v>
      </c>
      <c r="M670" s="608" t="s">
        <v>2</v>
      </c>
      <c r="N670" s="608" t="s">
        <v>6</v>
      </c>
      <c r="O670" s="608">
        <v>0</v>
      </c>
      <c r="P670" s="608">
        <v>0</v>
      </c>
      <c r="Q670" s="608">
        <v>0</v>
      </c>
      <c r="R670" s="608">
        <v>0</v>
      </c>
      <c r="S670" s="608">
        <v>0</v>
      </c>
      <c r="T670" s="608">
        <v>0</v>
      </c>
      <c r="U670" s="608">
        <v>0</v>
      </c>
      <c r="V670" s="608">
        <v>0</v>
      </c>
      <c r="W670" s="608">
        <v>0</v>
      </c>
      <c r="X670" s="608">
        <v>0</v>
      </c>
      <c r="Y670" s="608">
        <v>0</v>
      </c>
      <c r="Z670" s="608">
        <v>0</v>
      </c>
      <c r="AA670" s="608">
        <v>0</v>
      </c>
      <c r="AB670" s="608">
        <v>0</v>
      </c>
      <c r="AC670" s="608">
        <v>0</v>
      </c>
      <c r="AD670" s="608">
        <v>0</v>
      </c>
      <c r="AE670" s="608">
        <v>0</v>
      </c>
      <c r="AF670" s="608">
        <v>0</v>
      </c>
      <c r="AG670" s="608">
        <v>0</v>
      </c>
      <c r="AH670" s="608">
        <v>0</v>
      </c>
      <c r="AI670" s="608">
        <v>0</v>
      </c>
    </row>
    <row r="671" spans="1:35" x14ac:dyDescent="0.3">
      <c r="A671" s="170" t="str">
        <f t="shared" si="10"/>
        <v>4.01089</v>
      </c>
      <c r="B671" s="608" t="s">
        <v>3067</v>
      </c>
      <c r="C671" s="608" t="s">
        <v>3068</v>
      </c>
      <c r="D671" s="608" t="s">
        <v>3284</v>
      </c>
      <c r="E671" s="608" t="s">
        <v>9</v>
      </c>
      <c r="F671" s="608" t="s">
        <v>289</v>
      </c>
      <c r="G671" s="608" t="s">
        <v>1</v>
      </c>
      <c r="H671" s="608" t="s">
        <v>5308</v>
      </c>
      <c r="I671" s="608" t="s">
        <v>5309</v>
      </c>
      <c r="J671" s="608" t="s">
        <v>4393</v>
      </c>
      <c r="K671" s="608" t="s">
        <v>5426</v>
      </c>
      <c r="L671" s="608" t="s">
        <v>118</v>
      </c>
      <c r="M671" s="608" t="s">
        <v>11</v>
      </c>
      <c r="N671" s="608" t="s">
        <v>1</v>
      </c>
      <c r="O671" s="608">
        <v>122</v>
      </c>
      <c r="P671" s="608">
        <v>73</v>
      </c>
      <c r="Q671" s="608">
        <v>49</v>
      </c>
      <c r="R671" s="608">
        <v>33</v>
      </c>
      <c r="S671" s="608">
        <v>20</v>
      </c>
      <c r="T671" s="608">
        <v>34</v>
      </c>
      <c r="U671" s="608">
        <v>19</v>
      </c>
      <c r="V671" s="608">
        <v>10</v>
      </c>
      <c r="W671" s="608">
        <v>3</v>
      </c>
      <c r="X671" s="608">
        <v>40</v>
      </c>
      <c r="Y671" s="608">
        <v>30</v>
      </c>
      <c r="Z671" s="608">
        <v>5</v>
      </c>
      <c r="AA671" s="608">
        <v>1</v>
      </c>
      <c r="AB671" s="608">
        <v>0</v>
      </c>
      <c r="AC671" s="608">
        <v>0</v>
      </c>
      <c r="AD671" s="608">
        <v>13</v>
      </c>
      <c r="AE671" s="608">
        <v>15</v>
      </c>
      <c r="AF671" s="608">
        <v>7</v>
      </c>
      <c r="AG671" s="608">
        <v>10</v>
      </c>
      <c r="AH671" s="608">
        <v>4</v>
      </c>
      <c r="AI671" s="608">
        <v>0</v>
      </c>
    </row>
    <row r="672" spans="1:35" x14ac:dyDescent="0.3">
      <c r="A672" s="170" t="str">
        <f t="shared" si="10"/>
        <v>4.01090</v>
      </c>
      <c r="B672" s="608" t="s">
        <v>3218</v>
      </c>
      <c r="C672" s="608" t="s">
        <v>1382</v>
      </c>
      <c r="D672" s="608" t="s">
        <v>3219</v>
      </c>
      <c r="E672" s="608" t="s">
        <v>11</v>
      </c>
      <c r="F672" s="608" t="s">
        <v>117</v>
      </c>
      <c r="G672" s="608" t="s">
        <v>3</v>
      </c>
      <c r="H672" s="608" t="s">
        <v>5308</v>
      </c>
      <c r="I672" s="608">
        <v>0</v>
      </c>
      <c r="J672" s="608" t="s">
        <v>996</v>
      </c>
      <c r="K672" s="608" t="s">
        <v>5426</v>
      </c>
      <c r="L672" s="608" t="s">
        <v>118</v>
      </c>
      <c r="M672" s="608" t="s">
        <v>3</v>
      </c>
      <c r="N672" s="608" t="s">
        <v>10</v>
      </c>
      <c r="O672" s="609">
        <v>0</v>
      </c>
      <c r="P672" s="609">
        <v>0</v>
      </c>
      <c r="Q672" s="609">
        <v>0</v>
      </c>
      <c r="R672" s="609">
        <v>0</v>
      </c>
      <c r="S672" s="609">
        <v>0</v>
      </c>
      <c r="T672" s="609">
        <v>0</v>
      </c>
      <c r="U672" s="609">
        <v>0</v>
      </c>
      <c r="V672" s="609">
        <v>0</v>
      </c>
      <c r="W672" s="609">
        <v>0</v>
      </c>
      <c r="X672" s="609">
        <v>0</v>
      </c>
      <c r="Y672" s="609">
        <v>0</v>
      </c>
      <c r="Z672" s="609">
        <v>0</v>
      </c>
      <c r="AA672" s="609">
        <v>0</v>
      </c>
      <c r="AB672" s="609">
        <v>0</v>
      </c>
      <c r="AC672" s="609">
        <v>0</v>
      </c>
      <c r="AD672" s="609">
        <v>0</v>
      </c>
      <c r="AE672" s="609">
        <v>0</v>
      </c>
      <c r="AF672" s="609">
        <v>0</v>
      </c>
      <c r="AG672" s="609">
        <v>0</v>
      </c>
      <c r="AH672" s="609">
        <v>0</v>
      </c>
      <c r="AI672" s="609">
        <v>0</v>
      </c>
    </row>
    <row r="673" spans="1:35" x14ac:dyDescent="0.3">
      <c r="A673" s="170" t="str">
        <f t="shared" si="10"/>
        <v>4.01091</v>
      </c>
      <c r="B673" s="608" t="s">
        <v>3220</v>
      </c>
      <c r="C673" s="608" t="s">
        <v>4750</v>
      </c>
      <c r="D673" s="608" t="s">
        <v>3221</v>
      </c>
      <c r="E673" s="608" t="s">
        <v>10</v>
      </c>
      <c r="F673" s="608" t="s">
        <v>786</v>
      </c>
      <c r="G673" s="608" t="s">
        <v>1</v>
      </c>
      <c r="H673" s="608" t="s">
        <v>5308</v>
      </c>
      <c r="I673" s="608" t="s">
        <v>6561</v>
      </c>
      <c r="J673" s="608" t="s">
        <v>4393</v>
      </c>
      <c r="K673" s="608" t="s">
        <v>5310</v>
      </c>
      <c r="L673" s="608" t="s">
        <v>118</v>
      </c>
      <c r="M673" s="608" t="s">
        <v>2</v>
      </c>
      <c r="N673" s="608" t="s">
        <v>1</v>
      </c>
      <c r="O673" s="608">
        <v>0</v>
      </c>
      <c r="P673" s="608">
        <v>0</v>
      </c>
      <c r="Q673" s="608">
        <v>0</v>
      </c>
      <c r="R673" s="608">
        <v>0</v>
      </c>
      <c r="S673" s="608">
        <v>0</v>
      </c>
      <c r="T673" s="608">
        <v>0</v>
      </c>
      <c r="U673" s="608">
        <v>0</v>
      </c>
      <c r="V673" s="608">
        <v>0</v>
      </c>
      <c r="W673" s="608">
        <v>0</v>
      </c>
      <c r="X673" s="608">
        <v>0</v>
      </c>
      <c r="Y673" s="608">
        <v>0</v>
      </c>
      <c r="Z673" s="608">
        <v>0</v>
      </c>
      <c r="AA673" s="608">
        <v>0</v>
      </c>
      <c r="AB673" s="608">
        <v>0</v>
      </c>
      <c r="AC673" s="608">
        <v>0</v>
      </c>
      <c r="AD673" s="608">
        <v>0</v>
      </c>
      <c r="AE673" s="608">
        <v>0</v>
      </c>
      <c r="AF673" s="608">
        <v>0</v>
      </c>
      <c r="AG673" s="608">
        <v>0</v>
      </c>
      <c r="AH673" s="608">
        <v>0</v>
      </c>
      <c r="AI673" s="608">
        <v>0</v>
      </c>
    </row>
    <row r="674" spans="1:35" x14ac:dyDescent="0.3">
      <c r="A674" s="170" t="str">
        <f t="shared" si="10"/>
        <v>4.01092</v>
      </c>
      <c r="B674" s="608" t="s">
        <v>3222</v>
      </c>
      <c r="C674" s="608" t="s">
        <v>1382</v>
      </c>
      <c r="D674" s="608" t="s">
        <v>668</v>
      </c>
      <c r="E674" s="608" t="s">
        <v>4728</v>
      </c>
      <c r="F674" s="608" t="s">
        <v>3278</v>
      </c>
      <c r="G674" s="608" t="s">
        <v>3</v>
      </c>
      <c r="H674" s="608" t="s">
        <v>5308</v>
      </c>
      <c r="I674" s="608">
        <v>0</v>
      </c>
      <c r="J674" s="608" t="s">
        <v>996</v>
      </c>
      <c r="K674" s="608" t="s">
        <v>5310</v>
      </c>
      <c r="L674" s="608" t="s">
        <v>33</v>
      </c>
      <c r="M674" s="608" t="s">
        <v>2</v>
      </c>
      <c r="N674" s="608" t="s">
        <v>3</v>
      </c>
      <c r="O674" s="608">
        <v>0</v>
      </c>
      <c r="P674" s="608">
        <v>0</v>
      </c>
      <c r="Q674" s="608">
        <v>0</v>
      </c>
      <c r="R674" s="608">
        <v>0</v>
      </c>
      <c r="S674" s="608">
        <v>0</v>
      </c>
      <c r="T674" s="608">
        <v>0</v>
      </c>
      <c r="U674" s="608">
        <v>0</v>
      </c>
      <c r="V674" s="608">
        <v>0</v>
      </c>
      <c r="W674" s="608">
        <v>0</v>
      </c>
      <c r="X674" s="608">
        <v>0</v>
      </c>
      <c r="Y674" s="608">
        <v>0</v>
      </c>
      <c r="Z674" s="608">
        <v>0</v>
      </c>
      <c r="AA674" s="608">
        <v>0</v>
      </c>
      <c r="AB674" s="608">
        <v>0</v>
      </c>
      <c r="AC674" s="608">
        <v>0</v>
      </c>
      <c r="AD674" s="608">
        <v>0</v>
      </c>
      <c r="AE674" s="608">
        <v>0</v>
      </c>
      <c r="AF674" s="608">
        <v>0</v>
      </c>
      <c r="AG674" s="608">
        <v>0</v>
      </c>
      <c r="AH674" s="608">
        <v>0</v>
      </c>
      <c r="AI674" s="608">
        <v>0</v>
      </c>
    </row>
    <row r="675" spans="1:35" x14ac:dyDescent="0.3">
      <c r="A675" s="170" t="str">
        <f t="shared" si="10"/>
        <v>4.01093</v>
      </c>
      <c r="B675" s="608" t="s">
        <v>3223</v>
      </c>
      <c r="C675" s="608" t="s">
        <v>1382</v>
      </c>
      <c r="D675" s="608" t="s">
        <v>3224</v>
      </c>
      <c r="E675" s="608" t="s">
        <v>110</v>
      </c>
      <c r="F675" s="608" t="s">
        <v>377</v>
      </c>
      <c r="G675" s="608" t="s">
        <v>3</v>
      </c>
      <c r="H675" s="608" t="s">
        <v>5308</v>
      </c>
      <c r="I675" s="608">
        <v>0</v>
      </c>
      <c r="J675" s="608" t="s">
        <v>996</v>
      </c>
      <c r="K675" s="608" t="s">
        <v>5310</v>
      </c>
      <c r="L675" s="608" t="s">
        <v>33</v>
      </c>
      <c r="M675" s="608" t="s">
        <v>378</v>
      </c>
      <c r="N675" s="608" t="s">
        <v>3</v>
      </c>
      <c r="O675" s="608">
        <v>0</v>
      </c>
      <c r="P675" s="608">
        <v>0</v>
      </c>
      <c r="Q675" s="608">
        <v>0</v>
      </c>
      <c r="R675" s="608">
        <v>0</v>
      </c>
      <c r="S675" s="608">
        <v>0</v>
      </c>
      <c r="T675" s="608">
        <v>0</v>
      </c>
      <c r="U675" s="608">
        <v>0</v>
      </c>
      <c r="V675" s="608">
        <v>0</v>
      </c>
      <c r="W675" s="608">
        <v>0</v>
      </c>
      <c r="X675" s="608">
        <v>0</v>
      </c>
      <c r="Y675" s="608">
        <v>0</v>
      </c>
      <c r="Z675" s="608">
        <v>0</v>
      </c>
      <c r="AA675" s="608">
        <v>0</v>
      </c>
      <c r="AB675" s="608">
        <v>0</v>
      </c>
      <c r="AC675" s="608">
        <v>0</v>
      </c>
      <c r="AD675" s="608">
        <v>0</v>
      </c>
      <c r="AE675" s="608">
        <v>0</v>
      </c>
      <c r="AF675" s="608">
        <v>0</v>
      </c>
      <c r="AG675" s="608">
        <v>0</v>
      </c>
      <c r="AH675" s="608">
        <v>0</v>
      </c>
      <c r="AI675" s="608">
        <v>0</v>
      </c>
    </row>
    <row r="676" spans="1:35" x14ac:dyDescent="0.3">
      <c r="A676" s="170" t="str">
        <f t="shared" si="10"/>
        <v>4.01094</v>
      </c>
      <c r="B676" s="608" t="s">
        <v>3225</v>
      </c>
      <c r="C676" s="608" t="s">
        <v>4751</v>
      </c>
      <c r="D676" s="608" t="s">
        <v>3226</v>
      </c>
      <c r="E676" s="608" t="s">
        <v>4741</v>
      </c>
      <c r="F676" s="608" t="s">
        <v>101</v>
      </c>
      <c r="G676" s="608" t="s">
        <v>2</v>
      </c>
      <c r="H676" s="608" t="s">
        <v>5308</v>
      </c>
      <c r="I676" s="608" t="s">
        <v>6561</v>
      </c>
      <c r="J676" s="608" t="s">
        <v>4393</v>
      </c>
      <c r="K676" s="608" t="s">
        <v>5426</v>
      </c>
      <c r="L676" s="608" t="s">
        <v>102</v>
      </c>
      <c r="M676" s="608" t="s">
        <v>11</v>
      </c>
      <c r="N676" s="608" t="s">
        <v>3</v>
      </c>
      <c r="O676" s="608">
        <v>2</v>
      </c>
      <c r="P676" s="608">
        <v>2</v>
      </c>
      <c r="Q676" s="608">
        <v>0</v>
      </c>
      <c r="R676" s="608">
        <v>0</v>
      </c>
      <c r="S676" s="608">
        <v>0</v>
      </c>
      <c r="T676" s="608">
        <v>0</v>
      </c>
      <c r="U676" s="608">
        <v>0</v>
      </c>
      <c r="V676" s="608">
        <v>0</v>
      </c>
      <c r="W676" s="608">
        <v>0</v>
      </c>
      <c r="X676" s="608">
        <v>2</v>
      </c>
      <c r="Y676" s="608">
        <v>2</v>
      </c>
      <c r="Z676" s="608">
        <v>0</v>
      </c>
      <c r="AA676" s="608">
        <v>0</v>
      </c>
      <c r="AB676" s="608">
        <v>0</v>
      </c>
      <c r="AC676" s="608">
        <v>0</v>
      </c>
      <c r="AD676" s="608">
        <v>0</v>
      </c>
      <c r="AE676" s="608">
        <v>0</v>
      </c>
      <c r="AF676" s="608">
        <v>0</v>
      </c>
      <c r="AG676" s="608">
        <v>0</v>
      </c>
      <c r="AH676" s="608">
        <v>0</v>
      </c>
      <c r="AI676" s="608">
        <v>0</v>
      </c>
    </row>
    <row r="677" spans="1:35" x14ac:dyDescent="0.3">
      <c r="A677" s="170" t="str">
        <f t="shared" si="10"/>
        <v>4.01095</v>
      </c>
      <c r="B677" s="608" t="s">
        <v>3227</v>
      </c>
      <c r="C677" s="608" t="s">
        <v>1382</v>
      </c>
      <c r="D677" s="608" t="s">
        <v>3228</v>
      </c>
      <c r="E677" s="608" t="s">
        <v>7</v>
      </c>
      <c r="F677" s="608" t="s">
        <v>103</v>
      </c>
      <c r="G677" s="608" t="s">
        <v>4</v>
      </c>
      <c r="H677" s="608" t="s">
        <v>5308</v>
      </c>
      <c r="I677" s="608">
        <v>0</v>
      </c>
      <c r="J677" s="608" t="s">
        <v>996</v>
      </c>
      <c r="K677" s="608" t="s">
        <v>5310</v>
      </c>
      <c r="L677" s="608" t="s">
        <v>102</v>
      </c>
      <c r="M677" s="608" t="s">
        <v>2</v>
      </c>
      <c r="N677" s="608" t="s">
        <v>5</v>
      </c>
      <c r="O677" s="608">
        <v>0</v>
      </c>
      <c r="P677" s="608">
        <v>0</v>
      </c>
      <c r="Q677" s="608">
        <v>0</v>
      </c>
      <c r="R677" s="608">
        <v>0</v>
      </c>
      <c r="S677" s="608">
        <v>0</v>
      </c>
      <c r="T677" s="608">
        <v>0</v>
      </c>
      <c r="U677" s="608">
        <v>0</v>
      </c>
      <c r="V677" s="608">
        <v>0</v>
      </c>
      <c r="W677" s="608">
        <v>0</v>
      </c>
      <c r="X677" s="608">
        <v>0</v>
      </c>
      <c r="Y677" s="608">
        <v>0</v>
      </c>
      <c r="Z677" s="608">
        <v>0</v>
      </c>
      <c r="AA677" s="608">
        <v>0</v>
      </c>
      <c r="AB677" s="608">
        <v>0</v>
      </c>
      <c r="AC677" s="608">
        <v>0</v>
      </c>
      <c r="AD677" s="608">
        <v>0</v>
      </c>
      <c r="AE677" s="608">
        <v>0</v>
      </c>
      <c r="AF677" s="608">
        <v>0</v>
      </c>
      <c r="AG677" s="608">
        <v>0</v>
      </c>
      <c r="AH677" s="608">
        <v>0</v>
      </c>
      <c r="AI677" s="608">
        <v>0</v>
      </c>
    </row>
    <row r="678" spans="1:35" x14ac:dyDescent="0.3">
      <c r="A678" s="170" t="str">
        <f t="shared" si="10"/>
        <v>4.01096</v>
      </c>
      <c r="B678" s="608" t="s">
        <v>3229</v>
      </c>
      <c r="C678" s="608" t="s">
        <v>1382</v>
      </c>
      <c r="D678" s="608" t="s">
        <v>3230</v>
      </c>
      <c r="E678" s="608" t="s">
        <v>4728</v>
      </c>
      <c r="F678" s="608" t="s">
        <v>3278</v>
      </c>
      <c r="G678" s="608" t="s">
        <v>2</v>
      </c>
      <c r="H678" s="608" t="s">
        <v>5308</v>
      </c>
      <c r="I678" s="608">
        <v>0</v>
      </c>
      <c r="J678" s="608" t="s">
        <v>996</v>
      </c>
      <c r="K678" s="608" t="s">
        <v>5310</v>
      </c>
      <c r="L678" s="608" t="s">
        <v>33</v>
      </c>
      <c r="M678" s="608" t="s">
        <v>1</v>
      </c>
      <c r="N678" s="608" t="s">
        <v>10</v>
      </c>
      <c r="O678" s="608">
        <v>0</v>
      </c>
      <c r="P678" s="608">
        <v>0</v>
      </c>
      <c r="Q678" s="608">
        <v>0</v>
      </c>
      <c r="R678" s="608">
        <v>0</v>
      </c>
      <c r="S678" s="608">
        <v>0</v>
      </c>
      <c r="T678" s="608">
        <v>0</v>
      </c>
      <c r="U678" s="608">
        <v>0</v>
      </c>
      <c r="V678" s="608">
        <v>0</v>
      </c>
      <c r="W678" s="608">
        <v>0</v>
      </c>
      <c r="X678" s="608">
        <v>0</v>
      </c>
      <c r="Y678" s="608">
        <v>0</v>
      </c>
      <c r="Z678" s="608">
        <v>0</v>
      </c>
      <c r="AA678" s="608">
        <v>0</v>
      </c>
      <c r="AB678" s="608">
        <v>0</v>
      </c>
      <c r="AC678" s="608">
        <v>0</v>
      </c>
      <c r="AD678" s="608">
        <v>0</v>
      </c>
      <c r="AE678" s="608">
        <v>0</v>
      </c>
      <c r="AF678" s="608">
        <v>0</v>
      </c>
      <c r="AG678" s="608">
        <v>0</v>
      </c>
      <c r="AH678" s="608">
        <v>0</v>
      </c>
      <c r="AI678" s="608">
        <v>0</v>
      </c>
    </row>
    <row r="679" spans="1:35" x14ac:dyDescent="0.3">
      <c r="A679" s="170" t="str">
        <f t="shared" si="10"/>
        <v>4.01097</v>
      </c>
      <c r="B679" s="608" t="s">
        <v>3231</v>
      </c>
      <c r="C679" s="608" t="s">
        <v>1382</v>
      </c>
      <c r="D679" s="608" t="s">
        <v>3232</v>
      </c>
      <c r="E679" s="608" t="s">
        <v>62</v>
      </c>
      <c r="F679" s="608" t="s">
        <v>109</v>
      </c>
      <c r="G679" s="608" t="s">
        <v>110</v>
      </c>
      <c r="H679" s="608" t="s">
        <v>5308</v>
      </c>
      <c r="I679" s="608">
        <v>0</v>
      </c>
      <c r="J679" s="608" t="s">
        <v>996</v>
      </c>
      <c r="K679" s="608" t="s">
        <v>5310</v>
      </c>
      <c r="L679" s="608" t="s">
        <v>35</v>
      </c>
      <c r="M679" s="608" t="s">
        <v>11</v>
      </c>
      <c r="N679" s="608" t="s">
        <v>1</v>
      </c>
      <c r="O679" s="608">
        <v>1</v>
      </c>
      <c r="P679" s="608">
        <v>1</v>
      </c>
      <c r="Q679" s="608">
        <v>0</v>
      </c>
      <c r="R679" s="608">
        <v>1</v>
      </c>
      <c r="S679" s="608">
        <v>1</v>
      </c>
      <c r="T679" s="608">
        <v>0</v>
      </c>
      <c r="U679" s="608">
        <v>0</v>
      </c>
      <c r="V679" s="608">
        <v>0</v>
      </c>
      <c r="W679" s="608">
        <v>0</v>
      </c>
      <c r="X679" s="608">
        <v>0</v>
      </c>
      <c r="Y679" s="608">
        <v>0</v>
      </c>
      <c r="Z679" s="608">
        <v>0</v>
      </c>
      <c r="AA679" s="608">
        <v>0</v>
      </c>
      <c r="AB679" s="608">
        <v>0</v>
      </c>
      <c r="AC679" s="608">
        <v>0</v>
      </c>
      <c r="AD679" s="608">
        <v>0</v>
      </c>
      <c r="AE679" s="608">
        <v>0</v>
      </c>
      <c r="AF679" s="608">
        <v>0</v>
      </c>
      <c r="AG679" s="608">
        <v>0</v>
      </c>
      <c r="AH679" s="608">
        <v>0</v>
      </c>
      <c r="AI679" s="608">
        <v>0</v>
      </c>
    </row>
    <row r="680" spans="1:35" x14ac:dyDescent="0.3">
      <c r="A680" s="170" t="str">
        <f t="shared" si="10"/>
        <v>4.01100</v>
      </c>
      <c r="B680" s="608" t="s">
        <v>3285</v>
      </c>
      <c r="C680" s="608" t="s">
        <v>3286</v>
      </c>
      <c r="D680" s="608" t="s">
        <v>3287</v>
      </c>
      <c r="E680" s="608" t="s">
        <v>6</v>
      </c>
      <c r="F680" s="608" t="s">
        <v>756</v>
      </c>
      <c r="G680" s="608" t="s">
        <v>10</v>
      </c>
      <c r="H680" s="608" t="s">
        <v>5308</v>
      </c>
      <c r="I680" s="608" t="s">
        <v>6387</v>
      </c>
      <c r="J680" s="608" t="s">
        <v>4393</v>
      </c>
      <c r="K680" s="608" t="s">
        <v>5426</v>
      </c>
      <c r="L680" s="608" t="s">
        <v>48</v>
      </c>
      <c r="M680" s="608" t="s">
        <v>5</v>
      </c>
      <c r="N680" s="608" t="s">
        <v>14</v>
      </c>
      <c r="O680" s="608">
        <v>13</v>
      </c>
      <c r="P680" s="608">
        <v>9</v>
      </c>
      <c r="Q680" s="608">
        <v>4</v>
      </c>
      <c r="R680" s="608">
        <v>3</v>
      </c>
      <c r="S680" s="608">
        <v>2</v>
      </c>
      <c r="T680" s="608">
        <v>1</v>
      </c>
      <c r="U680" s="608">
        <v>0</v>
      </c>
      <c r="V680" s="608">
        <v>0</v>
      </c>
      <c r="W680" s="608">
        <v>0</v>
      </c>
      <c r="X680" s="608">
        <v>8</v>
      </c>
      <c r="Y680" s="608">
        <v>7</v>
      </c>
      <c r="Z680" s="608">
        <v>1</v>
      </c>
      <c r="AA680" s="608">
        <v>0</v>
      </c>
      <c r="AB680" s="608">
        <v>0</v>
      </c>
      <c r="AC680" s="608">
        <v>0</v>
      </c>
      <c r="AD680" s="608">
        <v>1</v>
      </c>
      <c r="AE680" s="608">
        <v>1</v>
      </c>
      <c r="AF680" s="608">
        <v>0</v>
      </c>
      <c r="AG680" s="608">
        <v>1</v>
      </c>
      <c r="AH680" s="608">
        <v>1</v>
      </c>
      <c r="AI680" s="608">
        <v>0</v>
      </c>
    </row>
    <row r="681" spans="1:35" x14ac:dyDescent="0.3">
      <c r="A681" s="170" t="str">
        <f t="shared" si="10"/>
        <v>4.01101</v>
      </c>
      <c r="B681" s="608" t="s">
        <v>3351</v>
      </c>
      <c r="C681" s="608" t="s">
        <v>1382</v>
      </c>
      <c r="D681" s="608" t="s">
        <v>3352</v>
      </c>
      <c r="E681" s="608" t="s">
        <v>4742</v>
      </c>
      <c r="F681" s="608" t="s">
        <v>800</v>
      </c>
      <c r="G681" s="608" t="s">
        <v>2</v>
      </c>
      <c r="H681" s="608" t="s">
        <v>5308</v>
      </c>
      <c r="I681" s="608">
        <v>0</v>
      </c>
      <c r="J681" s="608" t="s">
        <v>996</v>
      </c>
      <c r="K681" s="608" t="s">
        <v>5426</v>
      </c>
      <c r="L681" s="608" t="s">
        <v>72</v>
      </c>
      <c r="M681" s="608" t="s">
        <v>1</v>
      </c>
      <c r="N681" s="608" t="s">
        <v>13</v>
      </c>
      <c r="O681" s="608">
        <v>0</v>
      </c>
      <c r="P681" s="608">
        <v>0</v>
      </c>
      <c r="Q681" s="608">
        <v>0</v>
      </c>
      <c r="R681" s="608">
        <v>0</v>
      </c>
      <c r="S681" s="608">
        <v>0</v>
      </c>
      <c r="T681" s="608">
        <v>0</v>
      </c>
      <c r="U681" s="608">
        <v>0</v>
      </c>
      <c r="V681" s="608">
        <v>0</v>
      </c>
      <c r="W681" s="608">
        <v>0</v>
      </c>
      <c r="X681" s="608">
        <v>0</v>
      </c>
      <c r="Y681" s="608">
        <v>0</v>
      </c>
      <c r="Z681" s="608">
        <v>0</v>
      </c>
      <c r="AA681" s="608">
        <v>0</v>
      </c>
      <c r="AB681" s="608">
        <v>0</v>
      </c>
      <c r="AC681" s="608">
        <v>0</v>
      </c>
      <c r="AD681" s="608">
        <v>0</v>
      </c>
      <c r="AE681" s="608">
        <v>0</v>
      </c>
      <c r="AF681" s="608">
        <v>0</v>
      </c>
      <c r="AG681" s="608">
        <v>0</v>
      </c>
      <c r="AH681" s="608">
        <v>0</v>
      </c>
      <c r="AI681" s="608">
        <v>0</v>
      </c>
    </row>
    <row r="682" spans="1:35" x14ac:dyDescent="0.3">
      <c r="A682" s="170" t="str">
        <f t="shared" si="10"/>
        <v>4.01102</v>
      </c>
      <c r="B682" s="608" t="s">
        <v>3353</v>
      </c>
      <c r="C682" s="608" t="s">
        <v>1382</v>
      </c>
      <c r="D682" s="608" t="s">
        <v>3354</v>
      </c>
      <c r="E682" s="608" t="s">
        <v>3</v>
      </c>
      <c r="F682" s="608" t="s">
        <v>58</v>
      </c>
      <c r="G682" s="608" t="s">
        <v>4</v>
      </c>
      <c r="H682" s="608" t="s">
        <v>5308</v>
      </c>
      <c r="I682" s="608">
        <v>0</v>
      </c>
      <c r="J682" s="608" t="s">
        <v>996</v>
      </c>
      <c r="K682" s="608" t="s">
        <v>5310</v>
      </c>
      <c r="L682" s="608" t="s">
        <v>35</v>
      </c>
      <c r="M682" s="608" t="s">
        <v>1</v>
      </c>
      <c r="N682" s="608" t="s">
        <v>5</v>
      </c>
      <c r="O682" s="608">
        <v>24</v>
      </c>
      <c r="P682" s="608">
        <v>14</v>
      </c>
      <c r="Q682" s="608">
        <v>10</v>
      </c>
      <c r="R682" s="608">
        <v>11</v>
      </c>
      <c r="S682" s="608">
        <v>8</v>
      </c>
      <c r="T682" s="608">
        <v>5</v>
      </c>
      <c r="U682" s="608">
        <v>3</v>
      </c>
      <c r="V682" s="608">
        <v>1</v>
      </c>
      <c r="W682" s="608">
        <v>0</v>
      </c>
      <c r="X682" s="608">
        <v>7</v>
      </c>
      <c r="Y682" s="608">
        <v>3</v>
      </c>
      <c r="Z682" s="608">
        <v>0</v>
      </c>
      <c r="AA682" s="608">
        <v>0</v>
      </c>
      <c r="AB682" s="608">
        <v>0</v>
      </c>
      <c r="AC682" s="608">
        <v>0</v>
      </c>
      <c r="AD682" s="608">
        <v>3</v>
      </c>
      <c r="AE682" s="608">
        <v>2</v>
      </c>
      <c r="AF682" s="608">
        <v>1</v>
      </c>
      <c r="AG682" s="608">
        <v>4</v>
      </c>
      <c r="AH682" s="608">
        <v>0</v>
      </c>
      <c r="AI682" s="608">
        <v>0</v>
      </c>
    </row>
    <row r="683" spans="1:35" x14ac:dyDescent="0.3">
      <c r="A683" s="170" t="str">
        <f t="shared" si="10"/>
        <v>4.01103</v>
      </c>
      <c r="B683" s="608" t="s">
        <v>3355</v>
      </c>
      <c r="C683" s="608" t="s">
        <v>1382</v>
      </c>
      <c r="D683" s="608" t="s">
        <v>3356</v>
      </c>
      <c r="E683" s="608" t="s">
        <v>4728</v>
      </c>
      <c r="F683" s="608" t="s">
        <v>3278</v>
      </c>
      <c r="G683" s="608" t="s">
        <v>4</v>
      </c>
      <c r="H683" s="608" t="s">
        <v>5308</v>
      </c>
      <c r="I683" s="608">
        <v>0</v>
      </c>
      <c r="J683" s="608" t="s">
        <v>996</v>
      </c>
      <c r="K683" s="608" t="s">
        <v>5310</v>
      </c>
      <c r="L683" s="608" t="s">
        <v>33</v>
      </c>
      <c r="M683" s="608" t="s">
        <v>10</v>
      </c>
      <c r="N683" s="608" t="s">
        <v>3</v>
      </c>
      <c r="O683" s="608">
        <v>12</v>
      </c>
      <c r="P683" s="608">
        <v>5</v>
      </c>
      <c r="Q683" s="608">
        <v>7</v>
      </c>
      <c r="R683" s="608">
        <v>2</v>
      </c>
      <c r="S683" s="608">
        <v>1</v>
      </c>
      <c r="T683" s="608">
        <v>2</v>
      </c>
      <c r="U683" s="608">
        <v>0</v>
      </c>
      <c r="V683" s="608">
        <v>0</v>
      </c>
      <c r="W683" s="608">
        <v>0</v>
      </c>
      <c r="X683" s="608">
        <v>8</v>
      </c>
      <c r="Y683" s="608">
        <v>4</v>
      </c>
      <c r="Z683" s="608">
        <v>0</v>
      </c>
      <c r="AA683" s="608">
        <v>0</v>
      </c>
      <c r="AB683" s="608">
        <v>0</v>
      </c>
      <c r="AC683" s="608">
        <v>0</v>
      </c>
      <c r="AD683" s="608">
        <v>1</v>
      </c>
      <c r="AE683" s="608">
        <v>2</v>
      </c>
      <c r="AF683" s="608">
        <v>0</v>
      </c>
      <c r="AG683" s="608">
        <v>4</v>
      </c>
      <c r="AH683" s="608">
        <v>0</v>
      </c>
      <c r="AI683" s="608">
        <v>0</v>
      </c>
    </row>
    <row r="684" spans="1:35" x14ac:dyDescent="0.3">
      <c r="A684" s="170" t="str">
        <f t="shared" si="10"/>
        <v>4.01108</v>
      </c>
      <c r="B684" s="608" t="s">
        <v>3488</v>
      </c>
      <c r="C684" s="608" t="s">
        <v>1382</v>
      </c>
      <c r="D684" s="608" t="s">
        <v>4752</v>
      </c>
      <c r="E684" s="608" t="s">
        <v>2</v>
      </c>
      <c r="F684" s="608" t="s">
        <v>164</v>
      </c>
      <c r="G684" s="608" t="s">
        <v>5</v>
      </c>
      <c r="H684" s="608" t="s">
        <v>5308</v>
      </c>
      <c r="I684" s="608">
        <v>0</v>
      </c>
      <c r="J684" s="608" t="s">
        <v>996</v>
      </c>
      <c r="K684" s="608" t="s">
        <v>5310</v>
      </c>
      <c r="L684" s="608" t="s">
        <v>33</v>
      </c>
      <c r="M684" s="608" t="s">
        <v>7</v>
      </c>
      <c r="N684" s="608" t="s">
        <v>1</v>
      </c>
      <c r="O684" s="608">
        <v>0</v>
      </c>
      <c r="P684" s="608">
        <v>0</v>
      </c>
      <c r="Q684" s="608">
        <v>0</v>
      </c>
      <c r="R684" s="608">
        <v>0</v>
      </c>
      <c r="S684" s="608">
        <v>0</v>
      </c>
      <c r="T684" s="608">
        <v>0</v>
      </c>
      <c r="U684" s="608">
        <v>0</v>
      </c>
      <c r="V684" s="608">
        <v>0</v>
      </c>
      <c r="W684" s="608">
        <v>0</v>
      </c>
      <c r="X684" s="608">
        <v>0</v>
      </c>
      <c r="Y684" s="608">
        <v>0</v>
      </c>
      <c r="Z684" s="608">
        <v>0</v>
      </c>
      <c r="AA684" s="608">
        <v>0</v>
      </c>
      <c r="AB684" s="608">
        <v>0</v>
      </c>
      <c r="AC684" s="608">
        <v>0</v>
      </c>
      <c r="AD684" s="608">
        <v>0</v>
      </c>
      <c r="AE684" s="608">
        <v>0</v>
      </c>
      <c r="AF684" s="608">
        <v>0</v>
      </c>
      <c r="AG684" s="608">
        <v>0</v>
      </c>
      <c r="AH684" s="608">
        <v>0</v>
      </c>
      <c r="AI684" s="608">
        <v>0</v>
      </c>
    </row>
    <row r="685" spans="1:35" x14ac:dyDescent="0.3">
      <c r="A685" s="170" t="str">
        <f t="shared" si="10"/>
        <v>4.01109</v>
      </c>
      <c r="B685" s="608" t="s">
        <v>3489</v>
      </c>
      <c r="C685" s="608" t="s">
        <v>1382</v>
      </c>
      <c r="D685" s="608" t="s">
        <v>3490</v>
      </c>
      <c r="E685" s="608" t="s">
        <v>11</v>
      </c>
      <c r="F685" s="608" t="s">
        <v>117</v>
      </c>
      <c r="G685" s="608" t="s">
        <v>3</v>
      </c>
      <c r="H685" s="608" t="s">
        <v>5308</v>
      </c>
      <c r="I685" s="608">
        <v>0</v>
      </c>
      <c r="J685" s="608" t="s">
        <v>996</v>
      </c>
      <c r="K685" s="608" t="s">
        <v>5426</v>
      </c>
      <c r="L685" s="608" t="s">
        <v>118</v>
      </c>
      <c r="M685" s="608" t="s">
        <v>3</v>
      </c>
      <c r="N685" s="608" t="s">
        <v>9</v>
      </c>
      <c r="O685" s="608">
        <v>0</v>
      </c>
      <c r="P685" s="608">
        <v>0</v>
      </c>
      <c r="Q685" s="608">
        <v>0</v>
      </c>
      <c r="R685" s="608">
        <v>0</v>
      </c>
      <c r="S685" s="608">
        <v>0</v>
      </c>
      <c r="T685" s="608">
        <v>0</v>
      </c>
      <c r="U685" s="608">
        <v>0</v>
      </c>
      <c r="V685" s="608">
        <v>0</v>
      </c>
      <c r="W685" s="608">
        <v>0</v>
      </c>
      <c r="X685" s="608">
        <v>0</v>
      </c>
      <c r="Y685" s="608">
        <v>0</v>
      </c>
      <c r="Z685" s="608">
        <v>0</v>
      </c>
      <c r="AA685" s="608">
        <v>0</v>
      </c>
      <c r="AB685" s="608">
        <v>0</v>
      </c>
      <c r="AC685" s="608">
        <v>0</v>
      </c>
      <c r="AD685" s="608">
        <v>0</v>
      </c>
      <c r="AE685" s="608">
        <v>0</v>
      </c>
      <c r="AF685" s="608">
        <v>0</v>
      </c>
      <c r="AG685" s="608">
        <v>0</v>
      </c>
      <c r="AH685" s="608">
        <v>0</v>
      </c>
      <c r="AI685" s="608">
        <v>0</v>
      </c>
    </row>
    <row r="686" spans="1:35" x14ac:dyDescent="0.3">
      <c r="A686" s="170" t="str">
        <f t="shared" si="10"/>
        <v>4.01110</v>
      </c>
      <c r="B686" s="608" t="s">
        <v>3517</v>
      </c>
      <c r="C686" s="608" t="s">
        <v>3518</v>
      </c>
      <c r="D686" s="608" t="s">
        <v>3523</v>
      </c>
      <c r="E686" s="608" t="s">
        <v>4742</v>
      </c>
      <c r="F686" s="608" t="s">
        <v>800</v>
      </c>
      <c r="G686" s="608" t="s">
        <v>2</v>
      </c>
      <c r="H686" s="608" t="s">
        <v>5308</v>
      </c>
      <c r="I686" s="608" t="s">
        <v>5309</v>
      </c>
      <c r="J686" s="608" t="s">
        <v>4393</v>
      </c>
      <c r="K686" s="608" t="s">
        <v>5426</v>
      </c>
      <c r="L686" s="608" t="s">
        <v>72</v>
      </c>
      <c r="M686" s="608" t="s">
        <v>1</v>
      </c>
      <c r="N686" s="608" t="s">
        <v>13</v>
      </c>
      <c r="O686" s="608">
        <v>24</v>
      </c>
      <c r="P686" s="608">
        <v>19</v>
      </c>
      <c r="Q686" s="608">
        <v>5</v>
      </c>
      <c r="R686" s="608">
        <v>6</v>
      </c>
      <c r="S686" s="608">
        <v>4</v>
      </c>
      <c r="T686" s="608">
        <v>10</v>
      </c>
      <c r="U686" s="608">
        <v>8</v>
      </c>
      <c r="V686" s="608">
        <v>0</v>
      </c>
      <c r="W686" s="608">
        <v>0</v>
      </c>
      <c r="X686" s="608">
        <v>8</v>
      </c>
      <c r="Y686" s="608">
        <v>7</v>
      </c>
      <c r="Z686" s="608">
        <v>0</v>
      </c>
      <c r="AA686" s="608">
        <v>0</v>
      </c>
      <c r="AB686" s="608">
        <v>0</v>
      </c>
      <c r="AC686" s="608">
        <v>0</v>
      </c>
      <c r="AD686" s="608">
        <v>2</v>
      </c>
      <c r="AE686" s="608">
        <v>2</v>
      </c>
      <c r="AF686" s="608">
        <v>0</v>
      </c>
      <c r="AG686" s="608">
        <v>1</v>
      </c>
      <c r="AH686" s="608">
        <v>0</v>
      </c>
      <c r="AI686" s="608">
        <v>0</v>
      </c>
    </row>
    <row r="687" spans="1:35" x14ac:dyDescent="0.3">
      <c r="A687" s="170" t="str">
        <f t="shared" si="10"/>
        <v>4.01111</v>
      </c>
      <c r="B687" s="608" t="s">
        <v>914</v>
      </c>
      <c r="C687" s="608" t="s">
        <v>3519</v>
      </c>
      <c r="D687" s="608" t="s">
        <v>3524</v>
      </c>
      <c r="E687" s="608" t="s">
        <v>4739</v>
      </c>
      <c r="F687" s="608" t="s">
        <v>3281</v>
      </c>
      <c r="G687" s="608" t="s">
        <v>6</v>
      </c>
      <c r="H687" s="608" t="s">
        <v>5308</v>
      </c>
      <c r="I687" s="608" t="s">
        <v>6387</v>
      </c>
      <c r="J687" s="608" t="s">
        <v>4393</v>
      </c>
      <c r="K687" s="608" t="s">
        <v>5426</v>
      </c>
      <c r="L687" s="608" t="s">
        <v>60</v>
      </c>
      <c r="M687" s="608" t="s">
        <v>3</v>
      </c>
      <c r="N687" s="608" t="s">
        <v>2</v>
      </c>
      <c r="O687" s="608">
        <v>19</v>
      </c>
      <c r="P687" s="608">
        <v>6</v>
      </c>
      <c r="Q687" s="608">
        <v>13</v>
      </c>
      <c r="R687" s="608">
        <v>13</v>
      </c>
      <c r="S687" s="608">
        <v>4</v>
      </c>
      <c r="T687" s="608">
        <v>0</v>
      </c>
      <c r="U687" s="608">
        <v>0</v>
      </c>
      <c r="V687" s="608">
        <v>2</v>
      </c>
      <c r="W687" s="608">
        <v>0</v>
      </c>
      <c r="X687" s="608">
        <v>4</v>
      </c>
      <c r="Y687" s="608">
        <v>2</v>
      </c>
      <c r="Z687" s="608">
        <v>0</v>
      </c>
      <c r="AA687" s="608">
        <v>0</v>
      </c>
      <c r="AB687" s="608">
        <v>0</v>
      </c>
      <c r="AC687" s="608">
        <v>0</v>
      </c>
      <c r="AD687" s="608">
        <v>9</v>
      </c>
      <c r="AE687" s="608">
        <v>0</v>
      </c>
      <c r="AF687" s="608">
        <v>2</v>
      </c>
      <c r="AG687" s="608">
        <v>2</v>
      </c>
      <c r="AH687" s="608">
        <v>0</v>
      </c>
      <c r="AI687" s="608">
        <v>0</v>
      </c>
    </row>
    <row r="688" spans="1:35" x14ac:dyDescent="0.3">
      <c r="A688" s="170" t="str">
        <f t="shared" si="10"/>
        <v>4.01112</v>
      </c>
      <c r="B688" s="608" t="s">
        <v>3617</v>
      </c>
      <c r="C688" s="608" t="s">
        <v>4753</v>
      </c>
      <c r="D688" s="608" t="s">
        <v>7524</v>
      </c>
      <c r="E688" s="608" t="s">
        <v>99</v>
      </c>
      <c r="F688" s="608" t="s">
        <v>71</v>
      </c>
      <c r="G688" s="608" t="s">
        <v>5</v>
      </c>
      <c r="H688" s="608" t="s">
        <v>5308</v>
      </c>
      <c r="I688" s="608" t="s">
        <v>5826</v>
      </c>
      <c r="J688" s="608" t="s">
        <v>4393</v>
      </c>
      <c r="K688" s="608" t="s">
        <v>5426</v>
      </c>
      <c r="L688" s="608" t="s">
        <v>72</v>
      </c>
      <c r="M688" s="608" t="s">
        <v>9</v>
      </c>
      <c r="N688" s="608" t="s">
        <v>1</v>
      </c>
      <c r="O688" s="608">
        <v>0</v>
      </c>
      <c r="P688" s="608">
        <v>0</v>
      </c>
      <c r="Q688" s="608">
        <v>0</v>
      </c>
      <c r="R688" s="608">
        <v>0</v>
      </c>
      <c r="S688" s="608">
        <v>0</v>
      </c>
      <c r="T688" s="608">
        <v>0</v>
      </c>
      <c r="U688" s="608">
        <v>0</v>
      </c>
      <c r="V688" s="608">
        <v>0</v>
      </c>
      <c r="W688" s="608">
        <v>0</v>
      </c>
      <c r="X688" s="608">
        <v>0</v>
      </c>
      <c r="Y688" s="608">
        <v>0</v>
      </c>
      <c r="Z688" s="608">
        <v>0</v>
      </c>
      <c r="AA688" s="608">
        <v>0</v>
      </c>
      <c r="AB688" s="608">
        <v>0</v>
      </c>
      <c r="AC688" s="608">
        <v>0</v>
      </c>
      <c r="AD688" s="608">
        <v>0</v>
      </c>
      <c r="AE688" s="608">
        <v>0</v>
      </c>
      <c r="AF688" s="608">
        <v>0</v>
      </c>
      <c r="AG688" s="608">
        <v>0</v>
      </c>
      <c r="AH688" s="608">
        <v>0</v>
      </c>
      <c r="AI688" s="608">
        <v>0</v>
      </c>
    </row>
    <row r="689" spans="1:35" x14ac:dyDescent="0.3">
      <c r="A689" s="170" t="str">
        <f t="shared" si="10"/>
        <v>4.01113</v>
      </c>
      <c r="B689" s="608" t="s">
        <v>715</v>
      </c>
      <c r="C689" s="608" t="s">
        <v>1382</v>
      </c>
      <c r="D689" s="608" t="s">
        <v>3620</v>
      </c>
      <c r="E689" s="608" t="s">
        <v>7</v>
      </c>
      <c r="F689" s="608" t="s">
        <v>103</v>
      </c>
      <c r="G689" s="608" t="s">
        <v>4</v>
      </c>
      <c r="H689" s="608" t="s">
        <v>5308</v>
      </c>
      <c r="I689" s="608">
        <v>0</v>
      </c>
      <c r="J689" s="608" t="s">
        <v>996</v>
      </c>
      <c r="K689" s="608" t="s">
        <v>5310</v>
      </c>
      <c r="L689" s="608" t="s">
        <v>102</v>
      </c>
      <c r="M689" s="608" t="s">
        <v>2</v>
      </c>
      <c r="N689" s="608" t="s">
        <v>3</v>
      </c>
      <c r="O689" s="608">
        <v>0</v>
      </c>
      <c r="P689" s="608">
        <v>0</v>
      </c>
      <c r="Q689" s="608">
        <v>0</v>
      </c>
      <c r="R689" s="608">
        <v>0</v>
      </c>
      <c r="S689" s="608">
        <v>0</v>
      </c>
      <c r="T689" s="608">
        <v>0</v>
      </c>
      <c r="U689" s="608">
        <v>0</v>
      </c>
      <c r="V689" s="608">
        <v>0</v>
      </c>
      <c r="W689" s="608">
        <v>0</v>
      </c>
      <c r="X689" s="608">
        <v>0</v>
      </c>
      <c r="Y689" s="608">
        <v>0</v>
      </c>
      <c r="Z689" s="608">
        <v>0</v>
      </c>
      <c r="AA689" s="608">
        <v>0</v>
      </c>
      <c r="AB689" s="608">
        <v>0</v>
      </c>
      <c r="AC689" s="608">
        <v>0</v>
      </c>
      <c r="AD689" s="608">
        <v>0</v>
      </c>
      <c r="AE689" s="608">
        <v>0</v>
      </c>
      <c r="AF689" s="608">
        <v>0</v>
      </c>
      <c r="AG689" s="608">
        <v>0</v>
      </c>
      <c r="AH689" s="608">
        <v>0</v>
      </c>
      <c r="AI689" s="608">
        <v>0</v>
      </c>
    </row>
    <row r="690" spans="1:35" x14ac:dyDescent="0.3">
      <c r="A690" s="170" t="str">
        <f t="shared" si="10"/>
        <v>4.01114</v>
      </c>
      <c r="B690" s="608" t="s">
        <v>4621</v>
      </c>
      <c r="C690" s="608" t="s">
        <v>1382</v>
      </c>
      <c r="D690" s="608" t="s">
        <v>7528</v>
      </c>
      <c r="E690" s="608" t="s">
        <v>7</v>
      </c>
      <c r="F690" s="608" t="s">
        <v>103</v>
      </c>
      <c r="G690" s="608" t="s">
        <v>5</v>
      </c>
      <c r="H690" s="608" t="s">
        <v>5308</v>
      </c>
      <c r="I690" s="608">
        <v>0</v>
      </c>
      <c r="J690" s="608" t="s">
        <v>996</v>
      </c>
      <c r="K690" s="608" t="s">
        <v>5310</v>
      </c>
      <c r="L690" s="608" t="s">
        <v>102</v>
      </c>
      <c r="M690" s="608" t="s">
        <v>3</v>
      </c>
      <c r="N690" s="608" t="s">
        <v>3</v>
      </c>
      <c r="O690" s="608">
        <v>0</v>
      </c>
      <c r="P690" s="608">
        <v>0</v>
      </c>
      <c r="Q690" s="608">
        <v>0</v>
      </c>
      <c r="R690" s="608">
        <v>0</v>
      </c>
      <c r="S690" s="608">
        <v>0</v>
      </c>
      <c r="T690" s="608">
        <v>0</v>
      </c>
      <c r="U690" s="608">
        <v>0</v>
      </c>
      <c r="V690" s="608">
        <v>0</v>
      </c>
      <c r="W690" s="608">
        <v>0</v>
      </c>
      <c r="X690" s="608">
        <v>0</v>
      </c>
      <c r="Y690" s="608">
        <v>0</v>
      </c>
      <c r="Z690" s="608">
        <v>0</v>
      </c>
      <c r="AA690" s="608">
        <v>0</v>
      </c>
      <c r="AB690" s="608">
        <v>0</v>
      </c>
      <c r="AC690" s="608">
        <v>0</v>
      </c>
      <c r="AD690" s="608">
        <v>0</v>
      </c>
      <c r="AE690" s="608">
        <v>0</v>
      </c>
      <c r="AF690" s="608">
        <v>0</v>
      </c>
      <c r="AG690" s="608">
        <v>0</v>
      </c>
      <c r="AH690" s="608">
        <v>0</v>
      </c>
      <c r="AI690" s="608">
        <v>0</v>
      </c>
    </row>
    <row r="691" spans="1:35" x14ac:dyDescent="0.3">
      <c r="A691" s="170" t="str">
        <f t="shared" si="10"/>
        <v>4.01115</v>
      </c>
      <c r="B691" s="608" t="s">
        <v>4091</v>
      </c>
      <c r="C691" s="608" t="s">
        <v>1382</v>
      </c>
      <c r="D691" s="608" t="s">
        <v>4092</v>
      </c>
      <c r="E691" s="608" t="s">
        <v>7</v>
      </c>
      <c r="F691" s="608" t="s">
        <v>103</v>
      </c>
      <c r="G691" s="608" t="s">
        <v>7</v>
      </c>
      <c r="H691" s="608" t="s">
        <v>5308</v>
      </c>
      <c r="I691" s="608">
        <v>0</v>
      </c>
      <c r="J691" s="608" t="s">
        <v>996</v>
      </c>
      <c r="K691" s="608" t="s">
        <v>5310</v>
      </c>
      <c r="L691" s="608" t="s">
        <v>102</v>
      </c>
      <c r="M691" s="608" t="s">
        <v>7</v>
      </c>
      <c r="N691" s="608" t="s">
        <v>3</v>
      </c>
      <c r="O691" s="608">
        <v>0</v>
      </c>
      <c r="P691" s="608">
        <v>0</v>
      </c>
      <c r="Q691" s="608">
        <v>0</v>
      </c>
      <c r="R691" s="608">
        <v>0</v>
      </c>
      <c r="S691" s="608">
        <v>0</v>
      </c>
      <c r="T691" s="608">
        <v>0</v>
      </c>
      <c r="U691" s="608">
        <v>0</v>
      </c>
      <c r="V691" s="608">
        <v>0</v>
      </c>
      <c r="W691" s="608">
        <v>0</v>
      </c>
      <c r="X691" s="608">
        <v>0</v>
      </c>
      <c r="Y691" s="608">
        <v>0</v>
      </c>
      <c r="Z691" s="608">
        <v>0</v>
      </c>
      <c r="AA691" s="608">
        <v>0</v>
      </c>
      <c r="AB691" s="608">
        <v>0</v>
      </c>
      <c r="AC691" s="608">
        <v>0</v>
      </c>
      <c r="AD691" s="608">
        <v>0</v>
      </c>
      <c r="AE691" s="608">
        <v>0</v>
      </c>
      <c r="AF691" s="608">
        <v>0</v>
      </c>
      <c r="AG691" s="608">
        <v>0</v>
      </c>
      <c r="AH691" s="608">
        <v>0</v>
      </c>
      <c r="AI691" s="608">
        <v>0</v>
      </c>
    </row>
    <row r="692" spans="1:35" x14ac:dyDescent="0.3">
      <c r="A692" s="170" t="str">
        <f t="shared" si="10"/>
        <v>4.01116</v>
      </c>
      <c r="B692" s="608" t="s">
        <v>4097</v>
      </c>
      <c r="C692" s="608" t="s">
        <v>1382</v>
      </c>
      <c r="D692" s="608" t="s">
        <v>4098</v>
      </c>
      <c r="E692" s="608" t="s">
        <v>4</v>
      </c>
      <c r="F692" s="608" t="s">
        <v>57</v>
      </c>
      <c r="G692" s="608" t="s">
        <v>5</v>
      </c>
      <c r="H692" s="608" t="s">
        <v>5308</v>
      </c>
      <c r="I692" s="608">
        <v>0</v>
      </c>
      <c r="J692" s="608" t="s">
        <v>996</v>
      </c>
      <c r="K692" s="608" t="s">
        <v>5310</v>
      </c>
      <c r="L692" s="608" t="s">
        <v>35</v>
      </c>
      <c r="M692" s="608" t="s">
        <v>6</v>
      </c>
      <c r="N692" s="608" t="s">
        <v>1</v>
      </c>
      <c r="O692" s="608">
        <v>4</v>
      </c>
      <c r="P692" s="608">
        <v>3</v>
      </c>
      <c r="Q692" s="608">
        <v>1</v>
      </c>
      <c r="R692" s="608">
        <v>1</v>
      </c>
      <c r="S692" s="608">
        <v>1</v>
      </c>
      <c r="T692" s="608">
        <v>0</v>
      </c>
      <c r="U692" s="608">
        <v>0</v>
      </c>
      <c r="V692" s="608">
        <v>0</v>
      </c>
      <c r="W692" s="608">
        <v>0</v>
      </c>
      <c r="X692" s="608">
        <v>3</v>
      </c>
      <c r="Y692" s="608">
        <v>2</v>
      </c>
      <c r="Z692" s="608">
        <v>0</v>
      </c>
      <c r="AA692" s="608">
        <v>0</v>
      </c>
      <c r="AB692" s="608">
        <v>0</v>
      </c>
      <c r="AC692" s="608">
        <v>0</v>
      </c>
      <c r="AD692" s="608">
        <v>0</v>
      </c>
      <c r="AE692" s="608">
        <v>0</v>
      </c>
      <c r="AF692" s="608">
        <v>0</v>
      </c>
      <c r="AG692" s="608">
        <v>1</v>
      </c>
      <c r="AH692" s="608">
        <v>0</v>
      </c>
      <c r="AI692" s="608">
        <v>0</v>
      </c>
    </row>
    <row r="693" spans="1:35" x14ac:dyDescent="0.3">
      <c r="A693" s="170" t="str">
        <f t="shared" si="10"/>
        <v>4.01117</v>
      </c>
      <c r="B693" s="608" t="s">
        <v>4101</v>
      </c>
      <c r="C693" s="608" t="s">
        <v>1382</v>
      </c>
      <c r="D693" s="608" t="s">
        <v>4623</v>
      </c>
      <c r="E693" s="608" t="s">
        <v>7</v>
      </c>
      <c r="F693" s="608" t="s">
        <v>103</v>
      </c>
      <c r="G693" s="608" t="s">
        <v>7</v>
      </c>
      <c r="H693" s="608" t="s">
        <v>5308</v>
      </c>
      <c r="I693" s="608">
        <v>0</v>
      </c>
      <c r="J693" s="608" t="s">
        <v>996</v>
      </c>
      <c r="K693" s="608" t="s">
        <v>5310</v>
      </c>
      <c r="L693" s="608" t="s">
        <v>102</v>
      </c>
      <c r="M693" s="608" t="s">
        <v>9</v>
      </c>
      <c r="N693" s="608" t="s">
        <v>2</v>
      </c>
      <c r="O693" s="608">
        <v>1</v>
      </c>
      <c r="P693" s="608">
        <v>0</v>
      </c>
      <c r="Q693" s="608">
        <v>1</v>
      </c>
      <c r="R693" s="608">
        <v>0</v>
      </c>
      <c r="S693" s="608">
        <v>0</v>
      </c>
      <c r="T693" s="608">
        <v>1</v>
      </c>
      <c r="U693" s="608">
        <v>0</v>
      </c>
      <c r="V693" s="608">
        <v>0</v>
      </c>
      <c r="W693" s="608">
        <v>0</v>
      </c>
      <c r="X693" s="608">
        <v>0</v>
      </c>
      <c r="Y693" s="608">
        <v>0</v>
      </c>
      <c r="Z693" s="608">
        <v>0</v>
      </c>
      <c r="AA693" s="608">
        <v>0</v>
      </c>
      <c r="AB693" s="608">
        <v>0</v>
      </c>
      <c r="AC693" s="608">
        <v>0</v>
      </c>
      <c r="AD693" s="608">
        <v>0</v>
      </c>
      <c r="AE693" s="608">
        <v>1</v>
      </c>
      <c r="AF693" s="608">
        <v>0</v>
      </c>
      <c r="AG693" s="608">
        <v>0</v>
      </c>
      <c r="AH693" s="608">
        <v>0</v>
      </c>
      <c r="AI693" s="608">
        <v>0</v>
      </c>
    </row>
    <row r="694" spans="1:35" x14ac:dyDescent="0.3">
      <c r="A694" s="170" t="str">
        <f t="shared" si="10"/>
        <v>4.01120</v>
      </c>
      <c r="B694" s="608" t="s">
        <v>4103</v>
      </c>
      <c r="C694" s="608" t="s">
        <v>1382</v>
      </c>
      <c r="D694" s="608" t="s">
        <v>4104</v>
      </c>
      <c r="E694" s="608" t="s">
        <v>4734</v>
      </c>
      <c r="F694" s="608" t="s">
        <v>3280</v>
      </c>
      <c r="G694" s="608" t="s">
        <v>6</v>
      </c>
      <c r="H694" s="608" t="s">
        <v>5308</v>
      </c>
      <c r="I694" s="608">
        <v>0</v>
      </c>
      <c r="J694" s="608" t="s">
        <v>996</v>
      </c>
      <c r="K694" s="608" t="s">
        <v>5426</v>
      </c>
      <c r="L694" s="608" t="s">
        <v>72</v>
      </c>
      <c r="M694" s="608" t="s">
        <v>5</v>
      </c>
      <c r="N694" s="608" t="s">
        <v>4</v>
      </c>
      <c r="O694" s="608">
        <v>0</v>
      </c>
      <c r="P694" s="608">
        <v>0</v>
      </c>
      <c r="Q694" s="608">
        <v>0</v>
      </c>
      <c r="R694" s="608">
        <v>0</v>
      </c>
      <c r="S694" s="608">
        <v>0</v>
      </c>
      <c r="T694" s="608">
        <v>0</v>
      </c>
      <c r="U694" s="608">
        <v>0</v>
      </c>
      <c r="V694" s="608">
        <v>0</v>
      </c>
      <c r="W694" s="608">
        <v>0</v>
      </c>
      <c r="X694" s="608">
        <v>0</v>
      </c>
      <c r="Y694" s="608">
        <v>0</v>
      </c>
      <c r="Z694" s="608">
        <v>0</v>
      </c>
      <c r="AA694" s="608">
        <v>0</v>
      </c>
      <c r="AB694" s="608">
        <v>0</v>
      </c>
      <c r="AC694" s="608">
        <v>0</v>
      </c>
      <c r="AD694" s="608">
        <v>0</v>
      </c>
      <c r="AE694" s="608">
        <v>0</v>
      </c>
      <c r="AF694" s="608">
        <v>0</v>
      </c>
      <c r="AG694" s="608">
        <v>0</v>
      </c>
      <c r="AH694" s="608">
        <v>0</v>
      </c>
      <c r="AI694" s="608">
        <v>0</v>
      </c>
    </row>
    <row r="695" spans="1:35" x14ac:dyDescent="0.3">
      <c r="A695" s="170" t="str">
        <f t="shared" si="10"/>
        <v>4.01121</v>
      </c>
      <c r="B695" s="608" t="s">
        <v>4203</v>
      </c>
      <c r="C695" s="608" t="s">
        <v>1382</v>
      </c>
      <c r="D695" s="608" t="s">
        <v>4213</v>
      </c>
      <c r="E695" s="608" t="s">
        <v>4728</v>
      </c>
      <c r="F695" s="608" t="s">
        <v>3278</v>
      </c>
      <c r="G695" s="608" t="s">
        <v>3</v>
      </c>
      <c r="H695" s="608" t="s">
        <v>5308</v>
      </c>
      <c r="I695" s="608">
        <v>0</v>
      </c>
      <c r="J695" s="608" t="s">
        <v>996</v>
      </c>
      <c r="K695" s="608" t="s">
        <v>5310</v>
      </c>
      <c r="L695" s="608" t="s">
        <v>33</v>
      </c>
      <c r="M695" s="608" t="s">
        <v>10</v>
      </c>
      <c r="N695" s="608" t="s">
        <v>1</v>
      </c>
      <c r="O695" s="609">
        <v>0</v>
      </c>
      <c r="P695" s="609">
        <v>0</v>
      </c>
      <c r="Q695" s="609">
        <v>0</v>
      </c>
      <c r="R695" s="609">
        <v>0</v>
      </c>
      <c r="S695" s="609">
        <v>0</v>
      </c>
      <c r="T695" s="609">
        <v>0</v>
      </c>
      <c r="U695" s="609">
        <v>0</v>
      </c>
      <c r="V695" s="609">
        <v>0</v>
      </c>
      <c r="W695" s="609">
        <v>0</v>
      </c>
      <c r="X695" s="609">
        <v>0</v>
      </c>
      <c r="Y695" s="609">
        <v>0</v>
      </c>
      <c r="Z695" s="609">
        <v>0</v>
      </c>
      <c r="AA695" s="609">
        <v>0</v>
      </c>
      <c r="AB695" s="609">
        <v>0</v>
      </c>
      <c r="AC695" s="609">
        <v>0</v>
      </c>
      <c r="AD695" s="609">
        <v>0</v>
      </c>
      <c r="AE695" s="609">
        <v>0</v>
      </c>
      <c r="AF695" s="609">
        <v>0</v>
      </c>
      <c r="AG695" s="609">
        <v>0</v>
      </c>
      <c r="AH695" s="609">
        <v>0</v>
      </c>
      <c r="AI695" s="609">
        <v>0</v>
      </c>
    </row>
    <row r="696" spans="1:35" x14ac:dyDescent="0.3">
      <c r="A696" s="170" t="str">
        <f t="shared" si="10"/>
        <v>4.01122</v>
      </c>
      <c r="B696" s="608" t="s">
        <v>4204</v>
      </c>
      <c r="C696" s="608" t="s">
        <v>1382</v>
      </c>
      <c r="D696" s="608" t="s">
        <v>4214</v>
      </c>
      <c r="E696" s="608" t="s">
        <v>2</v>
      </c>
      <c r="F696" s="608" t="s">
        <v>164</v>
      </c>
      <c r="G696" s="608" t="s">
        <v>1</v>
      </c>
      <c r="H696" s="608" t="s">
        <v>5308</v>
      </c>
      <c r="I696" s="608">
        <v>0</v>
      </c>
      <c r="J696" s="608" t="s">
        <v>996</v>
      </c>
      <c r="K696" s="608" t="s">
        <v>5310</v>
      </c>
      <c r="L696" s="608" t="s">
        <v>33</v>
      </c>
      <c r="M696" s="608" t="s">
        <v>4</v>
      </c>
      <c r="N696" s="608" t="s">
        <v>1</v>
      </c>
      <c r="O696" s="608">
        <v>1</v>
      </c>
      <c r="P696" s="608">
        <v>0</v>
      </c>
      <c r="Q696" s="608">
        <v>1</v>
      </c>
      <c r="R696" s="608">
        <v>1</v>
      </c>
      <c r="S696" s="608">
        <v>0</v>
      </c>
      <c r="T696" s="608">
        <v>0</v>
      </c>
      <c r="U696" s="608">
        <v>0</v>
      </c>
      <c r="V696" s="608">
        <v>0</v>
      </c>
      <c r="W696" s="608">
        <v>0</v>
      </c>
      <c r="X696" s="608">
        <v>0</v>
      </c>
      <c r="Y696" s="608">
        <v>0</v>
      </c>
      <c r="Z696" s="608">
        <v>0</v>
      </c>
      <c r="AA696" s="608">
        <v>0</v>
      </c>
      <c r="AB696" s="608">
        <v>0</v>
      </c>
      <c r="AC696" s="608">
        <v>0</v>
      </c>
      <c r="AD696" s="608">
        <v>1</v>
      </c>
      <c r="AE696" s="608">
        <v>0</v>
      </c>
      <c r="AF696" s="608">
        <v>0</v>
      </c>
      <c r="AG696" s="608">
        <v>0</v>
      </c>
      <c r="AH696" s="608">
        <v>0</v>
      </c>
      <c r="AI696" s="608">
        <v>0</v>
      </c>
    </row>
    <row r="697" spans="1:35" x14ac:dyDescent="0.3">
      <c r="A697" s="170" t="str">
        <f t="shared" si="10"/>
        <v>4.01124</v>
      </c>
      <c r="B697" s="608" t="s">
        <v>4386</v>
      </c>
      <c r="C697" s="608" t="s">
        <v>4387</v>
      </c>
      <c r="D697" s="608" t="s">
        <v>4388</v>
      </c>
      <c r="E697" s="608" t="s">
        <v>3</v>
      </c>
      <c r="F697" s="608" t="s">
        <v>58</v>
      </c>
      <c r="G697" s="608" t="s">
        <v>4</v>
      </c>
      <c r="H697" s="608" t="s">
        <v>5308</v>
      </c>
      <c r="I697" s="608" t="s">
        <v>7139</v>
      </c>
      <c r="J697" s="608" t="s">
        <v>4393</v>
      </c>
      <c r="K697" s="608" t="s">
        <v>5310</v>
      </c>
      <c r="L697" s="608" t="s">
        <v>35</v>
      </c>
      <c r="M697" s="608" t="s">
        <v>1</v>
      </c>
      <c r="N697" s="608" t="s">
        <v>4</v>
      </c>
      <c r="O697" s="608">
        <v>114</v>
      </c>
      <c r="P697" s="608">
        <v>59</v>
      </c>
      <c r="Q697" s="608">
        <v>55</v>
      </c>
      <c r="R697" s="608">
        <v>55</v>
      </c>
      <c r="S697" s="608">
        <v>23</v>
      </c>
      <c r="T697" s="608">
        <v>42</v>
      </c>
      <c r="U697" s="608">
        <v>28</v>
      </c>
      <c r="V697" s="608">
        <v>17</v>
      </c>
      <c r="W697" s="608">
        <v>8</v>
      </c>
      <c r="X697" s="608">
        <v>0</v>
      </c>
      <c r="Y697" s="608">
        <v>0</v>
      </c>
      <c r="Z697" s="608">
        <v>0</v>
      </c>
      <c r="AA697" s="608">
        <v>0</v>
      </c>
      <c r="AB697" s="608">
        <v>0</v>
      </c>
      <c r="AC697" s="608">
        <v>0</v>
      </c>
      <c r="AD697" s="608">
        <v>32</v>
      </c>
      <c r="AE697" s="608">
        <v>14</v>
      </c>
      <c r="AF697" s="608">
        <v>9</v>
      </c>
      <c r="AG697" s="608">
        <v>0</v>
      </c>
      <c r="AH697" s="608">
        <v>0</v>
      </c>
      <c r="AI697" s="608">
        <v>0</v>
      </c>
    </row>
    <row r="698" spans="1:35" x14ac:dyDescent="0.3">
      <c r="A698" s="170" t="str">
        <f t="shared" si="10"/>
        <v>4.01125</v>
      </c>
      <c r="B698" s="608" t="s">
        <v>4626</v>
      </c>
      <c r="C698" s="608" t="s">
        <v>1382</v>
      </c>
      <c r="D698" s="608" t="s">
        <v>4627</v>
      </c>
      <c r="E698" s="608" t="s">
        <v>741</v>
      </c>
      <c r="F698" s="608" t="s">
        <v>39</v>
      </c>
      <c r="G698" s="608" t="s">
        <v>2</v>
      </c>
      <c r="H698" s="608" t="s">
        <v>5308</v>
      </c>
      <c r="I698" s="608">
        <v>0</v>
      </c>
      <c r="J698" s="608" t="s">
        <v>996</v>
      </c>
      <c r="K698" s="608" t="s">
        <v>5310</v>
      </c>
      <c r="L698" s="608" t="s">
        <v>33</v>
      </c>
      <c r="M698" s="608" t="s">
        <v>3</v>
      </c>
      <c r="N698" s="608" t="s">
        <v>3</v>
      </c>
      <c r="O698" s="608">
        <v>10</v>
      </c>
      <c r="P698" s="608">
        <v>2</v>
      </c>
      <c r="Q698" s="608">
        <v>8</v>
      </c>
      <c r="R698" s="608">
        <v>5</v>
      </c>
      <c r="S698" s="608">
        <v>1</v>
      </c>
      <c r="T698" s="608">
        <v>5</v>
      </c>
      <c r="U698" s="608">
        <v>1</v>
      </c>
      <c r="V698" s="608">
        <v>0</v>
      </c>
      <c r="W698" s="608">
        <v>0</v>
      </c>
      <c r="X698" s="608">
        <v>0</v>
      </c>
      <c r="Y698" s="608">
        <v>0</v>
      </c>
      <c r="Z698" s="608">
        <v>0</v>
      </c>
      <c r="AA698" s="608">
        <v>0</v>
      </c>
      <c r="AB698" s="608">
        <v>0</v>
      </c>
      <c r="AC698" s="608">
        <v>0</v>
      </c>
      <c r="AD698" s="608">
        <v>4</v>
      </c>
      <c r="AE698" s="608">
        <v>4</v>
      </c>
      <c r="AF698" s="608">
        <v>0</v>
      </c>
      <c r="AG698" s="608">
        <v>0</v>
      </c>
      <c r="AH698" s="608">
        <v>0</v>
      </c>
      <c r="AI698" s="608">
        <v>0</v>
      </c>
    </row>
    <row r="699" spans="1:35" x14ac:dyDescent="0.3">
      <c r="A699" s="170" t="str">
        <f t="shared" si="10"/>
        <v>4.01126</v>
      </c>
      <c r="B699" s="608" t="s">
        <v>4631</v>
      </c>
      <c r="C699" s="608" t="s">
        <v>1382</v>
      </c>
      <c r="D699" s="608" t="s">
        <v>4632</v>
      </c>
      <c r="E699" s="608" t="s">
        <v>3</v>
      </c>
      <c r="F699" s="608" t="s">
        <v>58</v>
      </c>
      <c r="G699" s="608" t="s">
        <v>2</v>
      </c>
      <c r="H699" s="608" t="s">
        <v>5308</v>
      </c>
      <c r="I699" s="608">
        <v>0</v>
      </c>
      <c r="J699" s="608" t="s">
        <v>996</v>
      </c>
      <c r="K699" s="608" t="s">
        <v>5310</v>
      </c>
      <c r="L699" s="608" t="s">
        <v>35</v>
      </c>
      <c r="M699" s="608" t="s">
        <v>1</v>
      </c>
      <c r="N699" s="608" t="s">
        <v>11</v>
      </c>
      <c r="O699" s="608">
        <v>1</v>
      </c>
      <c r="P699" s="608">
        <v>1</v>
      </c>
      <c r="Q699" s="608">
        <v>0</v>
      </c>
      <c r="R699" s="608">
        <v>0</v>
      </c>
      <c r="S699" s="608">
        <v>0</v>
      </c>
      <c r="T699" s="608">
        <v>1</v>
      </c>
      <c r="U699" s="608">
        <v>1</v>
      </c>
      <c r="V699" s="608">
        <v>0</v>
      </c>
      <c r="W699" s="608">
        <v>0</v>
      </c>
      <c r="X699" s="608">
        <v>0</v>
      </c>
      <c r="Y699" s="608">
        <v>0</v>
      </c>
      <c r="Z699" s="608">
        <v>0</v>
      </c>
      <c r="AA699" s="608">
        <v>0</v>
      </c>
      <c r="AB699" s="608">
        <v>0</v>
      </c>
      <c r="AC699" s="608">
        <v>0</v>
      </c>
      <c r="AD699" s="608">
        <v>0</v>
      </c>
      <c r="AE699" s="608">
        <v>0</v>
      </c>
      <c r="AF699" s="608">
        <v>0</v>
      </c>
      <c r="AG699" s="608">
        <v>0</v>
      </c>
      <c r="AH699" s="608">
        <v>0</v>
      </c>
      <c r="AI699" s="608">
        <v>0</v>
      </c>
    </row>
    <row r="700" spans="1:35" x14ac:dyDescent="0.3">
      <c r="A700" s="170" t="str">
        <f t="shared" si="10"/>
        <v>4.01128</v>
      </c>
      <c r="B700" s="608" t="s">
        <v>4635</v>
      </c>
      <c r="C700" s="608" t="s">
        <v>1382</v>
      </c>
      <c r="D700" s="608" t="s">
        <v>4636</v>
      </c>
      <c r="E700" s="608" t="s">
        <v>11</v>
      </c>
      <c r="F700" s="608" t="s">
        <v>117</v>
      </c>
      <c r="G700" s="608" t="s">
        <v>3</v>
      </c>
      <c r="H700" s="608" t="s">
        <v>5308</v>
      </c>
      <c r="I700" s="608">
        <v>0</v>
      </c>
      <c r="J700" s="608" t="s">
        <v>996</v>
      </c>
      <c r="K700" s="608" t="s">
        <v>5426</v>
      </c>
      <c r="L700" s="608" t="s">
        <v>118</v>
      </c>
      <c r="M700" s="608" t="s">
        <v>3</v>
      </c>
      <c r="N700" s="608" t="s">
        <v>10</v>
      </c>
      <c r="O700" s="608">
        <v>1</v>
      </c>
      <c r="P700" s="608">
        <v>0</v>
      </c>
      <c r="Q700" s="608">
        <v>1</v>
      </c>
      <c r="R700" s="608">
        <v>0</v>
      </c>
      <c r="S700" s="608">
        <v>0</v>
      </c>
      <c r="T700" s="608">
        <v>0</v>
      </c>
      <c r="U700" s="608">
        <v>0</v>
      </c>
      <c r="V700" s="608">
        <v>1</v>
      </c>
      <c r="W700" s="608">
        <v>0</v>
      </c>
      <c r="X700" s="608">
        <v>0</v>
      </c>
      <c r="Y700" s="608">
        <v>0</v>
      </c>
      <c r="Z700" s="608">
        <v>0</v>
      </c>
      <c r="AA700" s="608">
        <v>0</v>
      </c>
      <c r="AB700" s="608">
        <v>0</v>
      </c>
      <c r="AC700" s="608">
        <v>0</v>
      </c>
      <c r="AD700" s="608">
        <v>0</v>
      </c>
      <c r="AE700" s="608">
        <v>0</v>
      </c>
      <c r="AF700" s="608">
        <v>1</v>
      </c>
      <c r="AG700" s="608">
        <v>0</v>
      </c>
      <c r="AH700" s="608">
        <v>0</v>
      </c>
      <c r="AI700" s="608">
        <v>0</v>
      </c>
    </row>
    <row r="701" spans="1:35" x14ac:dyDescent="0.3">
      <c r="A701" s="170" t="str">
        <f t="shared" si="10"/>
        <v>4.01129</v>
      </c>
      <c r="B701" s="608" t="s">
        <v>4640</v>
      </c>
      <c r="C701" s="608" t="s">
        <v>1382</v>
      </c>
      <c r="D701" s="608" t="s">
        <v>4641</v>
      </c>
      <c r="E701" s="608" t="s">
        <v>4728</v>
      </c>
      <c r="F701" s="608" t="s">
        <v>3278</v>
      </c>
      <c r="G701" s="608" t="s">
        <v>4</v>
      </c>
      <c r="H701" s="608" t="s">
        <v>5308</v>
      </c>
      <c r="I701" s="608">
        <v>0</v>
      </c>
      <c r="J701" s="608" t="s">
        <v>996</v>
      </c>
      <c r="K701" s="608" t="s">
        <v>5310</v>
      </c>
      <c r="L701" s="608" t="s">
        <v>33</v>
      </c>
      <c r="M701" s="608" t="s">
        <v>10</v>
      </c>
      <c r="N701" s="608" t="s">
        <v>1</v>
      </c>
      <c r="O701" s="608">
        <v>0</v>
      </c>
      <c r="P701" s="608">
        <v>0</v>
      </c>
      <c r="Q701" s="608">
        <v>0</v>
      </c>
      <c r="R701" s="608">
        <v>0</v>
      </c>
      <c r="S701" s="608">
        <v>0</v>
      </c>
      <c r="T701" s="608">
        <v>0</v>
      </c>
      <c r="U701" s="608">
        <v>0</v>
      </c>
      <c r="V701" s="608">
        <v>0</v>
      </c>
      <c r="W701" s="608">
        <v>0</v>
      </c>
      <c r="X701" s="608">
        <v>0</v>
      </c>
      <c r="Y701" s="608">
        <v>0</v>
      </c>
      <c r="Z701" s="608">
        <v>0</v>
      </c>
      <c r="AA701" s="608">
        <v>0</v>
      </c>
      <c r="AB701" s="608">
        <v>0</v>
      </c>
      <c r="AC701" s="608">
        <v>0</v>
      </c>
      <c r="AD701" s="608">
        <v>0</v>
      </c>
      <c r="AE701" s="608">
        <v>0</v>
      </c>
      <c r="AF701" s="608">
        <v>0</v>
      </c>
      <c r="AG701" s="608">
        <v>0</v>
      </c>
      <c r="AH701" s="608">
        <v>0</v>
      </c>
      <c r="AI701" s="608">
        <v>0</v>
      </c>
    </row>
    <row r="702" spans="1:35" x14ac:dyDescent="0.3">
      <c r="A702" s="170" t="str">
        <f t="shared" ref="A702:A715" si="11">CONCATENATE("4.",B702)</f>
        <v>4.01130</v>
      </c>
      <c r="B702" s="608" t="s">
        <v>4645</v>
      </c>
      <c r="C702" s="608" t="s">
        <v>1382</v>
      </c>
      <c r="D702" s="608" t="s">
        <v>4646</v>
      </c>
      <c r="E702" s="608" t="s">
        <v>14</v>
      </c>
      <c r="F702" s="608" t="s">
        <v>73</v>
      </c>
      <c r="G702" s="608" t="s">
        <v>6</v>
      </c>
      <c r="H702" s="608" t="s">
        <v>5308</v>
      </c>
      <c r="I702" s="608">
        <v>0</v>
      </c>
      <c r="J702" s="608" t="s">
        <v>996</v>
      </c>
      <c r="K702" s="608" t="s">
        <v>5310</v>
      </c>
      <c r="L702" s="608" t="s">
        <v>72</v>
      </c>
      <c r="M702" s="608" t="s">
        <v>14</v>
      </c>
      <c r="N702" s="608" t="s">
        <v>1</v>
      </c>
      <c r="O702" s="608">
        <v>0</v>
      </c>
      <c r="P702" s="608">
        <v>0</v>
      </c>
      <c r="Q702" s="608">
        <v>0</v>
      </c>
      <c r="R702" s="608">
        <v>0</v>
      </c>
      <c r="S702" s="608">
        <v>0</v>
      </c>
      <c r="T702" s="608">
        <v>0</v>
      </c>
      <c r="U702" s="608">
        <v>0</v>
      </c>
      <c r="V702" s="608">
        <v>0</v>
      </c>
      <c r="W702" s="608">
        <v>0</v>
      </c>
      <c r="X702" s="608">
        <v>0</v>
      </c>
      <c r="Y702" s="608">
        <v>0</v>
      </c>
      <c r="Z702" s="608">
        <v>0</v>
      </c>
      <c r="AA702" s="608">
        <v>0</v>
      </c>
      <c r="AB702" s="608">
        <v>0</v>
      </c>
      <c r="AC702" s="608">
        <v>0</v>
      </c>
      <c r="AD702" s="608">
        <v>0</v>
      </c>
      <c r="AE702" s="608">
        <v>0</v>
      </c>
      <c r="AF702" s="608">
        <v>0</v>
      </c>
      <c r="AG702" s="608">
        <v>0</v>
      </c>
      <c r="AH702" s="608">
        <v>0</v>
      </c>
      <c r="AI702" s="608">
        <v>0</v>
      </c>
    </row>
    <row r="703" spans="1:35" x14ac:dyDescent="0.3">
      <c r="A703" s="170" t="str">
        <f t="shared" si="11"/>
        <v>4.01131</v>
      </c>
      <c r="B703" s="608" t="s">
        <v>4647</v>
      </c>
      <c r="C703" s="608" t="s">
        <v>1382</v>
      </c>
      <c r="D703" s="608" t="s">
        <v>4648</v>
      </c>
      <c r="E703" s="608" t="s">
        <v>11</v>
      </c>
      <c r="F703" s="608" t="s">
        <v>117</v>
      </c>
      <c r="G703" s="608" t="s">
        <v>3</v>
      </c>
      <c r="H703" s="608" t="s">
        <v>5308</v>
      </c>
      <c r="I703" s="608">
        <v>0</v>
      </c>
      <c r="J703" s="608" t="s">
        <v>996</v>
      </c>
      <c r="K703" s="608" t="s">
        <v>5426</v>
      </c>
      <c r="L703" s="608" t="s">
        <v>118</v>
      </c>
      <c r="M703" s="608" t="s">
        <v>3</v>
      </c>
      <c r="N703" s="608" t="s">
        <v>10</v>
      </c>
      <c r="O703" s="609">
        <v>0</v>
      </c>
      <c r="P703" s="609">
        <v>0</v>
      </c>
      <c r="Q703" s="609">
        <v>0</v>
      </c>
      <c r="R703" s="609">
        <v>0</v>
      </c>
      <c r="S703" s="609">
        <v>0</v>
      </c>
      <c r="T703" s="609">
        <v>0</v>
      </c>
      <c r="U703" s="609">
        <v>0</v>
      </c>
      <c r="V703" s="609">
        <v>0</v>
      </c>
      <c r="W703" s="609">
        <v>0</v>
      </c>
      <c r="X703" s="609">
        <v>0</v>
      </c>
      <c r="Y703" s="609">
        <v>0</v>
      </c>
      <c r="Z703" s="609">
        <v>0</v>
      </c>
      <c r="AA703" s="609">
        <v>0</v>
      </c>
      <c r="AB703" s="609">
        <v>0</v>
      </c>
      <c r="AC703" s="609">
        <v>0</v>
      </c>
      <c r="AD703" s="609">
        <v>0</v>
      </c>
      <c r="AE703" s="609">
        <v>0</v>
      </c>
      <c r="AF703" s="609">
        <v>0</v>
      </c>
      <c r="AG703" s="609">
        <v>0</v>
      </c>
      <c r="AH703" s="609">
        <v>0</v>
      </c>
      <c r="AI703" s="609">
        <v>0</v>
      </c>
    </row>
    <row r="704" spans="1:35" x14ac:dyDescent="0.3">
      <c r="A704" s="170" t="str">
        <f t="shared" si="11"/>
        <v>4.01140</v>
      </c>
      <c r="B704" s="608" t="s">
        <v>4754</v>
      </c>
      <c r="C704" s="608" t="s">
        <v>1382</v>
      </c>
      <c r="D704" s="608" t="s">
        <v>4756</v>
      </c>
      <c r="E704" s="608" t="s">
        <v>4730</v>
      </c>
      <c r="F704" s="608" t="s">
        <v>3279</v>
      </c>
      <c r="G704" s="608" t="s">
        <v>4</v>
      </c>
      <c r="H704" s="608" t="s">
        <v>5308</v>
      </c>
      <c r="I704" s="608">
        <v>0</v>
      </c>
      <c r="J704" s="608" t="s">
        <v>996</v>
      </c>
      <c r="K704" s="608" t="s">
        <v>5310</v>
      </c>
      <c r="L704" s="608" t="s">
        <v>33</v>
      </c>
      <c r="M704" s="608" t="s">
        <v>15</v>
      </c>
      <c r="N704" s="608" t="s">
        <v>3</v>
      </c>
      <c r="O704" s="608">
        <v>0</v>
      </c>
      <c r="P704" s="608">
        <v>0</v>
      </c>
      <c r="Q704" s="608">
        <v>0</v>
      </c>
      <c r="R704" s="608">
        <v>0</v>
      </c>
      <c r="S704" s="608">
        <v>0</v>
      </c>
      <c r="T704" s="608">
        <v>0</v>
      </c>
      <c r="U704" s="608">
        <v>0</v>
      </c>
      <c r="V704" s="608">
        <v>0</v>
      </c>
      <c r="W704" s="608">
        <v>0</v>
      </c>
      <c r="X704" s="608">
        <v>0</v>
      </c>
      <c r="Y704" s="608">
        <v>0</v>
      </c>
      <c r="Z704" s="608">
        <v>0</v>
      </c>
      <c r="AA704" s="608">
        <v>0</v>
      </c>
      <c r="AB704" s="608">
        <v>0</v>
      </c>
      <c r="AC704" s="608">
        <v>0</v>
      </c>
      <c r="AD704" s="608">
        <v>0</v>
      </c>
      <c r="AE704" s="608">
        <v>0</v>
      </c>
      <c r="AF704" s="608">
        <v>0</v>
      </c>
      <c r="AG704" s="608">
        <v>0</v>
      </c>
      <c r="AH704" s="608">
        <v>0</v>
      </c>
      <c r="AI704" s="608">
        <v>0</v>
      </c>
    </row>
    <row r="705" spans="1:35" x14ac:dyDescent="0.3">
      <c r="A705" s="170" t="str">
        <f t="shared" si="11"/>
        <v>4.01142</v>
      </c>
      <c r="B705" s="608" t="s">
        <v>4757</v>
      </c>
      <c r="C705" s="608" t="s">
        <v>4758</v>
      </c>
      <c r="D705" s="608" t="s">
        <v>4759</v>
      </c>
      <c r="E705" s="608" t="s">
        <v>15</v>
      </c>
      <c r="F705" s="608" t="s">
        <v>440</v>
      </c>
      <c r="G705" s="608" t="s">
        <v>3</v>
      </c>
      <c r="H705" s="608" t="s">
        <v>5308</v>
      </c>
      <c r="I705" s="608" t="s">
        <v>5826</v>
      </c>
      <c r="J705" s="608" t="s">
        <v>4393</v>
      </c>
      <c r="K705" s="608" t="s">
        <v>5310</v>
      </c>
      <c r="L705" s="608" t="s">
        <v>72</v>
      </c>
      <c r="M705" s="608" t="s">
        <v>10</v>
      </c>
      <c r="N705" s="608" t="s">
        <v>1</v>
      </c>
      <c r="O705" s="608">
        <v>3</v>
      </c>
      <c r="P705" s="608">
        <v>2</v>
      </c>
      <c r="Q705" s="608">
        <v>1</v>
      </c>
      <c r="R705" s="608">
        <v>0</v>
      </c>
      <c r="S705" s="608">
        <v>0</v>
      </c>
      <c r="T705" s="608">
        <v>0</v>
      </c>
      <c r="U705" s="608">
        <v>0</v>
      </c>
      <c r="V705" s="608">
        <v>0</v>
      </c>
      <c r="W705" s="608">
        <v>0</v>
      </c>
      <c r="X705" s="608">
        <v>0</v>
      </c>
      <c r="Y705" s="608">
        <v>0</v>
      </c>
      <c r="Z705" s="608">
        <v>3</v>
      </c>
      <c r="AA705" s="608">
        <v>2</v>
      </c>
      <c r="AB705" s="608">
        <v>0</v>
      </c>
      <c r="AC705" s="608">
        <v>0</v>
      </c>
      <c r="AD705" s="608">
        <v>0</v>
      </c>
      <c r="AE705" s="608">
        <v>0</v>
      </c>
      <c r="AF705" s="608">
        <v>0</v>
      </c>
      <c r="AG705" s="608">
        <v>0</v>
      </c>
      <c r="AH705" s="608">
        <v>1</v>
      </c>
      <c r="AI705" s="608">
        <v>0</v>
      </c>
    </row>
    <row r="706" spans="1:35" x14ac:dyDescent="0.3">
      <c r="A706" s="170" t="str">
        <f t="shared" si="11"/>
        <v>4.01143</v>
      </c>
      <c r="B706" s="608" t="s">
        <v>4760</v>
      </c>
      <c r="C706" s="608" t="s">
        <v>1382</v>
      </c>
      <c r="D706" s="608" t="s">
        <v>4761</v>
      </c>
      <c r="E706" s="608" t="s">
        <v>4730</v>
      </c>
      <c r="F706" s="608" t="s">
        <v>3279</v>
      </c>
      <c r="G706" s="608" t="s">
        <v>3</v>
      </c>
      <c r="H706" s="608" t="s">
        <v>5308</v>
      </c>
      <c r="I706" s="608">
        <v>0</v>
      </c>
      <c r="J706" s="608" t="s">
        <v>996</v>
      </c>
      <c r="K706" s="608" t="s">
        <v>5310</v>
      </c>
      <c r="L706" s="608" t="s">
        <v>33</v>
      </c>
      <c r="M706" s="608" t="s">
        <v>99</v>
      </c>
      <c r="N706" s="608" t="s">
        <v>1</v>
      </c>
      <c r="O706" s="608">
        <v>0</v>
      </c>
      <c r="P706" s="608">
        <v>0</v>
      </c>
      <c r="Q706" s="608">
        <v>0</v>
      </c>
      <c r="R706" s="608">
        <v>0</v>
      </c>
      <c r="S706" s="608">
        <v>0</v>
      </c>
      <c r="T706" s="608">
        <v>0</v>
      </c>
      <c r="U706" s="608">
        <v>0</v>
      </c>
      <c r="V706" s="608">
        <v>0</v>
      </c>
      <c r="W706" s="608">
        <v>0</v>
      </c>
      <c r="X706" s="608">
        <v>0</v>
      </c>
      <c r="Y706" s="608">
        <v>0</v>
      </c>
      <c r="Z706" s="608">
        <v>0</v>
      </c>
      <c r="AA706" s="608">
        <v>0</v>
      </c>
      <c r="AB706" s="608">
        <v>0</v>
      </c>
      <c r="AC706" s="608">
        <v>0</v>
      </c>
      <c r="AD706" s="608">
        <v>0</v>
      </c>
      <c r="AE706" s="608">
        <v>0</v>
      </c>
      <c r="AF706" s="608">
        <v>0</v>
      </c>
      <c r="AG706" s="608">
        <v>0</v>
      </c>
      <c r="AH706" s="608">
        <v>0</v>
      </c>
      <c r="AI706" s="608">
        <v>0</v>
      </c>
    </row>
    <row r="707" spans="1:35" x14ac:dyDescent="0.3">
      <c r="A707" s="170" t="str">
        <f t="shared" si="11"/>
        <v>4.01144</v>
      </c>
      <c r="B707" s="608" t="s">
        <v>4948</v>
      </c>
      <c r="C707" s="608" t="s">
        <v>7578</v>
      </c>
      <c r="D707" s="608" t="s">
        <v>4942</v>
      </c>
      <c r="E707" s="608" t="s">
        <v>2</v>
      </c>
      <c r="F707" s="608" t="s">
        <v>164</v>
      </c>
      <c r="G707" s="608" t="s">
        <v>1</v>
      </c>
      <c r="H707" s="608" t="s">
        <v>5308</v>
      </c>
      <c r="I707" s="608" t="s">
        <v>5826</v>
      </c>
      <c r="J707" s="608" t="s">
        <v>4393</v>
      </c>
      <c r="K707" s="608" t="s">
        <v>5310</v>
      </c>
      <c r="L707" s="608" t="s">
        <v>33</v>
      </c>
      <c r="M707" s="608" t="s">
        <v>4</v>
      </c>
      <c r="N707" s="608" t="s">
        <v>1</v>
      </c>
      <c r="O707" s="608">
        <v>0</v>
      </c>
      <c r="P707" s="608">
        <v>0</v>
      </c>
      <c r="Q707" s="608">
        <v>0</v>
      </c>
      <c r="R707" s="608">
        <v>0</v>
      </c>
      <c r="S707" s="608">
        <v>0</v>
      </c>
      <c r="T707" s="608">
        <v>0</v>
      </c>
      <c r="U707" s="608">
        <v>0</v>
      </c>
      <c r="V707" s="608">
        <v>0</v>
      </c>
      <c r="W707" s="608">
        <v>0</v>
      </c>
      <c r="X707" s="608">
        <v>0</v>
      </c>
      <c r="Y707" s="608">
        <v>0</v>
      </c>
      <c r="Z707" s="608">
        <v>0</v>
      </c>
      <c r="AA707" s="608">
        <v>0</v>
      </c>
      <c r="AB707" s="608">
        <v>0</v>
      </c>
      <c r="AC707" s="608">
        <v>0</v>
      </c>
      <c r="AD707" s="608">
        <v>0</v>
      </c>
      <c r="AE707" s="608">
        <v>0</v>
      </c>
      <c r="AF707" s="608">
        <v>0</v>
      </c>
      <c r="AG707" s="608">
        <v>0</v>
      </c>
      <c r="AH707" s="608">
        <v>0</v>
      </c>
      <c r="AI707" s="608">
        <v>0</v>
      </c>
    </row>
    <row r="708" spans="1:35" x14ac:dyDescent="0.3">
      <c r="A708" s="170" t="str">
        <f t="shared" si="11"/>
        <v>4.01145</v>
      </c>
      <c r="B708" s="608" t="s">
        <v>4949</v>
      </c>
      <c r="C708" s="608" t="s">
        <v>7583</v>
      </c>
      <c r="D708" s="608" t="s">
        <v>4943</v>
      </c>
      <c r="E708" s="608" t="s">
        <v>4729</v>
      </c>
      <c r="F708" s="608" t="s">
        <v>208</v>
      </c>
      <c r="G708" s="608" t="s">
        <v>1</v>
      </c>
      <c r="H708" s="608" t="s">
        <v>5308</v>
      </c>
      <c r="I708" s="608" t="s">
        <v>5826</v>
      </c>
      <c r="J708" s="608" t="s">
        <v>4393</v>
      </c>
      <c r="K708" s="608" t="s">
        <v>5310</v>
      </c>
      <c r="L708" s="608" t="s">
        <v>33</v>
      </c>
      <c r="M708" s="608" t="s">
        <v>5</v>
      </c>
      <c r="N708" s="608" t="s">
        <v>1</v>
      </c>
      <c r="O708" s="608">
        <v>0</v>
      </c>
      <c r="P708" s="608">
        <v>0</v>
      </c>
      <c r="Q708" s="608">
        <v>0</v>
      </c>
      <c r="R708" s="608">
        <v>0</v>
      </c>
      <c r="S708" s="608">
        <v>0</v>
      </c>
      <c r="T708" s="608">
        <v>0</v>
      </c>
      <c r="U708" s="608">
        <v>0</v>
      </c>
      <c r="V708" s="608">
        <v>0</v>
      </c>
      <c r="W708" s="608">
        <v>0</v>
      </c>
      <c r="X708" s="608">
        <v>0</v>
      </c>
      <c r="Y708" s="608">
        <v>0</v>
      </c>
      <c r="Z708" s="608">
        <v>0</v>
      </c>
      <c r="AA708" s="608">
        <v>0</v>
      </c>
      <c r="AB708" s="608">
        <v>0</v>
      </c>
      <c r="AC708" s="608">
        <v>0</v>
      </c>
      <c r="AD708" s="608">
        <v>0</v>
      </c>
      <c r="AE708" s="608">
        <v>0</v>
      </c>
      <c r="AF708" s="608">
        <v>0</v>
      </c>
      <c r="AG708" s="608">
        <v>0</v>
      </c>
      <c r="AH708" s="608">
        <v>0</v>
      </c>
      <c r="AI708" s="608">
        <v>0</v>
      </c>
    </row>
    <row r="709" spans="1:35" x14ac:dyDescent="0.3">
      <c r="A709" s="170" t="str">
        <f t="shared" si="11"/>
        <v>4.01146</v>
      </c>
      <c r="B709" s="608" t="s">
        <v>4950</v>
      </c>
      <c r="C709" s="608" t="s">
        <v>7589</v>
      </c>
      <c r="D709" s="608" t="s">
        <v>4946</v>
      </c>
      <c r="E709" s="608" t="s">
        <v>378</v>
      </c>
      <c r="F709" s="608" t="s">
        <v>4216</v>
      </c>
      <c r="G709" s="608" t="s">
        <v>1</v>
      </c>
      <c r="H709" s="608" t="s">
        <v>5308</v>
      </c>
      <c r="I709" s="608" t="s">
        <v>5826</v>
      </c>
      <c r="J709" s="608" t="s">
        <v>4393</v>
      </c>
      <c r="K709" s="608" t="s">
        <v>5426</v>
      </c>
      <c r="L709" s="608" t="s">
        <v>35</v>
      </c>
      <c r="M709" s="608" t="s">
        <v>15</v>
      </c>
      <c r="N709" s="608" t="s">
        <v>1</v>
      </c>
      <c r="O709" s="608">
        <v>0</v>
      </c>
      <c r="P709" s="608">
        <v>0</v>
      </c>
      <c r="Q709" s="608">
        <v>0</v>
      </c>
      <c r="R709" s="608">
        <v>0</v>
      </c>
      <c r="S709" s="608">
        <v>0</v>
      </c>
      <c r="T709" s="608">
        <v>0</v>
      </c>
      <c r="U709" s="608">
        <v>0</v>
      </c>
      <c r="V709" s="608">
        <v>0</v>
      </c>
      <c r="W709" s="608">
        <v>0</v>
      </c>
      <c r="X709" s="608">
        <v>0</v>
      </c>
      <c r="Y709" s="608">
        <v>0</v>
      </c>
      <c r="Z709" s="608">
        <v>0</v>
      </c>
      <c r="AA709" s="608">
        <v>0</v>
      </c>
      <c r="AB709" s="608">
        <v>0</v>
      </c>
      <c r="AC709" s="608">
        <v>0</v>
      </c>
      <c r="AD709" s="608">
        <v>0</v>
      </c>
      <c r="AE709" s="608">
        <v>0</v>
      </c>
      <c r="AF709" s="608">
        <v>0</v>
      </c>
      <c r="AG709" s="608">
        <v>0</v>
      </c>
      <c r="AH709" s="608">
        <v>0</v>
      </c>
      <c r="AI709" s="608">
        <v>0</v>
      </c>
    </row>
    <row r="710" spans="1:35" x14ac:dyDescent="0.3">
      <c r="A710" s="170" t="str">
        <f t="shared" si="11"/>
        <v>4.01147</v>
      </c>
      <c r="B710" s="608" t="s">
        <v>7596</v>
      </c>
      <c r="C710" s="608" t="s">
        <v>1382</v>
      </c>
      <c r="D710" s="608" t="s">
        <v>7597</v>
      </c>
      <c r="E710" s="608" t="s">
        <v>741</v>
      </c>
      <c r="F710" s="608" t="s">
        <v>39</v>
      </c>
      <c r="G710" s="608" t="s">
        <v>2</v>
      </c>
      <c r="H710" s="608" t="s">
        <v>5308</v>
      </c>
      <c r="I710" s="608">
        <v>0</v>
      </c>
      <c r="J710" s="608" t="s">
        <v>996</v>
      </c>
      <c r="K710" s="608" t="s">
        <v>5310</v>
      </c>
      <c r="L710" s="608" t="s">
        <v>33</v>
      </c>
      <c r="M710" s="608" t="s">
        <v>3</v>
      </c>
      <c r="N710" s="608" t="s">
        <v>4</v>
      </c>
      <c r="O710" s="608">
        <v>0</v>
      </c>
      <c r="P710" s="608">
        <v>0</v>
      </c>
      <c r="Q710" s="608">
        <v>0</v>
      </c>
      <c r="R710" s="608">
        <v>0</v>
      </c>
      <c r="S710" s="608">
        <v>0</v>
      </c>
      <c r="T710" s="608">
        <v>0</v>
      </c>
      <c r="U710" s="608">
        <v>0</v>
      </c>
      <c r="V710" s="608">
        <v>0</v>
      </c>
      <c r="W710" s="608">
        <v>0</v>
      </c>
      <c r="X710" s="608">
        <v>0</v>
      </c>
      <c r="Y710" s="608">
        <v>0</v>
      </c>
      <c r="Z710" s="608">
        <v>0</v>
      </c>
      <c r="AA710" s="608">
        <v>0</v>
      </c>
      <c r="AB710" s="608">
        <v>0</v>
      </c>
      <c r="AC710" s="608">
        <v>0</v>
      </c>
      <c r="AD710" s="608">
        <v>0</v>
      </c>
      <c r="AE710" s="608">
        <v>0</v>
      </c>
      <c r="AF710" s="608">
        <v>0</v>
      </c>
      <c r="AG710" s="608">
        <v>0</v>
      </c>
      <c r="AH710" s="608">
        <v>0</v>
      </c>
      <c r="AI710" s="608">
        <v>0</v>
      </c>
    </row>
    <row r="711" spans="1:35" x14ac:dyDescent="0.3">
      <c r="A711" s="170" t="str">
        <f t="shared" si="11"/>
        <v>4.01149</v>
      </c>
      <c r="B711" s="608" t="s">
        <v>7605</v>
      </c>
      <c r="C711" s="608" t="s">
        <v>7606</v>
      </c>
      <c r="D711" s="608" t="s">
        <v>7607</v>
      </c>
      <c r="E711" s="608" t="s">
        <v>4</v>
      </c>
      <c r="F711" s="608" t="s">
        <v>57</v>
      </c>
      <c r="G711" s="608" t="s">
        <v>10</v>
      </c>
      <c r="H711" s="608" t="s">
        <v>5308</v>
      </c>
      <c r="I711" s="608" t="s">
        <v>7608</v>
      </c>
      <c r="J711" s="608" t="s">
        <v>4393</v>
      </c>
      <c r="K711" s="608" t="s">
        <v>5426</v>
      </c>
      <c r="L711" s="608" t="s">
        <v>35</v>
      </c>
      <c r="M711" s="608" t="s">
        <v>2</v>
      </c>
      <c r="N711" s="608" t="s">
        <v>15</v>
      </c>
      <c r="O711" s="608">
        <v>0</v>
      </c>
      <c r="P711" s="608">
        <v>0</v>
      </c>
      <c r="Q711" s="608">
        <v>0</v>
      </c>
      <c r="R711" s="608">
        <v>0</v>
      </c>
      <c r="S711" s="608">
        <v>0</v>
      </c>
      <c r="T711" s="608">
        <v>0</v>
      </c>
      <c r="U711" s="608">
        <v>0</v>
      </c>
      <c r="V711" s="608">
        <v>0</v>
      </c>
      <c r="W711" s="608">
        <v>0</v>
      </c>
      <c r="X711" s="608">
        <v>0</v>
      </c>
      <c r="Y711" s="608">
        <v>0</v>
      </c>
      <c r="Z711" s="608">
        <v>0</v>
      </c>
      <c r="AA711" s="608">
        <v>0</v>
      </c>
      <c r="AB711" s="608">
        <v>0</v>
      </c>
      <c r="AC711" s="608">
        <v>0</v>
      </c>
      <c r="AD711" s="608">
        <v>0</v>
      </c>
      <c r="AE711" s="608">
        <v>0</v>
      </c>
      <c r="AF711" s="608">
        <v>0</v>
      </c>
      <c r="AG711" s="608">
        <v>0</v>
      </c>
      <c r="AH711" s="608">
        <v>0</v>
      </c>
      <c r="AI711" s="608">
        <v>0</v>
      </c>
    </row>
    <row r="712" spans="1:35" x14ac:dyDescent="0.3">
      <c r="A712" s="170" t="str">
        <f t="shared" si="11"/>
        <v>4.01150</v>
      </c>
      <c r="B712" s="608" t="s">
        <v>7614</v>
      </c>
      <c r="C712" s="608" t="s">
        <v>1382</v>
      </c>
      <c r="D712" s="608" t="s">
        <v>7615</v>
      </c>
      <c r="E712" s="608" t="s">
        <v>11</v>
      </c>
      <c r="F712" s="608" t="s">
        <v>117</v>
      </c>
      <c r="G712" s="608" t="s">
        <v>6</v>
      </c>
      <c r="H712" s="608" t="s">
        <v>5308</v>
      </c>
      <c r="I712" s="608">
        <v>0</v>
      </c>
      <c r="J712" s="608" t="s">
        <v>996</v>
      </c>
      <c r="K712" s="608" t="s">
        <v>5310</v>
      </c>
      <c r="L712" s="608" t="s">
        <v>118</v>
      </c>
      <c r="M712" s="608" t="s">
        <v>5</v>
      </c>
      <c r="N712" s="608" t="s">
        <v>2</v>
      </c>
      <c r="O712" s="608">
        <v>0</v>
      </c>
      <c r="P712" s="608">
        <v>0</v>
      </c>
      <c r="Q712" s="608">
        <v>0</v>
      </c>
      <c r="R712" s="608">
        <v>0</v>
      </c>
      <c r="S712" s="608">
        <v>0</v>
      </c>
      <c r="T712" s="608">
        <v>0</v>
      </c>
      <c r="U712" s="608">
        <v>0</v>
      </c>
      <c r="V712" s="608">
        <v>0</v>
      </c>
      <c r="W712" s="608">
        <v>0</v>
      </c>
      <c r="X712" s="608">
        <v>0</v>
      </c>
      <c r="Y712" s="608">
        <v>0</v>
      </c>
      <c r="Z712" s="608">
        <v>0</v>
      </c>
      <c r="AA712" s="608">
        <v>0</v>
      </c>
      <c r="AB712" s="608">
        <v>0</v>
      </c>
      <c r="AC712" s="608">
        <v>0</v>
      </c>
      <c r="AD712" s="608">
        <v>0</v>
      </c>
      <c r="AE712" s="608">
        <v>0</v>
      </c>
      <c r="AF712" s="608">
        <v>0</v>
      </c>
      <c r="AG712" s="608">
        <v>0</v>
      </c>
      <c r="AH712" s="608">
        <v>0</v>
      </c>
      <c r="AI712" s="608">
        <v>0</v>
      </c>
    </row>
    <row r="713" spans="1:35" x14ac:dyDescent="0.3">
      <c r="A713" s="170" t="str">
        <f t="shared" si="11"/>
        <v>4.01151</v>
      </c>
      <c r="B713" s="608" t="s">
        <v>7621</v>
      </c>
      <c r="C713" s="608" t="s">
        <v>1382</v>
      </c>
      <c r="D713" s="608" t="s">
        <v>7622</v>
      </c>
      <c r="E713" s="608" t="s">
        <v>3</v>
      </c>
      <c r="F713" s="608" t="s">
        <v>58</v>
      </c>
      <c r="G713" s="608" t="s">
        <v>9</v>
      </c>
      <c r="H713" s="608" t="s">
        <v>5308</v>
      </c>
      <c r="I713" s="608">
        <v>0</v>
      </c>
      <c r="J713" s="608" t="s">
        <v>996</v>
      </c>
      <c r="K713" s="608" t="s">
        <v>5310</v>
      </c>
      <c r="L713" s="608" t="s">
        <v>35</v>
      </c>
      <c r="M713" s="608" t="s">
        <v>5</v>
      </c>
      <c r="N713" s="608" t="s">
        <v>5</v>
      </c>
      <c r="O713" s="608">
        <v>1</v>
      </c>
      <c r="P713" s="608">
        <v>1</v>
      </c>
      <c r="Q713" s="608">
        <v>0</v>
      </c>
      <c r="R713" s="608">
        <v>1</v>
      </c>
      <c r="S713" s="608">
        <v>1</v>
      </c>
      <c r="T713" s="608">
        <v>0</v>
      </c>
      <c r="U713" s="608">
        <v>0</v>
      </c>
      <c r="V713" s="608">
        <v>0</v>
      </c>
      <c r="W713" s="608">
        <v>0</v>
      </c>
      <c r="X713" s="608">
        <v>0</v>
      </c>
      <c r="Y713" s="608">
        <v>0</v>
      </c>
      <c r="Z713" s="608">
        <v>0</v>
      </c>
      <c r="AA713" s="608">
        <v>0</v>
      </c>
      <c r="AB713" s="608">
        <v>0</v>
      </c>
      <c r="AC713" s="608">
        <v>0</v>
      </c>
      <c r="AD713" s="608">
        <v>0</v>
      </c>
      <c r="AE713" s="608">
        <v>0</v>
      </c>
      <c r="AF713" s="608">
        <v>0</v>
      </c>
      <c r="AG713" s="608">
        <v>0</v>
      </c>
      <c r="AH713" s="608">
        <v>0</v>
      </c>
      <c r="AI713" s="608">
        <v>0</v>
      </c>
    </row>
    <row r="714" spans="1:35" x14ac:dyDescent="0.3">
      <c r="A714" s="170" t="str">
        <f t="shared" si="11"/>
        <v>4.01152</v>
      </c>
      <c r="B714" s="608" t="s">
        <v>7628</v>
      </c>
      <c r="C714" s="608" t="s">
        <v>1382</v>
      </c>
      <c r="D714" s="608" t="s">
        <v>7629</v>
      </c>
      <c r="E714" s="608" t="s">
        <v>3</v>
      </c>
      <c r="F714" s="608" t="s">
        <v>58</v>
      </c>
      <c r="G714" s="608" t="s">
        <v>4</v>
      </c>
      <c r="H714" s="608" t="s">
        <v>5308</v>
      </c>
      <c r="I714" s="608">
        <v>0</v>
      </c>
      <c r="J714" s="608" t="s">
        <v>996</v>
      </c>
      <c r="K714" s="608" t="s">
        <v>5310</v>
      </c>
      <c r="L714" s="608" t="s">
        <v>35</v>
      </c>
      <c r="M714" s="608" t="s">
        <v>1</v>
      </c>
      <c r="N714" s="608" t="s">
        <v>5</v>
      </c>
      <c r="O714" s="608">
        <v>1</v>
      </c>
      <c r="P714" s="608">
        <v>1</v>
      </c>
      <c r="Q714" s="608">
        <v>0</v>
      </c>
      <c r="R714" s="608">
        <v>1</v>
      </c>
      <c r="S714" s="608">
        <v>1</v>
      </c>
      <c r="T714" s="608">
        <v>0</v>
      </c>
      <c r="U714" s="608">
        <v>0</v>
      </c>
      <c r="V714" s="608">
        <v>0</v>
      </c>
      <c r="W714" s="608">
        <v>0</v>
      </c>
      <c r="X714" s="608">
        <v>0</v>
      </c>
      <c r="Y714" s="608">
        <v>0</v>
      </c>
      <c r="Z714" s="608">
        <v>0</v>
      </c>
      <c r="AA714" s="608">
        <v>0</v>
      </c>
      <c r="AB714" s="608">
        <v>0</v>
      </c>
      <c r="AC714" s="608">
        <v>0</v>
      </c>
      <c r="AD714" s="608">
        <v>0</v>
      </c>
      <c r="AE714" s="608">
        <v>0</v>
      </c>
      <c r="AF714" s="608">
        <v>0</v>
      </c>
      <c r="AG714" s="608">
        <v>0</v>
      </c>
      <c r="AH714" s="608">
        <v>0</v>
      </c>
      <c r="AI714" s="608">
        <v>0</v>
      </c>
    </row>
    <row r="715" spans="1:35" x14ac:dyDescent="0.3">
      <c r="A715" s="170" t="str">
        <f t="shared" si="11"/>
        <v>4.01153</v>
      </c>
      <c r="B715" s="608" t="s">
        <v>7640</v>
      </c>
      <c r="C715" s="608" t="s">
        <v>1382</v>
      </c>
      <c r="D715" s="608" t="s">
        <v>7641</v>
      </c>
      <c r="E715" s="608" t="s">
        <v>10</v>
      </c>
      <c r="F715" s="608" t="s">
        <v>786</v>
      </c>
      <c r="G715" s="608" t="s">
        <v>1</v>
      </c>
      <c r="H715" s="608" t="s">
        <v>5308</v>
      </c>
      <c r="I715" s="608">
        <v>0</v>
      </c>
      <c r="J715" s="608" t="s">
        <v>996</v>
      </c>
      <c r="K715" s="608" t="s">
        <v>5310</v>
      </c>
      <c r="L715" s="608" t="s">
        <v>118</v>
      </c>
      <c r="M715" s="608" t="s">
        <v>2</v>
      </c>
      <c r="N715" s="608" t="s">
        <v>1</v>
      </c>
      <c r="O715" s="608">
        <v>0</v>
      </c>
      <c r="P715" s="608">
        <v>0</v>
      </c>
      <c r="Q715" s="608">
        <v>0</v>
      </c>
      <c r="R715" s="608">
        <v>0</v>
      </c>
      <c r="S715" s="608">
        <v>0</v>
      </c>
      <c r="T715" s="608">
        <v>0</v>
      </c>
      <c r="U715" s="608">
        <v>0</v>
      </c>
      <c r="V715" s="608">
        <v>0</v>
      </c>
      <c r="W715" s="608">
        <v>0</v>
      </c>
      <c r="X715" s="608">
        <v>0</v>
      </c>
      <c r="Y715" s="608">
        <v>0</v>
      </c>
      <c r="Z715" s="608">
        <v>0</v>
      </c>
      <c r="AA715" s="608">
        <v>0</v>
      </c>
      <c r="AB715" s="608">
        <v>0</v>
      </c>
      <c r="AC715" s="608">
        <v>0</v>
      </c>
      <c r="AD715" s="608">
        <v>0</v>
      </c>
      <c r="AE715" s="608">
        <v>0</v>
      </c>
      <c r="AF715" s="608">
        <v>0</v>
      </c>
      <c r="AG715" s="608">
        <v>0</v>
      </c>
      <c r="AH715" s="608">
        <v>0</v>
      </c>
      <c r="AI715" s="608">
        <v>0</v>
      </c>
    </row>
    <row r="716" spans="1:35" x14ac:dyDescent="0.3">
      <c r="A716" s="314"/>
      <c r="B716" s="314"/>
      <c r="C716" s="314"/>
      <c r="D716" s="314"/>
      <c r="E716" s="314"/>
      <c r="F716" s="314"/>
      <c r="G716" s="314"/>
      <c r="H716" s="314"/>
      <c r="I716" s="314"/>
      <c r="J716" s="314"/>
      <c r="K716" s="314"/>
      <c r="L716" s="314"/>
      <c r="M716" s="314"/>
      <c r="N716" s="315"/>
      <c r="O716" s="314"/>
      <c r="P716" s="314"/>
      <c r="Q716" s="314"/>
      <c r="R716" s="314"/>
      <c r="S716" s="314"/>
      <c r="T716" s="314"/>
      <c r="U716" s="314"/>
      <c r="V716" s="314"/>
      <c r="W716" s="314"/>
      <c r="X716" s="314"/>
      <c r="Y716" s="314"/>
      <c r="Z716" s="314"/>
      <c r="AA716" s="314"/>
      <c r="AB716" s="314"/>
      <c r="AC716" s="314"/>
      <c r="AD716" s="315"/>
      <c r="AE716" s="315"/>
      <c r="AF716" s="315"/>
      <c r="AG716" s="315"/>
      <c r="AH716" s="315"/>
      <c r="AI716" s="315"/>
    </row>
    <row r="717" spans="1:35" x14ac:dyDescent="0.3">
      <c r="A717" s="314"/>
      <c r="B717" s="314"/>
      <c r="C717" s="314"/>
      <c r="D717" s="314"/>
      <c r="E717" s="314"/>
      <c r="F717" s="314"/>
      <c r="G717" s="314"/>
      <c r="H717" s="314"/>
      <c r="I717" s="314"/>
      <c r="J717" s="314"/>
      <c r="K717" s="314"/>
      <c r="L717" s="314"/>
      <c r="M717" s="314"/>
      <c r="N717" s="315"/>
      <c r="O717" s="314"/>
      <c r="P717" s="314"/>
      <c r="Q717" s="314"/>
      <c r="R717" s="314"/>
      <c r="S717" s="314"/>
      <c r="T717" s="314"/>
      <c r="U717" s="314"/>
      <c r="V717" s="314"/>
      <c r="W717" s="314"/>
      <c r="X717" s="314"/>
      <c r="Y717" s="314"/>
      <c r="Z717" s="314"/>
      <c r="AA717" s="314"/>
      <c r="AB717" s="314"/>
      <c r="AC717" s="314"/>
      <c r="AD717" s="315"/>
      <c r="AE717" s="315"/>
      <c r="AF717" s="315"/>
      <c r="AG717" s="315"/>
      <c r="AH717" s="315"/>
      <c r="AI717" s="315"/>
    </row>
    <row r="718" spans="1:35" x14ac:dyDescent="0.3">
      <c r="A718" s="314"/>
      <c r="B718" s="314"/>
      <c r="C718" s="314"/>
      <c r="D718" s="314"/>
      <c r="E718" s="314"/>
      <c r="F718" s="314"/>
      <c r="G718" s="314"/>
      <c r="H718" s="314"/>
      <c r="I718" s="314"/>
      <c r="J718" s="314"/>
      <c r="K718" s="314"/>
      <c r="L718" s="314"/>
      <c r="M718" s="314"/>
      <c r="N718" s="315"/>
      <c r="O718" s="314"/>
      <c r="P718" s="314"/>
      <c r="Q718" s="314"/>
      <c r="R718" s="314"/>
      <c r="S718" s="314"/>
      <c r="T718" s="314"/>
      <c r="U718" s="314"/>
      <c r="V718" s="314"/>
      <c r="W718" s="314"/>
      <c r="X718" s="314"/>
      <c r="Y718" s="314"/>
      <c r="Z718" s="314"/>
      <c r="AA718" s="314"/>
      <c r="AB718" s="314"/>
      <c r="AC718" s="314"/>
      <c r="AD718" s="315"/>
      <c r="AE718" s="315"/>
      <c r="AF718" s="315"/>
      <c r="AG718" s="315"/>
      <c r="AH718" s="315"/>
      <c r="AI718" s="315"/>
    </row>
    <row r="719" spans="1:35" x14ac:dyDescent="0.3">
      <c r="A719" s="314"/>
      <c r="B719" s="314"/>
      <c r="C719" s="314"/>
      <c r="D719" s="314"/>
      <c r="E719" s="314"/>
      <c r="F719" s="314"/>
      <c r="G719" s="314"/>
      <c r="H719" s="314"/>
      <c r="I719" s="314"/>
      <c r="J719" s="314"/>
      <c r="K719" s="314"/>
      <c r="L719" s="314"/>
      <c r="M719" s="314"/>
      <c r="N719" s="315"/>
      <c r="O719" s="314"/>
      <c r="P719" s="314"/>
      <c r="Q719" s="314"/>
      <c r="R719" s="314"/>
      <c r="S719" s="314"/>
      <c r="T719" s="314"/>
      <c r="U719" s="314"/>
      <c r="V719" s="314"/>
      <c r="W719" s="314"/>
      <c r="X719" s="314"/>
      <c r="Y719" s="314"/>
      <c r="Z719" s="314"/>
      <c r="AA719" s="314"/>
      <c r="AB719" s="314"/>
      <c r="AC719" s="314"/>
      <c r="AD719" s="315"/>
      <c r="AE719" s="315"/>
      <c r="AF719" s="315"/>
      <c r="AG719" s="315"/>
      <c r="AH719" s="315"/>
      <c r="AI719" s="315"/>
    </row>
    <row r="720" spans="1:35" x14ac:dyDescent="0.3">
      <c r="A720" s="314"/>
      <c r="B720" s="314"/>
      <c r="C720" s="314"/>
      <c r="D720" s="314"/>
      <c r="E720" s="314"/>
      <c r="F720" s="314"/>
      <c r="G720" s="314"/>
      <c r="H720" s="314"/>
      <c r="I720" s="314"/>
      <c r="J720" s="314"/>
      <c r="K720" s="314"/>
      <c r="L720" s="314"/>
      <c r="M720" s="314"/>
      <c r="N720" s="315"/>
      <c r="O720" s="314"/>
      <c r="P720" s="314"/>
      <c r="Q720" s="314"/>
      <c r="R720" s="314"/>
      <c r="S720" s="314"/>
      <c r="T720" s="314"/>
      <c r="U720" s="314"/>
      <c r="V720" s="314"/>
      <c r="W720" s="314"/>
      <c r="X720" s="314"/>
      <c r="Y720" s="314"/>
      <c r="Z720" s="314"/>
      <c r="AA720" s="314"/>
      <c r="AB720" s="314"/>
      <c r="AC720" s="314"/>
      <c r="AD720" s="315"/>
      <c r="AE720" s="315"/>
      <c r="AF720" s="315"/>
      <c r="AG720" s="315"/>
      <c r="AH720" s="315"/>
      <c r="AI720" s="315"/>
    </row>
    <row r="721" spans="1:35" x14ac:dyDescent="0.3">
      <c r="A721" s="314"/>
      <c r="B721" s="314"/>
      <c r="C721" s="314"/>
      <c r="D721" s="314"/>
      <c r="E721" s="314"/>
      <c r="F721" s="314"/>
      <c r="G721" s="314"/>
      <c r="H721" s="314"/>
      <c r="I721" s="314"/>
      <c r="J721" s="314"/>
      <c r="K721" s="314"/>
      <c r="L721" s="314"/>
      <c r="M721" s="314"/>
      <c r="N721" s="315"/>
      <c r="O721" s="314"/>
      <c r="P721" s="314"/>
      <c r="Q721" s="314"/>
      <c r="R721" s="314"/>
      <c r="S721" s="314"/>
      <c r="T721" s="314"/>
      <c r="U721" s="314"/>
      <c r="V721" s="314"/>
      <c r="W721" s="314"/>
      <c r="X721" s="314"/>
      <c r="Y721" s="314"/>
      <c r="Z721" s="314"/>
      <c r="AA721" s="314"/>
      <c r="AB721" s="314"/>
      <c r="AC721" s="314"/>
      <c r="AD721" s="315"/>
      <c r="AE721" s="315"/>
      <c r="AF721" s="315"/>
      <c r="AG721" s="315"/>
      <c r="AH721" s="315"/>
      <c r="AI721" s="315"/>
    </row>
    <row r="722" spans="1:35" x14ac:dyDescent="0.3">
      <c r="A722" s="314"/>
      <c r="B722" s="314"/>
      <c r="C722" s="314"/>
      <c r="D722" s="314"/>
      <c r="E722" s="314"/>
      <c r="F722" s="314"/>
      <c r="G722" s="314"/>
      <c r="H722" s="314"/>
      <c r="I722" s="314"/>
      <c r="J722" s="314"/>
      <c r="K722" s="314"/>
      <c r="L722" s="314"/>
      <c r="M722" s="314"/>
      <c r="N722" s="315"/>
      <c r="O722" s="314"/>
      <c r="P722" s="314"/>
      <c r="Q722" s="314"/>
      <c r="R722" s="314"/>
      <c r="S722" s="314"/>
      <c r="T722" s="314"/>
      <c r="U722" s="314"/>
      <c r="V722" s="314"/>
      <c r="W722" s="314"/>
      <c r="X722" s="314"/>
      <c r="Y722" s="314"/>
      <c r="Z722" s="314"/>
      <c r="AA722" s="314"/>
      <c r="AB722" s="314"/>
      <c r="AC722" s="314"/>
      <c r="AD722" s="315"/>
      <c r="AE722" s="315"/>
      <c r="AF722" s="315"/>
      <c r="AG722" s="315"/>
      <c r="AH722" s="315"/>
      <c r="AI722" s="315"/>
    </row>
    <row r="723" spans="1:35" x14ac:dyDescent="0.3">
      <c r="A723" s="314"/>
      <c r="B723" s="314"/>
      <c r="C723" s="314"/>
      <c r="D723" s="314"/>
      <c r="E723" s="314"/>
      <c r="F723" s="314"/>
      <c r="G723" s="314"/>
      <c r="H723" s="314"/>
      <c r="I723" s="314"/>
      <c r="J723" s="314"/>
      <c r="K723" s="314"/>
      <c r="L723" s="314"/>
      <c r="M723" s="314"/>
      <c r="N723" s="315"/>
      <c r="O723" s="314"/>
      <c r="P723" s="314"/>
      <c r="Q723" s="314"/>
      <c r="R723" s="314"/>
      <c r="S723" s="314"/>
      <c r="T723" s="314"/>
      <c r="U723" s="314"/>
      <c r="V723" s="314"/>
      <c r="W723" s="314"/>
      <c r="X723" s="314"/>
      <c r="Y723" s="314"/>
      <c r="Z723" s="314"/>
      <c r="AA723" s="314"/>
      <c r="AB723" s="314"/>
      <c r="AC723" s="314"/>
      <c r="AD723" s="315"/>
      <c r="AE723" s="315"/>
      <c r="AF723" s="315"/>
      <c r="AG723" s="315"/>
      <c r="AH723" s="315"/>
      <c r="AI723" s="315"/>
    </row>
    <row r="724" spans="1:35" x14ac:dyDescent="0.3">
      <c r="A724" s="314"/>
      <c r="B724" s="314"/>
      <c r="C724" s="314"/>
      <c r="D724" s="314"/>
      <c r="E724" s="314"/>
      <c r="F724" s="314"/>
      <c r="G724" s="314"/>
      <c r="H724" s="314"/>
      <c r="I724" s="314"/>
      <c r="J724" s="314"/>
      <c r="K724" s="314"/>
      <c r="L724" s="314"/>
      <c r="M724" s="314"/>
      <c r="N724" s="315"/>
      <c r="O724" s="314"/>
      <c r="P724" s="314"/>
      <c r="Q724" s="314"/>
      <c r="R724" s="314"/>
      <c r="S724" s="314"/>
      <c r="T724" s="314"/>
      <c r="U724" s="314"/>
      <c r="V724" s="314"/>
      <c r="W724" s="314"/>
      <c r="X724" s="314"/>
      <c r="Y724" s="314"/>
      <c r="Z724" s="314"/>
      <c r="AA724" s="314"/>
      <c r="AB724" s="314"/>
      <c r="AC724" s="314"/>
      <c r="AD724" s="315"/>
      <c r="AE724" s="315"/>
      <c r="AF724" s="315"/>
      <c r="AG724" s="315"/>
      <c r="AH724" s="315"/>
      <c r="AI724" s="315"/>
    </row>
    <row r="725" spans="1:35" x14ac:dyDescent="0.3">
      <c r="A725" s="314"/>
      <c r="B725" s="314"/>
      <c r="C725" s="314"/>
      <c r="D725" s="314"/>
      <c r="E725" s="314"/>
      <c r="F725" s="314"/>
      <c r="G725" s="314"/>
      <c r="H725" s="314"/>
      <c r="I725" s="314"/>
      <c r="J725" s="314"/>
      <c r="K725" s="314"/>
      <c r="L725" s="314"/>
      <c r="M725" s="314"/>
      <c r="N725" s="315"/>
      <c r="O725" s="314"/>
      <c r="P725" s="314"/>
      <c r="Q725" s="314"/>
      <c r="R725" s="314"/>
      <c r="S725" s="314"/>
      <c r="T725" s="314"/>
      <c r="U725" s="314"/>
      <c r="V725" s="314"/>
      <c r="W725" s="314"/>
      <c r="X725" s="314"/>
      <c r="Y725" s="314"/>
      <c r="Z725" s="314"/>
      <c r="AA725" s="314"/>
      <c r="AB725" s="314"/>
      <c r="AC725" s="314"/>
      <c r="AD725" s="315"/>
      <c r="AE725" s="315"/>
      <c r="AF725" s="315"/>
      <c r="AG725" s="315"/>
      <c r="AH725" s="315"/>
      <c r="AI725" s="315"/>
    </row>
    <row r="726" spans="1:35" x14ac:dyDescent="0.3">
      <c r="A726" s="314"/>
      <c r="B726" s="314"/>
      <c r="C726" s="314"/>
      <c r="D726" s="314"/>
      <c r="E726" s="314"/>
      <c r="F726" s="314"/>
      <c r="G726" s="314"/>
      <c r="H726" s="314"/>
      <c r="I726" s="314"/>
      <c r="J726" s="314"/>
      <c r="K726" s="314"/>
      <c r="L726" s="314"/>
      <c r="M726" s="314"/>
      <c r="N726" s="315"/>
      <c r="O726" s="314"/>
      <c r="P726" s="314"/>
      <c r="Q726" s="314"/>
      <c r="R726" s="314"/>
      <c r="S726" s="314"/>
      <c r="T726" s="314"/>
      <c r="U726" s="314"/>
      <c r="V726" s="314"/>
      <c r="W726" s="314"/>
      <c r="X726" s="314"/>
      <c r="Y726" s="314"/>
      <c r="Z726" s="314"/>
      <c r="AA726" s="314"/>
      <c r="AB726" s="314"/>
      <c r="AC726" s="314"/>
      <c r="AD726" s="315"/>
      <c r="AE726" s="315"/>
      <c r="AF726" s="315"/>
      <c r="AG726" s="315"/>
      <c r="AH726" s="315"/>
      <c r="AI726" s="315"/>
    </row>
    <row r="727" spans="1:35" x14ac:dyDescent="0.3">
      <c r="A727" s="314"/>
      <c r="B727" s="314"/>
      <c r="C727" s="314"/>
      <c r="D727" s="314"/>
      <c r="E727" s="314"/>
      <c r="F727" s="314"/>
      <c r="G727" s="314"/>
      <c r="H727" s="314"/>
      <c r="I727" s="314"/>
      <c r="J727" s="314"/>
      <c r="K727" s="314"/>
      <c r="L727" s="314"/>
      <c r="M727" s="314"/>
      <c r="N727" s="315"/>
      <c r="O727" s="314"/>
      <c r="P727" s="314"/>
      <c r="Q727" s="314"/>
      <c r="R727" s="314"/>
      <c r="S727" s="314"/>
      <c r="T727" s="314"/>
      <c r="U727" s="314"/>
      <c r="V727" s="314"/>
      <c r="W727" s="314"/>
      <c r="X727" s="314"/>
      <c r="Y727" s="314"/>
      <c r="Z727" s="314"/>
      <c r="AA727" s="314"/>
      <c r="AB727" s="314"/>
      <c r="AC727" s="314"/>
      <c r="AD727" s="315"/>
      <c r="AE727" s="315"/>
      <c r="AF727" s="315"/>
      <c r="AG727" s="315"/>
      <c r="AH727" s="315"/>
      <c r="AI727" s="315"/>
    </row>
    <row r="728" spans="1:35" x14ac:dyDescent="0.3">
      <c r="A728" s="314"/>
      <c r="B728" s="314"/>
      <c r="C728" s="314"/>
      <c r="D728" s="314"/>
      <c r="E728" s="314"/>
      <c r="F728" s="314"/>
      <c r="G728" s="314"/>
      <c r="H728" s="314"/>
      <c r="I728" s="314"/>
      <c r="J728" s="314"/>
      <c r="K728" s="314"/>
      <c r="L728" s="314"/>
      <c r="M728" s="314"/>
      <c r="N728" s="315"/>
      <c r="O728" s="314"/>
      <c r="P728" s="314"/>
      <c r="Q728" s="314"/>
      <c r="R728" s="314"/>
      <c r="S728" s="314"/>
      <c r="T728" s="314"/>
      <c r="U728" s="314"/>
      <c r="V728" s="314"/>
      <c r="W728" s="314"/>
      <c r="X728" s="314"/>
      <c r="Y728" s="314"/>
      <c r="Z728" s="314"/>
      <c r="AA728" s="314"/>
      <c r="AB728" s="314"/>
      <c r="AC728" s="314"/>
      <c r="AD728" s="315"/>
      <c r="AE728" s="315"/>
      <c r="AF728" s="315"/>
      <c r="AG728" s="315"/>
      <c r="AH728" s="315"/>
      <c r="AI728" s="315"/>
    </row>
    <row r="729" spans="1:35" x14ac:dyDescent="0.3">
      <c r="A729" s="314"/>
      <c r="B729" s="314"/>
      <c r="C729" s="314"/>
      <c r="D729" s="314"/>
      <c r="E729" s="314"/>
      <c r="F729" s="314"/>
      <c r="G729" s="314"/>
      <c r="H729" s="314"/>
      <c r="I729" s="314"/>
      <c r="J729" s="314"/>
      <c r="K729" s="314"/>
      <c r="L729" s="314"/>
      <c r="M729" s="314"/>
      <c r="N729" s="315"/>
      <c r="O729" s="314"/>
      <c r="P729" s="314"/>
      <c r="Q729" s="314"/>
      <c r="R729" s="314"/>
      <c r="S729" s="314"/>
      <c r="T729" s="314"/>
      <c r="U729" s="314"/>
      <c r="V729" s="314"/>
      <c r="W729" s="314"/>
      <c r="X729" s="314"/>
      <c r="Y729" s="314"/>
      <c r="Z729" s="314"/>
      <c r="AA729" s="314"/>
      <c r="AB729" s="314"/>
      <c r="AC729" s="314"/>
      <c r="AD729" s="315"/>
      <c r="AE729" s="315"/>
      <c r="AF729" s="315"/>
      <c r="AG729" s="315"/>
      <c r="AH729" s="315"/>
      <c r="AI729" s="315"/>
    </row>
    <row r="730" spans="1:35" x14ac:dyDescent="0.3">
      <c r="A730" s="314"/>
      <c r="B730" s="314"/>
      <c r="C730" s="314"/>
      <c r="D730" s="314"/>
      <c r="E730" s="314"/>
      <c r="F730" s="314"/>
      <c r="G730" s="314"/>
      <c r="H730" s="314"/>
      <c r="I730" s="314"/>
      <c r="J730" s="314"/>
      <c r="K730" s="314"/>
      <c r="L730" s="314"/>
      <c r="M730" s="314"/>
      <c r="N730" s="315"/>
      <c r="O730" s="314"/>
      <c r="P730" s="314"/>
      <c r="Q730" s="314"/>
      <c r="R730" s="314"/>
      <c r="S730" s="314"/>
      <c r="T730" s="314"/>
      <c r="U730" s="314"/>
      <c r="V730" s="314"/>
      <c r="W730" s="314"/>
      <c r="X730" s="314"/>
      <c r="Y730" s="314"/>
      <c r="Z730" s="314"/>
      <c r="AA730" s="314"/>
      <c r="AB730" s="314"/>
      <c r="AC730" s="314"/>
      <c r="AD730" s="315"/>
      <c r="AE730" s="315"/>
      <c r="AF730" s="315"/>
      <c r="AG730" s="315"/>
      <c r="AH730" s="315"/>
      <c r="AI730" s="315"/>
    </row>
    <row r="731" spans="1:35" x14ac:dyDescent="0.3">
      <c r="A731" s="314"/>
      <c r="B731" s="314"/>
      <c r="C731" s="314"/>
      <c r="D731" s="314"/>
      <c r="E731" s="314"/>
      <c r="F731" s="314"/>
      <c r="G731" s="314"/>
      <c r="H731" s="314"/>
      <c r="I731" s="314"/>
      <c r="J731" s="314"/>
      <c r="K731" s="314"/>
      <c r="L731" s="314"/>
      <c r="M731" s="314"/>
      <c r="N731" s="315"/>
      <c r="O731" s="314"/>
      <c r="P731" s="314"/>
      <c r="Q731" s="314"/>
      <c r="R731" s="314"/>
      <c r="S731" s="314"/>
      <c r="T731" s="314"/>
      <c r="U731" s="314"/>
      <c r="V731" s="314"/>
      <c r="W731" s="314"/>
      <c r="X731" s="314"/>
      <c r="Y731" s="314"/>
      <c r="Z731" s="314"/>
      <c r="AA731" s="314"/>
      <c r="AB731" s="314"/>
      <c r="AC731" s="314"/>
      <c r="AD731" s="315"/>
      <c r="AE731" s="315"/>
      <c r="AF731" s="315"/>
      <c r="AG731" s="315"/>
      <c r="AH731" s="315"/>
      <c r="AI731" s="315"/>
    </row>
    <row r="732" spans="1:35" x14ac:dyDescent="0.3">
      <c r="A732" s="314"/>
      <c r="B732" s="314"/>
      <c r="C732" s="314"/>
      <c r="D732" s="314"/>
      <c r="E732" s="314"/>
      <c r="F732" s="314"/>
      <c r="G732" s="314"/>
      <c r="H732" s="314"/>
      <c r="I732" s="314"/>
      <c r="J732" s="314"/>
      <c r="K732" s="314"/>
      <c r="L732" s="314"/>
      <c r="M732" s="314"/>
      <c r="N732" s="315"/>
      <c r="O732" s="314"/>
      <c r="P732" s="314"/>
      <c r="Q732" s="314"/>
      <c r="R732" s="314"/>
      <c r="S732" s="314"/>
      <c r="T732" s="314"/>
      <c r="U732" s="314"/>
      <c r="V732" s="314"/>
      <c r="W732" s="314"/>
      <c r="X732" s="314"/>
      <c r="Y732" s="314"/>
      <c r="Z732" s="314"/>
      <c r="AA732" s="314"/>
      <c r="AB732" s="314"/>
      <c r="AC732" s="314"/>
      <c r="AD732" s="315"/>
      <c r="AE732" s="315"/>
      <c r="AF732" s="315"/>
      <c r="AG732" s="315"/>
      <c r="AH732" s="315"/>
      <c r="AI732" s="315"/>
    </row>
    <row r="733" spans="1:35" x14ac:dyDescent="0.3">
      <c r="A733" s="314"/>
      <c r="B733" s="314"/>
      <c r="C733" s="314"/>
      <c r="D733" s="314"/>
      <c r="E733" s="314"/>
      <c r="F733" s="314"/>
      <c r="G733" s="314"/>
      <c r="H733" s="314"/>
      <c r="I733" s="314"/>
      <c r="J733" s="314"/>
      <c r="K733" s="314"/>
      <c r="L733" s="314"/>
      <c r="M733" s="314"/>
      <c r="N733" s="315"/>
      <c r="O733" s="314"/>
      <c r="P733" s="314"/>
      <c r="Q733" s="314"/>
      <c r="R733" s="314"/>
      <c r="S733" s="314"/>
      <c r="T733" s="314"/>
      <c r="U733" s="314"/>
      <c r="V733" s="314"/>
      <c r="W733" s="314"/>
      <c r="X733" s="314"/>
      <c r="Y733" s="314"/>
      <c r="Z733" s="314"/>
      <c r="AA733" s="314"/>
      <c r="AB733" s="314"/>
      <c r="AC733" s="314"/>
      <c r="AD733" s="315"/>
      <c r="AE733" s="315"/>
      <c r="AF733" s="315"/>
      <c r="AG733" s="315"/>
      <c r="AH733" s="315"/>
      <c r="AI733" s="315"/>
    </row>
    <row r="734" spans="1:35" x14ac:dyDescent="0.3">
      <c r="A734" s="314"/>
      <c r="B734" s="314"/>
      <c r="C734" s="314"/>
      <c r="D734" s="314"/>
      <c r="E734" s="314"/>
      <c r="F734" s="314"/>
      <c r="G734" s="314"/>
      <c r="H734" s="314"/>
      <c r="I734" s="314"/>
      <c r="J734" s="314"/>
      <c r="K734" s="314"/>
      <c r="L734" s="314"/>
      <c r="M734" s="314"/>
      <c r="N734" s="315"/>
      <c r="O734" s="314"/>
      <c r="P734" s="314"/>
      <c r="Q734" s="314"/>
      <c r="R734" s="314"/>
      <c r="S734" s="314"/>
      <c r="T734" s="314"/>
      <c r="U734" s="314"/>
      <c r="V734" s="314"/>
      <c r="W734" s="314"/>
      <c r="X734" s="314"/>
      <c r="Y734" s="314"/>
      <c r="Z734" s="314"/>
      <c r="AA734" s="314"/>
      <c r="AB734" s="314"/>
      <c r="AC734" s="314"/>
      <c r="AD734" s="315"/>
      <c r="AE734" s="315"/>
      <c r="AF734" s="315"/>
      <c r="AG734" s="315"/>
      <c r="AH734" s="315"/>
      <c r="AI734" s="315"/>
    </row>
    <row r="735" spans="1:35" x14ac:dyDescent="0.3">
      <c r="A735" s="314"/>
      <c r="B735" s="314"/>
      <c r="C735" s="314"/>
      <c r="D735" s="314"/>
      <c r="E735" s="314"/>
      <c r="F735" s="314"/>
      <c r="G735" s="314"/>
      <c r="H735" s="314"/>
      <c r="I735" s="314"/>
      <c r="J735" s="314"/>
      <c r="K735" s="314"/>
      <c r="L735" s="314"/>
      <c r="M735" s="314"/>
      <c r="N735" s="315"/>
      <c r="O735" s="314"/>
      <c r="P735" s="314"/>
      <c r="Q735" s="314"/>
      <c r="R735" s="314"/>
      <c r="S735" s="314"/>
      <c r="T735" s="314"/>
      <c r="U735" s="314"/>
      <c r="V735" s="314"/>
      <c r="W735" s="314"/>
      <c r="X735" s="314"/>
      <c r="Y735" s="314"/>
      <c r="Z735" s="314"/>
      <c r="AA735" s="314"/>
      <c r="AB735" s="314"/>
      <c r="AC735" s="314"/>
      <c r="AD735" s="315"/>
      <c r="AE735" s="315"/>
      <c r="AF735" s="315"/>
      <c r="AG735" s="315"/>
      <c r="AH735" s="315"/>
      <c r="AI735" s="315"/>
    </row>
    <row r="736" spans="1:35" x14ac:dyDescent="0.3">
      <c r="A736" s="314"/>
      <c r="B736" s="314"/>
      <c r="C736" s="314"/>
      <c r="D736" s="314"/>
      <c r="E736" s="314"/>
      <c r="F736" s="314"/>
      <c r="G736" s="314"/>
      <c r="H736" s="314"/>
      <c r="I736" s="314"/>
      <c r="J736" s="314"/>
      <c r="K736" s="314"/>
      <c r="L736" s="314"/>
      <c r="M736" s="314"/>
      <c r="N736" s="315"/>
      <c r="O736" s="314"/>
      <c r="P736" s="314"/>
      <c r="Q736" s="314"/>
      <c r="R736" s="314"/>
      <c r="S736" s="314"/>
      <c r="T736" s="314"/>
      <c r="U736" s="314"/>
      <c r="V736" s="314"/>
      <c r="W736" s="314"/>
      <c r="X736" s="314"/>
      <c r="Y736" s="314"/>
      <c r="Z736" s="314"/>
      <c r="AA736" s="314"/>
      <c r="AB736" s="314"/>
      <c r="AC736" s="314"/>
      <c r="AD736" s="315"/>
      <c r="AE736" s="315"/>
      <c r="AF736" s="315"/>
      <c r="AG736" s="315"/>
      <c r="AH736" s="315"/>
      <c r="AI736" s="315"/>
    </row>
    <row r="737" spans="1:35" x14ac:dyDescent="0.3">
      <c r="A737" s="314"/>
      <c r="B737" s="314"/>
      <c r="C737" s="314"/>
      <c r="D737" s="314"/>
      <c r="E737" s="314"/>
      <c r="F737" s="314"/>
      <c r="G737" s="314"/>
      <c r="H737" s="314"/>
      <c r="I737" s="314"/>
      <c r="J737" s="314"/>
      <c r="K737" s="314"/>
      <c r="L737" s="314"/>
      <c r="M737" s="314"/>
      <c r="N737" s="315"/>
      <c r="O737" s="314"/>
      <c r="P737" s="314"/>
      <c r="Q737" s="314"/>
      <c r="R737" s="314"/>
      <c r="S737" s="314"/>
      <c r="T737" s="314"/>
      <c r="U737" s="314"/>
      <c r="V737" s="314"/>
      <c r="W737" s="314"/>
      <c r="X737" s="314"/>
      <c r="Y737" s="314"/>
      <c r="Z737" s="314"/>
      <c r="AA737" s="314"/>
      <c r="AB737" s="314"/>
      <c r="AC737" s="314"/>
      <c r="AD737" s="315"/>
      <c r="AE737" s="315"/>
      <c r="AF737" s="315"/>
      <c r="AG737" s="315"/>
      <c r="AH737" s="315"/>
      <c r="AI737" s="315"/>
    </row>
    <row r="738" spans="1:35" x14ac:dyDescent="0.3">
      <c r="A738" s="314"/>
      <c r="B738" s="314"/>
      <c r="C738" s="314"/>
      <c r="D738" s="314"/>
      <c r="E738" s="314"/>
      <c r="F738" s="314"/>
      <c r="G738" s="314"/>
      <c r="N738" s="315"/>
      <c r="O738" s="314"/>
      <c r="P738" s="314"/>
      <c r="Q738" s="314"/>
      <c r="R738" s="314"/>
      <c r="S738" s="314"/>
      <c r="T738" s="314"/>
      <c r="U738" s="314"/>
      <c r="V738" s="314"/>
      <c r="W738" s="314"/>
      <c r="X738" s="314"/>
      <c r="Y738" s="314"/>
      <c r="Z738" s="314"/>
      <c r="AA738" s="314"/>
      <c r="AB738" s="314"/>
      <c r="AC738" s="314"/>
      <c r="AD738" s="315"/>
      <c r="AE738" s="315"/>
      <c r="AF738" s="315"/>
      <c r="AG738" s="315"/>
      <c r="AH738" s="315"/>
      <c r="AI738" s="315"/>
    </row>
    <row r="739" spans="1:35" x14ac:dyDescent="0.3">
      <c r="D739" s="314"/>
      <c r="E739" s="314"/>
    </row>
    <row r="740" spans="1:35" x14ac:dyDescent="0.3">
      <c r="D740" s="314"/>
      <c r="E740" s="314" t="str">
        <f>IF(A737=D740,"","XX")</f>
        <v/>
      </c>
    </row>
    <row r="741" spans="1:35" x14ac:dyDescent="0.3">
      <c r="D741" s="314"/>
      <c r="E741" s="314" t="str">
        <f>IF(A738=D741,"","XX")</f>
        <v/>
      </c>
    </row>
  </sheetData>
  <sheetProtection algorithmName="SHA-512" hashValue="rgeGEjRyk2hUqwgdE6pV6+XU3IF5RTXHb/S83dBEXq/CH+X/CVS1B5b2D+xqEihXgiI0XigTY0148SRTIsf5eQ==" saltValue="QTL9tnJ51kTQR0FGC3G2aw==" spinCount="100000" sheet="1" objects="1" scenarios="1" sort="0" autoFilter="0" pivotTables="0"/>
  <autoFilter ref="A2:AI737" xr:uid="{00000000-0009-0000-0000-00000D000000}"/>
  <sortState xmlns:xlrd2="http://schemas.microsoft.com/office/spreadsheetml/2017/richdata2" ref="A3:AI715">
    <sortCondition ref="A3:A715"/>
  </sortState>
  <phoneticPr fontId="22" type="noConversion"/>
  <printOptions horizontalCentered="1" verticalCentered="1"/>
  <pageMargins left="0.19685039370078741" right="0.19685039370078741" top="0.19685039370078741" bottom="0.39370078740157483" header="0.19685039370078741" footer="0.19685039370078741"/>
  <pageSetup scale="10"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tabColor theme="7" tint="0.79998168889431442"/>
    <pageSetUpPr fitToPage="1"/>
  </sheetPr>
  <dimension ref="A1:Q23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7" customWidth="1"/>
    <col min="2" max="2" width="5.109375" style="6" hidden="1" customWidth="1"/>
    <col min="3" max="3" width="26.6640625" style="7" customWidth="1"/>
    <col min="4" max="5" width="15.109375" style="7" customWidth="1"/>
    <col min="6" max="6" width="8" style="7" customWidth="1"/>
    <col min="7" max="7" width="15.109375" style="7" customWidth="1"/>
    <col min="8" max="8" width="8" style="7" customWidth="1"/>
    <col min="9" max="16384" width="11.44140625" style="7"/>
  </cols>
  <sheetData>
    <row r="1" spans="1:17" ht="18.600000000000001" x14ac:dyDescent="0.4">
      <c r="B1" s="6">
        <v>1</v>
      </c>
      <c r="C1" s="209" t="s">
        <v>3017</v>
      </c>
      <c r="E1" s="52"/>
      <c r="F1" s="52"/>
      <c r="G1" s="52"/>
      <c r="H1" s="52"/>
    </row>
    <row r="2" spans="1:17" ht="18.600000000000001" x14ac:dyDescent="0.4">
      <c r="B2" s="6">
        <v>2</v>
      </c>
      <c r="C2" s="209" t="s">
        <v>3411</v>
      </c>
      <c r="D2" s="209"/>
      <c r="E2" s="209"/>
      <c r="F2" s="209"/>
      <c r="G2" s="209"/>
      <c r="H2" s="209"/>
    </row>
    <row r="3" spans="1:17" ht="18.600000000000001" x14ac:dyDescent="0.4">
      <c r="B3" s="6">
        <v>3</v>
      </c>
      <c r="C3" s="209" t="s">
        <v>8384</v>
      </c>
      <c r="D3" s="209"/>
      <c r="E3" s="209"/>
      <c r="F3" s="209"/>
      <c r="G3" s="209"/>
      <c r="H3" s="209"/>
    </row>
    <row r="4" spans="1:17" ht="18.600000000000001" x14ac:dyDescent="0.4">
      <c r="A4" s="292"/>
      <c r="B4" s="6">
        <v>4</v>
      </c>
      <c r="C4" s="209" t="s">
        <v>3410</v>
      </c>
      <c r="D4" s="292"/>
      <c r="E4" s="292"/>
      <c r="F4" s="292"/>
      <c r="G4" s="292"/>
      <c r="H4" s="292"/>
    </row>
    <row r="5" spans="1:17" s="51" customFormat="1" ht="19.2" thickBot="1" x14ac:dyDescent="0.35">
      <c r="B5" s="6">
        <v>5</v>
      </c>
      <c r="C5" s="618" t="s">
        <v>8412</v>
      </c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</row>
    <row r="6" spans="1:17" ht="27" customHeight="1" thickTop="1" thickBot="1" x14ac:dyDescent="0.35">
      <c r="B6" s="6">
        <v>6</v>
      </c>
      <c r="C6" s="626" t="s">
        <v>1138</v>
      </c>
      <c r="D6" s="181" t="s">
        <v>0</v>
      </c>
      <c r="E6" s="813" t="s">
        <v>870</v>
      </c>
      <c r="F6" s="814"/>
      <c r="G6" s="815" t="s">
        <v>871</v>
      </c>
      <c r="H6" s="815"/>
    </row>
    <row r="7" spans="1:17" ht="30.75" customHeight="1" thickTop="1" thickBot="1" x14ac:dyDescent="0.35">
      <c r="B7" s="6">
        <v>7</v>
      </c>
      <c r="C7" s="627" t="s">
        <v>1386</v>
      </c>
      <c r="D7" s="294">
        <f>SUM(D8:D13)</f>
        <v>0</v>
      </c>
      <c r="E7" s="295">
        <f>SUM(E8:E13)</f>
        <v>0</v>
      </c>
      <c r="F7" s="296" t="s">
        <v>8385</v>
      </c>
      <c r="G7" s="295">
        <f>SUM(G8:G13)</f>
        <v>0</v>
      </c>
      <c r="H7" s="297" t="s">
        <v>8385</v>
      </c>
    </row>
    <row r="8" spans="1:17" ht="26.4" customHeight="1" x14ac:dyDescent="0.3">
      <c r="B8" s="6">
        <v>8</v>
      </c>
      <c r="C8" s="680" t="s">
        <v>2549</v>
      </c>
      <c r="D8" s="298">
        <f t="shared" ref="D8:D13" si="0">+E8+G8</f>
        <v>0</v>
      </c>
      <c r="E8" s="541"/>
      <c r="F8" s="299" t="str">
        <f>IFERROR(IF('Datos del Centro'!$D$7&lt;&gt;"",VLOOKUP('Datos del Centro'!$D$7,aplazados,19,FALSE),""),"")</f>
        <v/>
      </c>
      <c r="G8" s="541"/>
      <c r="H8" s="300" t="str">
        <f>IFERROR(IF('Datos del Centro'!$D$7&lt;&gt;"",VLOOKUP('Datos del Centro'!$D$7,aplazados,30,FALSE),""),"")</f>
        <v/>
      </c>
    </row>
    <row r="9" spans="1:17" ht="26.4" customHeight="1" x14ac:dyDescent="0.3">
      <c r="B9" s="6">
        <v>9</v>
      </c>
      <c r="C9" s="681" t="s">
        <v>2550</v>
      </c>
      <c r="D9" s="280">
        <f t="shared" si="0"/>
        <v>0</v>
      </c>
      <c r="E9" s="542"/>
      <c r="F9" s="301" t="str">
        <f>IFERROR(IF('Datos del Centro'!$D$7&lt;&gt;"",VLOOKUP('Datos del Centro'!$D$7,aplazados,21,FALSE),""),"")</f>
        <v/>
      </c>
      <c r="G9" s="542"/>
      <c r="H9" s="302" t="str">
        <f>IFERROR(IF('Datos del Centro'!$D$7&lt;&gt;"",VLOOKUP('Datos del Centro'!$D$7,aplazados,31,FALSE),""),"")</f>
        <v/>
      </c>
    </row>
    <row r="10" spans="1:17" ht="26.4" customHeight="1" x14ac:dyDescent="0.3">
      <c r="B10" s="6">
        <v>10</v>
      </c>
      <c r="C10" s="681" t="s">
        <v>2551</v>
      </c>
      <c r="D10" s="280">
        <f t="shared" si="0"/>
        <v>0</v>
      </c>
      <c r="E10" s="542"/>
      <c r="F10" s="301" t="str">
        <f>IFERROR(IF('Datos del Centro'!$D$7&lt;&gt;"",VLOOKUP('Datos del Centro'!$D$7,aplazados,23,FALSE),""),"")</f>
        <v/>
      </c>
      <c r="G10" s="542"/>
      <c r="H10" s="302" t="str">
        <f>IFERROR(IF('Datos del Centro'!$D$7&lt;&gt;"",VLOOKUP('Datos del Centro'!$D$7,aplazados,32,FALSE),""),"")</f>
        <v/>
      </c>
    </row>
    <row r="11" spans="1:17" ht="26.4" customHeight="1" x14ac:dyDescent="0.3">
      <c r="B11" s="6">
        <v>11</v>
      </c>
      <c r="C11" s="681" t="s">
        <v>2531</v>
      </c>
      <c r="D11" s="257">
        <f t="shared" si="0"/>
        <v>0</v>
      </c>
      <c r="E11" s="542"/>
      <c r="F11" s="301" t="str">
        <f>IFERROR(IF('Datos del Centro'!$D$7&lt;&gt;"",VLOOKUP('Datos del Centro'!$D$7,aplazados,25,FALSE),""),"")</f>
        <v/>
      </c>
      <c r="G11" s="542"/>
      <c r="H11" s="302" t="str">
        <f>IFERROR(IF('Datos del Centro'!$D$7&lt;&gt;"",VLOOKUP('Datos del Centro'!$D$7,aplazados,33,FALSE),""),"")</f>
        <v/>
      </c>
    </row>
    <row r="12" spans="1:17" ht="26.4" customHeight="1" x14ac:dyDescent="0.3">
      <c r="B12" s="6">
        <v>12</v>
      </c>
      <c r="C12" s="681" t="s">
        <v>2552</v>
      </c>
      <c r="D12" s="257">
        <f t="shared" si="0"/>
        <v>0</v>
      </c>
      <c r="E12" s="542"/>
      <c r="F12" s="301" t="str">
        <f>IFERROR(IF('Datos del Centro'!$D$7&lt;&gt;"",VLOOKUP('Datos del Centro'!$D$7,aplazados,27,FALSE),""),"")</f>
        <v/>
      </c>
      <c r="G12" s="542"/>
      <c r="H12" s="302" t="str">
        <f>IFERROR(IF('Datos del Centro'!$D$7&lt;&gt;"",VLOOKUP('Datos del Centro'!$D$7,aplazados,34,FALSE),""),"")</f>
        <v/>
      </c>
    </row>
    <row r="13" spans="1:17" ht="26.4" customHeight="1" thickBot="1" x14ac:dyDescent="0.35">
      <c r="B13" s="6">
        <v>13</v>
      </c>
      <c r="C13" s="682" t="s">
        <v>2553</v>
      </c>
      <c r="D13" s="607">
        <f t="shared" si="0"/>
        <v>0</v>
      </c>
      <c r="E13" s="543"/>
      <c r="F13" s="303" t="str">
        <f>IFERROR(IF('Datos del Centro'!$D$7&lt;&gt;"",VLOOKUP('Datos del Centro'!$D$7,aplazados,29,FALSE),""),"")</f>
        <v/>
      </c>
      <c r="G13" s="543"/>
      <c r="H13" s="304" t="str">
        <f>IFERROR(IF('Datos del Centro'!$D$7&lt;&gt;"",VLOOKUP('Datos del Centro'!$D$7,aplazados,35,FALSE),""),"")</f>
        <v/>
      </c>
    </row>
    <row r="14" spans="1:17" s="308" customFormat="1" ht="16.8" thickTop="1" x14ac:dyDescent="0.35">
      <c r="A14" s="305"/>
      <c r="B14" s="6">
        <v>14</v>
      </c>
      <c r="C14" s="306"/>
      <c r="D14" s="305"/>
      <c r="E14" s="307" t="str">
        <f>IF(OR(E8&gt;F8,E9&gt;F9,E10&gt;F10,E11&gt;F11,E12&gt;F12,E13&gt;F13),"XX","")</f>
        <v/>
      </c>
      <c r="F14" s="305"/>
      <c r="G14" s="307" t="str">
        <f>IF(OR(G8&gt;H8,G9&gt;H9,G10&gt;H10,G11&gt;H11,G12&gt;H12,G13&gt;H13),"XX","")</f>
        <v/>
      </c>
      <c r="H14" s="305"/>
    </row>
    <row r="15" spans="1:17" ht="17.399999999999999" customHeight="1" x14ac:dyDescent="0.3">
      <c r="B15" s="6">
        <v>15</v>
      </c>
      <c r="D15" s="752" t="str">
        <f>IF(OR(E14="XX",G14="XX"),"¡VERIFICAR!.  El dato digitado es mayor a la cifra de aplazados reportada en el Censo Escolar 2025-Informe Final.","")</f>
        <v/>
      </c>
      <c r="E15" s="752"/>
      <c r="F15" s="752"/>
      <c r="G15" s="752"/>
      <c r="H15" s="752"/>
    </row>
    <row r="16" spans="1:17" ht="17.399999999999999" customHeight="1" x14ac:dyDescent="0.3">
      <c r="B16" s="6">
        <v>16</v>
      </c>
      <c r="D16" s="752"/>
      <c r="E16" s="752"/>
      <c r="F16" s="752"/>
      <c r="G16" s="752"/>
      <c r="H16" s="752"/>
    </row>
    <row r="17" spans="2:8" ht="17.399999999999999" customHeight="1" x14ac:dyDescent="0.3">
      <c r="B17" s="6">
        <v>17</v>
      </c>
      <c r="C17" s="395"/>
      <c r="D17" s="752"/>
      <c r="E17" s="752"/>
      <c r="F17" s="752"/>
      <c r="G17" s="752"/>
      <c r="H17" s="752"/>
    </row>
    <row r="18" spans="2:8" ht="16.2" x14ac:dyDescent="0.35">
      <c r="B18" s="6">
        <v>18</v>
      </c>
      <c r="C18" s="309" t="s">
        <v>1139</v>
      </c>
    </row>
    <row r="19" spans="2:8" x14ac:dyDescent="0.3">
      <c r="B19" s="6">
        <v>19</v>
      </c>
      <c r="C19" s="804"/>
      <c r="D19" s="805"/>
      <c r="E19" s="805"/>
      <c r="F19" s="805"/>
      <c r="G19" s="805"/>
      <c r="H19" s="806"/>
    </row>
    <row r="20" spans="2:8" x14ac:dyDescent="0.3">
      <c r="C20" s="807"/>
      <c r="D20" s="808"/>
      <c r="E20" s="808"/>
      <c r="F20" s="808"/>
      <c r="G20" s="808"/>
      <c r="H20" s="809"/>
    </row>
    <row r="21" spans="2:8" x14ac:dyDescent="0.3">
      <c r="C21" s="807"/>
      <c r="D21" s="808"/>
      <c r="E21" s="808"/>
      <c r="F21" s="808"/>
      <c r="G21" s="808"/>
      <c r="H21" s="809"/>
    </row>
    <row r="22" spans="2:8" x14ac:dyDescent="0.3">
      <c r="C22" s="807"/>
      <c r="D22" s="808"/>
      <c r="E22" s="808"/>
      <c r="F22" s="808"/>
      <c r="G22" s="808"/>
      <c r="H22" s="809"/>
    </row>
    <row r="23" spans="2:8" x14ac:dyDescent="0.3">
      <c r="C23" s="810"/>
      <c r="D23" s="811"/>
      <c r="E23" s="811"/>
      <c r="F23" s="811"/>
      <c r="G23" s="811"/>
      <c r="H23" s="812"/>
    </row>
  </sheetData>
  <sheetProtection algorithmName="SHA-512" hashValue="vswIvm7sSoLWgTYtBxYtjNPgDUeaFISBftgbpCi4VdWdoaZTqmjsKNhAAdqNwFggYFGFiF0mdXer+DS1JOA0ig==" saltValue="0r8uQQZy5/+ybmdiSjvlVw==" spinCount="100000" sheet="1" objects="1" scenarios="1" sort="0" autoFilter="0" pivotTables="0"/>
  <mergeCells count="4">
    <mergeCell ref="C19:H23"/>
    <mergeCell ref="E6:F6"/>
    <mergeCell ref="G6:H6"/>
    <mergeCell ref="D15:H17"/>
  </mergeCells>
  <conditionalFormatting sqref="D15:D16 C17">
    <cfRule type="notContainsBlanks" dxfId="39" priority="2">
      <formula>LEN(TRIM(C15))&gt;0</formula>
    </cfRule>
  </conditionalFormatting>
  <conditionalFormatting sqref="E7 D7:D13">
    <cfRule type="cellIs" dxfId="38" priority="28" operator="equal">
      <formula>0</formula>
    </cfRule>
  </conditionalFormatting>
  <conditionalFormatting sqref="E8:E13">
    <cfRule type="expression" dxfId="37" priority="9">
      <formula>E8&gt;F8</formula>
    </cfRule>
  </conditionalFormatting>
  <conditionalFormatting sqref="F8:F13">
    <cfRule type="cellIs" dxfId="36" priority="27" operator="equal">
      <formula>0</formula>
    </cfRule>
  </conditionalFormatting>
  <conditionalFormatting sqref="G7">
    <cfRule type="cellIs" dxfId="35" priority="26" operator="equal">
      <formula>0</formula>
    </cfRule>
  </conditionalFormatting>
  <conditionalFormatting sqref="G8:G13">
    <cfRule type="expression" dxfId="34" priority="1">
      <formula>G8&gt;H8</formula>
    </cfRule>
  </conditionalFormatting>
  <conditionalFormatting sqref="H8:H13">
    <cfRule type="cellIs" dxfId="33" priority="16" operator="equal">
      <formula>0</formula>
    </cfRule>
  </conditionalFormatting>
  <dataValidations count="1">
    <dataValidation type="whole" operator="greaterThanOrEqual" allowBlank="1" showInputMessage="1" showErrorMessage="1" sqref="D7:E13 G7:G13" xr:uid="{00000000-0002-0000-0E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0">
    <tabColor theme="7" tint="0.79998168889431442"/>
    <pageSetUpPr fitToPage="1"/>
  </sheetPr>
  <dimension ref="B1:Y3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5546875" style="170" customWidth="1"/>
    <col min="2" max="2" width="4.44140625" style="291" hidden="1" customWidth="1"/>
    <col min="3" max="3" width="50.88671875" style="170" customWidth="1"/>
    <col min="4" max="24" width="7" style="170" customWidth="1"/>
    <col min="25" max="16384" width="11.44140625" style="170"/>
  </cols>
  <sheetData>
    <row r="1" spans="2:25" ht="18.600000000000001" x14ac:dyDescent="0.4">
      <c r="B1" s="6">
        <v>1</v>
      </c>
      <c r="C1" s="267" t="s">
        <v>3018</v>
      </c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9"/>
      <c r="O1" s="269"/>
      <c r="R1" s="52"/>
      <c r="S1" s="52"/>
      <c r="T1" s="52"/>
      <c r="U1" s="52"/>
      <c r="V1" s="52"/>
      <c r="W1" s="52"/>
      <c r="X1" s="52"/>
      <c r="Y1" s="52"/>
    </row>
    <row r="2" spans="2:25" ht="18.600000000000001" x14ac:dyDescent="0.4">
      <c r="B2" s="6">
        <v>2</v>
      </c>
      <c r="C2" s="267" t="s">
        <v>3412</v>
      </c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</row>
    <row r="3" spans="2:25" ht="19.2" thickBot="1" x14ac:dyDescent="0.45">
      <c r="B3" s="6">
        <v>3</v>
      </c>
      <c r="C3" s="618" t="s">
        <v>8412</v>
      </c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</row>
    <row r="4" spans="2:25" ht="19.5" customHeight="1" thickTop="1" x14ac:dyDescent="0.3">
      <c r="B4" s="6">
        <v>4</v>
      </c>
      <c r="C4" s="826" t="s">
        <v>1140</v>
      </c>
      <c r="D4" s="828" t="s">
        <v>0</v>
      </c>
      <c r="E4" s="829"/>
      <c r="F4" s="830"/>
      <c r="G4" s="831" t="s">
        <v>2549</v>
      </c>
      <c r="H4" s="728"/>
      <c r="I4" s="728"/>
      <c r="J4" s="831" t="s">
        <v>2550</v>
      </c>
      <c r="K4" s="728"/>
      <c r="L4" s="728"/>
      <c r="M4" s="831" t="s">
        <v>2551</v>
      </c>
      <c r="N4" s="728"/>
      <c r="O4" s="728"/>
      <c r="P4" s="831" t="s">
        <v>2531</v>
      </c>
      <c r="Q4" s="728"/>
      <c r="R4" s="728"/>
      <c r="S4" s="831" t="s">
        <v>2552</v>
      </c>
      <c r="T4" s="728"/>
      <c r="U4" s="728"/>
      <c r="V4" s="831" t="s">
        <v>2553</v>
      </c>
      <c r="W4" s="728"/>
      <c r="X4" s="728"/>
    </row>
    <row r="5" spans="2:25" ht="30" customHeight="1" thickBot="1" x14ac:dyDescent="0.35">
      <c r="B5" s="6">
        <v>5</v>
      </c>
      <c r="C5" s="827"/>
      <c r="D5" s="272" t="s">
        <v>0</v>
      </c>
      <c r="E5" s="273" t="s">
        <v>1141</v>
      </c>
      <c r="F5" s="274" t="s">
        <v>1142</v>
      </c>
      <c r="G5" s="275" t="s">
        <v>0</v>
      </c>
      <c r="H5" s="273" t="s">
        <v>1141</v>
      </c>
      <c r="I5" s="276" t="s">
        <v>1142</v>
      </c>
      <c r="J5" s="275" t="s">
        <v>0</v>
      </c>
      <c r="K5" s="273" t="s">
        <v>1141</v>
      </c>
      <c r="L5" s="276" t="s">
        <v>1142</v>
      </c>
      <c r="M5" s="275" t="s">
        <v>0</v>
      </c>
      <c r="N5" s="273" t="s">
        <v>1141</v>
      </c>
      <c r="O5" s="276" t="s">
        <v>1142</v>
      </c>
      <c r="P5" s="275" t="s">
        <v>0</v>
      </c>
      <c r="Q5" s="273" t="s">
        <v>1141</v>
      </c>
      <c r="R5" s="276" t="s">
        <v>1142</v>
      </c>
      <c r="S5" s="275" t="s">
        <v>0</v>
      </c>
      <c r="T5" s="273" t="s">
        <v>1141</v>
      </c>
      <c r="U5" s="276" t="s">
        <v>1142</v>
      </c>
      <c r="V5" s="277" t="s">
        <v>0</v>
      </c>
      <c r="W5" s="278" t="s">
        <v>1141</v>
      </c>
      <c r="X5" s="279" t="s">
        <v>1142</v>
      </c>
    </row>
    <row r="6" spans="2:25" ht="23.25" customHeight="1" thickTop="1" x14ac:dyDescent="0.3">
      <c r="B6" s="6">
        <v>6</v>
      </c>
      <c r="C6" s="683" t="s">
        <v>1143</v>
      </c>
      <c r="D6" s="82">
        <f t="shared" ref="D6:D13" si="0">+E6+F6</f>
        <v>0</v>
      </c>
      <c r="E6" s="424">
        <f t="shared" ref="E6:F13" si="1">+H6+K6+N6+Q6+T6+W6</f>
        <v>0</v>
      </c>
      <c r="F6" s="424">
        <f t="shared" si="1"/>
        <v>0</v>
      </c>
      <c r="G6" s="426">
        <f>+H6+I6</f>
        <v>0</v>
      </c>
      <c r="H6" s="500"/>
      <c r="I6" s="500"/>
      <c r="J6" s="426">
        <f>+K6+L6</f>
        <v>0</v>
      </c>
      <c r="K6" s="500"/>
      <c r="L6" s="500"/>
      <c r="M6" s="426">
        <f>+N6+O6</f>
        <v>0</v>
      </c>
      <c r="N6" s="500"/>
      <c r="O6" s="500"/>
      <c r="P6" s="426">
        <f>+Q6+R6</f>
        <v>0</v>
      </c>
      <c r="Q6" s="500"/>
      <c r="R6" s="500"/>
      <c r="S6" s="426">
        <f>+T6+U6</f>
        <v>0</v>
      </c>
      <c r="T6" s="500"/>
      <c r="U6" s="500"/>
      <c r="V6" s="426">
        <f>+W6+X6</f>
        <v>0</v>
      </c>
      <c r="W6" s="500"/>
      <c r="X6" s="502"/>
    </row>
    <row r="7" spans="2:25" ht="23.25" customHeight="1" x14ac:dyDescent="0.3">
      <c r="B7" s="6">
        <v>7</v>
      </c>
      <c r="C7" s="684" t="s">
        <v>1144</v>
      </c>
      <c r="D7" s="257">
        <f t="shared" si="0"/>
        <v>0</v>
      </c>
      <c r="E7" s="282">
        <f>+H7+K7+N7+Q7+T7+W7</f>
        <v>0</v>
      </c>
      <c r="F7" s="282">
        <f t="shared" si="1"/>
        <v>0</v>
      </c>
      <c r="G7" s="336">
        <f t="shared" ref="G7:G13" si="2">+H7+I7</f>
        <v>0</v>
      </c>
      <c r="H7" s="501"/>
      <c r="I7" s="501"/>
      <c r="J7" s="336">
        <f t="shared" ref="J7:J13" si="3">+K7+L7</f>
        <v>0</v>
      </c>
      <c r="K7" s="501"/>
      <c r="L7" s="501"/>
      <c r="M7" s="336">
        <f t="shared" ref="M7:M13" si="4">+N7+O7</f>
        <v>0</v>
      </c>
      <c r="N7" s="501"/>
      <c r="O7" s="501"/>
      <c r="P7" s="336">
        <f t="shared" ref="P7:P13" si="5">+Q7+R7</f>
        <v>0</v>
      </c>
      <c r="Q7" s="501"/>
      <c r="R7" s="501"/>
      <c r="S7" s="336">
        <f t="shared" ref="S7:S13" si="6">+T7+U7</f>
        <v>0</v>
      </c>
      <c r="T7" s="501"/>
      <c r="U7" s="501"/>
      <c r="V7" s="336">
        <f t="shared" ref="V7:V13" si="7">+W7+X7</f>
        <v>0</v>
      </c>
      <c r="W7" s="501"/>
      <c r="X7" s="503"/>
    </row>
    <row r="8" spans="2:25" ht="23.25" customHeight="1" x14ac:dyDescent="0.3">
      <c r="B8" s="6">
        <v>8</v>
      </c>
      <c r="C8" s="684" t="s">
        <v>1146</v>
      </c>
      <c r="D8" s="257">
        <f t="shared" si="0"/>
        <v>0</v>
      </c>
      <c r="E8" s="282">
        <f t="shared" ref="E8:E13" si="8">+H8+K8+N8+Q8+T8+W8</f>
        <v>0</v>
      </c>
      <c r="F8" s="282">
        <f t="shared" si="1"/>
        <v>0</v>
      </c>
      <c r="G8" s="336">
        <f t="shared" si="2"/>
        <v>0</v>
      </c>
      <c r="H8" s="501"/>
      <c r="I8" s="501"/>
      <c r="J8" s="336">
        <f t="shared" si="3"/>
        <v>0</v>
      </c>
      <c r="K8" s="501"/>
      <c r="L8" s="501"/>
      <c r="M8" s="336">
        <f t="shared" si="4"/>
        <v>0</v>
      </c>
      <c r="N8" s="501"/>
      <c r="O8" s="501"/>
      <c r="P8" s="336">
        <f t="shared" si="5"/>
        <v>0</v>
      </c>
      <c r="Q8" s="501"/>
      <c r="R8" s="501"/>
      <c r="S8" s="336">
        <f t="shared" si="6"/>
        <v>0</v>
      </c>
      <c r="T8" s="501"/>
      <c r="U8" s="501"/>
      <c r="V8" s="336">
        <f t="shared" si="7"/>
        <v>0</v>
      </c>
      <c r="W8" s="501"/>
      <c r="X8" s="503"/>
    </row>
    <row r="9" spans="2:25" ht="23.25" customHeight="1" x14ac:dyDescent="0.3">
      <c r="B9" s="6">
        <v>9</v>
      </c>
      <c r="C9" s="684" t="s">
        <v>1145</v>
      </c>
      <c r="D9" s="257">
        <f t="shared" si="0"/>
        <v>0</v>
      </c>
      <c r="E9" s="282">
        <f t="shared" si="8"/>
        <v>0</v>
      </c>
      <c r="F9" s="282">
        <f t="shared" si="1"/>
        <v>0</v>
      </c>
      <c r="G9" s="336">
        <f t="shared" si="2"/>
        <v>0</v>
      </c>
      <c r="H9" s="501"/>
      <c r="I9" s="501"/>
      <c r="J9" s="336">
        <f t="shared" si="3"/>
        <v>0</v>
      </c>
      <c r="K9" s="501"/>
      <c r="L9" s="501"/>
      <c r="M9" s="336">
        <f t="shared" si="4"/>
        <v>0</v>
      </c>
      <c r="N9" s="501"/>
      <c r="O9" s="501"/>
      <c r="P9" s="742"/>
      <c r="Q9" s="743"/>
      <c r="R9" s="743"/>
      <c r="S9" s="743"/>
      <c r="T9" s="743"/>
      <c r="U9" s="743"/>
      <c r="V9" s="743"/>
      <c r="W9" s="743"/>
      <c r="X9" s="743"/>
    </row>
    <row r="10" spans="2:25" ht="23.25" customHeight="1" x14ac:dyDescent="0.3">
      <c r="B10" s="6">
        <v>10</v>
      </c>
      <c r="C10" s="684" t="s">
        <v>2522</v>
      </c>
      <c r="D10" s="257">
        <f t="shared" si="0"/>
        <v>0</v>
      </c>
      <c r="E10" s="282">
        <f t="shared" si="8"/>
        <v>0</v>
      </c>
      <c r="F10" s="282">
        <f>+I10+L10+O10+R10+U10+X10</f>
        <v>0</v>
      </c>
      <c r="G10" s="336">
        <f>+H10+I10</f>
        <v>0</v>
      </c>
      <c r="H10" s="501"/>
      <c r="I10" s="501"/>
      <c r="J10" s="336">
        <f t="shared" si="3"/>
        <v>0</v>
      </c>
      <c r="K10" s="501"/>
      <c r="L10" s="501"/>
      <c r="M10" s="336">
        <f t="shared" si="4"/>
        <v>0</v>
      </c>
      <c r="N10" s="501"/>
      <c r="O10" s="501"/>
      <c r="P10" s="336">
        <f t="shared" si="5"/>
        <v>0</v>
      </c>
      <c r="Q10" s="501"/>
      <c r="R10" s="504"/>
      <c r="S10" s="336">
        <f>+T10+U10</f>
        <v>0</v>
      </c>
      <c r="T10" s="501"/>
      <c r="U10" s="504"/>
      <c r="V10" s="336">
        <f t="shared" si="7"/>
        <v>0</v>
      </c>
      <c r="W10" s="501"/>
      <c r="X10" s="503"/>
    </row>
    <row r="11" spans="2:25" ht="23.25" customHeight="1" x14ac:dyDescent="0.3">
      <c r="B11" s="6">
        <v>11</v>
      </c>
      <c r="C11" s="684" t="s">
        <v>2523</v>
      </c>
      <c r="D11" s="257">
        <f t="shared" si="0"/>
        <v>0</v>
      </c>
      <c r="E11" s="282">
        <f t="shared" si="8"/>
        <v>0</v>
      </c>
      <c r="F11" s="282">
        <f t="shared" si="1"/>
        <v>0</v>
      </c>
      <c r="G11" s="336">
        <f t="shared" si="2"/>
        <v>0</v>
      </c>
      <c r="H11" s="501"/>
      <c r="I11" s="501"/>
      <c r="J11" s="336">
        <f t="shared" si="3"/>
        <v>0</v>
      </c>
      <c r="K11" s="501"/>
      <c r="L11" s="501"/>
      <c r="M11" s="336">
        <f t="shared" si="4"/>
        <v>0</v>
      </c>
      <c r="N11" s="501"/>
      <c r="O11" s="501"/>
      <c r="P11" s="336">
        <f t="shared" si="5"/>
        <v>0</v>
      </c>
      <c r="Q11" s="501"/>
      <c r="R11" s="504"/>
      <c r="S11" s="336">
        <f t="shared" si="6"/>
        <v>0</v>
      </c>
      <c r="T11" s="501"/>
      <c r="U11" s="504"/>
      <c r="V11" s="336">
        <f t="shared" si="7"/>
        <v>0</v>
      </c>
      <c r="W11" s="501"/>
      <c r="X11" s="503"/>
    </row>
    <row r="12" spans="2:25" ht="23.25" customHeight="1" x14ac:dyDescent="0.3">
      <c r="B12" s="6">
        <v>12</v>
      </c>
      <c r="C12" s="684" t="s">
        <v>2524</v>
      </c>
      <c r="D12" s="257">
        <f t="shared" si="0"/>
        <v>0</v>
      </c>
      <c r="E12" s="282">
        <f t="shared" si="8"/>
        <v>0</v>
      </c>
      <c r="F12" s="282">
        <f t="shared" si="1"/>
        <v>0</v>
      </c>
      <c r="G12" s="336">
        <f t="shared" si="2"/>
        <v>0</v>
      </c>
      <c r="H12" s="501"/>
      <c r="I12" s="501"/>
      <c r="J12" s="336">
        <f t="shared" si="3"/>
        <v>0</v>
      </c>
      <c r="K12" s="501"/>
      <c r="L12" s="501"/>
      <c r="M12" s="336">
        <f t="shared" si="4"/>
        <v>0</v>
      </c>
      <c r="N12" s="501"/>
      <c r="O12" s="501"/>
      <c r="P12" s="336">
        <f t="shared" si="5"/>
        <v>0</v>
      </c>
      <c r="Q12" s="501"/>
      <c r="R12" s="504"/>
      <c r="S12" s="336">
        <f t="shared" si="6"/>
        <v>0</v>
      </c>
      <c r="T12" s="501"/>
      <c r="U12" s="504"/>
      <c r="V12" s="336">
        <f t="shared" si="7"/>
        <v>0</v>
      </c>
      <c r="W12" s="501"/>
      <c r="X12" s="503"/>
    </row>
    <row r="13" spans="2:25" ht="23.25" customHeight="1" x14ac:dyDescent="0.3">
      <c r="B13" s="6">
        <v>13</v>
      </c>
      <c r="C13" s="684" t="s">
        <v>877</v>
      </c>
      <c r="D13" s="257">
        <f t="shared" si="0"/>
        <v>0</v>
      </c>
      <c r="E13" s="282">
        <f t="shared" si="8"/>
        <v>0</v>
      </c>
      <c r="F13" s="282">
        <f t="shared" si="1"/>
        <v>0</v>
      </c>
      <c r="G13" s="336">
        <f t="shared" si="2"/>
        <v>0</v>
      </c>
      <c r="H13" s="501"/>
      <c r="I13" s="501"/>
      <c r="J13" s="336">
        <f t="shared" si="3"/>
        <v>0</v>
      </c>
      <c r="K13" s="501"/>
      <c r="L13" s="501"/>
      <c r="M13" s="336">
        <f t="shared" si="4"/>
        <v>0</v>
      </c>
      <c r="N13" s="501"/>
      <c r="O13" s="501"/>
      <c r="P13" s="336">
        <f t="shared" si="5"/>
        <v>0</v>
      </c>
      <c r="Q13" s="501"/>
      <c r="R13" s="504"/>
      <c r="S13" s="336">
        <f t="shared" si="6"/>
        <v>0</v>
      </c>
      <c r="T13" s="501"/>
      <c r="U13" s="504"/>
      <c r="V13" s="336">
        <f t="shared" si="7"/>
        <v>0</v>
      </c>
      <c r="W13" s="501"/>
      <c r="X13" s="503"/>
    </row>
    <row r="14" spans="2:25" ht="23.25" customHeight="1" x14ac:dyDescent="0.3">
      <c r="B14" s="6">
        <v>14</v>
      </c>
      <c r="C14" s="684" t="s">
        <v>16</v>
      </c>
      <c r="D14" s="257">
        <f t="shared" ref="D14" si="9">+E14+F14</f>
        <v>0</v>
      </c>
      <c r="E14" s="282">
        <f t="shared" ref="E14" si="10">+H14+K14+N14+Q14+T14+W14</f>
        <v>0</v>
      </c>
      <c r="F14" s="282">
        <f t="shared" ref="F14" si="11">+I14+L14+O14+R14+U14+X14</f>
        <v>0</v>
      </c>
      <c r="G14" s="281">
        <f t="shared" ref="G14:G21" si="12">+H14+I14</f>
        <v>0</v>
      </c>
      <c r="H14" s="544"/>
      <c r="I14" s="545"/>
      <c r="J14" s="281">
        <f t="shared" ref="J14:J21" si="13">+K14+L14</f>
        <v>0</v>
      </c>
      <c r="K14" s="544"/>
      <c r="L14" s="545"/>
      <c r="M14" s="281">
        <f t="shared" ref="M14:M21" si="14">+N14+O14</f>
        <v>0</v>
      </c>
      <c r="N14" s="544"/>
      <c r="O14" s="545"/>
      <c r="P14" s="281">
        <f t="shared" ref="P14" si="15">+Q14+R14</f>
        <v>0</v>
      </c>
      <c r="Q14" s="544"/>
      <c r="R14" s="545"/>
      <c r="S14" s="281">
        <f t="shared" ref="S14" si="16">+T14+U14</f>
        <v>0</v>
      </c>
      <c r="T14" s="544"/>
      <c r="U14" s="545"/>
      <c r="V14" s="281">
        <f t="shared" ref="V14" si="17">+W14+X14</f>
        <v>0</v>
      </c>
      <c r="W14" s="544"/>
      <c r="X14" s="548"/>
    </row>
    <row r="15" spans="2:25" ht="23.25" customHeight="1" x14ac:dyDescent="0.3">
      <c r="B15" s="6">
        <v>15</v>
      </c>
      <c r="C15" s="684" t="s">
        <v>950</v>
      </c>
      <c r="D15" s="257">
        <f t="shared" ref="D15:D23" si="18">+E15+F15</f>
        <v>0</v>
      </c>
      <c r="E15" s="282">
        <f>+H15+K15+N15+Q15+T15+W15</f>
        <v>0</v>
      </c>
      <c r="F15" s="282">
        <f t="shared" ref="F15:F23" si="19">+I15+L15+O15+R15+U15+X15</f>
        <v>0</v>
      </c>
      <c r="G15" s="336">
        <f t="shared" si="12"/>
        <v>0</v>
      </c>
      <c r="H15" s="501"/>
      <c r="I15" s="501"/>
      <c r="J15" s="336">
        <f t="shared" si="13"/>
        <v>0</v>
      </c>
      <c r="K15" s="501"/>
      <c r="L15" s="501"/>
      <c r="M15" s="336">
        <f t="shared" si="14"/>
        <v>0</v>
      </c>
      <c r="N15" s="501"/>
      <c r="O15" s="501"/>
      <c r="P15" s="336">
        <f>+Q15+R15</f>
        <v>0</v>
      </c>
      <c r="Q15" s="501"/>
      <c r="R15" s="504"/>
      <c r="S15" s="336">
        <f>+T15+U15</f>
        <v>0</v>
      </c>
      <c r="T15" s="501"/>
      <c r="U15" s="504"/>
      <c r="V15" s="336">
        <f>+W15+X15</f>
        <v>0</v>
      </c>
      <c r="W15" s="501"/>
      <c r="X15" s="503"/>
    </row>
    <row r="16" spans="2:25" ht="23.25" customHeight="1" x14ac:dyDescent="0.3">
      <c r="B16" s="6">
        <v>16</v>
      </c>
      <c r="C16" s="684" t="s">
        <v>951</v>
      </c>
      <c r="D16" s="257">
        <f t="shared" si="18"/>
        <v>0</v>
      </c>
      <c r="E16" s="282">
        <f t="shared" ref="E16:E23" si="20">+H16+K16+N16+Q16+T16+W16</f>
        <v>0</v>
      </c>
      <c r="F16" s="282">
        <f t="shared" si="19"/>
        <v>0</v>
      </c>
      <c r="G16" s="336">
        <f t="shared" si="12"/>
        <v>0</v>
      </c>
      <c r="H16" s="501"/>
      <c r="I16" s="501"/>
      <c r="J16" s="336">
        <f t="shared" si="13"/>
        <v>0</v>
      </c>
      <c r="K16" s="501"/>
      <c r="L16" s="501"/>
      <c r="M16" s="336">
        <f t="shared" si="14"/>
        <v>0</v>
      </c>
      <c r="N16" s="501"/>
      <c r="O16" s="501"/>
      <c r="P16" s="744"/>
      <c r="Q16" s="745"/>
      <c r="R16" s="745"/>
      <c r="S16" s="745"/>
      <c r="T16" s="745"/>
      <c r="U16" s="745"/>
      <c r="V16" s="745"/>
      <c r="W16" s="745"/>
      <c r="X16" s="745"/>
    </row>
    <row r="17" spans="2:24" ht="23.25" customHeight="1" x14ac:dyDescent="0.3">
      <c r="B17" s="6">
        <v>17</v>
      </c>
      <c r="C17" s="684" t="s">
        <v>2525</v>
      </c>
      <c r="D17" s="257">
        <f t="shared" si="18"/>
        <v>0</v>
      </c>
      <c r="E17" s="282">
        <f t="shared" si="20"/>
        <v>0</v>
      </c>
      <c r="F17" s="282">
        <f t="shared" si="19"/>
        <v>0</v>
      </c>
      <c r="G17" s="336">
        <f t="shared" si="12"/>
        <v>0</v>
      </c>
      <c r="H17" s="501"/>
      <c r="I17" s="501"/>
      <c r="J17" s="336">
        <f t="shared" si="13"/>
        <v>0</v>
      </c>
      <c r="K17" s="501"/>
      <c r="L17" s="501"/>
      <c r="M17" s="336">
        <f t="shared" si="14"/>
        <v>0</v>
      </c>
      <c r="N17" s="501"/>
      <c r="O17" s="501"/>
      <c r="P17" s="746"/>
      <c r="Q17" s="747"/>
      <c r="R17" s="747"/>
      <c r="S17" s="747"/>
      <c r="T17" s="747"/>
      <c r="U17" s="747"/>
      <c r="V17" s="747"/>
      <c r="W17" s="747"/>
      <c r="X17" s="747"/>
    </row>
    <row r="18" spans="2:24" ht="23.25" customHeight="1" x14ac:dyDescent="0.3">
      <c r="B18" s="6">
        <v>18</v>
      </c>
      <c r="C18" s="684" t="s">
        <v>2526</v>
      </c>
      <c r="D18" s="257">
        <f t="shared" si="18"/>
        <v>0</v>
      </c>
      <c r="E18" s="282">
        <f t="shared" si="20"/>
        <v>0</v>
      </c>
      <c r="F18" s="282">
        <f t="shared" si="19"/>
        <v>0</v>
      </c>
      <c r="G18" s="336">
        <f t="shared" si="12"/>
        <v>0</v>
      </c>
      <c r="H18" s="501"/>
      <c r="I18" s="501"/>
      <c r="J18" s="336">
        <f t="shared" si="13"/>
        <v>0</v>
      </c>
      <c r="K18" s="501"/>
      <c r="L18" s="501"/>
      <c r="M18" s="336">
        <f t="shared" si="14"/>
        <v>0</v>
      </c>
      <c r="N18" s="501"/>
      <c r="O18" s="501"/>
      <c r="P18" s="336">
        <f t="shared" ref="P18:P24" si="21">+Q18+R18</f>
        <v>0</v>
      </c>
      <c r="Q18" s="501"/>
      <c r="R18" s="504"/>
      <c r="S18" s="336">
        <f t="shared" ref="S18:S24" si="22">+T18+U18</f>
        <v>0</v>
      </c>
      <c r="T18" s="501"/>
      <c r="U18" s="504"/>
      <c r="V18" s="336">
        <f t="shared" ref="V18:V24" si="23">+W18+X18</f>
        <v>0</v>
      </c>
      <c r="W18" s="501"/>
      <c r="X18" s="503"/>
    </row>
    <row r="19" spans="2:24" ht="23.25" customHeight="1" x14ac:dyDescent="0.3">
      <c r="B19" s="6">
        <v>19</v>
      </c>
      <c r="C19" s="684" t="s">
        <v>868</v>
      </c>
      <c r="D19" s="257">
        <f t="shared" si="18"/>
        <v>0</v>
      </c>
      <c r="E19" s="282">
        <f t="shared" si="20"/>
        <v>0</v>
      </c>
      <c r="F19" s="282">
        <f t="shared" si="19"/>
        <v>0</v>
      </c>
      <c r="G19" s="336">
        <f t="shared" si="12"/>
        <v>0</v>
      </c>
      <c r="H19" s="501"/>
      <c r="I19" s="501"/>
      <c r="J19" s="336">
        <f t="shared" si="13"/>
        <v>0</v>
      </c>
      <c r="K19" s="501"/>
      <c r="L19" s="501"/>
      <c r="M19" s="336">
        <f t="shared" si="14"/>
        <v>0</v>
      </c>
      <c r="N19" s="501"/>
      <c r="O19" s="501"/>
      <c r="P19" s="336">
        <f t="shared" si="21"/>
        <v>0</v>
      </c>
      <c r="Q19" s="501"/>
      <c r="R19" s="504"/>
      <c r="S19" s="336">
        <f t="shared" si="22"/>
        <v>0</v>
      </c>
      <c r="T19" s="501"/>
      <c r="U19" s="504"/>
      <c r="V19" s="336">
        <f t="shared" si="23"/>
        <v>0</v>
      </c>
      <c r="W19" s="501"/>
      <c r="X19" s="503"/>
    </row>
    <row r="20" spans="2:24" ht="23.25" customHeight="1" x14ac:dyDescent="0.3">
      <c r="B20" s="6">
        <v>20</v>
      </c>
      <c r="C20" s="684" t="s">
        <v>869</v>
      </c>
      <c r="D20" s="257">
        <f t="shared" si="18"/>
        <v>0</v>
      </c>
      <c r="E20" s="282">
        <f t="shared" si="20"/>
        <v>0</v>
      </c>
      <c r="F20" s="282">
        <f t="shared" si="19"/>
        <v>0</v>
      </c>
      <c r="G20" s="336">
        <f t="shared" si="12"/>
        <v>0</v>
      </c>
      <c r="H20" s="501"/>
      <c r="I20" s="501"/>
      <c r="J20" s="336">
        <f t="shared" si="13"/>
        <v>0</v>
      </c>
      <c r="K20" s="501"/>
      <c r="L20" s="501"/>
      <c r="M20" s="336">
        <f t="shared" si="14"/>
        <v>0</v>
      </c>
      <c r="N20" s="501"/>
      <c r="O20" s="501"/>
      <c r="P20" s="336">
        <f t="shared" si="21"/>
        <v>0</v>
      </c>
      <c r="Q20" s="501"/>
      <c r="R20" s="504"/>
      <c r="S20" s="336">
        <f t="shared" si="22"/>
        <v>0</v>
      </c>
      <c r="T20" s="501"/>
      <c r="U20" s="504"/>
      <c r="V20" s="336">
        <f t="shared" si="23"/>
        <v>0</v>
      </c>
      <c r="W20" s="501"/>
      <c r="X20" s="503"/>
    </row>
    <row r="21" spans="2:24" ht="23.25" customHeight="1" x14ac:dyDescent="0.3">
      <c r="B21" s="6">
        <v>21</v>
      </c>
      <c r="C21" s="684" t="s">
        <v>867</v>
      </c>
      <c r="D21" s="257">
        <f t="shared" si="18"/>
        <v>0</v>
      </c>
      <c r="E21" s="282">
        <f t="shared" si="20"/>
        <v>0</v>
      </c>
      <c r="F21" s="282">
        <f t="shared" si="19"/>
        <v>0</v>
      </c>
      <c r="G21" s="336">
        <f t="shared" si="12"/>
        <v>0</v>
      </c>
      <c r="H21" s="501"/>
      <c r="I21" s="501"/>
      <c r="J21" s="336">
        <f t="shared" si="13"/>
        <v>0</v>
      </c>
      <c r="K21" s="501"/>
      <c r="L21" s="501"/>
      <c r="M21" s="336">
        <f t="shared" si="14"/>
        <v>0</v>
      </c>
      <c r="N21" s="501"/>
      <c r="O21" s="501"/>
      <c r="P21" s="336">
        <f t="shared" si="21"/>
        <v>0</v>
      </c>
      <c r="Q21" s="501"/>
      <c r="R21" s="504"/>
      <c r="S21" s="336">
        <f t="shared" si="22"/>
        <v>0</v>
      </c>
      <c r="T21" s="501"/>
      <c r="U21" s="504"/>
      <c r="V21" s="336">
        <f t="shared" si="23"/>
        <v>0</v>
      </c>
      <c r="W21" s="501"/>
      <c r="X21" s="503"/>
    </row>
    <row r="22" spans="2:24" ht="23.25" customHeight="1" x14ac:dyDescent="0.3">
      <c r="B22" s="6">
        <v>22</v>
      </c>
      <c r="C22" s="684" t="s">
        <v>2527</v>
      </c>
      <c r="D22" s="257">
        <f t="shared" si="18"/>
        <v>0</v>
      </c>
      <c r="E22" s="282">
        <f t="shared" si="20"/>
        <v>0</v>
      </c>
      <c r="F22" s="282">
        <f t="shared" si="19"/>
        <v>0</v>
      </c>
      <c r="G22" s="744"/>
      <c r="H22" s="745"/>
      <c r="I22" s="745"/>
      <c r="J22" s="745"/>
      <c r="K22" s="745"/>
      <c r="L22" s="745"/>
      <c r="M22" s="745"/>
      <c r="N22" s="745"/>
      <c r="O22" s="748"/>
      <c r="P22" s="336">
        <f t="shared" si="21"/>
        <v>0</v>
      </c>
      <c r="Q22" s="501"/>
      <c r="R22" s="504"/>
      <c r="S22" s="336">
        <f t="shared" si="22"/>
        <v>0</v>
      </c>
      <c r="T22" s="501"/>
      <c r="U22" s="504"/>
      <c r="V22" s="336">
        <f t="shared" si="23"/>
        <v>0</v>
      </c>
      <c r="W22" s="501"/>
      <c r="X22" s="503"/>
    </row>
    <row r="23" spans="2:24" ht="23.25" customHeight="1" x14ac:dyDescent="0.3">
      <c r="B23" s="6">
        <v>23</v>
      </c>
      <c r="C23" s="684" t="s">
        <v>8454</v>
      </c>
      <c r="D23" s="257">
        <f t="shared" si="18"/>
        <v>0</v>
      </c>
      <c r="E23" s="282">
        <f t="shared" si="20"/>
        <v>0</v>
      </c>
      <c r="F23" s="282">
        <f t="shared" si="19"/>
        <v>0</v>
      </c>
      <c r="G23" s="746"/>
      <c r="H23" s="747"/>
      <c r="I23" s="747"/>
      <c r="J23" s="747"/>
      <c r="K23" s="747"/>
      <c r="L23" s="747"/>
      <c r="M23" s="747"/>
      <c r="N23" s="747"/>
      <c r="O23" s="749"/>
      <c r="P23" s="336">
        <f t="shared" si="21"/>
        <v>0</v>
      </c>
      <c r="Q23" s="501"/>
      <c r="R23" s="504"/>
      <c r="S23" s="336">
        <f t="shared" si="22"/>
        <v>0</v>
      </c>
      <c r="T23" s="501"/>
      <c r="U23" s="504"/>
      <c r="V23" s="336">
        <f t="shared" si="23"/>
        <v>0</v>
      </c>
      <c r="W23" s="501"/>
      <c r="X23" s="503"/>
    </row>
    <row r="24" spans="2:24" ht="23.25" customHeight="1" x14ac:dyDescent="0.3">
      <c r="B24" s="6">
        <v>24</v>
      </c>
      <c r="C24" s="685" t="s">
        <v>3015</v>
      </c>
      <c r="D24" s="257">
        <f>+E24+F24</f>
        <v>0</v>
      </c>
      <c r="E24" s="282">
        <f>+H24+K24+N24+Q24+T24+W24</f>
        <v>0</v>
      </c>
      <c r="F24" s="282">
        <f>+I24+L24+O24+R24+U24+X24</f>
        <v>0</v>
      </c>
      <c r="G24" s="336">
        <f>+H24+I24</f>
        <v>0</v>
      </c>
      <c r="H24" s="501"/>
      <c r="I24" s="501"/>
      <c r="J24" s="336">
        <f>+K24+L24</f>
        <v>0</v>
      </c>
      <c r="K24" s="501"/>
      <c r="L24" s="501"/>
      <c r="M24" s="336">
        <f>+N24+O24</f>
        <v>0</v>
      </c>
      <c r="N24" s="501"/>
      <c r="O24" s="501"/>
      <c r="P24" s="336">
        <f t="shared" si="21"/>
        <v>0</v>
      </c>
      <c r="Q24" s="501"/>
      <c r="R24" s="504"/>
      <c r="S24" s="336">
        <f t="shared" si="22"/>
        <v>0</v>
      </c>
      <c r="T24" s="501"/>
      <c r="U24" s="504"/>
      <c r="V24" s="336">
        <f t="shared" si="23"/>
        <v>0</v>
      </c>
      <c r="W24" s="501"/>
      <c r="X24" s="503"/>
    </row>
    <row r="25" spans="2:24" ht="23.25" customHeight="1" x14ac:dyDescent="0.3">
      <c r="B25" s="6">
        <v>25</v>
      </c>
      <c r="C25" s="670" t="s">
        <v>8380</v>
      </c>
      <c r="D25" s="413">
        <f>+E25+F25</f>
        <v>0</v>
      </c>
      <c r="E25" s="427">
        <f>+H25+K25+N25+Q25+T25+W25</f>
        <v>0</v>
      </c>
      <c r="F25" s="427">
        <f>+I25+L25+O25+R25+U25+X25</f>
        <v>0</v>
      </c>
      <c r="G25" s="417">
        <f>+H25+I25</f>
        <v>0</v>
      </c>
      <c r="H25" s="505"/>
      <c r="I25" s="505"/>
      <c r="J25" s="417">
        <f>+K25+L25</f>
        <v>0</v>
      </c>
      <c r="K25" s="505"/>
      <c r="L25" s="505"/>
      <c r="M25" s="417">
        <f>+N25+O25</f>
        <v>0</v>
      </c>
      <c r="N25" s="505"/>
      <c r="O25" s="505"/>
      <c r="P25" s="417">
        <f>+Q25+R25</f>
        <v>0</v>
      </c>
      <c r="Q25" s="505"/>
      <c r="R25" s="506"/>
      <c r="S25" s="417">
        <f>+T25+U25</f>
        <v>0</v>
      </c>
      <c r="T25" s="505"/>
      <c r="U25" s="506"/>
      <c r="V25" s="417">
        <f>+W25+X25</f>
        <v>0</v>
      </c>
      <c r="W25" s="505"/>
      <c r="X25" s="507"/>
    </row>
    <row r="26" spans="2:24" ht="23.25" customHeight="1" thickBot="1" x14ac:dyDescent="0.35">
      <c r="B26" s="6">
        <v>26</v>
      </c>
      <c r="C26" s="686" t="s">
        <v>1385</v>
      </c>
      <c r="D26" s="283">
        <f t="shared" ref="D26" si="24">E26+F26</f>
        <v>0</v>
      </c>
      <c r="E26" s="284">
        <f t="shared" ref="E26" si="25">H26+K26+N26+Q26+T26+W26</f>
        <v>0</v>
      </c>
      <c r="F26" s="285">
        <f t="shared" ref="F26" si="26">+I26+L26+O26+R26+U26+X26</f>
        <v>0</v>
      </c>
      <c r="G26" s="286">
        <f t="shared" ref="G26" si="27">+H26+I26</f>
        <v>0</v>
      </c>
      <c r="H26" s="546"/>
      <c r="I26" s="547"/>
      <c r="J26" s="286">
        <f t="shared" ref="J26" si="28">+K26+L26</f>
        <v>0</v>
      </c>
      <c r="K26" s="546"/>
      <c r="L26" s="547"/>
      <c r="M26" s="286">
        <f t="shared" ref="M26" si="29">+N26+O26</f>
        <v>0</v>
      </c>
      <c r="N26" s="546"/>
      <c r="O26" s="547"/>
      <c r="P26" s="286">
        <f t="shared" ref="P26" si="30">+Q26+R26</f>
        <v>0</v>
      </c>
      <c r="Q26" s="546"/>
      <c r="R26" s="547"/>
      <c r="S26" s="286">
        <f t="shared" ref="S26" si="31">+T26+U26</f>
        <v>0</v>
      </c>
      <c r="T26" s="546"/>
      <c r="U26" s="547"/>
      <c r="V26" s="286">
        <f t="shared" ref="V26" si="32">+W26+X26</f>
        <v>0</v>
      </c>
      <c r="W26" s="546"/>
      <c r="X26" s="549"/>
    </row>
    <row r="27" spans="2:24" ht="19.2" thickTop="1" x14ac:dyDescent="0.3">
      <c r="B27" s="6">
        <v>27</v>
      </c>
      <c r="C27" s="287"/>
      <c r="D27" s="7"/>
      <c r="E27" s="7"/>
      <c r="F27" s="7"/>
      <c r="G27" s="288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289"/>
    </row>
    <row r="28" spans="2:24" ht="16.2" x14ac:dyDescent="0.35">
      <c r="B28" s="6">
        <v>28</v>
      </c>
      <c r="C28" s="290" t="s">
        <v>1139</v>
      </c>
      <c r="H28" s="816"/>
      <c r="I28" s="816"/>
      <c r="J28" s="816"/>
      <c r="K28" s="816"/>
      <c r="L28" s="816"/>
      <c r="M28" s="816"/>
      <c r="N28" s="816"/>
      <c r="O28" s="816"/>
      <c r="P28" s="816"/>
      <c r="Q28" s="816"/>
      <c r="R28" s="816"/>
      <c r="S28" s="816"/>
      <c r="T28" s="816"/>
      <c r="U28" s="816"/>
      <c r="V28" s="816"/>
      <c r="W28" s="816"/>
      <c r="X28" s="816"/>
    </row>
    <row r="29" spans="2:24" ht="18" customHeight="1" x14ac:dyDescent="0.3">
      <c r="B29" s="6">
        <v>29</v>
      </c>
      <c r="C29" s="817"/>
      <c r="D29" s="818"/>
      <c r="E29" s="818"/>
      <c r="F29" s="818"/>
      <c r="G29" s="818"/>
      <c r="H29" s="818"/>
      <c r="I29" s="818"/>
      <c r="J29" s="818"/>
      <c r="K29" s="818"/>
      <c r="L29" s="818"/>
      <c r="M29" s="818"/>
      <c r="N29" s="818"/>
      <c r="O29" s="818"/>
      <c r="P29" s="818"/>
      <c r="Q29" s="818"/>
      <c r="R29" s="818"/>
      <c r="S29" s="818"/>
      <c r="T29" s="818"/>
      <c r="U29" s="818"/>
      <c r="V29" s="818"/>
      <c r="W29" s="818"/>
      <c r="X29" s="819"/>
    </row>
    <row r="30" spans="2:24" ht="18" customHeight="1" x14ac:dyDescent="0.3">
      <c r="C30" s="820"/>
      <c r="D30" s="821"/>
      <c r="E30" s="821"/>
      <c r="F30" s="821"/>
      <c r="G30" s="821"/>
      <c r="H30" s="821"/>
      <c r="I30" s="821"/>
      <c r="J30" s="821"/>
      <c r="K30" s="821"/>
      <c r="L30" s="821"/>
      <c r="M30" s="821"/>
      <c r="N30" s="821"/>
      <c r="O30" s="821"/>
      <c r="P30" s="821"/>
      <c r="Q30" s="821"/>
      <c r="R30" s="821"/>
      <c r="S30" s="821"/>
      <c r="T30" s="821"/>
      <c r="U30" s="821"/>
      <c r="V30" s="821"/>
      <c r="W30" s="821"/>
      <c r="X30" s="822"/>
    </row>
    <row r="31" spans="2:24" ht="18" customHeight="1" x14ac:dyDescent="0.3">
      <c r="C31" s="820"/>
      <c r="D31" s="821"/>
      <c r="E31" s="821"/>
      <c r="F31" s="821"/>
      <c r="G31" s="821"/>
      <c r="H31" s="821"/>
      <c r="I31" s="821"/>
      <c r="J31" s="821"/>
      <c r="K31" s="821"/>
      <c r="L31" s="821"/>
      <c r="M31" s="821"/>
      <c r="N31" s="821"/>
      <c r="O31" s="821"/>
      <c r="P31" s="821"/>
      <c r="Q31" s="821"/>
      <c r="R31" s="821"/>
      <c r="S31" s="821"/>
      <c r="T31" s="821"/>
      <c r="U31" s="821"/>
      <c r="V31" s="821"/>
      <c r="W31" s="821"/>
      <c r="X31" s="822"/>
    </row>
    <row r="32" spans="2:24" ht="18" customHeight="1" x14ac:dyDescent="0.3">
      <c r="C32" s="820"/>
      <c r="D32" s="821"/>
      <c r="E32" s="821"/>
      <c r="F32" s="821"/>
      <c r="G32" s="821"/>
      <c r="H32" s="821"/>
      <c r="I32" s="821"/>
      <c r="J32" s="821"/>
      <c r="K32" s="821"/>
      <c r="L32" s="821"/>
      <c r="M32" s="821"/>
      <c r="N32" s="821"/>
      <c r="O32" s="821"/>
      <c r="P32" s="821"/>
      <c r="Q32" s="821"/>
      <c r="R32" s="821"/>
      <c r="S32" s="821"/>
      <c r="T32" s="821"/>
      <c r="U32" s="821"/>
      <c r="V32" s="821"/>
      <c r="W32" s="821"/>
      <c r="X32" s="822"/>
    </row>
    <row r="33" spans="3:24" ht="18" customHeight="1" x14ac:dyDescent="0.3">
      <c r="C33" s="823"/>
      <c r="D33" s="824"/>
      <c r="E33" s="824"/>
      <c r="F33" s="824"/>
      <c r="G33" s="824"/>
      <c r="H33" s="824"/>
      <c r="I33" s="824"/>
      <c r="J33" s="824"/>
      <c r="K33" s="824"/>
      <c r="L33" s="824"/>
      <c r="M33" s="824"/>
      <c r="N33" s="824"/>
      <c r="O33" s="824"/>
      <c r="P33" s="824"/>
      <c r="Q33" s="824"/>
      <c r="R33" s="824"/>
      <c r="S33" s="824"/>
      <c r="T33" s="824"/>
      <c r="U33" s="824"/>
      <c r="V33" s="824"/>
      <c r="W33" s="824"/>
      <c r="X33" s="825"/>
    </row>
  </sheetData>
  <sheetProtection algorithmName="SHA-512" hashValue="nBBVNz5P2ZArd8JmOo7bYZjcJr17nWZYhgvba91sSH5sXDoBJinClXItjNZNMUjjcVdK6ClldNCPfwhf1Ec5fA==" saltValue="0I8MWnW233WoKt1qzYukKw==" spinCount="100000" sheet="1" objects="1" scenarios="1" sort="0" autoFilter="0" pivotTables="0"/>
  <mergeCells count="13">
    <mergeCell ref="H28:X28"/>
    <mergeCell ref="C29:X33"/>
    <mergeCell ref="C4:C5"/>
    <mergeCell ref="D4:F4"/>
    <mergeCell ref="G4:I4"/>
    <mergeCell ref="J4:L4"/>
    <mergeCell ref="M4:O4"/>
    <mergeCell ref="P4:R4"/>
    <mergeCell ref="S4:U4"/>
    <mergeCell ref="V4:X4"/>
    <mergeCell ref="P9:X9"/>
    <mergeCell ref="P16:X17"/>
    <mergeCell ref="G22:O23"/>
  </mergeCells>
  <conditionalFormatting sqref="D15:F24">
    <cfRule type="cellIs" dxfId="32" priority="4" operator="equal">
      <formula>0</formula>
    </cfRule>
  </conditionalFormatting>
  <conditionalFormatting sqref="D25:G26 J6:J21 M6:M21 P10:P15 S10:S15 V10:V15 G15:G21">
    <cfRule type="cellIs" dxfId="31" priority="3" operator="equal">
      <formula>0</formula>
    </cfRule>
  </conditionalFormatting>
  <conditionalFormatting sqref="F6:F14">
    <cfRule type="expression" dxfId="30" priority="8">
      <formula>F6&gt;#REF!</formula>
    </cfRule>
  </conditionalFormatting>
  <conditionalFormatting sqref="F15:F24">
    <cfRule type="expression" dxfId="29" priority="5">
      <formula>F15&gt;#REF!</formula>
    </cfRule>
  </conditionalFormatting>
  <conditionalFormatting sqref="F25">
    <cfRule type="expression" dxfId="28" priority="1">
      <formula>F25&gt;#REF!</formula>
    </cfRule>
  </conditionalFormatting>
  <conditionalFormatting sqref="H27">
    <cfRule type="containsText" dxfId="27" priority="278" operator="containsText" text="¡VERIFICAR!">
      <formula>NOT(ISERROR(SEARCH("¡VERIFICAR!",H27)))</formula>
    </cfRule>
  </conditionalFormatting>
  <conditionalFormatting sqref="P6:P8 S6:S8 V6:V8 D6:G14">
    <cfRule type="cellIs" dxfId="26" priority="6" operator="equal">
      <formula>0</formula>
    </cfRule>
  </conditionalFormatting>
  <conditionalFormatting sqref="P18:P26 S18:S26 V18:V26 G24 J24:J26 M24:M26">
    <cfRule type="cellIs" dxfId="25" priority="2" operator="equal">
      <formula>0</formula>
    </cfRule>
  </conditionalFormatting>
  <dataValidations count="1">
    <dataValidation type="whole" operator="greaterThanOrEqual" allowBlank="1" showInputMessage="1" showErrorMessage="1" sqref="D6:X26" xr:uid="{00000000-0002-0000-0F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2">
    <tabColor theme="7" tint="0.79998168889431442"/>
    <pageSetUpPr fitToPage="1"/>
  </sheetPr>
  <dimension ref="B1:I2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6640625" style="51" customWidth="1"/>
    <col min="2" max="2" width="4.44140625" style="101" hidden="1" customWidth="1"/>
    <col min="3" max="3" width="70.5546875" style="51" customWidth="1"/>
    <col min="4" max="4" width="5.88671875" style="29" customWidth="1"/>
    <col min="5" max="5" width="6.77734375" style="51" customWidth="1"/>
    <col min="6" max="8" width="12.5546875" style="51" customWidth="1"/>
    <col min="9" max="9" width="37.6640625" style="51" customWidth="1"/>
    <col min="10" max="16384" width="11.44140625" style="51"/>
  </cols>
  <sheetData>
    <row r="1" spans="2:9" ht="18.600000000000001" x14ac:dyDescent="0.3">
      <c r="B1" s="6">
        <v>1</v>
      </c>
      <c r="C1" s="50" t="s">
        <v>2530</v>
      </c>
      <c r="D1" s="243"/>
      <c r="E1" s="52"/>
      <c r="F1" s="52"/>
      <c r="G1" s="52"/>
      <c r="H1" s="52"/>
      <c r="I1" s="52"/>
    </row>
    <row r="2" spans="2:9" ht="18.600000000000001" x14ac:dyDescent="0.3">
      <c r="B2" s="6">
        <v>2</v>
      </c>
      <c r="C2" s="50" t="s">
        <v>4188</v>
      </c>
      <c r="D2" s="50"/>
      <c r="E2" s="50"/>
      <c r="F2" s="50"/>
      <c r="G2" s="50"/>
      <c r="H2" s="50"/>
    </row>
    <row r="3" spans="2:9" ht="22.2" customHeight="1" x14ac:dyDescent="0.3">
      <c r="B3" s="6">
        <v>3</v>
      </c>
      <c r="C3" s="618" t="s">
        <v>8412</v>
      </c>
      <c r="D3" s="50"/>
      <c r="E3" s="50"/>
      <c r="F3" s="50"/>
      <c r="G3" s="50"/>
      <c r="H3" s="50"/>
    </row>
    <row r="4" spans="2:9" ht="19.2" thickBot="1" x14ac:dyDescent="0.35">
      <c r="B4" s="6">
        <v>4</v>
      </c>
      <c r="C4" s="619" t="s">
        <v>8411</v>
      </c>
      <c r="D4" s="50"/>
      <c r="E4" s="50"/>
      <c r="F4" s="50"/>
      <c r="G4" s="50"/>
      <c r="H4" s="50"/>
    </row>
    <row r="5" spans="2:9" ht="26.25" customHeight="1" thickTop="1" thickBot="1" x14ac:dyDescent="0.35">
      <c r="B5" s="6">
        <v>5</v>
      </c>
      <c r="C5" s="244" t="s">
        <v>872</v>
      </c>
      <c r="D5" s="244"/>
      <c r="E5" s="245"/>
      <c r="F5" s="138" t="s">
        <v>0</v>
      </c>
      <c r="G5" s="182" t="s">
        <v>870</v>
      </c>
      <c r="H5" s="183" t="s">
        <v>871</v>
      </c>
    </row>
    <row r="6" spans="2:9" ht="34.5" customHeight="1" thickTop="1" thickBot="1" x14ac:dyDescent="0.35">
      <c r="B6" s="6">
        <v>6</v>
      </c>
      <c r="C6" s="246" t="s">
        <v>1169</v>
      </c>
      <c r="D6" s="246"/>
      <c r="E6" s="247"/>
      <c r="F6" s="248">
        <f t="shared" ref="F6:F11" si="0">+G6+H6</f>
        <v>0</v>
      </c>
      <c r="G6" s="249">
        <f>SUM(G7:G11)</f>
        <v>0</v>
      </c>
      <c r="H6" s="250">
        <f>SUM(H7:H11)</f>
        <v>0</v>
      </c>
    </row>
    <row r="7" spans="2:9" ht="34.5" customHeight="1" x14ac:dyDescent="0.3">
      <c r="B7" s="6">
        <v>7</v>
      </c>
      <c r="C7" s="251" t="s">
        <v>8369</v>
      </c>
      <c r="D7" s="252" t="s">
        <v>4715</v>
      </c>
      <c r="E7" s="253" t="str">
        <f>IF(AND(F7=0,'CUADRO 11'!F7&gt;0),"**","")</f>
        <v/>
      </c>
      <c r="F7" s="147">
        <f t="shared" si="0"/>
        <v>0</v>
      </c>
      <c r="G7" s="520"/>
      <c r="H7" s="521"/>
    </row>
    <row r="8" spans="2:9" ht="34.5" customHeight="1" x14ac:dyDescent="0.3">
      <c r="B8" s="6">
        <v>8</v>
      </c>
      <c r="C8" s="254" t="s">
        <v>8370</v>
      </c>
      <c r="D8" s="255" t="s">
        <v>4715</v>
      </c>
      <c r="E8" s="256" t="str">
        <f>IF(AND(F8=0,'CUADRO 11'!F13&gt;0),"**","")</f>
        <v/>
      </c>
      <c r="F8" s="257">
        <f t="shared" si="0"/>
        <v>0</v>
      </c>
      <c r="G8" s="501"/>
      <c r="H8" s="522"/>
    </row>
    <row r="9" spans="2:9" ht="34.5" customHeight="1" x14ac:dyDescent="0.3">
      <c r="B9" s="6">
        <v>9</v>
      </c>
      <c r="C9" s="254" t="s">
        <v>2534</v>
      </c>
      <c r="D9" s="258"/>
      <c r="E9" s="256" t="str">
        <f>IF(AND(F9=0,'CUADRO 11'!F18&gt;0),"**","")</f>
        <v/>
      </c>
      <c r="F9" s="257">
        <f t="shared" si="0"/>
        <v>0</v>
      </c>
      <c r="G9" s="501"/>
      <c r="H9" s="522"/>
    </row>
    <row r="10" spans="2:9" ht="34.5" customHeight="1" x14ac:dyDescent="0.3">
      <c r="B10" s="6">
        <v>10</v>
      </c>
      <c r="C10" s="254" t="s">
        <v>8371</v>
      </c>
      <c r="D10" s="258"/>
      <c r="E10" s="256" t="str">
        <f>IF(AND(F10=0,'CUADRO 11'!F45&gt;0),"**","")</f>
        <v/>
      </c>
      <c r="F10" s="257">
        <f t="shared" si="0"/>
        <v>0</v>
      </c>
      <c r="G10" s="501"/>
      <c r="H10" s="522"/>
      <c r="I10" s="835" t="str">
        <f>IF(AND(OR(F10=0),AND(('CUADRO 7'!G8+'CUADRO 7'!M8)&gt;0)),"¿Quién atiende los estudiantes que reciben Servicio de Apoyo Educativo?",(IF(AND(OR(F10&gt;0),AND(('CUADRO 7'!G8+'CUADRO 7'!M8)=0)),"¡No reportó datos en el Cuadro 7!","")))</f>
        <v/>
      </c>
    </row>
    <row r="11" spans="2:9" ht="34.5" customHeight="1" thickBot="1" x14ac:dyDescent="0.35">
      <c r="B11" s="6">
        <v>11</v>
      </c>
      <c r="C11" s="259" t="s">
        <v>8372</v>
      </c>
      <c r="D11" s="260" t="s">
        <v>4715</v>
      </c>
      <c r="E11" s="261" t="str">
        <f>IF(AND(F11=0,'CUADRO 11'!F56&gt;0),"**","")</f>
        <v/>
      </c>
      <c r="F11" s="262">
        <f t="shared" si="0"/>
        <v>0</v>
      </c>
      <c r="G11" s="527"/>
      <c r="H11" s="528"/>
      <c r="I11" s="835"/>
    </row>
    <row r="12" spans="2:9" ht="20.399999999999999" customHeight="1" thickTop="1" x14ac:dyDescent="0.3">
      <c r="B12" s="6">
        <v>12</v>
      </c>
      <c r="C12" s="833" t="s">
        <v>8452</v>
      </c>
      <c r="D12" s="833"/>
      <c r="E12" s="833"/>
      <c r="F12" s="833"/>
      <c r="G12" s="833"/>
      <c r="H12" s="833"/>
    </row>
    <row r="13" spans="2:9" ht="20.399999999999999" customHeight="1" x14ac:dyDescent="0.3">
      <c r="B13" s="6">
        <v>13</v>
      </c>
      <c r="C13" s="834"/>
      <c r="D13" s="834"/>
      <c r="E13" s="834"/>
      <c r="F13" s="834"/>
      <c r="G13" s="834"/>
      <c r="H13" s="834"/>
    </row>
    <row r="14" spans="2:9" ht="20.399999999999999" customHeight="1" x14ac:dyDescent="0.3">
      <c r="B14" s="6">
        <v>14</v>
      </c>
      <c r="C14" s="834"/>
      <c r="D14" s="834"/>
      <c r="E14" s="834"/>
      <c r="F14" s="834"/>
      <c r="G14" s="834"/>
      <c r="H14" s="834"/>
    </row>
    <row r="15" spans="2:9" ht="20.399999999999999" customHeight="1" x14ac:dyDescent="0.3">
      <c r="B15" s="6">
        <v>15</v>
      </c>
      <c r="C15" s="834"/>
      <c r="D15" s="834"/>
      <c r="E15" s="834"/>
      <c r="F15" s="834"/>
      <c r="G15" s="834"/>
      <c r="H15" s="834"/>
    </row>
    <row r="16" spans="2:9" ht="22.95" customHeight="1" x14ac:dyDescent="0.3">
      <c r="B16" s="6">
        <v>16</v>
      </c>
      <c r="C16" s="620" t="str">
        <f>IF(OR(E7="**",E8="**",E9="**",E10="**",E11="**"),"** En el Cuadro 11 se indicaron datos, debe completar este Cuadro.","")</f>
        <v/>
      </c>
      <c r="D16" s="26"/>
      <c r="E16" s="264"/>
      <c r="F16" s="265"/>
      <c r="G16" s="207"/>
      <c r="H16" s="207"/>
    </row>
    <row r="17" spans="2:8" ht="21" customHeight="1" x14ac:dyDescent="0.35">
      <c r="B17" s="6">
        <v>17</v>
      </c>
      <c r="C17" s="99" t="s">
        <v>1139</v>
      </c>
      <c r="D17" s="266"/>
      <c r="E17" s="99"/>
      <c r="G17" s="832"/>
      <c r="H17" s="832"/>
    </row>
    <row r="18" spans="2:8" ht="18.600000000000001" customHeight="1" x14ac:dyDescent="0.3">
      <c r="B18" s="6">
        <v>18</v>
      </c>
      <c r="C18" s="708"/>
      <c r="D18" s="730"/>
      <c r="E18" s="730"/>
      <c r="F18" s="730"/>
      <c r="G18" s="730"/>
      <c r="H18" s="731"/>
    </row>
    <row r="19" spans="2:8" ht="18.600000000000001" customHeight="1" x14ac:dyDescent="0.3">
      <c r="C19" s="732"/>
      <c r="D19" s="733"/>
      <c r="E19" s="733"/>
      <c r="F19" s="733"/>
      <c r="G19" s="733"/>
      <c r="H19" s="734"/>
    </row>
    <row r="20" spans="2:8" ht="18.600000000000001" customHeight="1" x14ac:dyDescent="0.3">
      <c r="C20" s="732"/>
      <c r="D20" s="733"/>
      <c r="E20" s="733"/>
      <c r="F20" s="733"/>
      <c r="G20" s="733"/>
      <c r="H20" s="734"/>
    </row>
    <row r="21" spans="2:8" ht="18.600000000000001" customHeight="1" x14ac:dyDescent="0.3">
      <c r="C21" s="732"/>
      <c r="D21" s="733"/>
      <c r="E21" s="733"/>
      <c r="F21" s="733"/>
      <c r="G21" s="733"/>
      <c r="H21" s="734"/>
    </row>
    <row r="22" spans="2:8" ht="18.600000000000001" customHeight="1" x14ac:dyDescent="0.3">
      <c r="C22" s="735"/>
      <c r="D22" s="736"/>
      <c r="E22" s="736"/>
      <c r="F22" s="736"/>
      <c r="G22" s="736"/>
      <c r="H22" s="737"/>
    </row>
  </sheetData>
  <sheetProtection algorithmName="SHA-512" hashValue="pEor9ppGb+wFC9ykipKjy/bCWh6sNXaL8cABQLfVE0PtP9vdHYHxmTnG2Oj8jv7cJrygr1qn/RCOkoguNwposA==" saltValue="CzRZMf/Pcos4zCPOXjfyOg==" spinCount="100000" sheet="1" objects="1" scenarios="1" sort="0" autoFilter="0" pivotTables="0"/>
  <mergeCells count="4">
    <mergeCell ref="C18:H22"/>
    <mergeCell ref="G17:H17"/>
    <mergeCell ref="C12:H15"/>
    <mergeCell ref="I10:I11"/>
  </mergeCells>
  <conditionalFormatting sqref="F6:F11">
    <cfRule type="cellIs" dxfId="24" priority="4" operator="equal">
      <formula>0</formula>
    </cfRule>
  </conditionalFormatting>
  <conditionalFormatting sqref="F6:H6">
    <cfRule type="cellIs" dxfId="23" priority="3" operator="equal">
      <formula>0</formula>
    </cfRule>
  </conditionalFormatting>
  <dataValidations count="1">
    <dataValidation type="whole" operator="greaterThanOrEqual" allowBlank="1" showInputMessage="1" showErrorMessage="1" sqref="F6:H11" xr:uid="{00000000-0002-0000-10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5" orientation="landscape" r:id="rId1"/>
  <headerFooter scaleWithDoc="0">
    <oddHeader>&amp;C&amp;G</oddHeader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3">
    <tabColor theme="7" tint="0.79998168889431442"/>
    <pageSetUpPr fitToPage="1"/>
  </sheetPr>
  <dimension ref="B1:K7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104" customWidth="1"/>
    <col min="2" max="2" width="7.109375" style="101" hidden="1" customWidth="1"/>
    <col min="3" max="3" width="59" style="104" customWidth="1"/>
    <col min="4" max="4" width="6.44140625" style="104" customWidth="1"/>
    <col min="5" max="5" width="6.44140625" style="207" customWidth="1"/>
    <col min="6" max="8" width="13.88671875" style="104" customWidth="1"/>
    <col min="9" max="9" width="3.77734375" style="104" customWidth="1"/>
    <col min="10" max="11" width="17.88671875" style="104" customWidth="1"/>
    <col min="12" max="16384" width="11.44140625" style="104"/>
  </cols>
  <sheetData>
    <row r="1" spans="2:11" ht="18.600000000000001" x14ac:dyDescent="0.4">
      <c r="B1" s="6">
        <v>1</v>
      </c>
      <c r="C1" s="209" t="s">
        <v>1373</v>
      </c>
      <c r="D1" s="209"/>
      <c r="F1" s="210"/>
      <c r="G1" s="210"/>
      <c r="H1" s="210"/>
    </row>
    <row r="2" spans="2:11" ht="18.600000000000001" x14ac:dyDescent="0.4">
      <c r="B2" s="6">
        <v>2</v>
      </c>
      <c r="C2" s="103" t="s">
        <v>4651</v>
      </c>
      <c r="D2" s="103"/>
      <c r="E2" s="211"/>
      <c r="F2" s="210"/>
      <c r="G2" s="210"/>
      <c r="H2" s="210"/>
    </row>
    <row r="3" spans="2:11" ht="18.600000000000001" x14ac:dyDescent="0.4">
      <c r="B3" s="6">
        <v>3</v>
      </c>
      <c r="C3" s="618" t="s">
        <v>8412</v>
      </c>
      <c r="D3" s="618"/>
      <c r="E3" s="211"/>
      <c r="F3" s="210"/>
      <c r="G3" s="210"/>
      <c r="H3" s="210"/>
    </row>
    <row r="4" spans="2:11" s="51" customFormat="1" ht="19.2" thickBot="1" x14ac:dyDescent="0.35">
      <c r="B4" s="6">
        <v>4</v>
      </c>
      <c r="C4" s="619" t="s">
        <v>8415</v>
      </c>
      <c r="D4" s="628"/>
      <c r="E4" s="212"/>
      <c r="F4" s="50"/>
      <c r="G4" s="50"/>
      <c r="H4" s="50"/>
    </row>
    <row r="5" spans="2:11" ht="30" customHeight="1" thickTop="1" thickBot="1" x14ac:dyDescent="0.35">
      <c r="B5" s="6">
        <v>5</v>
      </c>
      <c r="C5" s="621" t="s">
        <v>872</v>
      </c>
      <c r="D5" s="621"/>
      <c r="E5" s="214"/>
      <c r="F5" s="215" t="s">
        <v>0</v>
      </c>
      <c r="G5" s="216" t="s">
        <v>870</v>
      </c>
      <c r="H5" s="213" t="s">
        <v>871</v>
      </c>
    </row>
    <row r="6" spans="2:11" ht="19.5" customHeight="1" thickTop="1" thickBot="1" x14ac:dyDescent="0.35">
      <c r="B6" s="6">
        <v>6</v>
      </c>
      <c r="C6" s="217" t="s">
        <v>0</v>
      </c>
      <c r="D6" s="184"/>
      <c r="E6" s="218" t="str">
        <f>IF(AND(F6&gt;0,'CUADRO 10'!F6=0),"|**|","")</f>
        <v/>
      </c>
      <c r="F6" s="185">
        <f t="shared" ref="F6:F40" si="0">+G6+H6</f>
        <v>0</v>
      </c>
      <c r="G6" s="186">
        <f>+G7+G13+G18+G45+G56</f>
        <v>0</v>
      </c>
      <c r="H6" s="219">
        <f>+H7+H13+H18+H45+H56</f>
        <v>0</v>
      </c>
      <c r="J6" s="497" t="str">
        <f>IF(E6="|**|","|**| = El Cuadro 10 no tiene información.","")</f>
        <v/>
      </c>
      <c r="K6" s="77"/>
    </row>
    <row r="7" spans="2:11" ht="19.5" customHeight="1" x14ac:dyDescent="0.3">
      <c r="B7" s="6">
        <v>7</v>
      </c>
      <c r="C7" s="220" t="s">
        <v>4723</v>
      </c>
      <c r="D7" s="630" t="s">
        <v>8420</v>
      </c>
      <c r="E7" s="221" t="str">
        <f>IF(OR('CUADRO 10'!F7&gt;F7,'CUADRO 10'!G7&gt;G7,'CUADRO 10'!H7&gt;H7),"*","")</f>
        <v/>
      </c>
      <c r="F7" s="222">
        <f t="shared" si="0"/>
        <v>0</v>
      </c>
      <c r="G7" s="223">
        <f>SUM(G8:G12)</f>
        <v>0</v>
      </c>
      <c r="H7" s="224">
        <f>SUM(H8:H12)</f>
        <v>0</v>
      </c>
    </row>
    <row r="8" spans="2:11" ht="19.5" customHeight="1" x14ac:dyDescent="0.3">
      <c r="B8" s="6">
        <v>8</v>
      </c>
      <c r="C8" s="198" t="s">
        <v>873</v>
      </c>
      <c r="D8" s="196"/>
      <c r="E8" s="225"/>
      <c r="F8" s="78">
        <f t="shared" si="0"/>
        <v>0</v>
      </c>
      <c r="G8" s="550"/>
      <c r="H8" s="479"/>
      <c r="J8" s="837" t="s">
        <v>8417</v>
      </c>
      <c r="K8" s="837"/>
    </row>
    <row r="9" spans="2:11" ht="19.5" customHeight="1" x14ac:dyDescent="0.3">
      <c r="B9" s="6">
        <v>9</v>
      </c>
      <c r="C9" s="198" t="s">
        <v>2543</v>
      </c>
      <c r="D9" s="196"/>
      <c r="E9" s="225"/>
      <c r="F9" s="78">
        <f t="shared" si="0"/>
        <v>0</v>
      </c>
      <c r="G9" s="550"/>
      <c r="H9" s="479"/>
      <c r="J9" s="837"/>
      <c r="K9" s="837"/>
    </row>
    <row r="10" spans="2:11" ht="19.5" customHeight="1" x14ac:dyDescent="0.3">
      <c r="B10" s="6">
        <v>10</v>
      </c>
      <c r="C10" s="198" t="s">
        <v>874</v>
      </c>
      <c r="D10" s="196"/>
      <c r="E10" s="225"/>
      <c r="F10" s="78">
        <f t="shared" si="0"/>
        <v>0</v>
      </c>
      <c r="G10" s="550"/>
      <c r="H10" s="479"/>
      <c r="J10" s="837"/>
      <c r="K10" s="837"/>
    </row>
    <row r="11" spans="2:11" ht="19.5" customHeight="1" x14ac:dyDescent="0.3">
      <c r="B11" s="6">
        <v>11</v>
      </c>
      <c r="C11" s="687" t="s">
        <v>1158</v>
      </c>
      <c r="D11" s="226"/>
      <c r="E11" s="227"/>
      <c r="F11" s="228">
        <f t="shared" si="0"/>
        <v>0</v>
      </c>
      <c r="G11" s="551"/>
      <c r="H11" s="552"/>
      <c r="J11" s="770" t="str">
        <f>IF(OR(E7="*",E13="*",E18="*",E45="*",E56="*"),"* = Los datos del Cuadro 10 son mayores a los reportados en este Cuadro. Recuerde, los datos de este Cuadro pueden ser mayores, en caso de que una persona desempeñe más de un cargo, sino, deben ser iguales a los indicados en el Cuadro 10.","")</f>
        <v/>
      </c>
      <c r="K11" s="770"/>
    </row>
    <row r="12" spans="2:11" ht="19.5" customHeight="1" x14ac:dyDescent="0.3">
      <c r="B12" s="6">
        <v>12</v>
      </c>
      <c r="C12" s="687" t="s">
        <v>2545</v>
      </c>
      <c r="D12" s="226"/>
      <c r="E12" s="227"/>
      <c r="F12" s="228">
        <f t="shared" si="0"/>
        <v>0</v>
      </c>
      <c r="G12" s="551"/>
      <c r="H12" s="552"/>
      <c r="J12" s="770"/>
      <c r="K12" s="770"/>
    </row>
    <row r="13" spans="2:11" ht="19.5" customHeight="1" x14ac:dyDescent="0.3">
      <c r="B13" s="6">
        <v>13</v>
      </c>
      <c r="C13" s="631" t="s">
        <v>4724</v>
      </c>
      <c r="D13" s="632" t="s">
        <v>8420</v>
      </c>
      <c r="E13" s="231" t="str">
        <f>IF(OR('CUADRO 10'!F8&gt;F13,'CUADRO 10'!G8&gt;G13,'CUADRO 10'!H8&gt;H13),"*","")</f>
        <v/>
      </c>
      <c r="F13" s="633">
        <f t="shared" si="0"/>
        <v>0</v>
      </c>
      <c r="G13" s="634">
        <f>SUM(G14:G17)</f>
        <v>0</v>
      </c>
      <c r="H13" s="635">
        <f>SUM(H14:H17)</f>
        <v>0</v>
      </c>
      <c r="J13" s="770"/>
      <c r="K13" s="770"/>
    </row>
    <row r="14" spans="2:11" ht="19.5" customHeight="1" x14ac:dyDescent="0.3">
      <c r="B14" s="6">
        <v>14</v>
      </c>
      <c r="C14" s="198" t="s">
        <v>1159</v>
      </c>
      <c r="D14" s="196"/>
      <c r="E14" s="225"/>
      <c r="F14" s="78">
        <f t="shared" si="0"/>
        <v>0</v>
      </c>
      <c r="G14" s="550"/>
      <c r="H14" s="479"/>
      <c r="J14" s="770"/>
      <c r="K14" s="770"/>
    </row>
    <row r="15" spans="2:11" ht="19.5" customHeight="1" x14ac:dyDescent="0.3">
      <c r="B15" s="6">
        <v>15</v>
      </c>
      <c r="C15" s="198" t="s">
        <v>1160</v>
      </c>
      <c r="D15" s="196"/>
      <c r="E15" s="225"/>
      <c r="F15" s="78">
        <f t="shared" si="0"/>
        <v>0</v>
      </c>
      <c r="G15" s="550"/>
      <c r="H15" s="479"/>
      <c r="J15" s="770"/>
      <c r="K15" s="770"/>
    </row>
    <row r="16" spans="2:11" ht="19.5" customHeight="1" x14ac:dyDescent="0.3">
      <c r="B16" s="6">
        <v>16</v>
      </c>
      <c r="C16" s="687" t="s">
        <v>1161</v>
      </c>
      <c r="D16" s="226"/>
      <c r="E16" s="227"/>
      <c r="F16" s="228">
        <f t="shared" si="0"/>
        <v>0</v>
      </c>
      <c r="G16" s="551"/>
      <c r="H16" s="552"/>
      <c r="J16" s="770"/>
      <c r="K16" s="770"/>
    </row>
    <row r="17" spans="2:11" ht="19.5" customHeight="1" x14ac:dyDescent="0.3">
      <c r="B17" s="6">
        <v>17</v>
      </c>
      <c r="C17" s="688" t="s">
        <v>2546</v>
      </c>
      <c r="D17" s="229"/>
      <c r="E17" s="232"/>
      <c r="F17" s="230">
        <f t="shared" si="0"/>
        <v>0</v>
      </c>
      <c r="G17" s="553"/>
      <c r="H17" s="554"/>
      <c r="J17" s="770"/>
      <c r="K17" s="770"/>
    </row>
    <row r="18" spans="2:11" ht="19.5" customHeight="1" x14ac:dyDescent="0.3">
      <c r="B18" s="6">
        <v>18</v>
      </c>
      <c r="C18" s="203" t="s">
        <v>876</v>
      </c>
      <c r="D18" s="203"/>
      <c r="E18" s="231" t="str">
        <f>IF(OR('CUADRO 10'!F9&gt;F18,'CUADRO 10'!G9&gt;G18,'CUADRO 10'!H9&gt;H18),"*","")</f>
        <v/>
      </c>
      <c r="F18" s="70">
        <f t="shared" si="0"/>
        <v>0</v>
      </c>
      <c r="G18" s="192">
        <f>SUM(G19:G44)</f>
        <v>0</v>
      </c>
      <c r="H18" s="73">
        <f>SUM(H19:H44)</f>
        <v>0</v>
      </c>
      <c r="J18" s="770" t="str">
        <f>IF(E70="***","*** = Indique los docentes que atienden los Proyectos de Educación Abierta.",IF(E70="/***/","/***/ = Indique la matrícula en el Cuadro 1",""))</f>
        <v/>
      </c>
      <c r="K18" s="770"/>
    </row>
    <row r="19" spans="2:11" ht="19.5" customHeight="1" x14ac:dyDescent="0.3">
      <c r="B19" s="6">
        <v>19</v>
      </c>
      <c r="C19" s="198" t="s">
        <v>1143</v>
      </c>
      <c r="D19" s="196"/>
      <c r="E19" s="225"/>
      <c r="F19" s="78">
        <f t="shared" si="0"/>
        <v>0</v>
      </c>
      <c r="G19" s="550"/>
      <c r="H19" s="479"/>
      <c r="J19" s="770"/>
      <c r="K19" s="770"/>
    </row>
    <row r="20" spans="2:11" ht="19.5" customHeight="1" x14ac:dyDescent="0.3">
      <c r="B20" s="6">
        <v>20</v>
      </c>
      <c r="C20" s="198" t="s">
        <v>1144</v>
      </c>
      <c r="D20" s="196"/>
      <c r="E20" s="225"/>
      <c r="F20" s="78">
        <f t="shared" si="0"/>
        <v>0</v>
      </c>
      <c r="G20" s="550"/>
      <c r="H20" s="479"/>
      <c r="J20" s="770"/>
      <c r="K20" s="770"/>
    </row>
    <row r="21" spans="2:11" ht="19.5" customHeight="1" x14ac:dyDescent="0.3">
      <c r="B21" s="6">
        <v>21</v>
      </c>
      <c r="C21" s="198" t="s">
        <v>1146</v>
      </c>
      <c r="D21" s="196"/>
      <c r="E21" s="225"/>
      <c r="F21" s="78">
        <f t="shared" si="0"/>
        <v>0</v>
      </c>
      <c r="G21" s="550"/>
      <c r="H21" s="479"/>
    </row>
    <row r="22" spans="2:11" ht="19.5" customHeight="1" x14ac:dyDescent="0.3">
      <c r="B22" s="6">
        <v>22</v>
      </c>
      <c r="C22" s="198" t="s">
        <v>1145</v>
      </c>
      <c r="D22" s="196"/>
      <c r="E22" s="225"/>
      <c r="F22" s="78">
        <f t="shared" si="0"/>
        <v>0</v>
      </c>
      <c r="G22" s="550"/>
      <c r="H22" s="479"/>
    </row>
    <row r="23" spans="2:11" ht="19.5" customHeight="1" x14ac:dyDescent="0.3">
      <c r="B23" s="6">
        <v>23</v>
      </c>
      <c r="C23" s="198" t="s">
        <v>2522</v>
      </c>
      <c r="D23" s="196"/>
      <c r="E23" s="225"/>
      <c r="F23" s="78">
        <f t="shared" si="0"/>
        <v>0</v>
      </c>
      <c r="G23" s="550"/>
      <c r="H23" s="479"/>
    </row>
    <row r="24" spans="2:11" ht="19.5" customHeight="1" x14ac:dyDescent="0.3">
      <c r="B24" s="6">
        <v>24</v>
      </c>
      <c r="C24" s="198" t="s">
        <v>2523</v>
      </c>
      <c r="D24" s="196"/>
      <c r="E24" s="225"/>
      <c r="F24" s="78">
        <f t="shared" si="0"/>
        <v>0</v>
      </c>
      <c r="G24" s="550"/>
      <c r="H24" s="479"/>
      <c r="K24" s="77"/>
    </row>
    <row r="25" spans="2:11" ht="19.5" customHeight="1" x14ac:dyDescent="0.3">
      <c r="B25" s="6">
        <v>25</v>
      </c>
      <c r="C25" s="198" t="s">
        <v>2524</v>
      </c>
      <c r="D25" s="196"/>
      <c r="E25" s="225"/>
      <c r="F25" s="78">
        <f t="shared" si="0"/>
        <v>0</v>
      </c>
      <c r="G25" s="550"/>
      <c r="H25" s="479"/>
    </row>
    <row r="26" spans="2:11" ht="19.5" customHeight="1" x14ac:dyDescent="0.3">
      <c r="B26" s="6">
        <v>26</v>
      </c>
      <c r="C26" s="198" t="s">
        <v>877</v>
      </c>
      <c r="D26" s="196"/>
      <c r="E26" s="225"/>
      <c r="F26" s="78">
        <f t="shared" si="0"/>
        <v>0</v>
      </c>
      <c r="G26" s="550"/>
      <c r="H26" s="479"/>
    </row>
    <row r="27" spans="2:11" ht="19.5" customHeight="1" x14ac:dyDescent="0.3">
      <c r="B27" s="6">
        <v>27</v>
      </c>
      <c r="C27" s="198" t="s">
        <v>16</v>
      </c>
      <c r="D27" s="196"/>
      <c r="E27" s="225"/>
      <c r="F27" s="78">
        <f t="shared" si="0"/>
        <v>0</v>
      </c>
      <c r="G27" s="550"/>
      <c r="H27" s="479"/>
    </row>
    <row r="28" spans="2:11" ht="19.5" customHeight="1" x14ac:dyDescent="0.3">
      <c r="B28" s="6">
        <v>28</v>
      </c>
      <c r="C28" s="198" t="s">
        <v>5264</v>
      </c>
      <c r="D28" s="196"/>
      <c r="E28" s="225"/>
      <c r="F28" s="78">
        <f t="shared" si="0"/>
        <v>0</v>
      </c>
      <c r="G28" s="550"/>
      <c r="H28" s="479"/>
    </row>
    <row r="29" spans="2:11" ht="19.5" customHeight="1" x14ac:dyDescent="0.3">
      <c r="B29" s="6">
        <v>29</v>
      </c>
      <c r="C29" s="198" t="s">
        <v>5265</v>
      </c>
      <c r="D29" s="196"/>
      <c r="E29" s="225"/>
      <c r="F29" s="78">
        <f t="shared" si="0"/>
        <v>0</v>
      </c>
      <c r="G29" s="550"/>
      <c r="H29" s="479"/>
    </row>
    <row r="30" spans="2:11" ht="19.5" customHeight="1" x14ac:dyDescent="0.3">
      <c r="B30" s="6">
        <v>30</v>
      </c>
      <c r="C30" s="198" t="s">
        <v>5266</v>
      </c>
      <c r="D30" s="196"/>
      <c r="E30" s="225"/>
      <c r="F30" s="78">
        <f t="shared" si="0"/>
        <v>0</v>
      </c>
      <c r="G30" s="550"/>
      <c r="H30" s="479"/>
    </row>
    <row r="31" spans="2:11" ht="19.5" customHeight="1" x14ac:dyDescent="0.3">
      <c r="B31" s="6">
        <v>31</v>
      </c>
      <c r="C31" s="198" t="s">
        <v>5267</v>
      </c>
      <c r="D31" s="196"/>
      <c r="E31" s="225"/>
      <c r="F31" s="78">
        <f t="shared" si="0"/>
        <v>0</v>
      </c>
      <c r="G31" s="550"/>
      <c r="H31" s="479"/>
    </row>
    <row r="32" spans="2:11" ht="19.5" customHeight="1" x14ac:dyDescent="0.3">
      <c r="B32" s="6">
        <v>32</v>
      </c>
      <c r="C32" s="198" t="s">
        <v>950</v>
      </c>
      <c r="D32" s="196"/>
      <c r="E32" s="225"/>
      <c r="F32" s="78">
        <f t="shared" si="0"/>
        <v>0</v>
      </c>
      <c r="G32" s="550"/>
      <c r="H32" s="479"/>
    </row>
    <row r="33" spans="2:8" ht="19.5" customHeight="1" x14ac:dyDescent="0.3">
      <c r="B33" s="6">
        <v>33</v>
      </c>
      <c r="C33" s="198" t="s">
        <v>951</v>
      </c>
      <c r="D33" s="196"/>
      <c r="E33" s="225"/>
      <c r="F33" s="78">
        <f t="shared" si="0"/>
        <v>0</v>
      </c>
      <c r="G33" s="550"/>
      <c r="H33" s="479"/>
    </row>
    <row r="34" spans="2:8" ht="19.5" customHeight="1" x14ac:dyDescent="0.3">
      <c r="B34" s="6">
        <v>34</v>
      </c>
      <c r="C34" s="198" t="s">
        <v>2525</v>
      </c>
      <c r="D34" s="196"/>
      <c r="E34" s="225"/>
      <c r="F34" s="78">
        <f t="shared" si="0"/>
        <v>0</v>
      </c>
      <c r="G34" s="550"/>
      <c r="H34" s="479"/>
    </row>
    <row r="35" spans="2:8" ht="19.5" customHeight="1" x14ac:dyDescent="0.3">
      <c r="B35" s="6">
        <v>35</v>
      </c>
      <c r="C35" s="198" t="s">
        <v>2526</v>
      </c>
      <c r="D35" s="196"/>
      <c r="E35" s="225"/>
      <c r="F35" s="78">
        <f t="shared" si="0"/>
        <v>0</v>
      </c>
      <c r="G35" s="550"/>
      <c r="H35" s="479"/>
    </row>
    <row r="36" spans="2:8" ht="19.5" customHeight="1" x14ac:dyDescent="0.3">
      <c r="B36" s="6">
        <v>36</v>
      </c>
      <c r="C36" s="198" t="s">
        <v>868</v>
      </c>
      <c r="D36" s="196"/>
      <c r="E36" s="225"/>
      <c r="F36" s="78">
        <f t="shared" si="0"/>
        <v>0</v>
      </c>
      <c r="G36" s="550"/>
      <c r="H36" s="479"/>
    </row>
    <row r="37" spans="2:8" ht="19.5" customHeight="1" x14ac:dyDescent="0.3">
      <c r="B37" s="6">
        <v>37</v>
      </c>
      <c r="C37" s="198" t="s">
        <v>869</v>
      </c>
      <c r="D37" s="196"/>
      <c r="E37" s="225"/>
      <c r="F37" s="78">
        <f t="shared" si="0"/>
        <v>0</v>
      </c>
      <c r="G37" s="550"/>
      <c r="H37" s="479"/>
    </row>
    <row r="38" spans="2:8" ht="19.5" customHeight="1" x14ac:dyDescent="0.3">
      <c r="B38" s="6">
        <v>38</v>
      </c>
      <c r="C38" s="198" t="s">
        <v>867</v>
      </c>
      <c r="D38" s="196"/>
      <c r="E38" s="225"/>
      <c r="F38" s="78">
        <f t="shared" si="0"/>
        <v>0</v>
      </c>
      <c r="G38" s="550"/>
      <c r="H38" s="479"/>
    </row>
    <row r="39" spans="2:8" ht="19.5" customHeight="1" x14ac:dyDescent="0.3">
      <c r="B39" s="6">
        <v>39</v>
      </c>
      <c r="C39" s="233" t="s">
        <v>2527</v>
      </c>
      <c r="D39" s="233"/>
      <c r="E39" s="225"/>
      <c r="F39" s="78">
        <f t="shared" si="0"/>
        <v>0</v>
      </c>
      <c r="G39" s="550"/>
      <c r="H39" s="479"/>
    </row>
    <row r="40" spans="2:8" s="51" customFormat="1" ht="19.5" customHeight="1" x14ac:dyDescent="0.3">
      <c r="B40" s="6">
        <v>40</v>
      </c>
      <c r="C40" s="233" t="s">
        <v>8454</v>
      </c>
      <c r="D40" s="233"/>
      <c r="E40" s="225"/>
      <c r="F40" s="228">
        <f t="shared" si="0"/>
        <v>0</v>
      </c>
      <c r="G40" s="551"/>
      <c r="H40" s="552"/>
    </row>
    <row r="41" spans="2:8" ht="21" customHeight="1" x14ac:dyDescent="0.3">
      <c r="B41" s="6">
        <v>41</v>
      </c>
      <c r="C41" s="199" t="s">
        <v>3015</v>
      </c>
      <c r="D41" s="199"/>
      <c r="E41" s="225"/>
      <c r="F41" s="78">
        <f>+G41+H41</f>
        <v>0</v>
      </c>
      <c r="G41" s="550"/>
      <c r="H41" s="479"/>
    </row>
    <row r="42" spans="2:8" ht="21" customHeight="1" x14ac:dyDescent="0.3">
      <c r="B42" s="6">
        <v>42</v>
      </c>
      <c r="C42" s="198" t="s">
        <v>8451</v>
      </c>
      <c r="D42" s="196"/>
      <c r="E42" s="225"/>
      <c r="F42" s="78">
        <f>+G42+H42</f>
        <v>0</v>
      </c>
      <c r="G42" s="550"/>
      <c r="H42" s="479"/>
    </row>
    <row r="43" spans="2:8" ht="21" customHeight="1" x14ac:dyDescent="0.3">
      <c r="B43" s="6">
        <v>43</v>
      </c>
      <c r="C43" s="234" t="s">
        <v>2547</v>
      </c>
      <c r="D43" s="234"/>
      <c r="E43" s="225"/>
      <c r="F43" s="70">
        <f t="shared" ref="F43:F70" si="1">+G43+H43</f>
        <v>0</v>
      </c>
      <c r="G43" s="555"/>
      <c r="H43" s="485"/>
    </row>
    <row r="44" spans="2:8" ht="21" customHeight="1" x14ac:dyDescent="0.3">
      <c r="B44" s="6">
        <v>44</v>
      </c>
      <c r="C44" s="687" t="s">
        <v>1163</v>
      </c>
      <c r="D44" s="226"/>
      <c r="E44" s="227"/>
      <c r="F44" s="228">
        <f t="shared" si="1"/>
        <v>0</v>
      </c>
      <c r="G44" s="551"/>
      <c r="H44" s="552"/>
    </row>
    <row r="45" spans="2:8" ht="21" customHeight="1" x14ac:dyDescent="0.3">
      <c r="B45" s="6">
        <v>45</v>
      </c>
      <c r="C45" s="631" t="s">
        <v>1157</v>
      </c>
      <c r="D45" s="631"/>
      <c r="E45" s="231" t="str">
        <f>IF(OR('CUADRO 10'!F10&gt;F45,'CUADRO 10'!G10&gt;G45,'CUADRO 10'!H10&gt;H45),"*","")</f>
        <v/>
      </c>
      <c r="F45" s="633">
        <f t="shared" si="1"/>
        <v>0</v>
      </c>
      <c r="G45" s="634">
        <f>SUM(G46:G55)</f>
        <v>0</v>
      </c>
      <c r="H45" s="635">
        <f>SUM(H46:H55)</f>
        <v>0</v>
      </c>
    </row>
    <row r="46" spans="2:8" ht="21" customHeight="1" x14ac:dyDescent="0.3">
      <c r="B46" s="6">
        <v>46</v>
      </c>
      <c r="C46" s="198" t="s">
        <v>949</v>
      </c>
      <c r="D46" s="196"/>
      <c r="E46" s="235"/>
      <c r="F46" s="78">
        <f t="shared" si="1"/>
        <v>0</v>
      </c>
      <c r="G46" s="550"/>
      <c r="H46" s="479"/>
    </row>
    <row r="47" spans="2:8" ht="21" customHeight="1" x14ac:dyDescent="0.3">
      <c r="B47" s="6">
        <v>47</v>
      </c>
      <c r="C47" s="198" t="s">
        <v>940</v>
      </c>
      <c r="D47" s="196"/>
      <c r="E47" s="235"/>
      <c r="F47" s="78">
        <f t="shared" si="1"/>
        <v>0</v>
      </c>
      <c r="G47" s="550"/>
      <c r="H47" s="479"/>
    </row>
    <row r="48" spans="2:8" ht="21" customHeight="1" x14ac:dyDescent="0.3">
      <c r="B48" s="6">
        <v>48</v>
      </c>
      <c r="C48" s="198" t="s">
        <v>941</v>
      </c>
      <c r="D48" s="196"/>
      <c r="E48" s="235"/>
      <c r="F48" s="78">
        <f t="shared" si="1"/>
        <v>0</v>
      </c>
      <c r="G48" s="550"/>
      <c r="H48" s="479"/>
    </row>
    <row r="49" spans="2:8" ht="21" customHeight="1" x14ac:dyDescent="0.3">
      <c r="B49" s="6">
        <v>49</v>
      </c>
      <c r="C49" s="199" t="s">
        <v>3413</v>
      </c>
      <c r="D49" s="205"/>
      <c r="E49" s="235"/>
      <c r="F49" s="78">
        <f t="shared" si="1"/>
        <v>0</v>
      </c>
      <c r="G49" s="550"/>
      <c r="H49" s="479"/>
    </row>
    <row r="50" spans="2:8" ht="21" customHeight="1" x14ac:dyDescent="0.3">
      <c r="B50" s="6">
        <v>50</v>
      </c>
      <c r="C50" s="199" t="s">
        <v>947</v>
      </c>
      <c r="D50" s="205"/>
      <c r="E50" s="235"/>
      <c r="F50" s="78">
        <f t="shared" si="1"/>
        <v>0</v>
      </c>
      <c r="G50" s="550"/>
      <c r="H50" s="479"/>
    </row>
    <row r="51" spans="2:8" ht="21" customHeight="1" x14ac:dyDescent="0.3">
      <c r="B51" s="6">
        <v>51</v>
      </c>
      <c r="C51" s="199" t="s">
        <v>942</v>
      </c>
      <c r="D51" s="205"/>
      <c r="E51" s="235"/>
      <c r="F51" s="78">
        <f t="shared" si="1"/>
        <v>0</v>
      </c>
      <c r="G51" s="550"/>
      <c r="H51" s="479"/>
    </row>
    <row r="52" spans="2:8" ht="21" customHeight="1" x14ac:dyDescent="0.3">
      <c r="B52" s="6">
        <v>52</v>
      </c>
      <c r="C52" s="199" t="s">
        <v>945</v>
      </c>
      <c r="D52" s="205"/>
      <c r="E52" s="235"/>
      <c r="F52" s="78">
        <f t="shared" si="1"/>
        <v>0</v>
      </c>
      <c r="G52" s="550"/>
      <c r="H52" s="479"/>
    </row>
    <row r="53" spans="2:8" ht="21" customHeight="1" x14ac:dyDescent="0.3">
      <c r="B53" s="6">
        <v>53</v>
      </c>
      <c r="C53" s="199" t="s">
        <v>946</v>
      </c>
      <c r="D53" s="205"/>
      <c r="E53" s="235"/>
      <c r="F53" s="78">
        <f t="shared" si="1"/>
        <v>0</v>
      </c>
      <c r="G53" s="550"/>
      <c r="H53" s="479"/>
    </row>
    <row r="54" spans="2:8" ht="21" customHeight="1" x14ac:dyDescent="0.3">
      <c r="B54" s="6">
        <v>54</v>
      </c>
      <c r="C54" s="199" t="s">
        <v>2548</v>
      </c>
      <c r="D54" s="205"/>
      <c r="E54" s="235"/>
      <c r="F54" s="78">
        <f t="shared" si="1"/>
        <v>0</v>
      </c>
      <c r="G54" s="550"/>
      <c r="H54" s="479"/>
    </row>
    <row r="55" spans="2:8" ht="21" customHeight="1" x14ac:dyDescent="0.3">
      <c r="B55" s="6">
        <v>55</v>
      </c>
      <c r="C55" s="233" t="s">
        <v>1162</v>
      </c>
      <c r="D55" s="629"/>
      <c r="E55" s="236"/>
      <c r="F55" s="228">
        <f t="shared" si="1"/>
        <v>0</v>
      </c>
      <c r="G55" s="551"/>
      <c r="H55" s="552"/>
    </row>
    <row r="56" spans="2:8" ht="21" customHeight="1" x14ac:dyDescent="0.3">
      <c r="B56" s="6">
        <v>56</v>
      </c>
      <c r="C56" s="637" t="s">
        <v>878</v>
      </c>
      <c r="D56" s="637"/>
      <c r="E56" s="231" t="str">
        <f>IF(OR('CUADRO 10'!F11&gt;F56,'CUADRO 10'!G11&gt;G56,'CUADRO 10'!H11&gt;H56),"*","")</f>
        <v/>
      </c>
      <c r="F56" s="633">
        <f t="shared" si="1"/>
        <v>0</v>
      </c>
      <c r="G56" s="634">
        <f>SUM(G57:G69)</f>
        <v>0</v>
      </c>
      <c r="H56" s="635">
        <f>SUM(H57:H69)</f>
        <v>0</v>
      </c>
    </row>
    <row r="57" spans="2:8" ht="21" customHeight="1" x14ac:dyDescent="0.3">
      <c r="B57" s="6">
        <v>57</v>
      </c>
      <c r="C57" s="199" t="s">
        <v>8453</v>
      </c>
      <c r="D57" s="205"/>
      <c r="E57" s="235"/>
      <c r="F57" s="78">
        <f t="shared" si="1"/>
        <v>0</v>
      </c>
      <c r="G57" s="550"/>
      <c r="H57" s="479"/>
    </row>
    <row r="58" spans="2:8" ht="21" customHeight="1" x14ac:dyDescent="0.3">
      <c r="B58" s="6">
        <v>58</v>
      </c>
      <c r="C58" s="199" t="s">
        <v>997</v>
      </c>
      <c r="D58" s="205"/>
      <c r="E58" s="235"/>
      <c r="F58" s="78">
        <f t="shared" si="1"/>
        <v>0</v>
      </c>
      <c r="G58" s="550"/>
      <c r="H58" s="479"/>
    </row>
    <row r="59" spans="2:8" ht="21" customHeight="1" x14ac:dyDescent="0.3">
      <c r="B59" s="6">
        <v>59</v>
      </c>
      <c r="C59" s="199" t="s">
        <v>948</v>
      </c>
      <c r="D59" s="205"/>
      <c r="E59" s="235"/>
      <c r="F59" s="78">
        <f t="shared" si="1"/>
        <v>0</v>
      </c>
      <c r="G59" s="550"/>
      <c r="H59" s="479"/>
    </row>
    <row r="60" spans="2:8" ht="21" customHeight="1" x14ac:dyDescent="0.3">
      <c r="B60" s="6">
        <v>60</v>
      </c>
      <c r="C60" s="199" t="s">
        <v>3414</v>
      </c>
      <c r="D60" s="205"/>
      <c r="E60" s="235"/>
      <c r="F60" s="78">
        <f t="shared" si="1"/>
        <v>0</v>
      </c>
      <c r="G60" s="550"/>
      <c r="H60" s="479"/>
    </row>
    <row r="61" spans="2:8" ht="21" customHeight="1" x14ac:dyDescent="0.3">
      <c r="B61" s="6">
        <v>61</v>
      </c>
      <c r="C61" s="199" t="s">
        <v>3415</v>
      </c>
      <c r="D61" s="629"/>
      <c r="E61" s="235"/>
      <c r="F61" s="78">
        <f t="shared" si="1"/>
        <v>0</v>
      </c>
      <c r="G61" s="550"/>
      <c r="H61" s="479"/>
    </row>
    <row r="62" spans="2:8" ht="21" customHeight="1" x14ac:dyDescent="0.3">
      <c r="B62" s="6">
        <v>62</v>
      </c>
      <c r="C62" s="199" t="s">
        <v>8444</v>
      </c>
      <c r="D62" s="636" t="s">
        <v>8420</v>
      </c>
      <c r="E62" s="235"/>
      <c r="F62" s="78">
        <f>+G62+H62</f>
        <v>0</v>
      </c>
      <c r="G62" s="550"/>
      <c r="H62" s="479"/>
    </row>
    <row r="63" spans="2:8" ht="21" customHeight="1" x14ac:dyDescent="0.3">
      <c r="B63" s="6">
        <v>63</v>
      </c>
      <c r="C63" s="199" t="s">
        <v>8445</v>
      </c>
      <c r="D63" s="636" t="s">
        <v>8420</v>
      </c>
      <c r="E63" s="235"/>
      <c r="F63" s="78">
        <f t="shared" si="1"/>
        <v>0</v>
      </c>
      <c r="G63" s="550"/>
      <c r="H63" s="479"/>
    </row>
    <row r="64" spans="2:8" ht="21" customHeight="1" x14ac:dyDescent="0.3">
      <c r="B64" s="6">
        <v>64</v>
      </c>
      <c r="C64" s="198" t="s">
        <v>8446</v>
      </c>
      <c r="D64" s="636" t="s">
        <v>8420</v>
      </c>
      <c r="E64" s="235"/>
      <c r="F64" s="78">
        <f t="shared" si="1"/>
        <v>0</v>
      </c>
      <c r="G64" s="550"/>
      <c r="H64" s="479"/>
    </row>
    <row r="65" spans="2:8" ht="21" customHeight="1" x14ac:dyDescent="0.3">
      <c r="B65" s="6">
        <v>65</v>
      </c>
      <c r="C65" s="198" t="s">
        <v>8447</v>
      </c>
      <c r="D65" s="636" t="s">
        <v>8420</v>
      </c>
      <c r="E65" s="235"/>
      <c r="F65" s="78">
        <f t="shared" si="1"/>
        <v>0</v>
      </c>
      <c r="G65" s="550"/>
      <c r="H65" s="479"/>
    </row>
    <row r="66" spans="2:8" ht="21" customHeight="1" x14ac:dyDescent="0.3">
      <c r="B66" s="6">
        <v>66</v>
      </c>
      <c r="C66" s="198" t="s">
        <v>8448</v>
      </c>
      <c r="D66" s="636" t="s">
        <v>8420</v>
      </c>
      <c r="E66" s="235"/>
      <c r="F66" s="78">
        <f t="shared" si="1"/>
        <v>0</v>
      </c>
      <c r="G66" s="550"/>
      <c r="H66" s="479"/>
    </row>
    <row r="67" spans="2:8" ht="21" customHeight="1" x14ac:dyDescent="0.3">
      <c r="B67" s="6">
        <v>67</v>
      </c>
      <c r="C67" s="198" t="s">
        <v>8449</v>
      </c>
      <c r="D67" s="636" t="s">
        <v>8420</v>
      </c>
      <c r="E67" s="235"/>
      <c r="F67" s="78">
        <f t="shared" si="1"/>
        <v>0</v>
      </c>
      <c r="G67" s="550"/>
      <c r="H67" s="479"/>
    </row>
    <row r="68" spans="2:8" ht="21" customHeight="1" x14ac:dyDescent="0.3">
      <c r="B68" s="6">
        <v>68</v>
      </c>
      <c r="C68" s="199" t="s">
        <v>8450</v>
      </c>
      <c r="D68" s="636" t="s">
        <v>8420</v>
      </c>
      <c r="E68" s="235"/>
      <c r="F68" s="78">
        <f t="shared" si="1"/>
        <v>0</v>
      </c>
      <c r="G68" s="550"/>
      <c r="H68" s="479"/>
    </row>
    <row r="69" spans="2:8" ht="21" customHeight="1" thickBot="1" x14ac:dyDescent="0.35">
      <c r="B69" s="6">
        <v>69</v>
      </c>
      <c r="C69" s="687" t="s">
        <v>875</v>
      </c>
      <c r="D69" s="226"/>
      <c r="E69" s="236"/>
      <c r="F69" s="228">
        <f t="shared" si="1"/>
        <v>0</v>
      </c>
      <c r="G69" s="551"/>
      <c r="H69" s="552"/>
    </row>
    <row r="70" spans="2:8" ht="34.799999999999997" customHeight="1" thickBot="1" x14ac:dyDescent="0.35">
      <c r="B70" s="6">
        <v>70</v>
      </c>
      <c r="C70" s="237" t="s">
        <v>8418</v>
      </c>
      <c r="D70" s="237"/>
      <c r="E70" s="238" t="str">
        <f>IF(AND('CUADRO 1'!F16=0,F70=0),"",(IF(AND('CUADRO 1'!F16&gt;0,F70=0),"***",(IF(AND('CUADRO 1'!F16=0,F70&gt;0),"/***/","")))))</f>
        <v/>
      </c>
      <c r="F70" s="239">
        <f t="shared" si="1"/>
        <v>0</v>
      </c>
      <c r="G70" s="556"/>
      <c r="H70" s="557"/>
    </row>
    <row r="71" spans="2:8" ht="15" thickTop="1" x14ac:dyDescent="0.3">
      <c r="B71" s="6">
        <v>71</v>
      </c>
    </row>
    <row r="72" spans="2:8" ht="18.600000000000001" x14ac:dyDescent="0.35">
      <c r="B72" s="6">
        <v>72</v>
      </c>
      <c r="C72" s="99" t="s">
        <v>1139</v>
      </c>
      <c r="D72" s="99"/>
      <c r="E72" s="240"/>
      <c r="F72" s="241"/>
      <c r="G72" s="242"/>
      <c r="H72" s="242"/>
    </row>
    <row r="73" spans="2:8" ht="21" customHeight="1" x14ac:dyDescent="0.3">
      <c r="B73" s="6">
        <v>73</v>
      </c>
      <c r="C73" s="817"/>
      <c r="D73" s="836"/>
      <c r="E73" s="818"/>
      <c r="F73" s="818"/>
      <c r="G73" s="818"/>
      <c r="H73" s="819"/>
    </row>
    <row r="74" spans="2:8" ht="21" customHeight="1" x14ac:dyDescent="0.3">
      <c r="C74" s="820"/>
      <c r="D74" s="821"/>
      <c r="E74" s="821"/>
      <c r="F74" s="821"/>
      <c r="G74" s="821"/>
      <c r="H74" s="822"/>
    </row>
    <row r="75" spans="2:8" x14ac:dyDescent="0.3">
      <c r="C75" s="820"/>
      <c r="D75" s="821"/>
      <c r="E75" s="821"/>
      <c r="F75" s="821"/>
      <c r="G75" s="821"/>
      <c r="H75" s="822"/>
    </row>
    <row r="76" spans="2:8" x14ac:dyDescent="0.3">
      <c r="C76" s="823"/>
      <c r="D76" s="824"/>
      <c r="E76" s="824"/>
      <c r="F76" s="824"/>
      <c r="G76" s="824"/>
      <c r="H76" s="825"/>
    </row>
  </sheetData>
  <sheetProtection algorithmName="SHA-512" hashValue="2fq9PdlmkhDlBGJ/XqkhorsVVLGDGh0pejWITFMZcKVvKIVWQu+g49h5PirGdjECktVrblzTEKScR6Mxk8Julg==" saltValue="WOW2WAZuH58blxuViFfRow==" spinCount="100000" sheet="1" objects="1" scenarios="1" sort="0" autoFilter="0" pivotTables="0"/>
  <mergeCells count="4">
    <mergeCell ref="C73:H76"/>
    <mergeCell ref="J11:K17"/>
    <mergeCell ref="J18:K20"/>
    <mergeCell ref="J8:K10"/>
  </mergeCells>
  <conditionalFormatting sqref="F8:F70">
    <cfRule type="cellIs" dxfId="22" priority="1" operator="equal">
      <formula>0</formula>
    </cfRule>
  </conditionalFormatting>
  <conditionalFormatting sqref="F6:H7 G13:H13 G18:H18 G45:H45 G56:H56">
    <cfRule type="cellIs" dxfId="21" priority="6" operator="equal">
      <formula>0</formula>
    </cfRule>
  </conditionalFormatting>
  <dataValidations count="1">
    <dataValidation type="whole" operator="greaterThanOrEqual" allowBlank="1" showInputMessage="1" showErrorMessage="1" sqref="F6:H70" xr:uid="{00000000-0002-0000-11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8" orientation="portrait" r:id="rId1"/>
  <headerFooter scaleWithDoc="0">
    <oddHeader>&amp;C&amp;G</oddHeader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4">
    <tabColor theme="7" tint="0.79998168889431442"/>
    <pageSetUpPr fitToPage="1"/>
  </sheetPr>
  <dimension ref="B1:N5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33203125" style="104" customWidth="1"/>
    <col min="2" max="2" width="4.6640625" style="101" hidden="1" customWidth="1"/>
    <col min="3" max="3" width="48.6640625" style="104" customWidth="1"/>
    <col min="4" max="4" width="6.5546875" style="104" customWidth="1"/>
    <col min="5" max="13" width="9.109375" style="104" customWidth="1"/>
    <col min="14" max="16384" width="11.44140625" style="104"/>
  </cols>
  <sheetData>
    <row r="1" spans="2:14" ht="18.600000000000001" x14ac:dyDescent="0.3">
      <c r="B1" s="6">
        <v>1</v>
      </c>
      <c r="C1" s="103" t="s">
        <v>1374</v>
      </c>
      <c r="D1" s="179"/>
      <c r="E1" s="179"/>
      <c r="I1" s="52"/>
      <c r="J1" s="52"/>
      <c r="K1" s="52"/>
      <c r="L1" s="52"/>
      <c r="M1" s="52"/>
      <c r="N1" s="52"/>
    </row>
    <row r="2" spans="2:14" ht="18.600000000000001" x14ac:dyDescent="0.3">
      <c r="B2" s="6">
        <v>2</v>
      </c>
      <c r="C2" s="103" t="s">
        <v>4650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4" s="51" customFormat="1" ht="23.25" customHeight="1" thickBot="1" x14ac:dyDescent="0.35">
      <c r="B3" s="6">
        <v>3</v>
      </c>
      <c r="C3" s="617" t="s">
        <v>8416</v>
      </c>
      <c r="D3" s="50"/>
      <c r="E3" s="50"/>
      <c r="F3" s="50"/>
      <c r="G3" s="50"/>
    </row>
    <row r="4" spans="2:14" s="51" customFormat="1" ht="42.6" customHeight="1" thickTop="1" thickBot="1" x14ac:dyDescent="0.35">
      <c r="B4" s="6">
        <v>4</v>
      </c>
      <c r="C4" s="626" t="s">
        <v>872</v>
      </c>
      <c r="D4" s="180"/>
      <c r="E4" s="181" t="s">
        <v>0</v>
      </c>
      <c r="F4" s="182" t="s">
        <v>8363</v>
      </c>
      <c r="G4" s="182" t="s">
        <v>8364</v>
      </c>
      <c r="H4" s="182" t="s">
        <v>8365</v>
      </c>
      <c r="I4" s="182" t="s">
        <v>8366</v>
      </c>
      <c r="J4" s="182" t="s">
        <v>8367</v>
      </c>
      <c r="K4" s="182" t="s">
        <v>8368</v>
      </c>
      <c r="L4" s="182" t="s">
        <v>1164</v>
      </c>
      <c r="M4" s="183" t="s">
        <v>875</v>
      </c>
    </row>
    <row r="5" spans="2:14" ht="24.75" customHeight="1" thickTop="1" thickBot="1" x14ac:dyDescent="0.35">
      <c r="B5" s="6">
        <v>5</v>
      </c>
      <c r="C5" s="184" t="s">
        <v>2529</v>
      </c>
      <c r="D5" s="184"/>
      <c r="E5" s="185">
        <f t="shared" ref="E5:M5" si="0">+E6+E33</f>
        <v>0</v>
      </c>
      <c r="F5" s="186">
        <f t="shared" si="0"/>
        <v>0</v>
      </c>
      <c r="G5" s="187">
        <f t="shared" si="0"/>
        <v>0</v>
      </c>
      <c r="H5" s="187">
        <f t="shared" si="0"/>
        <v>0</v>
      </c>
      <c r="I5" s="187">
        <f t="shared" si="0"/>
        <v>0</v>
      </c>
      <c r="J5" s="187">
        <f t="shared" si="0"/>
        <v>0</v>
      </c>
      <c r="K5" s="187">
        <f t="shared" si="0"/>
        <v>0</v>
      </c>
      <c r="L5" s="186">
        <f t="shared" si="0"/>
        <v>0</v>
      </c>
      <c r="M5" s="188">
        <f t="shared" si="0"/>
        <v>0</v>
      </c>
    </row>
    <row r="6" spans="2:14" ht="22.5" customHeight="1" x14ac:dyDescent="0.3">
      <c r="B6" s="6">
        <v>6</v>
      </c>
      <c r="C6" s="189" t="s">
        <v>876</v>
      </c>
      <c r="D6" s="190"/>
      <c r="E6" s="191">
        <f t="shared" ref="E6:M6" si="1">SUM(E7:E32)</f>
        <v>0</v>
      </c>
      <c r="F6" s="192">
        <f t="shared" si="1"/>
        <v>0</v>
      </c>
      <c r="G6" s="193">
        <f t="shared" si="1"/>
        <v>0</v>
      </c>
      <c r="H6" s="193">
        <f t="shared" si="1"/>
        <v>0</v>
      </c>
      <c r="I6" s="193">
        <f t="shared" si="1"/>
        <v>0</v>
      </c>
      <c r="J6" s="193">
        <f t="shared" si="1"/>
        <v>0</v>
      </c>
      <c r="K6" s="193">
        <f t="shared" si="1"/>
        <v>0</v>
      </c>
      <c r="L6" s="194">
        <f t="shared" si="1"/>
        <v>0</v>
      </c>
      <c r="M6" s="195">
        <f t="shared" si="1"/>
        <v>0</v>
      </c>
    </row>
    <row r="7" spans="2:14" ht="22.5" customHeight="1" x14ac:dyDescent="0.3">
      <c r="B7" s="6">
        <v>7</v>
      </c>
      <c r="C7" s="198" t="s">
        <v>1143</v>
      </c>
      <c r="D7" s="197" t="str">
        <f>IF(AND(E7=(F7+G7+H7+I7+J7+K7+L7+M7)),"","**")</f>
        <v/>
      </c>
      <c r="E7" s="78">
        <f>+'CUADRO 11'!F19</f>
        <v>0</v>
      </c>
      <c r="F7" s="550"/>
      <c r="G7" s="558"/>
      <c r="H7" s="558"/>
      <c r="I7" s="558"/>
      <c r="J7" s="558"/>
      <c r="K7" s="558"/>
      <c r="L7" s="550"/>
      <c r="M7" s="559"/>
    </row>
    <row r="8" spans="2:14" ht="22.5" customHeight="1" x14ac:dyDescent="0.3">
      <c r="B8" s="6">
        <v>8</v>
      </c>
      <c r="C8" s="198" t="s">
        <v>1144</v>
      </c>
      <c r="D8" s="197" t="str">
        <f t="shared" ref="D8:D32" si="2">IF(AND(E8=(F8+G8+H8+I8+J8+K8+L8+M8)),"","**")</f>
        <v/>
      </c>
      <c r="E8" s="78">
        <f>+'CUADRO 11'!F20</f>
        <v>0</v>
      </c>
      <c r="F8" s="550"/>
      <c r="G8" s="558"/>
      <c r="H8" s="558"/>
      <c r="I8" s="558"/>
      <c r="J8" s="558"/>
      <c r="K8" s="558"/>
      <c r="L8" s="550"/>
      <c r="M8" s="559"/>
    </row>
    <row r="9" spans="2:14" ht="22.5" customHeight="1" x14ac:dyDescent="0.3">
      <c r="B9" s="6">
        <v>9</v>
      </c>
      <c r="C9" s="198" t="s">
        <v>1146</v>
      </c>
      <c r="D9" s="197" t="str">
        <f t="shared" si="2"/>
        <v/>
      </c>
      <c r="E9" s="78">
        <f>+'CUADRO 11'!F21</f>
        <v>0</v>
      </c>
      <c r="F9" s="550"/>
      <c r="G9" s="558"/>
      <c r="H9" s="558"/>
      <c r="I9" s="558"/>
      <c r="J9" s="558"/>
      <c r="K9" s="558"/>
      <c r="L9" s="550"/>
      <c r="M9" s="559"/>
    </row>
    <row r="10" spans="2:14" ht="22.5" customHeight="1" x14ac:dyDescent="0.3">
      <c r="B10" s="6">
        <v>10</v>
      </c>
      <c r="C10" s="198" t="s">
        <v>1145</v>
      </c>
      <c r="D10" s="197" t="str">
        <f t="shared" si="2"/>
        <v/>
      </c>
      <c r="E10" s="78">
        <f>+'CUADRO 11'!F22</f>
        <v>0</v>
      </c>
      <c r="F10" s="550"/>
      <c r="G10" s="558"/>
      <c r="H10" s="558"/>
      <c r="I10" s="558"/>
      <c r="J10" s="558"/>
      <c r="K10" s="558"/>
      <c r="L10" s="550"/>
      <c r="M10" s="559"/>
    </row>
    <row r="11" spans="2:14" ht="22.5" customHeight="1" x14ac:dyDescent="0.3">
      <c r="B11" s="6">
        <v>11</v>
      </c>
      <c r="C11" s="198" t="s">
        <v>2522</v>
      </c>
      <c r="D11" s="197" t="str">
        <f t="shared" si="2"/>
        <v/>
      </c>
      <c r="E11" s="78">
        <f>+'CUADRO 11'!F23</f>
        <v>0</v>
      </c>
      <c r="F11" s="550"/>
      <c r="G11" s="560"/>
      <c r="H11" s="558"/>
      <c r="I11" s="558"/>
      <c r="J11" s="558"/>
      <c r="K11" s="558"/>
      <c r="L11" s="550"/>
      <c r="M11" s="559"/>
    </row>
    <row r="12" spans="2:14" ht="22.5" customHeight="1" x14ac:dyDescent="0.3">
      <c r="B12" s="6">
        <v>12</v>
      </c>
      <c r="C12" s="198" t="s">
        <v>2523</v>
      </c>
      <c r="D12" s="197" t="str">
        <f t="shared" si="2"/>
        <v/>
      </c>
      <c r="E12" s="78">
        <f>+'CUADRO 11'!F24</f>
        <v>0</v>
      </c>
      <c r="F12" s="550"/>
      <c r="G12" s="561"/>
      <c r="H12" s="561"/>
      <c r="I12" s="561"/>
      <c r="J12" s="561"/>
      <c r="K12" s="561"/>
      <c r="L12" s="550"/>
      <c r="M12" s="559"/>
    </row>
    <row r="13" spans="2:14" ht="22.5" customHeight="1" x14ac:dyDescent="0.3">
      <c r="B13" s="6">
        <v>13</v>
      </c>
      <c r="C13" s="198" t="s">
        <v>2524</v>
      </c>
      <c r="D13" s="197" t="str">
        <f t="shared" si="2"/>
        <v/>
      </c>
      <c r="E13" s="78">
        <f>+'CUADRO 11'!F25</f>
        <v>0</v>
      </c>
      <c r="F13" s="550"/>
      <c r="G13" s="561"/>
      <c r="H13" s="561"/>
      <c r="I13" s="561"/>
      <c r="J13" s="561"/>
      <c r="K13" s="561"/>
      <c r="L13" s="550"/>
      <c r="M13" s="559"/>
    </row>
    <row r="14" spans="2:14" ht="22.5" customHeight="1" x14ac:dyDescent="0.3">
      <c r="B14" s="6">
        <v>14</v>
      </c>
      <c r="C14" s="198" t="s">
        <v>877</v>
      </c>
      <c r="D14" s="197" t="str">
        <f t="shared" si="2"/>
        <v/>
      </c>
      <c r="E14" s="78">
        <f>+'CUADRO 11'!F26</f>
        <v>0</v>
      </c>
      <c r="F14" s="550"/>
      <c r="G14" s="561"/>
      <c r="H14" s="562"/>
      <c r="I14" s="561"/>
      <c r="J14" s="562"/>
      <c r="K14" s="562"/>
      <c r="L14" s="550"/>
      <c r="M14" s="563"/>
    </row>
    <row r="15" spans="2:14" ht="22.5" customHeight="1" x14ac:dyDescent="0.3">
      <c r="B15" s="6">
        <v>15</v>
      </c>
      <c r="C15" s="198" t="s">
        <v>16</v>
      </c>
      <c r="D15" s="197" t="str">
        <f t="shared" si="2"/>
        <v/>
      </c>
      <c r="E15" s="78">
        <f>+'CUADRO 11'!F27</f>
        <v>0</v>
      </c>
      <c r="F15" s="550"/>
      <c r="G15" s="561"/>
      <c r="H15" s="562"/>
      <c r="I15" s="561"/>
      <c r="J15" s="562"/>
      <c r="K15" s="562"/>
      <c r="L15" s="550"/>
      <c r="M15" s="563"/>
    </row>
    <row r="16" spans="2:14" ht="22.5" customHeight="1" x14ac:dyDescent="0.3">
      <c r="B16" s="6">
        <v>16</v>
      </c>
      <c r="C16" s="198" t="s">
        <v>5264</v>
      </c>
      <c r="D16" s="197" t="str">
        <f t="shared" si="2"/>
        <v/>
      </c>
      <c r="E16" s="78">
        <f>+'CUADRO 11'!F28</f>
        <v>0</v>
      </c>
      <c r="F16" s="550"/>
      <c r="G16" s="561"/>
      <c r="H16" s="562"/>
      <c r="I16" s="561"/>
      <c r="J16" s="562"/>
      <c r="K16" s="562"/>
      <c r="L16" s="550"/>
      <c r="M16" s="563"/>
    </row>
    <row r="17" spans="2:13" ht="22.5" customHeight="1" x14ac:dyDescent="0.3">
      <c r="B17" s="6">
        <v>17</v>
      </c>
      <c r="C17" s="198" t="s">
        <v>5265</v>
      </c>
      <c r="D17" s="197" t="str">
        <f t="shared" si="2"/>
        <v/>
      </c>
      <c r="E17" s="78">
        <f>+'CUADRO 11'!F29</f>
        <v>0</v>
      </c>
      <c r="F17" s="550"/>
      <c r="G17" s="561"/>
      <c r="H17" s="562"/>
      <c r="I17" s="561"/>
      <c r="J17" s="562"/>
      <c r="K17" s="562"/>
      <c r="L17" s="550"/>
      <c r="M17" s="563"/>
    </row>
    <row r="18" spans="2:13" ht="22.5" customHeight="1" x14ac:dyDescent="0.3">
      <c r="B18" s="6">
        <v>18</v>
      </c>
      <c r="C18" s="198" t="s">
        <v>5266</v>
      </c>
      <c r="D18" s="197" t="str">
        <f t="shared" si="2"/>
        <v/>
      </c>
      <c r="E18" s="78">
        <f>+'CUADRO 11'!F30</f>
        <v>0</v>
      </c>
      <c r="F18" s="550"/>
      <c r="G18" s="561"/>
      <c r="H18" s="562"/>
      <c r="I18" s="561"/>
      <c r="J18" s="562"/>
      <c r="K18" s="562"/>
      <c r="L18" s="550"/>
      <c r="M18" s="563"/>
    </row>
    <row r="19" spans="2:13" ht="22.5" customHeight="1" x14ac:dyDescent="0.3">
      <c r="B19" s="6">
        <v>19</v>
      </c>
      <c r="C19" s="198" t="s">
        <v>5267</v>
      </c>
      <c r="D19" s="197" t="str">
        <f t="shared" si="2"/>
        <v/>
      </c>
      <c r="E19" s="78">
        <f>+'CUADRO 11'!F31</f>
        <v>0</v>
      </c>
      <c r="F19" s="550"/>
      <c r="G19" s="561"/>
      <c r="H19" s="562"/>
      <c r="I19" s="561"/>
      <c r="J19" s="562"/>
      <c r="K19" s="562"/>
      <c r="L19" s="550"/>
      <c r="M19" s="563"/>
    </row>
    <row r="20" spans="2:13" ht="22.5" customHeight="1" x14ac:dyDescent="0.3">
      <c r="B20" s="6">
        <v>20</v>
      </c>
      <c r="C20" s="198" t="s">
        <v>950</v>
      </c>
      <c r="D20" s="197" t="str">
        <f t="shared" si="2"/>
        <v/>
      </c>
      <c r="E20" s="78">
        <f>+'CUADRO 11'!F32</f>
        <v>0</v>
      </c>
      <c r="F20" s="550"/>
      <c r="G20" s="558"/>
      <c r="H20" s="558"/>
      <c r="I20" s="558"/>
      <c r="J20" s="558"/>
      <c r="K20" s="558"/>
      <c r="L20" s="550"/>
      <c r="M20" s="559"/>
    </row>
    <row r="21" spans="2:13" ht="22.5" customHeight="1" x14ac:dyDescent="0.3">
      <c r="B21" s="6">
        <v>21</v>
      </c>
      <c r="C21" s="198" t="s">
        <v>951</v>
      </c>
      <c r="D21" s="197" t="str">
        <f t="shared" si="2"/>
        <v/>
      </c>
      <c r="E21" s="78">
        <f>+'CUADRO 11'!F33</f>
        <v>0</v>
      </c>
      <c r="F21" s="550"/>
      <c r="G21" s="558"/>
      <c r="H21" s="558"/>
      <c r="I21" s="558"/>
      <c r="J21" s="558"/>
      <c r="K21" s="558"/>
      <c r="L21" s="550"/>
      <c r="M21" s="559"/>
    </row>
    <row r="22" spans="2:13" ht="22.5" customHeight="1" x14ac:dyDescent="0.3">
      <c r="B22" s="6">
        <v>22</v>
      </c>
      <c r="C22" s="198" t="s">
        <v>2525</v>
      </c>
      <c r="D22" s="197" t="str">
        <f t="shared" si="2"/>
        <v/>
      </c>
      <c r="E22" s="78">
        <f>+'CUADRO 11'!F34</f>
        <v>0</v>
      </c>
      <c r="F22" s="550"/>
      <c r="G22" s="558"/>
      <c r="H22" s="558"/>
      <c r="I22" s="558"/>
      <c r="J22" s="558"/>
      <c r="K22" s="558"/>
      <c r="L22" s="550"/>
      <c r="M22" s="559"/>
    </row>
    <row r="23" spans="2:13" ht="22.5" customHeight="1" x14ac:dyDescent="0.3">
      <c r="B23" s="6">
        <v>23</v>
      </c>
      <c r="C23" s="198" t="s">
        <v>2526</v>
      </c>
      <c r="D23" s="197" t="str">
        <f t="shared" si="2"/>
        <v/>
      </c>
      <c r="E23" s="78">
        <f>+'CUADRO 11'!F35</f>
        <v>0</v>
      </c>
      <c r="F23" s="550"/>
      <c r="G23" s="558"/>
      <c r="H23" s="558"/>
      <c r="I23" s="558"/>
      <c r="J23" s="558"/>
      <c r="K23" s="558"/>
      <c r="L23" s="550"/>
      <c r="M23" s="559"/>
    </row>
    <row r="24" spans="2:13" ht="22.5" customHeight="1" x14ac:dyDescent="0.3">
      <c r="B24" s="6">
        <v>24</v>
      </c>
      <c r="C24" s="198" t="s">
        <v>868</v>
      </c>
      <c r="D24" s="197" t="str">
        <f t="shared" si="2"/>
        <v/>
      </c>
      <c r="E24" s="78">
        <f>+'CUADRO 11'!F36</f>
        <v>0</v>
      </c>
      <c r="F24" s="550"/>
      <c r="G24" s="558"/>
      <c r="H24" s="558"/>
      <c r="I24" s="558"/>
      <c r="J24" s="558"/>
      <c r="K24" s="558"/>
      <c r="L24" s="550"/>
      <c r="M24" s="559"/>
    </row>
    <row r="25" spans="2:13" ht="22.5" customHeight="1" x14ac:dyDescent="0.3">
      <c r="B25" s="6">
        <v>25</v>
      </c>
      <c r="C25" s="198" t="s">
        <v>869</v>
      </c>
      <c r="D25" s="197" t="str">
        <f t="shared" si="2"/>
        <v/>
      </c>
      <c r="E25" s="78">
        <f>+'CUADRO 11'!F37</f>
        <v>0</v>
      </c>
      <c r="F25" s="550"/>
      <c r="G25" s="561"/>
      <c r="H25" s="562"/>
      <c r="I25" s="561"/>
      <c r="J25" s="562"/>
      <c r="K25" s="562"/>
      <c r="L25" s="550"/>
      <c r="M25" s="563"/>
    </row>
    <row r="26" spans="2:13" ht="22.5" customHeight="1" x14ac:dyDescent="0.3">
      <c r="B26" s="6">
        <v>26</v>
      </c>
      <c r="C26" s="198" t="s">
        <v>867</v>
      </c>
      <c r="D26" s="197" t="str">
        <f t="shared" si="2"/>
        <v/>
      </c>
      <c r="E26" s="78">
        <f>+'CUADRO 11'!F38</f>
        <v>0</v>
      </c>
      <c r="F26" s="550"/>
      <c r="G26" s="558"/>
      <c r="H26" s="558"/>
      <c r="I26" s="558"/>
      <c r="J26" s="558"/>
      <c r="K26" s="558"/>
      <c r="L26" s="550"/>
      <c r="M26" s="559"/>
    </row>
    <row r="27" spans="2:13" ht="22.5" customHeight="1" x14ac:dyDescent="0.3">
      <c r="B27" s="6">
        <v>27</v>
      </c>
      <c r="C27" s="198" t="s">
        <v>2527</v>
      </c>
      <c r="D27" s="197" t="str">
        <f t="shared" si="2"/>
        <v/>
      </c>
      <c r="E27" s="78">
        <f>+'CUADRO 11'!F39</f>
        <v>0</v>
      </c>
      <c r="F27" s="550"/>
      <c r="G27" s="558"/>
      <c r="H27" s="558"/>
      <c r="I27" s="558"/>
      <c r="J27" s="558"/>
      <c r="K27" s="558"/>
      <c r="L27" s="550"/>
      <c r="M27" s="559"/>
    </row>
    <row r="28" spans="2:13" ht="22.5" customHeight="1" x14ac:dyDescent="0.3">
      <c r="B28" s="6">
        <v>28</v>
      </c>
      <c r="C28" s="198" t="s">
        <v>8454</v>
      </c>
      <c r="D28" s="197" t="str">
        <f t="shared" si="2"/>
        <v/>
      </c>
      <c r="E28" s="78">
        <f>+'CUADRO 11'!F40</f>
        <v>0</v>
      </c>
      <c r="F28" s="550"/>
      <c r="G28" s="558"/>
      <c r="H28" s="558"/>
      <c r="I28" s="558"/>
      <c r="J28" s="558"/>
      <c r="K28" s="558"/>
      <c r="L28" s="550"/>
      <c r="M28" s="559"/>
    </row>
    <row r="29" spans="2:13" ht="22.5" customHeight="1" x14ac:dyDescent="0.3">
      <c r="B29" s="6">
        <v>29</v>
      </c>
      <c r="C29" s="199" t="s">
        <v>3015</v>
      </c>
      <c r="D29" s="197" t="str">
        <f t="shared" si="2"/>
        <v/>
      </c>
      <c r="E29" s="78">
        <f>+'CUADRO 11'!F41</f>
        <v>0</v>
      </c>
      <c r="F29" s="550"/>
      <c r="G29" s="558"/>
      <c r="H29" s="558"/>
      <c r="I29" s="558"/>
      <c r="J29" s="558"/>
      <c r="K29" s="558"/>
      <c r="L29" s="550"/>
      <c r="M29" s="559"/>
    </row>
    <row r="30" spans="2:13" ht="22.5" customHeight="1" x14ac:dyDescent="0.3">
      <c r="B30" s="6">
        <v>30</v>
      </c>
      <c r="C30" s="196" t="s">
        <v>8451</v>
      </c>
      <c r="D30" s="197" t="str">
        <f t="shared" si="2"/>
        <v/>
      </c>
      <c r="E30" s="78">
        <f>+'CUADRO 11'!F42</f>
        <v>0</v>
      </c>
      <c r="F30" s="550"/>
      <c r="G30" s="558"/>
      <c r="H30" s="558"/>
      <c r="I30" s="558"/>
      <c r="J30" s="558"/>
      <c r="K30" s="558"/>
      <c r="L30" s="550"/>
      <c r="M30" s="559"/>
    </row>
    <row r="31" spans="2:13" ht="22.5" customHeight="1" x14ac:dyDescent="0.3">
      <c r="B31" s="6">
        <v>31</v>
      </c>
      <c r="C31" s="196" t="s">
        <v>2547</v>
      </c>
      <c r="D31" s="197" t="str">
        <f t="shared" si="2"/>
        <v/>
      </c>
      <c r="E31" s="78">
        <f>+'CUADRO 11'!F43</f>
        <v>0</v>
      </c>
      <c r="F31" s="550"/>
      <c r="G31" s="558"/>
      <c r="H31" s="558"/>
      <c r="I31" s="558"/>
      <c r="J31" s="558"/>
      <c r="K31" s="558"/>
      <c r="L31" s="550"/>
      <c r="M31" s="559"/>
    </row>
    <row r="32" spans="2:13" ht="22.5" customHeight="1" x14ac:dyDescent="0.3">
      <c r="B32" s="6">
        <v>32</v>
      </c>
      <c r="C32" s="200" t="s">
        <v>1163</v>
      </c>
      <c r="D32" s="201" t="str">
        <f t="shared" si="2"/>
        <v/>
      </c>
      <c r="E32" s="202">
        <f>+'CUADRO 11'!F44</f>
        <v>0</v>
      </c>
      <c r="F32" s="564"/>
      <c r="G32" s="565"/>
      <c r="H32" s="565"/>
      <c r="I32" s="565"/>
      <c r="J32" s="565"/>
      <c r="K32" s="565"/>
      <c r="L32" s="564"/>
      <c r="M32" s="566"/>
    </row>
    <row r="33" spans="2:13" ht="22.5" customHeight="1" x14ac:dyDescent="0.3">
      <c r="B33" s="6">
        <v>33</v>
      </c>
      <c r="C33" s="203" t="s">
        <v>1157</v>
      </c>
      <c r="D33" s="204"/>
      <c r="E33" s="70">
        <f t="shared" ref="E33:M33" si="3">SUM(E34:E43)</f>
        <v>0</v>
      </c>
      <c r="F33" s="192">
        <f t="shared" si="3"/>
        <v>0</v>
      </c>
      <c r="G33" s="193">
        <f t="shared" si="3"/>
        <v>0</v>
      </c>
      <c r="H33" s="193">
        <f t="shared" si="3"/>
        <v>0</v>
      </c>
      <c r="I33" s="193">
        <f t="shared" si="3"/>
        <v>0</v>
      </c>
      <c r="J33" s="193">
        <f t="shared" si="3"/>
        <v>0</v>
      </c>
      <c r="K33" s="193">
        <f t="shared" si="3"/>
        <v>0</v>
      </c>
      <c r="L33" s="192">
        <f t="shared" si="3"/>
        <v>0</v>
      </c>
      <c r="M33" s="195">
        <f t="shared" si="3"/>
        <v>0</v>
      </c>
    </row>
    <row r="34" spans="2:13" ht="22.5" customHeight="1" x14ac:dyDescent="0.3">
      <c r="B34" s="6">
        <v>34</v>
      </c>
      <c r="C34" s="198" t="s">
        <v>949</v>
      </c>
      <c r="D34" s="197" t="str">
        <f t="shared" ref="D34:D43" si="4">IF(AND(E34=(F34+G34+H34+I34+J34+K34+L34+M34)),"","**")</f>
        <v/>
      </c>
      <c r="E34" s="78">
        <f>+'CUADRO 11'!F46</f>
        <v>0</v>
      </c>
      <c r="F34" s="550"/>
      <c r="G34" s="558"/>
      <c r="H34" s="558"/>
      <c r="I34" s="558"/>
      <c r="J34" s="558"/>
      <c r="K34" s="558"/>
      <c r="L34" s="550"/>
      <c r="M34" s="559"/>
    </row>
    <row r="35" spans="2:13" ht="22.5" customHeight="1" x14ac:dyDescent="0.3">
      <c r="B35" s="6">
        <v>35</v>
      </c>
      <c r="C35" s="198" t="s">
        <v>940</v>
      </c>
      <c r="D35" s="197" t="str">
        <f t="shared" si="4"/>
        <v/>
      </c>
      <c r="E35" s="78">
        <f>+'CUADRO 11'!F47</f>
        <v>0</v>
      </c>
      <c r="F35" s="550"/>
      <c r="G35" s="558"/>
      <c r="H35" s="558"/>
      <c r="I35" s="558"/>
      <c r="J35" s="558"/>
      <c r="K35" s="558"/>
      <c r="L35" s="550"/>
      <c r="M35" s="559"/>
    </row>
    <row r="36" spans="2:13" ht="22.5" customHeight="1" x14ac:dyDescent="0.3">
      <c r="B36" s="6">
        <v>36</v>
      </c>
      <c r="C36" s="198" t="s">
        <v>941</v>
      </c>
      <c r="D36" s="197" t="str">
        <f t="shared" si="4"/>
        <v/>
      </c>
      <c r="E36" s="78">
        <f>+'CUADRO 11'!F48</f>
        <v>0</v>
      </c>
      <c r="F36" s="550"/>
      <c r="G36" s="558"/>
      <c r="H36" s="558"/>
      <c r="I36" s="558"/>
      <c r="J36" s="558"/>
      <c r="K36" s="558"/>
      <c r="L36" s="550"/>
      <c r="M36" s="559"/>
    </row>
    <row r="37" spans="2:13" ht="22.5" customHeight="1" x14ac:dyDescent="0.3">
      <c r="B37" s="6">
        <v>37</v>
      </c>
      <c r="C37" s="199" t="s">
        <v>3413</v>
      </c>
      <c r="D37" s="197" t="str">
        <f t="shared" si="4"/>
        <v/>
      </c>
      <c r="E37" s="78">
        <f>+'CUADRO 11'!F49</f>
        <v>0</v>
      </c>
      <c r="F37" s="550"/>
      <c r="G37" s="558"/>
      <c r="H37" s="558"/>
      <c r="I37" s="558"/>
      <c r="J37" s="558"/>
      <c r="K37" s="558"/>
      <c r="L37" s="550"/>
      <c r="M37" s="559"/>
    </row>
    <row r="38" spans="2:13" ht="22.5" customHeight="1" x14ac:dyDescent="0.3">
      <c r="B38" s="6">
        <v>38</v>
      </c>
      <c r="C38" s="198" t="s">
        <v>947</v>
      </c>
      <c r="D38" s="197" t="str">
        <f t="shared" si="4"/>
        <v/>
      </c>
      <c r="E38" s="78">
        <f>+'CUADRO 11'!F50</f>
        <v>0</v>
      </c>
      <c r="F38" s="550"/>
      <c r="G38" s="558"/>
      <c r="H38" s="558"/>
      <c r="I38" s="558"/>
      <c r="J38" s="558"/>
      <c r="K38" s="558"/>
      <c r="L38" s="550"/>
      <c r="M38" s="559"/>
    </row>
    <row r="39" spans="2:13" ht="22.5" customHeight="1" x14ac:dyDescent="0.3">
      <c r="B39" s="6">
        <v>39</v>
      </c>
      <c r="C39" s="198" t="s">
        <v>942</v>
      </c>
      <c r="D39" s="197" t="str">
        <f t="shared" si="4"/>
        <v/>
      </c>
      <c r="E39" s="78">
        <f>+'CUADRO 11'!F51</f>
        <v>0</v>
      </c>
      <c r="F39" s="550"/>
      <c r="G39" s="558"/>
      <c r="H39" s="558"/>
      <c r="I39" s="558"/>
      <c r="J39" s="558"/>
      <c r="K39" s="558"/>
      <c r="L39" s="550"/>
      <c r="M39" s="559"/>
    </row>
    <row r="40" spans="2:13" ht="22.5" customHeight="1" x14ac:dyDescent="0.3">
      <c r="B40" s="6">
        <v>40</v>
      </c>
      <c r="C40" s="198" t="s">
        <v>945</v>
      </c>
      <c r="D40" s="197" t="str">
        <f t="shared" si="4"/>
        <v/>
      </c>
      <c r="E40" s="78">
        <f>+'CUADRO 11'!F52</f>
        <v>0</v>
      </c>
      <c r="F40" s="550"/>
      <c r="G40" s="558"/>
      <c r="H40" s="558"/>
      <c r="I40" s="558"/>
      <c r="J40" s="558"/>
      <c r="K40" s="558"/>
      <c r="L40" s="550"/>
      <c r="M40" s="559"/>
    </row>
    <row r="41" spans="2:13" ht="22.5" customHeight="1" x14ac:dyDescent="0.3">
      <c r="B41" s="6">
        <v>41</v>
      </c>
      <c r="C41" s="198" t="s">
        <v>946</v>
      </c>
      <c r="D41" s="197" t="str">
        <f t="shared" si="4"/>
        <v/>
      </c>
      <c r="E41" s="78">
        <f>+'CUADRO 11'!F53</f>
        <v>0</v>
      </c>
      <c r="F41" s="550"/>
      <c r="G41" s="558"/>
      <c r="H41" s="558"/>
      <c r="I41" s="558"/>
      <c r="J41" s="558"/>
      <c r="K41" s="558"/>
      <c r="L41" s="550"/>
      <c r="M41" s="559"/>
    </row>
    <row r="42" spans="2:13" ht="22.5" customHeight="1" x14ac:dyDescent="0.3">
      <c r="B42" s="6">
        <v>42</v>
      </c>
      <c r="C42" s="198" t="s">
        <v>2548</v>
      </c>
      <c r="D42" s="197" t="str">
        <f t="shared" si="4"/>
        <v/>
      </c>
      <c r="E42" s="78">
        <f>+'CUADRO 11'!F54</f>
        <v>0</v>
      </c>
      <c r="F42" s="550"/>
      <c r="G42" s="558"/>
      <c r="H42" s="558"/>
      <c r="I42" s="558"/>
      <c r="J42" s="558"/>
      <c r="K42" s="558"/>
      <c r="L42" s="550"/>
      <c r="M42" s="559"/>
    </row>
    <row r="43" spans="2:13" ht="22.5" customHeight="1" thickBot="1" x14ac:dyDescent="0.35">
      <c r="B43" s="6">
        <v>43</v>
      </c>
      <c r="C43" s="689" t="s">
        <v>1162</v>
      </c>
      <c r="D43" s="206" t="str">
        <f t="shared" si="4"/>
        <v/>
      </c>
      <c r="E43" s="93">
        <f>+'CUADRO 11'!F55</f>
        <v>0</v>
      </c>
      <c r="F43" s="567"/>
      <c r="G43" s="568"/>
      <c r="H43" s="568"/>
      <c r="I43" s="568"/>
      <c r="J43" s="568"/>
      <c r="K43" s="568"/>
      <c r="L43" s="567"/>
      <c r="M43" s="569"/>
    </row>
    <row r="44" spans="2:13" s="51" customFormat="1" ht="15.75" customHeight="1" thickTop="1" x14ac:dyDescent="0.3">
      <c r="B44" s="6">
        <v>44</v>
      </c>
      <c r="C44" s="26"/>
      <c r="D44" s="26"/>
      <c r="E44" s="431" t="str" cm="1">
        <f t="array" ref="E44">IF(OR(D7:D43="**"),"**","")</f>
        <v/>
      </c>
      <c r="F44" s="838" t="str">
        <f>IF(E44="**","** = ¡VERIFICAR!. Los datos desglosados no coinciden con el total.","")</f>
        <v/>
      </c>
      <c r="G44" s="838"/>
      <c r="H44" s="838"/>
      <c r="I44" s="838"/>
      <c r="J44" s="838"/>
      <c r="K44" s="838"/>
      <c r="L44" s="838"/>
      <c r="M44" s="838"/>
    </row>
    <row r="45" spans="2:13" ht="16.2" x14ac:dyDescent="0.35">
      <c r="B45" s="6">
        <v>45</v>
      </c>
      <c r="C45" s="99" t="s">
        <v>1139</v>
      </c>
      <c r="D45" s="99"/>
      <c r="E45" s="638"/>
      <c r="F45" s="839"/>
      <c r="G45" s="839"/>
      <c r="H45" s="839"/>
      <c r="I45" s="839"/>
      <c r="J45" s="839"/>
      <c r="K45" s="839"/>
      <c r="L45" s="839"/>
      <c r="M45" s="839"/>
    </row>
    <row r="46" spans="2:13" x14ac:dyDescent="0.3">
      <c r="B46" s="6">
        <v>46</v>
      </c>
      <c r="C46" s="817"/>
      <c r="D46" s="818"/>
      <c r="E46" s="818"/>
      <c r="F46" s="818"/>
      <c r="G46" s="818"/>
      <c r="H46" s="818"/>
      <c r="I46" s="818"/>
      <c r="J46" s="818"/>
      <c r="K46" s="818"/>
      <c r="L46" s="818"/>
      <c r="M46" s="819"/>
    </row>
    <row r="47" spans="2:13" x14ac:dyDescent="0.3">
      <c r="C47" s="820"/>
      <c r="D47" s="821"/>
      <c r="E47" s="821"/>
      <c r="F47" s="821"/>
      <c r="G47" s="821"/>
      <c r="H47" s="821"/>
      <c r="I47" s="821"/>
      <c r="J47" s="821"/>
      <c r="K47" s="821"/>
      <c r="L47" s="821"/>
      <c r="M47" s="822"/>
    </row>
    <row r="48" spans="2:13" x14ac:dyDescent="0.3">
      <c r="C48" s="820"/>
      <c r="D48" s="821"/>
      <c r="E48" s="821"/>
      <c r="F48" s="821"/>
      <c r="G48" s="821"/>
      <c r="H48" s="821"/>
      <c r="I48" s="821"/>
      <c r="J48" s="821"/>
      <c r="K48" s="821"/>
      <c r="L48" s="821"/>
      <c r="M48" s="822"/>
    </row>
    <row r="49" spans="3:13" x14ac:dyDescent="0.3">
      <c r="C49" s="820"/>
      <c r="D49" s="821"/>
      <c r="E49" s="821"/>
      <c r="F49" s="821"/>
      <c r="G49" s="821"/>
      <c r="H49" s="821"/>
      <c r="I49" s="821"/>
      <c r="J49" s="821"/>
      <c r="K49" s="821"/>
      <c r="L49" s="821"/>
      <c r="M49" s="822"/>
    </row>
    <row r="50" spans="3:13" x14ac:dyDescent="0.3">
      <c r="C50" s="823"/>
      <c r="D50" s="824"/>
      <c r="E50" s="824"/>
      <c r="F50" s="824"/>
      <c r="G50" s="824"/>
      <c r="H50" s="824"/>
      <c r="I50" s="824"/>
      <c r="J50" s="824"/>
      <c r="K50" s="824"/>
      <c r="L50" s="824"/>
      <c r="M50" s="825"/>
    </row>
  </sheetData>
  <sheetProtection algorithmName="SHA-512" hashValue="81tP6KaYfRv66gHUIfvqRkXP8rssUn1C3W40+0zYariGlRZC5yIyWJKmS9lpGSWYQfNj8oBi4a6pu9laKu45Ow==" saltValue="Vrt0hNqkzcp4jeAPFinHOA==" spinCount="100000" sheet="1" objects="1" scenarios="1" sort="0" autoFilter="0" pivotTables="0"/>
  <mergeCells count="2">
    <mergeCell ref="C46:M50"/>
    <mergeCell ref="F44:M45"/>
  </mergeCells>
  <conditionalFormatting sqref="E5:E43">
    <cfRule type="cellIs" dxfId="20" priority="1" operator="equal">
      <formula>0</formula>
    </cfRule>
  </conditionalFormatting>
  <conditionalFormatting sqref="F5:M6 F33:M33">
    <cfRule type="cellIs" dxfId="19" priority="5" operator="equal">
      <formula>0</formula>
    </cfRule>
  </conditionalFormatting>
  <dataValidations count="1">
    <dataValidation type="whole" operator="greaterThanOrEqual" allowBlank="1" showInputMessage="1" showErrorMessage="1" sqref="E5:M43" xr:uid="{00000000-0002-0000-12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2" orientation="landscape" r:id="rId1"/>
  <headerFooter scaleWithDoc="0">
    <oddHeader>&amp;C&amp;G</oddHeader>
    <oddFooter>&amp;R&amp;"Gentium Basic,Normal"&amp;A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9B14-B81F-4BCF-A2A2-7B3B8C166F44}">
  <sheetPr codeName="Hoja3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104" customWidth="1"/>
    <col min="2" max="2" width="6.6640625" style="606" hidden="1" customWidth="1"/>
    <col min="3" max="3" width="35.88671875" style="159" hidden="1" customWidth="1"/>
    <col min="4" max="4" width="4.6640625" style="161" customWidth="1"/>
    <col min="5" max="5" width="81.88671875" style="160" customWidth="1"/>
    <col min="6" max="6" width="11.44140625" style="104"/>
    <col min="7" max="7" width="53" style="104" customWidth="1"/>
    <col min="8" max="9" width="9.33203125" style="104" hidden="1" customWidth="1"/>
    <col min="10" max="10" width="9.33203125" style="104" customWidth="1"/>
    <col min="11" max="16384" width="11.44140625" style="104"/>
  </cols>
  <sheetData>
    <row r="1" spans="2:9" ht="18.600000000000001" x14ac:dyDescent="0.3">
      <c r="B1" s="6">
        <v>1</v>
      </c>
      <c r="D1" s="103" t="s">
        <v>2528</v>
      </c>
      <c r="F1" s="160"/>
    </row>
    <row r="2" spans="2:9" ht="41.4" customHeight="1" x14ac:dyDescent="0.3">
      <c r="B2" s="6">
        <v>2</v>
      </c>
      <c r="D2" s="841" t="s">
        <v>8410</v>
      </c>
      <c r="E2" s="841"/>
      <c r="F2" s="841"/>
      <c r="G2" s="841"/>
    </row>
    <row r="3" spans="2:9" ht="8.4" customHeight="1" x14ac:dyDescent="0.3">
      <c r="B3" s="6">
        <v>3</v>
      </c>
      <c r="E3" s="50"/>
      <c r="F3" s="162"/>
    </row>
    <row r="4" spans="2:9" ht="18.75" customHeight="1" x14ac:dyDescent="0.3">
      <c r="B4" s="6">
        <v>4</v>
      </c>
      <c r="C4" s="159" t="s">
        <v>4652</v>
      </c>
      <c r="D4" s="163" t="s">
        <v>957</v>
      </c>
      <c r="E4" s="842" t="s">
        <v>3420</v>
      </c>
      <c r="F4" s="570"/>
      <c r="G4" s="497" t="str">
        <f>IF(F4="","Responda la pregunta 1","")</f>
        <v>Responda la pregunta 1</v>
      </c>
      <c r="H4" s="164" t="s">
        <v>1167</v>
      </c>
      <c r="I4" s="164" t="s">
        <v>1167</v>
      </c>
    </row>
    <row r="5" spans="2:9" ht="18.75" customHeight="1" x14ac:dyDescent="0.3">
      <c r="B5" s="6">
        <v>5</v>
      </c>
      <c r="D5" s="163"/>
      <c r="E5" s="842"/>
      <c r="H5" s="164" t="s">
        <v>1168</v>
      </c>
      <c r="I5" s="164" t="s">
        <v>1168</v>
      </c>
    </row>
    <row r="6" spans="2:9" ht="18.75" customHeight="1" x14ac:dyDescent="0.3">
      <c r="B6" s="6">
        <v>6</v>
      </c>
      <c r="D6" s="163"/>
      <c r="E6" s="842"/>
      <c r="H6" s="164"/>
      <c r="I6" s="123" t="s">
        <v>4653</v>
      </c>
    </row>
    <row r="7" spans="2:9" ht="11.4" customHeight="1" x14ac:dyDescent="0.3">
      <c r="B7" s="6">
        <v>7</v>
      </c>
      <c r="D7" s="163"/>
      <c r="E7" s="165"/>
      <c r="F7" s="166"/>
      <c r="H7" s="164" t="s">
        <v>1376</v>
      </c>
      <c r="I7" s="123"/>
    </row>
    <row r="8" spans="2:9" ht="18.75" customHeight="1" x14ac:dyDescent="0.3">
      <c r="B8" s="6">
        <v>8</v>
      </c>
      <c r="C8" s="29" t="s">
        <v>4654</v>
      </c>
      <c r="D8" s="163" t="s">
        <v>958</v>
      </c>
      <c r="E8" s="167" t="s">
        <v>3394</v>
      </c>
    </row>
    <row r="9" spans="2:9" ht="18.75" customHeight="1" x14ac:dyDescent="0.3">
      <c r="B9" s="6">
        <v>9</v>
      </c>
      <c r="C9" s="29" t="s">
        <v>4654</v>
      </c>
      <c r="D9" s="163"/>
      <c r="E9" s="168" t="s">
        <v>4655</v>
      </c>
      <c r="F9" s="570"/>
      <c r="G9" s="497" t="str">
        <f>IF(F9="","Responda la pregunta","")</f>
        <v>Responda la pregunta</v>
      </c>
    </row>
    <row r="10" spans="2:9" ht="18.600000000000001" customHeight="1" x14ac:dyDescent="0.3">
      <c r="B10" s="6">
        <v>10</v>
      </c>
      <c r="C10" s="29" t="s">
        <v>4654</v>
      </c>
      <c r="D10" s="163"/>
      <c r="E10" s="146" t="s">
        <v>4656</v>
      </c>
      <c r="F10" s="570"/>
      <c r="G10" s="497" t="str">
        <f t="shared" ref="G10:G13" si="0">IF(F10="","Responda la pregunta","")</f>
        <v>Responda la pregunta</v>
      </c>
    </row>
    <row r="11" spans="2:9" ht="18.75" customHeight="1" x14ac:dyDescent="0.3">
      <c r="B11" s="6">
        <v>11</v>
      </c>
      <c r="C11" s="29" t="s">
        <v>4654</v>
      </c>
      <c r="D11" s="163"/>
      <c r="E11" s="146" t="s">
        <v>4657</v>
      </c>
      <c r="F11" s="570"/>
      <c r="G11" s="497" t="str">
        <f t="shared" si="0"/>
        <v>Responda la pregunta</v>
      </c>
    </row>
    <row r="12" spans="2:9" ht="18.600000000000001" customHeight="1" x14ac:dyDescent="0.3">
      <c r="B12" s="6">
        <v>12</v>
      </c>
      <c r="C12" s="29" t="s">
        <v>4654</v>
      </c>
      <c r="D12" s="163"/>
      <c r="E12" s="146" t="s">
        <v>4658</v>
      </c>
      <c r="F12" s="570"/>
      <c r="G12" s="497" t="str">
        <f t="shared" si="0"/>
        <v>Responda la pregunta</v>
      </c>
    </row>
    <row r="13" spans="2:9" ht="18.75" customHeight="1" x14ac:dyDescent="0.3">
      <c r="B13" s="6">
        <v>13</v>
      </c>
      <c r="C13" s="29" t="s">
        <v>4654</v>
      </c>
      <c r="D13" s="163"/>
      <c r="E13" s="146" t="s">
        <v>4659</v>
      </c>
      <c r="F13" s="570"/>
      <c r="G13" s="497" t="str">
        <f t="shared" si="0"/>
        <v>Responda la pregunta</v>
      </c>
    </row>
    <row r="14" spans="2:9" ht="11.4" customHeight="1" x14ac:dyDescent="0.3">
      <c r="B14" s="6">
        <v>14</v>
      </c>
      <c r="C14" s="160"/>
      <c r="D14" s="163"/>
      <c r="E14" s="169"/>
      <c r="F14" s="170"/>
      <c r="G14" s="604"/>
    </row>
    <row r="15" spans="2:9" ht="18.600000000000001" customHeight="1" x14ac:dyDescent="0.3">
      <c r="B15" s="6">
        <v>15</v>
      </c>
      <c r="C15" s="160" t="s">
        <v>4660</v>
      </c>
      <c r="D15" s="163" t="s">
        <v>959</v>
      </c>
      <c r="E15" s="167" t="s">
        <v>4661</v>
      </c>
      <c r="F15" s="570"/>
      <c r="G15" s="497" t="str">
        <f t="shared" ref="G15" si="1">IF(F15="","Responda la pregunta","")</f>
        <v>Responda la pregunta</v>
      </c>
    </row>
    <row r="16" spans="2:9" ht="18.600000000000001" customHeight="1" x14ac:dyDescent="0.3">
      <c r="B16" s="6">
        <v>16</v>
      </c>
      <c r="C16" s="160"/>
      <c r="D16" s="163"/>
      <c r="E16" s="664" t="str">
        <f>IF(F15="Sí","Responda lo que se le solicita en 3.1",IF(F15="No","Seleccione el o los motivos por los que no se ha habilitado (ver punto 3.2):",""))</f>
        <v/>
      </c>
      <c r="F16" s="171"/>
      <c r="G16" s="662" t="str">
        <f>IF(AND($F$17="",$F$15="Sí"),1,"")</f>
        <v/>
      </c>
    </row>
    <row r="17" spans="2:7" ht="18.75" customHeight="1" x14ac:dyDescent="0.3">
      <c r="B17" s="6">
        <v>17</v>
      </c>
      <c r="C17" s="160" t="s">
        <v>4662</v>
      </c>
      <c r="D17" s="172" t="s">
        <v>4663</v>
      </c>
      <c r="E17" s="173" t="s">
        <v>4664</v>
      </c>
      <c r="F17" s="174"/>
      <c r="G17" s="843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6">
        <v>18</v>
      </c>
      <c r="C18" s="160" t="s">
        <v>4665</v>
      </c>
      <c r="D18" s="172" t="s">
        <v>4666</v>
      </c>
      <c r="E18" s="173" t="s">
        <v>8362</v>
      </c>
      <c r="G18" s="843"/>
    </row>
    <row r="19" spans="2:7" ht="18.75" customHeight="1" x14ac:dyDescent="0.3">
      <c r="B19" s="6">
        <v>19</v>
      </c>
      <c r="C19" s="160" t="s">
        <v>4665</v>
      </c>
      <c r="D19" s="172"/>
      <c r="E19" s="665" t="s">
        <v>4667</v>
      </c>
      <c r="F19" s="174"/>
      <c r="G19" s="773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6">
        <v>20</v>
      </c>
      <c r="C20" s="160" t="s">
        <v>4665</v>
      </c>
      <c r="D20" s="172"/>
      <c r="E20" s="665" t="s">
        <v>4668</v>
      </c>
      <c r="F20" s="174"/>
      <c r="G20" s="773"/>
    </row>
    <row r="21" spans="2:7" ht="18.75" customHeight="1" x14ac:dyDescent="0.3">
      <c r="B21" s="6">
        <v>21</v>
      </c>
      <c r="C21" s="160" t="s">
        <v>4665</v>
      </c>
      <c r="D21" s="172"/>
      <c r="E21" s="665" t="s">
        <v>4669</v>
      </c>
      <c r="F21" s="174"/>
      <c r="G21" s="844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6">
        <v>22</v>
      </c>
      <c r="C22" s="160" t="s">
        <v>4665</v>
      </c>
      <c r="D22" s="172"/>
      <c r="E22" s="665" t="s">
        <v>4670</v>
      </c>
      <c r="F22" s="174"/>
      <c r="G22" s="844"/>
    </row>
    <row r="23" spans="2:7" ht="12" customHeight="1" x14ac:dyDescent="0.3">
      <c r="B23" s="6">
        <v>23</v>
      </c>
      <c r="D23" s="163"/>
      <c r="E23" s="175"/>
      <c r="F23" s="168"/>
      <c r="G23" s="663"/>
    </row>
    <row r="24" spans="2:7" ht="18.75" customHeight="1" x14ac:dyDescent="0.3">
      <c r="B24" s="6">
        <v>24</v>
      </c>
      <c r="C24" s="159" t="s">
        <v>4671</v>
      </c>
      <c r="D24" s="163" t="s">
        <v>960</v>
      </c>
      <c r="E24" s="167" t="s">
        <v>3531</v>
      </c>
    </row>
    <row r="25" spans="2:7" ht="18.75" customHeight="1" x14ac:dyDescent="0.3">
      <c r="B25" s="6">
        <v>25</v>
      </c>
      <c r="C25" s="159" t="s">
        <v>4671</v>
      </c>
      <c r="D25" s="163"/>
      <c r="E25" s="168" t="s">
        <v>4672</v>
      </c>
      <c r="F25" s="570"/>
      <c r="G25" s="840" t="str">
        <f>IF(OR(F25="X",F26="X",F27="X",F28="X"),"","Responda la pregunta 4")</f>
        <v>Responda la pregunta 4</v>
      </c>
    </row>
    <row r="26" spans="2:7" ht="18.75" customHeight="1" x14ac:dyDescent="0.3">
      <c r="B26" s="6">
        <v>26</v>
      </c>
      <c r="C26" s="159" t="s">
        <v>4671</v>
      </c>
      <c r="D26" s="163"/>
      <c r="E26" s="168" t="s">
        <v>4673</v>
      </c>
      <c r="F26" s="570"/>
      <c r="G26" s="840"/>
    </row>
    <row r="27" spans="2:7" ht="18.75" customHeight="1" x14ac:dyDescent="0.3">
      <c r="B27" s="6">
        <v>27</v>
      </c>
      <c r="C27" s="159" t="s">
        <v>4671</v>
      </c>
      <c r="D27" s="163"/>
      <c r="E27" s="168" t="s">
        <v>4674</v>
      </c>
      <c r="F27" s="570"/>
      <c r="G27" s="840"/>
    </row>
    <row r="28" spans="2:7" ht="18.75" customHeight="1" x14ac:dyDescent="0.3">
      <c r="B28" s="6">
        <v>28</v>
      </c>
      <c r="C28" s="159" t="s">
        <v>4671</v>
      </c>
      <c r="D28" s="163"/>
      <c r="E28" s="146" t="s">
        <v>4675</v>
      </c>
      <c r="F28" s="570"/>
      <c r="G28" s="840"/>
    </row>
    <row r="29" spans="2:7" ht="12" customHeight="1" x14ac:dyDescent="0.3">
      <c r="B29" s="6">
        <v>29</v>
      </c>
      <c r="D29" s="163"/>
      <c r="E29" s="175"/>
      <c r="G29" s="604"/>
    </row>
    <row r="30" spans="2:7" ht="18.75" customHeight="1" x14ac:dyDescent="0.3">
      <c r="B30" s="6">
        <v>30</v>
      </c>
      <c r="C30" s="159" t="s">
        <v>4676</v>
      </c>
      <c r="D30" s="163" t="s">
        <v>961</v>
      </c>
      <c r="E30" s="167" t="s">
        <v>3532</v>
      </c>
      <c r="G30" s="604"/>
    </row>
    <row r="31" spans="2:7" ht="18.75" customHeight="1" x14ac:dyDescent="0.3">
      <c r="B31" s="6">
        <v>31</v>
      </c>
      <c r="C31" s="159" t="s">
        <v>4676</v>
      </c>
      <c r="D31" s="163"/>
      <c r="E31" s="146" t="s">
        <v>4677</v>
      </c>
      <c r="F31" s="570"/>
      <c r="G31" s="840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6">
        <v>32</v>
      </c>
      <c r="C32" s="159" t="s">
        <v>4676</v>
      </c>
      <c r="D32" s="163"/>
      <c r="E32" s="146" t="s">
        <v>4678</v>
      </c>
      <c r="F32" s="570"/>
      <c r="G32" s="840"/>
    </row>
    <row r="33" spans="2:7" ht="18.75" customHeight="1" x14ac:dyDescent="0.3">
      <c r="B33" s="6">
        <v>33</v>
      </c>
      <c r="C33" s="159" t="s">
        <v>4676</v>
      </c>
      <c r="D33" s="163"/>
      <c r="E33" s="146" t="s">
        <v>4679</v>
      </c>
      <c r="F33" s="570"/>
      <c r="G33" s="840"/>
    </row>
    <row r="34" spans="2:7" ht="18.75" customHeight="1" x14ac:dyDescent="0.3">
      <c r="B34" s="6">
        <v>34</v>
      </c>
      <c r="C34" s="159" t="s">
        <v>4676</v>
      </c>
      <c r="D34" s="163"/>
      <c r="E34" s="146" t="s">
        <v>4680</v>
      </c>
      <c r="F34" s="570"/>
      <c r="G34" s="840"/>
    </row>
    <row r="35" spans="2:7" ht="18.75" customHeight="1" x14ac:dyDescent="0.3">
      <c r="B35" s="6">
        <v>35</v>
      </c>
      <c r="C35" s="159" t="s">
        <v>4676</v>
      </c>
      <c r="D35" s="163"/>
      <c r="E35" s="146" t="s">
        <v>4681</v>
      </c>
      <c r="F35" s="570"/>
    </row>
    <row r="36" spans="2:7" ht="18.75" customHeight="1" x14ac:dyDescent="0.3">
      <c r="B36" s="6">
        <v>36</v>
      </c>
      <c r="C36" s="159" t="s">
        <v>4676</v>
      </c>
      <c r="D36" s="163"/>
      <c r="E36" s="146" t="s">
        <v>4682</v>
      </c>
      <c r="F36" s="570"/>
    </row>
    <row r="37" spans="2:7" ht="18.75" customHeight="1" x14ac:dyDescent="0.3">
      <c r="B37" s="6">
        <v>37</v>
      </c>
      <c r="C37" s="159" t="s">
        <v>4676</v>
      </c>
      <c r="D37" s="163"/>
      <c r="E37" s="146" t="s">
        <v>3397</v>
      </c>
      <c r="F37" s="570"/>
    </row>
    <row r="38" spans="2:7" ht="18.75" customHeight="1" x14ac:dyDescent="0.3">
      <c r="B38" s="6">
        <v>38</v>
      </c>
      <c r="C38" s="159" t="s">
        <v>4676</v>
      </c>
      <c r="D38" s="163"/>
      <c r="E38" s="146" t="s">
        <v>3398</v>
      </c>
      <c r="F38" s="570"/>
    </row>
    <row r="39" spans="2:7" ht="18.75" customHeight="1" x14ac:dyDescent="0.3">
      <c r="B39" s="6">
        <v>39</v>
      </c>
      <c r="C39" s="159" t="s">
        <v>4676</v>
      </c>
      <c r="D39" s="163"/>
      <c r="E39" s="146" t="s">
        <v>4683</v>
      </c>
      <c r="F39" s="570"/>
    </row>
    <row r="40" spans="2:7" ht="18.75" customHeight="1" x14ac:dyDescent="0.3">
      <c r="B40" s="6">
        <v>40</v>
      </c>
      <c r="C40" s="159" t="s">
        <v>4676</v>
      </c>
      <c r="D40" s="163"/>
      <c r="E40" s="146" t="s">
        <v>4684</v>
      </c>
      <c r="F40" s="570"/>
    </row>
    <row r="41" spans="2:7" ht="18.75" customHeight="1" x14ac:dyDescent="0.3">
      <c r="B41" s="6">
        <v>41</v>
      </c>
      <c r="C41" s="159" t="s">
        <v>4676</v>
      </c>
      <c r="D41" s="163"/>
      <c r="E41" s="146" t="s">
        <v>993</v>
      </c>
      <c r="F41" s="570"/>
    </row>
    <row r="42" spans="2:7" ht="12" customHeight="1" x14ac:dyDescent="0.3">
      <c r="B42" s="6">
        <v>42</v>
      </c>
      <c r="D42" s="163"/>
      <c r="E42" s="175"/>
      <c r="F42" s="51"/>
    </row>
    <row r="43" spans="2:7" ht="18.75" customHeight="1" x14ac:dyDescent="0.3">
      <c r="B43" s="6">
        <v>43</v>
      </c>
      <c r="C43" s="159" t="s">
        <v>4685</v>
      </c>
      <c r="D43" s="163" t="s">
        <v>962</v>
      </c>
      <c r="E43" s="167" t="s">
        <v>994</v>
      </c>
      <c r="F43" s="51"/>
    </row>
    <row r="44" spans="2:7" ht="18.75" customHeight="1" x14ac:dyDescent="0.3">
      <c r="B44" s="6">
        <v>44</v>
      </c>
      <c r="C44" s="159" t="s">
        <v>4685</v>
      </c>
      <c r="D44" s="163"/>
      <c r="E44" s="146" t="s">
        <v>4686</v>
      </c>
      <c r="F44" s="570"/>
      <c r="G44" s="840" t="str">
        <f>IF(OR(F44="X",F45="X",F46="X",F47="X",F48="X",F49="X"),"","Responda la pregunta 6")</f>
        <v>Responda la pregunta 6</v>
      </c>
    </row>
    <row r="45" spans="2:7" ht="18.75" customHeight="1" x14ac:dyDescent="0.3">
      <c r="B45" s="6">
        <v>45</v>
      </c>
      <c r="C45" s="159" t="s">
        <v>4685</v>
      </c>
      <c r="D45" s="163"/>
      <c r="E45" s="146" t="s">
        <v>4687</v>
      </c>
      <c r="F45" s="570"/>
      <c r="G45" s="840"/>
    </row>
    <row r="46" spans="2:7" ht="18.75" customHeight="1" x14ac:dyDescent="0.3">
      <c r="B46" s="6">
        <v>46</v>
      </c>
      <c r="C46" s="159" t="s">
        <v>4685</v>
      </c>
      <c r="D46" s="163"/>
      <c r="E46" s="146" t="s">
        <v>4688</v>
      </c>
      <c r="F46" s="570"/>
      <c r="G46" s="840"/>
    </row>
    <row r="47" spans="2:7" ht="18.75" customHeight="1" x14ac:dyDescent="0.3">
      <c r="B47" s="6">
        <v>47</v>
      </c>
      <c r="C47" s="159" t="s">
        <v>4685</v>
      </c>
      <c r="D47" s="163"/>
      <c r="E47" s="146" t="s">
        <v>4689</v>
      </c>
      <c r="F47" s="570"/>
      <c r="G47" s="840"/>
    </row>
    <row r="48" spans="2:7" ht="18.75" customHeight="1" x14ac:dyDescent="0.3">
      <c r="B48" s="6">
        <v>48</v>
      </c>
      <c r="C48" s="159" t="s">
        <v>4685</v>
      </c>
      <c r="D48" s="163"/>
      <c r="E48" s="146" t="s">
        <v>4690</v>
      </c>
      <c r="F48" s="570"/>
    </row>
    <row r="49" spans="2:7" ht="18.75" customHeight="1" x14ac:dyDescent="0.3">
      <c r="B49" s="6">
        <v>49</v>
      </c>
      <c r="C49" s="159" t="s">
        <v>4685</v>
      </c>
      <c r="D49" s="163"/>
      <c r="E49" s="146" t="s">
        <v>993</v>
      </c>
      <c r="F49" s="570"/>
    </row>
    <row r="50" spans="2:7" ht="12" customHeight="1" x14ac:dyDescent="0.3">
      <c r="B50" s="6">
        <v>50</v>
      </c>
      <c r="D50" s="163"/>
      <c r="E50" s="29"/>
      <c r="F50" s="51"/>
    </row>
    <row r="51" spans="2:7" ht="24.6" customHeight="1" x14ac:dyDescent="0.3">
      <c r="B51" s="6">
        <v>51</v>
      </c>
      <c r="C51" s="159" t="s">
        <v>4691</v>
      </c>
      <c r="D51" s="163" t="s">
        <v>963</v>
      </c>
      <c r="E51" s="167" t="s">
        <v>3533</v>
      </c>
      <c r="F51" s="51"/>
    </row>
    <row r="52" spans="2:7" ht="18.75" customHeight="1" x14ac:dyDescent="0.3">
      <c r="B52" s="6">
        <v>52</v>
      </c>
      <c r="C52" s="159" t="s">
        <v>4691</v>
      </c>
      <c r="D52" s="163"/>
      <c r="E52" s="146" t="s">
        <v>4692</v>
      </c>
      <c r="F52" s="570"/>
      <c r="G52" s="840" t="str">
        <f>IF(OR(F52="X",F53="X",F54="X",F55="X",F56="X",F57="X"),"","Responda la pregunta 7")</f>
        <v>Responda la pregunta 7</v>
      </c>
    </row>
    <row r="53" spans="2:7" ht="18.75" customHeight="1" x14ac:dyDescent="0.3">
      <c r="B53" s="6">
        <v>53</v>
      </c>
      <c r="C53" s="159" t="s">
        <v>4691</v>
      </c>
      <c r="D53" s="163"/>
      <c r="E53" s="146" t="s">
        <v>4693</v>
      </c>
      <c r="F53" s="570"/>
      <c r="G53" s="840"/>
    </row>
    <row r="54" spans="2:7" ht="18.75" customHeight="1" x14ac:dyDescent="0.3">
      <c r="B54" s="6">
        <v>54</v>
      </c>
      <c r="C54" s="159" t="s">
        <v>4691</v>
      </c>
      <c r="D54" s="163"/>
      <c r="E54" s="146" t="s">
        <v>4694</v>
      </c>
      <c r="F54" s="570"/>
      <c r="G54" s="840"/>
    </row>
    <row r="55" spans="2:7" ht="18.75" customHeight="1" x14ac:dyDescent="0.3">
      <c r="B55" s="6">
        <v>55</v>
      </c>
      <c r="C55" s="159" t="s">
        <v>4691</v>
      </c>
      <c r="D55" s="163"/>
      <c r="E55" s="146" t="s">
        <v>4695</v>
      </c>
      <c r="F55" s="570"/>
      <c r="G55" s="840"/>
    </row>
    <row r="56" spans="2:7" ht="18.75" customHeight="1" x14ac:dyDescent="0.3">
      <c r="B56" s="6">
        <v>56</v>
      </c>
      <c r="C56" s="159" t="s">
        <v>4691</v>
      </c>
      <c r="D56" s="163"/>
      <c r="E56" s="146" t="s">
        <v>4696</v>
      </c>
      <c r="F56" s="570"/>
      <c r="G56" s="604"/>
    </row>
    <row r="57" spans="2:7" ht="18.75" customHeight="1" x14ac:dyDescent="0.3">
      <c r="B57" s="6">
        <v>57</v>
      </c>
      <c r="C57" s="159" t="s">
        <v>4691</v>
      </c>
      <c r="D57" s="163"/>
      <c r="E57" s="146" t="s">
        <v>4697</v>
      </c>
      <c r="F57" s="570"/>
      <c r="G57" s="604"/>
    </row>
    <row r="58" spans="2:7" ht="12.6" customHeight="1" x14ac:dyDescent="0.3">
      <c r="B58" s="6">
        <v>58</v>
      </c>
      <c r="D58" s="163"/>
      <c r="G58" s="604"/>
    </row>
    <row r="59" spans="2:7" ht="18.75" customHeight="1" x14ac:dyDescent="0.3">
      <c r="B59" s="6">
        <v>59</v>
      </c>
      <c r="C59" s="159" t="s">
        <v>4698</v>
      </c>
      <c r="D59" s="163" t="s">
        <v>964</v>
      </c>
      <c r="E59" s="167" t="s">
        <v>3020</v>
      </c>
      <c r="F59" s="570"/>
      <c r="G59" s="497" t="str">
        <f>IF(F59="","Responda la pregunta 8","")</f>
        <v>Responda la pregunta 8</v>
      </c>
    </row>
    <row r="60" spans="2:7" ht="18.75" customHeight="1" x14ac:dyDescent="0.3">
      <c r="B60" s="6">
        <v>60</v>
      </c>
      <c r="C60" s="159" t="s">
        <v>4698</v>
      </c>
      <c r="D60" s="163"/>
      <c r="E60" s="176" t="str">
        <f>IF(F59="Sí","Indique nombre y código presupuestario de la institución con la que se comparte","")</f>
        <v/>
      </c>
      <c r="G60" s="605"/>
    </row>
    <row r="61" spans="2:7" ht="18.75" customHeight="1" x14ac:dyDescent="0.3">
      <c r="B61" s="6">
        <v>61</v>
      </c>
      <c r="C61" s="159" t="s">
        <v>4698</v>
      </c>
      <c r="D61" s="163"/>
      <c r="E61" s="571"/>
      <c r="F61" s="570"/>
      <c r="G61" s="840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6">
        <v>62</v>
      </c>
      <c r="C62" s="159" t="s">
        <v>4698</v>
      </c>
      <c r="D62" s="163"/>
      <c r="E62" s="571"/>
      <c r="F62" s="570"/>
      <c r="G62" s="840"/>
    </row>
    <row r="63" spans="2:7" ht="18.75" customHeight="1" x14ac:dyDescent="0.3">
      <c r="B63" s="6">
        <v>63</v>
      </c>
      <c r="C63" s="159" t="s">
        <v>4698</v>
      </c>
      <c r="D63" s="163"/>
      <c r="E63" s="571"/>
      <c r="F63" s="570"/>
      <c r="G63" s="840"/>
    </row>
    <row r="64" spans="2:7" ht="18.75" customHeight="1" x14ac:dyDescent="0.3">
      <c r="B64" s="6">
        <v>64</v>
      </c>
      <c r="C64" s="159" t="s">
        <v>4698</v>
      </c>
      <c r="D64" s="163"/>
      <c r="E64" s="571"/>
      <c r="F64" s="570"/>
      <c r="G64" s="840"/>
    </row>
    <row r="65" spans="2:6" ht="12" customHeight="1" x14ac:dyDescent="0.3">
      <c r="B65" s="6">
        <v>65</v>
      </c>
      <c r="D65" s="163"/>
      <c r="E65" s="177"/>
      <c r="F65" s="174"/>
    </row>
    <row r="66" spans="2:6" ht="18.600000000000001" customHeight="1" x14ac:dyDescent="0.3">
      <c r="B66" s="6">
        <v>66</v>
      </c>
      <c r="D66" s="163"/>
      <c r="E66" s="178" t="s">
        <v>1139</v>
      </c>
    </row>
    <row r="67" spans="2:6" ht="18.75" customHeight="1" x14ac:dyDescent="0.3">
      <c r="B67" s="6">
        <v>67</v>
      </c>
      <c r="C67" s="159" t="s">
        <v>4699</v>
      </c>
      <c r="D67" s="163"/>
      <c r="E67" s="845"/>
      <c r="F67" s="846"/>
    </row>
    <row r="68" spans="2:6" ht="18.75" customHeight="1" x14ac:dyDescent="0.3">
      <c r="D68" s="163"/>
      <c r="E68" s="847"/>
      <c r="F68" s="848"/>
    </row>
    <row r="69" spans="2:6" ht="16.2" x14ac:dyDescent="0.3">
      <c r="D69" s="163"/>
      <c r="E69" s="847"/>
      <c r="F69" s="848"/>
    </row>
    <row r="70" spans="2:6" ht="16.2" x14ac:dyDescent="0.3">
      <c r="D70" s="163"/>
      <c r="E70" s="847"/>
      <c r="F70" s="848"/>
    </row>
    <row r="71" spans="2:6" ht="16.2" x14ac:dyDescent="0.3">
      <c r="D71" s="163"/>
      <c r="E71" s="847"/>
      <c r="F71" s="848"/>
    </row>
    <row r="72" spans="2:6" ht="16.2" x14ac:dyDescent="0.3">
      <c r="D72" s="163"/>
      <c r="E72" s="849"/>
      <c r="F72" s="850"/>
    </row>
    <row r="73" spans="2:6" ht="16.2" x14ac:dyDescent="0.3">
      <c r="D73" s="163"/>
    </row>
    <row r="74" spans="2:6" ht="16.2" x14ac:dyDescent="0.3">
      <c r="D74" s="163"/>
    </row>
    <row r="75" spans="2:6" ht="16.2" x14ac:dyDescent="0.3">
      <c r="D75" s="163"/>
    </row>
    <row r="76" spans="2:6" ht="16.2" x14ac:dyDescent="0.3">
      <c r="D76" s="163"/>
    </row>
    <row r="77" spans="2:6" ht="16.2" x14ac:dyDescent="0.3">
      <c r="D77" s="163"/>
    </row>
    <row r="78" spans="2:6" ht="16.2" x14ac:dyDescent="0.3">
      <c r="D78" s="163"/>
    </row>
    <row r="79" spans="2:6" ht="16.2" x14ac:dyDescent="0.3">
      <c r="D79" s="163"/>
    </row>
    <row r="80" spans="2:6" ht="16.2" x14ac:dyDescent="0.3">
      <c r="D80" s="163"/>
    </row>
    <row r="81" spans="2:4" s="160" customFormat="1" ht="16.2" x14ac:dyDescent="0.3">
      <c r="B81" s="606"/>
      <c r="C81" s="159"/>
      <c r="D81" s="163"/>
    </row>
    <row r="82" spans="2:4" s="160" customFormat="1" ht="16.2" x14ac:dyDescent="0.3">
      <c r="B82" s="606"/>
      <c r="C82" s="159"/>
      <c r="D82" s="163"/>
    </row>
    <row r="83" spans="2:4" s="160" customFormat="1" ht="16.2" x14ac:dyDescent="0.3">
      <c r="B83" s="606"/>
      <c r="C83" s="159"/>
      <c r="D83" s="163"/>
    </row>
    <row r="84" spans="2:4" s="160" customFormat="1" ht="16.2" x14ac:dyDescent="0.3">
      <c r="B84" s="606"/>
      <c r="C84" s="159"/>
      <c r="D84" s="163"/>
    </row>
    <row r="85" spans="2:4" s="160" customFormat="1" ht="16.2" x14ac:dyDescent="0.3">
      <c r="B85" s="606"/>
      <c r="C85" s="159"/>
      <c r="D85" s="163"/>
    </row>
    <row r="86" spans="2:4" s="160" customFormat="1" ht="16.2" x14ac:dyDescent="0.3">
      <c r="B86" s="606"/>
      <c r="C86" s="159"/>
      <c r="D86" s="163"/>
    </row>
    <row r="87" spans="2:4" s="160" customFormat="1" ht="16.2" x14ac:dyDescent="0.3">
      <c r="B87" s="606"/>
      <c r="C87" s="159"/>
      <c r="D87" s="163"/>
    </row>
    <row r="88" spans="2:4" s="160" customFormat="1" ht="16.2" x14ac:dyDescent="0.3">
      <c r="B88" s="606"/>
      <c r="C88" s="159"/>
      <c r="D88" s="163"/>
    </row>
    <row r="89" spans="2:4" s="160" customFormat="1" ht="16.2" x14ac:dyDescent="0.3">
      <c r="B89" s="606"/>
      <c r="C89" s="159"/>
      <c r="D89" s="163"/>
    </row>
    <row r="90" spans="2:4" s="160" customFormat="1" ht="16.2" x14ac:dyDescent="0.3">
      <c r="B90" s="606"/>
      <c r="C90" s="159"/>
      <c r="D90" s="163"/>
    </row>
    <row r="91" spans="2:4" s="160" customFormat="1" ht="16.2" x14ac:dyDescent="0.3">
      <c r="B91" s="606"/>
      <c r="C91" s="159"/>
      <c r="D91" s="163"/>
    </row>
    <row r="92" spans="2:4" s="160" customFormat="1" ht="16.2" x14ac:dyDescent="0.3">
      <c r="B92" s="606"/>
      <c r="C92" s="159"/>
      <c r="D92" s="163"/>
    </row>
    <row r="93" spans="2:4" s="160" customFormat="1" ht="16.2" x14ac:dyDescent="0.3">
      <c r="B93" s="606"/>
      <c r="C93" s="159"/>
      <c r="D93" s="163"/>
    </row>
    <row r="94" spans="2:4" s="160" customFormat="1" ht="16.2" x14ac:dyDescent="0.3">
      <c r="B94" s="606"/>
      <c r="C94" s="159"/>
      <c r="D94" s="163"/>
    </row>
  </sheetData>
  <sheetProtection algorithmName="SHA-512" hashValue="OvHgRxrGmolGoHjSckwxba9VR1WjbwOA3k3aGJBuDCSR/UGpvYIx0ESLkSKoELl9Igeqpgk1+zzzWtJv1L1khg==" saltValue="2sBmGK/R7IPpl40XB4tuhQ==" spinCount="100000" sheet="1" objects="1" scenarios="1" sort="0" autoFilter="0" pivotTables="0"/>
  <mergeCells count="11">
    <mergeCell ref="G31:G34"/>
    <mergeCell ref="G44:G47"/>
    <mergeCell ref="G52:G55"/>
    <mergeCell ref="G61:G64"/>
    <mergeCell ref="E67:F72"/>
    <mergeCell ref="G25:G28"/>
    <mergeCell ref="D2:G2"/>
    <mergeCell ref="E4:E6"/>
    <mergeCell ref="G17:G18"/>
    <mergeCell ref="G19:G20"/>
    <mergeCell ref="G21:G22"/>
  </mergeCells>
  <conditionalFormatting sqref="C8:C13">
    <cfRule type="cellIs" dxfId="18" priority="10" operator="equal">
      <formula>"Error!"</formula>
    </cfRule>
  </conditionalFormatting>
  <conditionalFormatting sqref="C24:D28">
    <cfRule type="cellIs" dxfId="17" priority="15" operator="equal">
      <formula>"Error!"</formula>
    </cfRule>
  </conditionalFormatting>
  <conditionalFormatting sqref="C30:D41">
    <cfRule type="cellIs" dxfId="16" priority="14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2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3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1">
      <formula>LEN(TRIM(F59))=0</formula>
    </cfRule>
  </conditionalFormatting>
  <dataValidations count="2">
    <dataValidation type="list" allowBlank="1" showInputMessage="1" showErrorMessage="1" sqref="F31:F41 F25:F28 F44:F49 F52:F57 F19:F22" xr:uid="{F2F3B070-D89C-4FCD-9CF2-970D91680760}">
      <formula1>marca</formula1>
    </dataValidation>
    <dataValidation type="list" allowBlank="1" showInputMessage="1" showErrorMessage="1" sqref="F4 F9:F13 F59 F15 F17" xr:uid="{AFF3FD20-21D6-4400-B76D-C8E37FD1AD58}">
      <formula1>sino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3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F0AB-E8C2-4A94-91AC-4D6128D2792D}">
  <sheetPr codeName="Hoja2"/>
  <dimension ref="B4:C237"/>
  <sheetViews>
    <sheetView topLeftCell="A43" workbookViewId="0">
      <selection activeCell="B6" sqref="B6:B237"/>
    </sheetView>
  </sheetViews>
  <sheetFormatPr baseColWidth="10" defaultRowHeight="14.4" x14ac:dyDescent="0.3"/>
  <sheetData>
    <row r="4" spans="2:3" x14ac:dyDescent="0.3">
      <c r="C4" s="45" t="s">
        <v>21</v>
      </c>
    </row>
    <row r="5" spans="2:3" x14ac:dyDescent="0.3">
      <c r="C5" s="46" t="s">
        <v>1884</v>
      </c>
    </row>
    <row r="6" spans="2:3" x14ac:dyDescent="0.3">
      <c r="B6" t="str">
        <f>IF(C6=C5,"XX","")</f>
        <v/>
      </c>
      <c r="C6" s="44" t="s">
        <v>1224</v>
      </c>
    </row>
    <row r="7" spans="2:3" x14ac:dyDescent="0.3">
      <c r="B7" t="str">
        <f t="shared" ref="B7:B70" si="0">IF(C7=C6,"XX","")</f>
        <v/>
      </c>
      <c r="C7" s="44" t="s">
        <v>1246</v>
      </c>
    </row>
    <row r="8" spans="2:3" x14ac:dyDescent="0.3">
      <c r="B8" t="str">
        <f t="shared" si="0"/>
        <v/>
      </c>
      <c r="C8" s="44" t="s">
        <v>2566</v>
      </c>
    </row>
    <row r="9" spans="2:3" x14ac:dyDescent="0.3">
      <c r="B9" t="str">
        <f t="shared" si="0"/>
        <v/>
      </c>
      <c r="C9" s="44" t="s">
        <v>4646</v>
      </c>
    </row>
    <row r="10" spans="2:3" x14ac:dyDescent="0.3">
      <c r="B10" t="str">
        <f t="shared" si="0"/>
        <v/>
      </c>
      <c r="C10" s="44" t="s">
        <v>2597</v>
      </c>
    </row>
    <row r="11" spans="2:3" x14ac:dyDescent="0.3">
      <c r="B11" t="str">
        <f t="shared" si="0"/>
        <v/>
      </c>
      <c r="C11" s="44" t="s">
        <v>2974</v>
      </c>
    </row>
    <row r="12" spans="2:3" x14ac:dyDescent="0.3">
      <c r="B12" t="str">
        <f t="shared" si="0"/>
        <v/>
      </c>
      <c r="C12" s="44" t="s">
        <v>2602</v>
      </c>
    </row>
    <row r="13" spans="2:3" x14ac:dyDescent="0.3">
      <c r="B13" t="str">
        <f t="shared" si="0"/>
        <v/>
      </c>
      <c r="C13" s="44" t="s">
        <v>1330</v>
      </c>
    </row>
    <row r="14" spans="2:3" x14ac:dyDescent="0.3">
      <c r="B14" t="str">
        <f t="shared" si="0"/>
        <v/>
      </c>
      <c r="C14" s="44" t="s">
        <v>1865</v>
      </c>
    </row>
    <row r="15" spans="2:3" x14ac:dyDescent="0.3">
      <c r="B15" t="str">
        <f t="shared" si="0"/>
        <v/>
      </c>
      <c r="C15" s="44" t="s">
        <v>3217</v>
      </c>
    </row>
    <row r="16" spans="2:3" x14ac:dyDescent="0.3">
      <c r="B16" t="str">
        <f t="shared" si="0"/>
        <v/>
      </c>
      <c r="C16" s="44" t="s">
        <v>1336</v>
      </c>
    </row>
    <row r="17" spans="2:3" x14ac:dyDescent="0.3">
      <c r="B17" t="str">
        <f t="shared" si="0"/>
        <v/>
      </c>
      <c r="C17" s="44" t="s">
        <v>2976</v>
      </c>
    </row>
    <row r="18" spans="2:3" x14ac:dyDescent="0.3">
      <c r="B18" t="str">
        <f t="shared" si="0"/>
        <v/>
      </c>
      <c r="C18" s="44" t="s">
        <v>3224</v>
      </c>
    </row>
    <row r="19" spans="2:3" x14ac:dyDescent="0.3">
      <c r="B19" t="str">
        <f t="shared" si="0"/>
        <v/>
      </c>
      <c r="C19" s="44" t="s">
        <v>2532</v>
      </c>
    </row>
    <row r="20" spans="2:3" x14ac:dyDescent="0.3">
      <c r="B20" t="str">
        <f t="shared" si="0"/>
        <v/>
      </c>
      <c r="C20" s="44" t="s">
        <v>6328</v>
      </c>
    </row>
    <row r="21" spans="2:3" x14ac:dyDescent="0.3">
      <c r="B21" t="str">
        <f t="shared" si="0"/>
        <v/>
      </c>
      <c r="C21" s="44" t="s">
        <v>1821</v>
      </c>
    </row>
    <row r="22" spans="2:3" x14ac:dyDescent="0.3">
      <c r="B22" t="str">
        <f t="shared" si="0"/>
        <v/>
      </c>
      <c r="C22" s="44" t="s">
        <v>3481</v>
      </c>
    </row>
    <row r="23" spans="2:3" x14ac:dyDescent="0.3">
      <c r="B23" t="str">
        <f t="shared" si="0"/>
        <v/>
      </c>
      <c r="C23" s="44" t="s">
        <v>2596</v>
      </c>
    </row>
    <row r="24" spans="2:3" x14ac:dyDescent="0.3">
      <c r="B24" t="str">
        <f t="shared" si="0"/>
        <v/>
      </c>
      <c r="C24" s="44" t="s">
        <v>3209</v>
      </c>
    </row>
    <row r="25" spans="2:3" x14ac:dyDescent="0.3">
      <c r="B25" t="str">
        <f t="shared" si="0"/>
        <v/>
      </c>
      <c r="C25" s="44" t="s">
        <v>2569</v>
      </c>
    </row>
    <row r="26" spans="2:3" x14ac:dyDescent="0.3">
      <c r="B26" t="str">
        <f t="shared" si="0"/>
        <v/>
      </c>
      <c r="C26" s="44" t="s">
        <v>7168</v>
      </c>
    </row>
    <row r="27" spans="2:3" x14ac:dyDescent="0.3">
      <c r="B27" t="str">
        <f t="shared" si="0"/>
        <v/>
      </c>
      <c r="C27" s="44" t="s">
        <v>7409</v>
      </c>
    </row>
    <row r="28" spans="2:3" x14ac:dyDescent="0.3">
      <c r="B28" t="str">
        <f t="shared" si="0"/>
        <v/>
      </c>
      <c r="C28" s="44" t="s">
        <v>7603</v>
      </c>
    </row>
    <row r="29" spans="2:3" x14ac:dyDescent="0.3">
      <c r="B29" t="str">
        <f t="shared" si="0"/>
        <v/>
      </c>
      <c r="C29" s="44" t="s">
        <v>1318</v>
      </c>
    </row>
    <row r="30" spans="2:3" x14ac:dyDescent="0.3">
      <c r="B30" t="str">
        <f t="shared" si="0"/>
        <v/>
      </c>
      <c r="C30" s="44" t="s">
        <v>3484</v>
      </c>
    </row>
    <row r="31" spans="2:3" x14ac:dyDescent="0.3">
      <c r="B31" t="str">
        <f t="shared" si="0"/>
        <v/>
      </c>
      <c r="C31" s="44" t="s">
        <v>2582</v>
      </c>
    </row>
    <row r="32" spans="2:3" x14ac:dyDescent="0.3">
      <c r="B32" t="str">
        <f t="shared" si="0"/>
        <v/>
      </c>
      <c r="C32" s="44" t="s">
        <v>1820</v>
      </c>
    </row>
    <row r="33" spans="2:3" x14ac:dyDescent="0.3">
      <c r="B33" t="str">
        <f t="shared" si="0"/>
        <v/>
      </c>
      <c r="C33" s="44" t="s">
        <v>1383</v>
      </c>
    </row>
    <row r="34" spans="2:3" x14ac:dyDescent="0.3">
      <c r="B34" t="str">
        <f t="shared" si="0"/>
        <v/>
      </c>
      <c r="C34" s="44" t="s">
        <v>1201</v>
      </c>
    </row>
    <row r="35" spans="2:3" x14ac:dyDescent="0.3">
      <c r="B35" t="str">
        <f t="shared" si="0"/>
        <v/>
      </c>
      <c r="C35" s="44" t="s">
        <v>2571</v>
      </c>
    </row>
    <row r="36" spans="2:3" x14ac:dyDescent="0.3">
      <c r="B36" t="str">
        <f t="shared" si="0"/>
        <v/>
      </c>
      <c r="C36" s="44" t="s">
        <v>4592</v>
      </c>
    </row>
    <row r="37" spans="2:3" x14ac:dyDescent="0.3">
      <c r="B37" t="str">
        <f t="shared" si="0"/>
        <v/>
      </c>
      <c r="C37" s="44" t="s">
        <v>3490</v>
      </c>
    </row>
    <row r="38" spans="2:3" x14ac:dyDescent="0.3">
      <c r="B38" t="str">
        <f t="shared" si="0"/>
        <v/>
      </c>
      <c r="C38" s="44" t="s">
        <v>4092</v>
      </c>
    </row>
    <row r="39" spans="2:3" x14ac:dyDescent="0.3">
      <c r="B39" t="str">
        <f t="shared" si="0"/>
        <v/>
      </c>
      <c r="C39" s="44" t="s">
        <v>2977</v>
      </c>
    </row>
    <row r="40" spans="2:3" x14ac:dyDescent="0.3">
      <c r="B40" t="str">
        <f t="shared" si="0"/>
        <v/>
      </c>
      <c r="C40" s="44" t="s">
        <v>3232</v>
      </c>
    </row>
    <row r="41" spans="2:3" x14ac:dyDescent="0.3">
      <c r="B41" t="str">
        <f t="shared" si="0"/>
        <v/>
      </c>
      <c r="C41" s="44" t="s">
        <v>7641</v>
      </c>
    </row>
    <row r="42" spans="2:3" x14ac:dyDescent="0.3">
      <c r="B42" t="str">
        <f t="shared" si="0"/>
        <v/>
      </c>
      <c r="C42" s="44" t="s">
        <v>3219</v>
      </c>
    </row>
    <row r="43" spans="2:3" x14ac:dyDescent="0.3">
      <c r="B43" t="str">
        <f t="shared" si="0"/>
        <v/>
      </c>
      <c r="C43" s="44" t="s">
        <v>4636</v>
      </c>
    </row>
    <row r="44" spans="2:3" x14ac:dyDescent="0.3">
      <c r="B44" t="str">
        <f t="shared" si="0"/>
        <v/>
      </c>
      <c r="C44" s="44" t="s">
        <v>7622</v>
      </c>
    </row>
    <row r="45" spans="2:3" x14ac:dyDescent="0.3">
      <c r="B45" t="str">
        <f t="shared" si="0"/>
        <v/>
      </c>
      <c r="C45" s="44" t="s">
        <v>4098</v>
      </c>
    </row>
    <row r="46" spans="2:3" x14ac:dyDescent="0.3">
      <c r="B46" t="str">
        <f t="shared" si="0"/>
        <v/>
      </c>
      <c r="C46" s="44" t="s">
        <v>3350</v>
      </c>
    </row>
    <row r="47" spans="2:3" x14ac:dyDescent="0.3">
      <c r="B47" t="str">
        <f t="shared" si="0"/>
        <v/>
      </c>
      <c r="C47" s="44" t="s">
        <v>3347</v>
      </c>
    </row>
    <row r="48" spans="2:3" x14ac:dyDescent="0.3">
      <c r="B48" t="str">
        <f t="shared" si="0"/>
        <v/>
      </c>
      <c r="C48" s="44" t="s">
        <v>3345</v>
      </c>
    </row>
    <row r="49" spans="2:3" x14ac:dyDescent="0.3">
      <c r="B49" t="str">
        <f t="shared" si="0"/>
        <v/>
      </c>
      <c r="C49" s="44" t="s">
        <v>7597</v>
      </c>
    </row>
    <row r="50" spans="2:3" x14ac:dyDescent="0.3">
      <c r="B50" t="str">
        <f t="shared" si="0"/>
        <v/>
      </c>
      <c r="C50" s="44" t="s">
        <v>2981</v>
      </c>
    </row>
    <row r="51" spans="2:3" x14ac:dyDescent="0.3">
      <c r="B51" t="str">
        <f t="shared" si="0"/>
        <v/>
      </c>
      <c r="C51" s="44" t="s">
        <v>3212</v>
      </c>
    </row>
    <row r="52" spans="2:3" x14ac:dyDescent="0.3">
      <c r="B52" t="str">
        <f t="shared" si="0"/>
        <v/>
      </c>
      <c r="C52" s="44" t="s">
        <v>3620</v>
      </c>
    </row>
    <row r="53" spans="2:3" x14ac:dyDescent="0.3">
      <c r="B53" t="str">
        <f t="shared" si="0"/>
        <v/>
      </c>
      <c r="C53" s="44" t="s">
        <v>5622</v>
      </c>
    </row>
    <row r="54" spans="2:3" x14ac:dyDescent="0.3">
      <c r="B54" t="str">
        <f t="shared" si="0"/>
        <v/>
      </c>
      <c r="C54" s="44" t="s">
        <v>1762</v>
      </c>
    </row>
    <row r="55" spans="2:3" x14ac:dyDescent="0.3">
      <c r="B55" t="str">
        <f t="shared" si="0"/>
        <v/>
      </c>
      <c r="C55" s="44" t="s">
        <v>4072</v>
      </c>
    </row>
    <row r="56" spans="2:3" x14ac:dyDescent="0.3">
      <c r="B56" t="str">
        <f t="shared" si="0"/>
        <v/>
      </c>
      <c r="C56" s="44" t="s">
        <v>4078</v>
      </c>
    </row>
    <row r="57" spans="2:3" x14ac:dyDescent="0.3">
      <c r="B57" t="str">
        <f t="shared" si="0"/>
        <v/>
      </c>
      <c r="C57" s="44" t="s">
        <v>4065</v>
      </c>
    </row>
    <row r="58" spans="2:3" x14ac:dyDescent="0.3">
      <c r="B58" t="str">
        <f t="shared" si="0"/>
        <v/>
      </c>
      <c r="C58" s="44" t="s">
        <v>4068</v>
      </c>
    </row>
    <row r="59" spans="2:3" x14ac:dyDescent="0.3">
      <c r="B59" t="str">
        <f t="shared" si="0"/>
        <v/>
      </c>
      <c r="C59" s="44" t="s">
        <v>2004</v>
      </c>
    </row>
    <row r="60" spans="2:3" x14ac:dyDescent="0.3">
      <c r="B60" t="str">
        <f t="shared" si="0"/>
        <v/>
      </c>
      <c r="C60" s="44" t="s">
        <v>4064</v>
      </c>
    </row>
    <row r="61" spans="2:3" x14ac:dyDescent="0.3">
      <c r="B61" t="str">
        <f t="shared" si="0"/>
        <v/>
      </c>
      <c r="C61" s="44" t="s">
        <v>1675</v>
      </c>
    </row>
    <row r="62" spans="2:3" x14ac:dyDescent="0.3">
      <c r="B62" t="str">
        <f t="shared" si="0"/>
        <v/>
      </c>
      <c r="C62" s="44" t="s">
        <v>4210</v>
      </c>
    </row>
    <row r="63" spans="2:3" x14ac:dyDescent="0.3">
      <c r="B63" t="str">
        <f t="shared" si="0"/>
        <v/>
      </c>
      <c r="C63" s="44" t="s">
        <v>6282</v>
      </c>
    </row>
    <row r="64" spans="2:3" x14ac:dyDescent="0.3">
      <c r="B64" t="str">
        <f t="shared" si="0"/>
        <v/>
      </c>
      <c r="C64" s="44" t="s">
        <v>1500</v>
      </c>
    </row>
    <row r="65" spans="2:3" x14ac:dyDescent="0.3">
      <c r="B65" t="str">
        <f t="shared" si="0"/>
        <v/>
      </c>
      <c r="C65" s="44" t="s">
        <v>2581</v>
      </c>
    </row>
    <row r="66" spans="2:3" x14ac:dyDescent="0.3">
      <c r="B66" t="str">
        <f t="shared" si="0"/>
        <v/>
      </c>
      <c r="C66" s="44" t="s">
        <v>4740</v>
      </c>
    </row>
    <row r="67" spans="2:3" x14ac:dyDescent="0.3">
      <c r="B67" t="str">
        <f t="shared" si="0"/>
        <v/>
      </c>
      <c r="C67" s="44" t="s">
        <v>3482</v>
      </c>
    </row>
    <row r="68" spans="2:3" x14ac:dyDescent="0.3">
      <c r="B68" t="str">
        <f t="shared" si="0"/>
        <v/>
      </c>
      <c r="C68" s="44" t="s">
        <v>3487</v>
      </c>
    </row>
    <row r="69" spans="2:3" x14ac:dyDescent="0.3">
      <c r="B69" t="str">
        <f t="shared" si="0"/>
        <v/>
      </c>
      <c r="C69" s="44" t="s">
        <v>2006</v>
      </c>
    </row>
    <row r="70" spans="2:3" x14ac:dyDescent="0.3">
      <c r="B70" t="str">
        <f t="shared" si="0"/>
        <v/>
      </c>
      <c r="C70" s="44" t="s">
        <v>1754</v>
      </c>
    </row>
    <row r="71" spans="2:3" x14ac:dyDescent="0.3">
      <c r="B71" t="str">
        <f t="shared" ref="B71:B134" si="1">IF(C71=C70,"XX","")</f>
        <v/>
      </c>
      <c r="C71" s="44" t="s">
        <v>3352</v>
      </c>
    </row>
    <row r="72" spans="2:3" x14ac:dyDescent="0.3">
      <c r="B72" t="str">
        <f t="shared" si="1"/>
        <v/>
      </c>
      <c r="C72" s="44" t="s">
        <v>4061</v>
      </c>
    </row>
    <row r="73" spans="2:3" x14ac:dyDescent="0.3">
      <c r="B73" t="str">
        <f t="shared" si="1"/>
        <v/>
      </c>
      <c r="C73" s="44" t="s">
        <v>1718</v>
      </c>
    </row>
    <row r="74" spans="2:3" x14ac:dyDescent="0.3">
      <c r="B74" t="str">
        <f t="shared" si="1"/>
        <v/>
      </c>
      <c r="C74" s="44" t="s">
        <v>4060</v>
      </c>
    </row>
    <row r="75" spans="2:3" x14ac:dyDescent="0.3">
      <c r="B75" t="str">
        <f t="shared" si="1"/>
        <v/>
      </c>
      <c r="C75" s="44" t="s">
        <v>1681</v>
      </c>
    </row>
    <row r="76" spans="2:3" x14ac:dyDescent="0.3">
      <c r="B76" t="str">
        <f t="shared" si="1"/>
        <v/>
      </c>
      <c r="C76" s="44" t="s">
        <v>1483</v>
      </c>
    </row>
    <row r="77" spans="2:3" x14ac:dyDescent="0.3">
      <c r="B77" t="str">
        <f t="shared" si="1"/>
        <v/>
      </c>
      <c r="C77" s="44" t="s">
        <v>2973</v>
      </c>
    </row>
    <row r="78" spans="2:3" x14ac:dyDescent="0.3">
      <c r="B78" t="str">
        <f t="shared" si="1"/>
        <v/>
      </c>
      <c r="C78" s="44" t="s">
        <v>1520</v>
      </c>
    </row>
    <row r="79" spans="2:3" x14ac:dyDescent="0.3">
      <c r="B79" t="str">
        <f t="shared" si="1"/>
        <v/>
      </c>
      <c r="C79" s="44" t="s">
        <v>1501</v>
      </c>
    </row>
    <row r="80" spans="2:3" x14ac:dyDescent="0.3">
      <c r="B80" t="str">
        <f t="shared" si="1"/>
        <v/>
      </c>
      <c r="C80" s="44" t="s">
        <v>1633</v>
      </c>
    </row>
    <row r="81" spans="2:3" x14ac:dyDescent="0.3">
      <c r="B81" t="str">
        <f t="shared" si="1"/>
        <v/>
      </c>
      <c r="C81" s="44" t="s">
        <v>1228</v>
      </c>
    </row>
    <row r="82" spans="2:3" x14ac:dyDescent="0.3">
      <c r="B82" t="str">
        <f t="shared" si="1"/>
        <v/>
      </c>
      <c r="C82" s="44" t="s">
        <v>3477</v>
      </c>
    </row>
    <row r="83" spans="2:3" x14ac:dyDescent="0.3">
      <c r="B83" t="str">
        <f t="shared" si="1"/>
        <v/>
      </c>
      <c r="C83" s="44" t="s">
        <v>5480</v>
      </c>
    </row>
    <row r="84" spans="2:3" x14ac:dyDescent="0.3">
      <c r="B84" t="str">
        <f t="shared" si="1"/>
        <v/>
      </c>
      <c r="C84" s="44" t="s">
        <v>1488</v>
      </c>
    </row>
    <row r="85" spans="2:3" x14ac:dyDescent="0.3">
      <c r="B85" t="str">
        <f t="shared" si="1"/>
        <v/>
      </c>
      <c r="C85" s="44" t="s">
        <v>4563</v>
      </c>
    </row>
    <row r="86" spans="2:3" x14ac:dyDescent="0.3">
      <c r="B86" t="str">
        <f t="shared" si="1"/>
        <v/>
      </c>
      <c r="C86" s="44" t="s">
        <v>2474</v>
      </c>
    </row>
    <row r="87" spans="2:3" x14ac:dyDescent="0.3">
      <c r="B87" t="str">
        <f t="shared" si="1"/>
        <v/>
      </c>
      <c r="C87" s="44" t="s">
        <v>1952</v>
      </c>
    </row>
    <row r="88" spans="2:3" x14ac:dyDescent="0.3">
      <c r="B88" t="str">
        <f t="shared" si="1"/>
        <v/>
      </c>
      <c r="C88" s="44" t="s">
        <v>1888</v>
      </c>
    </row>
    <row r="89" spans="2:3" x14ac:dyDescent="0.3">
      <c r="B89" t="str">
        <f t="shared" si="1"/>
        <v/>
      </c>
      <c r="C89" s="44" t="s">
        <v>1733</v>
      </c>
    </row>
    <row r="90" spans="2:3" x14ac:dyDescent="0.3">
      <c r="B90" t="str">
        <f t="shared" si="1"/>
        <v/>
      </c>
      <c r="C90" s="44" t="s">
        <v>7528</v>
      </c>
    </row>
    <row r="91" spans="2:3" x14ac:dyDescent="0.3">
      <c r="B91" t="str">
        <f t="shared" si="1"/>
        <v/>
      </c>
      <c r="C91" s="44" t="s">
        <v>1831</v>
      </c>
    </row>
    <row r="92" spans="2:3" x14ac:dyDescent="0.3">
      <c r="B92" t="str">
        <f t="shared" si="1"/>
        <v/>
      </c>
      <c r="C92" s="44" t="s">
        <v>4623</v>
      </c>
    </row>
    <row r="93" spans="2:3" x14ac:dyDescent="0.3">
      <c r="B93" t="str">
        <f t="shared" si="1"/>
        <v/>
      </c>
      <c r="C93" s="44" t="s">
        <v>4214</v>
      </c>
    </row>
    <row r="94" spans="2:3" x14ac:dyDescent="0.3">
      <c r="B94" t="str">
        <f t="shared" si="1"/>
        <v/>
      </c>
      <c r="C94" s="44" t="s">
        <v>1283</v>
      </c>
    </row>
    <row r="95" spans="2:3" x14ac:dyDescent="0.3">
      <c r="B95" t="str">
        <f t="shared" si="1"/>
        <v/>
      </c>
      <c r="C95" s="44" t="s">
        <v>1319</v>
      </c>
    </row>
    <row r="96" spans="2:3" x14ac:dyDescent="0.3">
      <c r="B96" t="str">
        <f t="shared" si="1"/>
        <v/>
      </c>
      <c r="C96" s="44" t="s">
        <v>2979</v>
      </c>
    </row>
    <row r="97" spans="2:3" x14ac:dyDescent="0.3">
      <c r="B97" t="str">
        <f t="shared" si="1"/>
        <v/>
      </c>
      <c r="C97" s="44" t="s">
        <v>4104</v>
      </c>
    </row>
    <row r="98" spans="2:3" x14ac:dyDescent="0.3">
      <c r="B98" t="str">
        <f t="shared" si="1"/>
        <v/>
      </c>
      <c r="C98" s="44" t="s">
        <v>1310</v>
      </c>
    </row>
    <row r="99" spans="2:3" x14ac:dyDescent="0.3">
      <c r="B99" t="str">
        <f t="shared" si="1"/>
        <v/>
      </c>
      <c r="C99" s="44" t="s">
        <v>2742</v>
      </c>
    </row>
    <row r="100" spans="2:3" x14ac:dyDescent="0.3">
      <c r="B100" t="str">
        <f t="shared" si="1"/>
        <v/>
      </c>
      <c r="C100" s="44" t="s">
        <v>3210</v>
      </c>
    </row>
    <row r="101" spans="2:3" x14ac:dyDescent="0.3">
      <c r="B101" t="str">
        <f t="shared" si="1"/>
        <v/>
      </c>
      <c r="C101" s="44" t="s">
        <v>3486</v>
      </c>
    </row>
    <row r="102" spans="2:3" x14ac:dyDescent="0.3">
      <c r="B102" t="str">
        <f t="shared" si="1"/>
        <v/>
      </c>
      <c r="C102" s="44" t="s">
        <v>1285</v>
      </c>
    </row>
    <row r="103" spans="2:3" x14ac:dyDescent="0.3">
      <c r="B103" t="str">
        <f t="shared" si="1"/>
        <v/>
      </c>
      <c r="C103" s="44" t="s">
        <v>3480</v>
      </c>
    </row>
    <row r="104" spans="2:3" x14ac:dyDescent="0.3">
      <c r="B104" t="str">
        <f t="shared" si="1"/>
        <v/>
      </c>
      <c r="C104" s="44" t="s">
        <v>1281</v>
      </c>
    </row>
    <row r="105" spans="2:3" x14ac:dyDescent="0.3">
      <c r="B105" t="str">
        <f t="shared" si="1"/>
        <v/>
      </c>
      <c r="C105" s="44" t="s">
        <v>2982</v>
      </c>
    </row>
    <row r="106" spans="2:3" x14ac:dyDescent="0.3">
      <c r="B106" t="str">
        <f t="shared" si="1"/>
        <v/>
      </c>
      <c r="C106" s="44" t="s">
        <v>1261</v>
      </c>
    </row>
    <row r="107" spans="2:3" x14ac:dyDescent="0.3">
      <c r="B107" t="str">
        <f t="shared" si="1"/>
        <v/>
      </c>
      <c r="C107" s="44" t="s">
        <v>2251</v>
      </c>
    </row>
    <row r="108" spans="2:3" x14ac:dyDescent="0.3">
      <c r="B108" t="str">
        <f t="shared" si="1"/>
        <v/>
      </c>
      <c r="C108" s="44" t="s">
        <v>2621</v>
      </c>
    </row>
    <row r="109" spans="2:3" x14ac:dyDescent="0.3">
      <c r="B109" t="str">
        <f t="shared" si="1"/>
        <v/>
      </c>
      <c r="C109" s="44" t="s">
        <v>1797</v>
      </c>
    </row>
    <row r="110" spans="2:3" x14ac:dyDescent="0.3">
      <c r="B110" t="str">
        <f t="shared" si="1"/>
        <v/>
      </c>
      <c r="C110" s="44" t="s">
        <v>4208</v>
      </c>
    </row>
    <row r="111" spans="2:3" x14ac:dyDescent="0.3">
      <c r="B111" t="str">
        <f t="shared" si="1"/>
        <v/>
      </c>
      <c r="C111" s="44" t="s">
        <v>2472</v>
      </c>
    </row>
    <row r="112" spans="2:3" x14ac:dyDescent="0.3">
      <c r="B112" t="str">
        <f t="shared" si="1"/>
        <v/>
      </c>
      <c r="C112" s="44" t="s">
        <v>2595</v>
      </c>
    </row>
    <row r="113" spans="2:3" x14ac:dyDescent="0.3">
      <c r="B113" t="str">
        <f t="shared" si="1"/>
        <v/>
      </c>
      <c r="C113" s="44" t="s">
        <v>2561</v>
      </c>
    </row>
    <row r="114" spans="2:3" x14ac:dyDescent="0.3">
      <c r="B114" t="str">
        <f t="shared" si="1"/>
        <v/>
      </c>
      <c r="C114" s="44" t="s">
        <v>2572</v>
      </c>
    </row>
    <row r="115" spans="2:3" x14ac:dyDescent="0.3">
      <c r="B115" t="str">
        <f t="shared" si="1"/>
        <v/>
      </c>
      <c r="C115" s="44" t="s">
        <v>1289</v>
      </c>
    </row>
    <row r="116" spans="2:3" x14ac:dyDescent="0.3">
      <c r="B116" t="str">
        <f t="shared" si="1"/>
        <v/>
      </c>
      <c r="C116" s="44" t="s">
        <v>7629</v>
      </c>
    </row>
    <row r="117" spans="2:3" x14ac:dyDescent="0.3">
      <c r="B117" t="str">
        <f t="shared" si="1"/>
        <v/>
      </c>
      <c r="C117" s="44" t="s">
        <v>1350</v>
      </c>
    </row>
    <row r="118" spans="2:3" x14ac:dyDescent="0.3">
      <c r="B118" t="str">
        <f t="shared" si="1"/>
        <v/>
      </c>
      <c r="C118" s="44" t="s">
        <v>4085</v>
      </c>
    </row>
    <row r="119" spans="2:3" x14ac:dyDescent="0.3">
      <c r="B119" t="str">
        <f t="shared" si="1"/>
        <v/>
      </c>
      <c r="C119" s="44" t="s">
        <v>1355</v>
      </c>
    </row>
    <row r="120" spans="2:3" x14ac:dyDescent="0.3">
      <c r="B120" t="str">
        <f t="shared" si="1"/>
        <v/>
      </c>
      <c r="C120" s="44" t="s">
        <v>1327</v>
      </c>
    </row>
    <row r="121" spans="2:3" x14ac:dyDescent="0.3">
      <c r="B121" t="str">
        <f t="shared" si="1"/>
        <v/>
      </c>
      <c r="C121" s="44" t="s">
        <v>4212</v>
      </c>
    </row>
    <row r="122" spans="2:3" x14ac:dyDescent="0.3">
      <c r="B122" t="str">
        <f t="shared" si="1"/>
        <v/>
      </c>
      <c r="C122" s="44" t="s">
        <v>1351</v>
      </c>
    </row>
    <row r="123" spans="2:3" x14ac:dyDescent="0.3">
      <c r="B123" t="str">
        <f t="shared" si="1"/>
        <v/>
      </c>
      <c r="C123" s="44" t="s">
        <v>3354</v>
      </c>
    </row>
    <row r="124" spans="2:3" x14ac:dyDescent="0.3">
      <c r="B124" t="str">
        <f t="shared" si="1"/>
        <v/>
      </c>
      <c r="C124" s="44" t="s">
        <v>1297</v>
      </c>
    </row>
    <row r="125" spans="2:3" x14ac:dyDescent="0.3">
      <c r="B125" t="str">
        <f t="shared" si="1"/>
        <v/>
      </c>
      <c r="C125" s="44" t="s">
        <v>4632</v>
      </c>
    </row>
    <row r="126" spans="2:3" x14ac:dyDescent="0.3">
      <c r="B126" t="str">
        <f t="shared" si="1"/>
        <v/>
      </c>
      <c r="C126" s="44" t="s">
        <v>1249</v>
      </c>
    </row>
    <row r="127" spans="2:3" x14ac:dyDescent="0.3">
      <c r="B127" t="str">
        <f t="shared" si="1"/>
        <v/>
      </c>
      <c r="C127" s="44" t="s">
        <v>3485</v>
      </c>
    </row>
    <row r="128" spans="2:3" x14ac:dyDescent="0.3">
      <c r="B128" t="str">
        <f t="shared" si="1"/>
        <v/>
      </c>
      <c r="C128" s="44" t="s">
        <v>3593</v>
      </c>
    </row>
    <row r="129" spans="2:3" x14ac:dyDescent="0.3">
      <c r="B129" t="str">
        <f t="shared" si="1"/>
        <v/>
      </c>
      <c r="C129" s="44" t="s">
        <v>1680</v>
      </c>
    </row>
    <row r="130" spans="2:3" x14ac:dyDescent="0.3">
      <c r="B130" t="str">
        <f t="shared" si="1"/>
        <v/>
      </c>
      <c r="C130" s="44" t="s">
        <v>3478</v>
      </c>
    </row>
    <row r="131" spans="2:3" x14ac:dyDescent="0.3">
      <c r="B131" t="str">
        <f t="shared" si="1"/>
        <v/>
      </c>
      <c r="C131" s="44" t="s">
        <v>3346</v>
      </c>
    </row>
    <row r="132" spans="2:3" x14ac:dyDescent="0.3">
      <c r="B132" t="str">
        <f t="shared" si="1"/>
        <v/>
      </c>
      <c r="C132" s="44" t="s">
        <v>1245</v>
      </c>
    </row>
    <row r="133" spans="2:3" x14ac:dyDescent="0.3">
      <c r="B133" t="str">
        <f t="shared" si="1"/>
        <v/>
      </c>
      <c r="C133" s="44" t="s">
        <v>4059</v>
      </c>
    </row>
    <row r="134" spans="2:3" x14ac:dyDescent="0.3">
      <c r="B134" t="str">
        <f t="shared" si="1"/>
        <v/>
      </c>
      <c r="C134" s="44" t="s">
        <v>3019</v>
      </c>
    </row>
    <row r="135" spans="2:3" x14ac:dyDescent="0.3">
      <c r="B135" t="str">
        <f t="shared" ref="B135:B198" si="2">IF(C135=C134,"XX","")</f>
        <v/>
      </c>
      <c r="C135" s="44" t="s">
        <v>4079</v>
      </c>
    </row>
    <row r="136" spans="2:3" x14ac:dyDescent="0.3">
      <c r="B136" t="str">
        <f t="shared" si="2"/>
        <v/>
      </c>
      <c r="C136" s="44" t="s">
        <v>1274</v>
      </c>
    </row>
    <row r="137" spans="2:3" x14ac:dyDescent="0.3">
      <c r="B137" t="str">
        <f t="shared" si="2"/>
        <v/>
      </c>
      <c r="C137" s="44" t="s">
        <v>4071</v>
      </c>
    </row>
    <row r="138" spans="2:3" x14ac:dyDescent="0.3">
      <c r="B138" t="str">
        <f t="shared" si="2"/>
        <v/>
      </c>
      <c r="C138" s="44" t="s">
        <v>1348</v>
      </c>
    </row>
    <row r="139" spans="2:3" x14ac:dyDescent="0.3">
      <c r="B139" t="str">
        <f t="shared" si="2"/>
        <v/>
      </c>
      <c r="C139" s="44" t="s">
        <v>2484</v>
      </c>
    </row>
    <row r="140" spans="2:3" x14ac:dyDescent="0.3">
      <c r="B140" t="str">
        <f t="shared" si="2"/>
        <v/>
      </c>
      <c r="C140" s="44" t="s">
        <v>3213</v>
      </c>
    </row>
    <row r="141" spans="2:3" x14ac:dyDescent="0.3">
      <c r="B141" t="str">
        <f t="shared" si="2"/>
        <v/>
      </c>
      <c r="C141" s="44" t="s">
        <v>2473</v>
      </c>
    </row>
    <row r="142" spans="2:3" x14ac:dyDescent="0.3">
      <c r="B142" t="str">
        <f t="shared" si="2"/>
        <v/>
      </c>
      <c r="C142" s="44" t="s">
        <v>1117</v>
      </c>
    </row>
    <row r="143" spans="2:3" x14ac:dyDescent="0.3">
      <c r="B143" t="str">
        <f t="shared" si="2"/>
        <v/>
      </c>
      <c r="C143" s="44" t="s">
        <v>2079</v>
      </c>
    </row>
    <row r="144" spans="2:3" x14ac:dyDescent="0.3">
      <c r="B144" t="str">
        <f t="shared" si="2"/>
        <v/>
      </c>
      <c r="C144" s="44" t="s">
        <v>1339</v>
      </c>
    </row>
    <row r="145" spans="2:3" x14ac:dyDescent="0.3">
      <c r="B145" t="str">
        <f t="shared" si="2"/>
        <v/>
      </c>
      <c r="C145" s="44" t="s">
        <v>7615</v>
      </c>
    </row>
    <row r="146" spans="2:3" x14ac:dyDescent="0.3">
      <c r="B146" t="str">
        <f t="shared" si="2"/>
        <v/>
      </c>
      <c r="C146" s="44" t="s">
        <v>1653</v>
      </c>
    </row>
    <row r="147" spans="2:3" x14ac:dyDescent="0.3">
      <c r="B147" t="str">
        <f t="shared" si="2"/>
        <v/>
      </c>
      <c r="C147" s="44" t="s">
        <v>1341</v>
      </c>
    </row>
    <row r="148" spans="2:3" x14ac:dyDescent="0.3">
      <c r="B148" t="str">
        <f t="shared" si="2"/>
        <v/>
      </c>
      <c r="C148" s="44" t="s">
        <v>2488</v>
      </c>
    </row>
    <row r="149" spans="2:3" x14ac:dyDescent="0.3">
      <c r="B149" t="str">
        <f t="shared" si="2"/>
        <v/>
      </c>
      <c r="C149" s="44" t="s">
        <v>2614</v>
      </c>
    </row>
    <row r="150" spans="2:3" x14ac:dyDescent="0.3">
      <c r="B150" t="str">
        <f t="shared" si="2"/>
        <v/>
      </c>
      <c r="C150" s="44" t="s">
        <v>4579</v>
      </c>
    </row>
    <row r="151" spans="2:3" x14ac:dyDescent="0.3">
      <c r="B151" t="str">
        <f t="shared" si="2"/>
        <v/>
      </c>
      <c r="C151" s="44" t="s">
        <v>5360</v>
      </c>
    </row>
    <row r="152" spans="2:3" x14ac:dyDescent="0.3">
      <c r="B152" t="str">
        <f t="shared" si="2"/>
        <v/>
      </c>
      <c r="C152" s="44" t="s">
        <v>2799</v>
      </c>
    </row>
    <row r="153" spans="2:3" x14ac:dyDescent="0.3">
      <c r="B153" t="str">
        <f t="shared" si="2"/>
        <v/>
      </c>
      <c r="C153" s="44" t="s">
        <v>215</v>
      </c>
    </row>
    <row r="154" spans="2:3" x14ac:dyDescent="0.3">
      <c r="B154" t="str">
        <f t="shared" si="2"/>
        <v/>
      </c>
      <c r="C154" s="44" t="s">
        <v>2562</v>
      </c>
    </row>
    <row r="155" spans="2:3" x14ac:dyDescent="0.3">
      <c r="B155" t="str">
        <f t="shared" si="2"/>
        <v/>
      </c>
      <c r="C155" s="44" t="s">
        <v>3216</v>
      </c>
    </row>
    <row r="156" spans="2:3" x14ac:dyDescent="0.3">
      <c r="B156" t="str">
        <f t="shared" si="2"/>
        <v/>
      </c>
      <c r="C156" s="44" t="s">
        <v>1331</v>
      </c>
    </row>
    <row r="157" spans="2:3" x14ac:dyDescent="0.3">
      <c r="B157" t="str">
        <f t="shared" si="2"/>
        <v/>
      </c>
      <c r="C157" s="44" t="s">
        <v>1349</v>
      </c>
    </row>
    <row r="158" spans="2:3" x14ac:dyDescent="0.3">
      <c r="B158" t="str">
        <f t="shared" si="2"/>
        <v/>
      </c>
      <c r="C158" s="44" t="s">
        <v>1773</v>
      </c>
    </row>
    <row r="159" spans="2:3" x14ac:dyDescent="0.3">
      <c r="B159" t="str">
        <f t="shared" si="2"/>
        <v/>
      </c>
      <c r="C159" s="44" t="s">
        <v>2980</v>
      </c>
    </row>
    <row r="160" spans="2:3" x14ac:dyDescent="0.3">
      <c r="B160" t="str">
        <f t="shared" si="2"/>
        <v/>
      </c>
      <c r="C160" s="44" t="s">
        <v>3228</v>
      </c>
    </row>
    <row r="161" spans="2:3" x14ac:dyDescent="0.3">
      <c r="B161" t="str">
        <f t="shared" si="2"/>
        <v/>
      </c>
      <c r="C161" s="44" t="s">
        <v>2587</v>
      </c>
    </row>
    <row r="162" spans="2:3" x14ac:dyDescent="0.3">
      <c r="B162" t="str">
        <f t="shared" si="2"/>
        <v/>
      </c>
      <c r="C162" s="44" t="s">
        <v>1321</v>
      </c>
    </row>
    <row r="163" spans="2:3" x14ac:dyDescent="0.3">
      <c r="B163" t="str">
        <f t="shared" si="2"/>
        <v/>
      </c>
      <c r="C163" s="44" t="s">
        <v>4648</v>
      </c>
    </row>
    <row r="164" spans="2:3" x14ac:dyDescent="0.3">
      <c r="B164" t="str">
        <f t="shared" si="2"/>
        <v/>
      </c>
      <c r="C164" s="44" t="s">
        <v>4641</v>
      </c>
    </row>
    <row r="165" spans="2:3" x14ac:dyDescent="0.3">
      <c r="B165" t="str">
        <f t="shared" si="2"/>
        <v/>
      </c>
      <c r="C165" s="44" t="s">
        <v>4752</v>
      </c>
    </row>
    <row r="166" spans="2:3" x14ac:dyDescent="0.3">
      <c r="B166" t="str">
        <f t="shared" si="2"/>
        <v/>
      </c>
      <c r="C166" s="44" t="s">
        <v>1324</v>
      </c>
    </row>
    <row r="167" spans="2:3" x14ac:dyDescent="0.3">
      <c r="B167" t="str">
        <f t="shared" si="2"/>
        <v/>
      </c>
      <c r="C167" s="44" t="s">
        <v>6058</v>
      </c>
    </row>
    <row r="168" spans="2:3" x14ac:dyDescent="0.3">
      <c r="B168" t="str">
        <f t="shared" si="2"/>
        <v/>
      </c>
      <c r="C168" s="44" t="s">
        <v>1354</v>
      </c>
    </row>
    <row r="169" spans="2:3" x14ac:dyDescent="0.3">
      <c r="B169" t="str">
        <f t="shared" si="2"/>
        <v/>
      </c>
      <c r="C169" s="44" t="s">
        <v>2568</v>
      </c>
    </row>
    <row r="170" spans="2:3" x14ac:dyDescent="0.3">
      <c r="B170" t="str">
        <f t="shared" si="2"/>
        <v/>
      </c>
      <c r="C170" s="44" t="s">
        <v>1247</v>
      </c>
    </row>
    <row r="171" spans="2:3" x14ac:dyDescent="0.3">
      <c r="B171" t="str">
        <f t="shared" si="2"/>
        <v/>
      </c>
      <c r="C171" s="44" t="s">
        <v>2574</v>
      </c>
    </row>
    <row r="172" spans="2:3" x14ac:dyDescent="0.3">
      <c r="B172" t="str">
        <f t="shared" si="2"/>
        <v/>
      </c>
      <c r="C172" s="44" t="s">
        <v>2008</v>
      </c>
    </row>
    <row r="173" spans="2:3" x14ac:dyDescent="0.3">
      <c r="B173" t="str">
        <f t="shared" si="2"/>
        <v/>
      </c>
      <c r="C173" s="44" t="s">
        <v>4756</v>
      </c>
    </row>
    <row r="174" spans="2:3" x14ac:dyDescent="0.3">
      <c r="B174" t="str">
        <f t="shared" si="2"/>
        <v/>
      </c>
      <c r="C174" s="44" t="s">
        <v>1259</v>
      </c>
    </row>
    <row r="175" spans="2:3" x14ac:dyDescent="0.3">
      <c r="B175" t="str">
        <f t="shared" si="2"/>
        <v/>
      </c>
      <c r="C175" s="44" t="s">
        <v>3600</v>
      </c>
    </row>
    <row r="176" spans="2:3" x14ac:dyDescent="0.3">
      <c r="B176" t="str">
        <f t="shared" si="2"/>
        <v/>
      </c>
      <c r="C176" s="44" t="s">
        <v>1334</v>
      </c>
    </row>
    <row r="177" spans="2:3" x14ac:dyDescent="0.3">
      <c r="B177" t="str">
        <f t="shared" si="2"/>
        <v/>
      </c>
      <c r="C177" s="44" t="s">
        <v>1203</v>
      </c>
    </row>
    <row r="178" spans="2:3" x14ac:dyDescent="0.3">
      <c r="B178" t="str">
        <f t="shared" si="2"/>
        <v/>
      </c>
      <c r="C178" s="44" t="s">
        <v>2978</v>
      </c>
    </row>
    <row r="179" spans="2:3" x14ac:dyDescent="0.3">
      <c r="B179" t="str">
        <f t="shared" si="2"/>
        <v/>
      </c>
      <c r="C179" s="44" t="s">
        <v>1518</v>
      </c>
    </row>
    <row r="180" spans="2:3" x14ac:dyDescent="0.3">
      <c r="B180" t="str">
        <f t="shared" si="2"/>
        <v/>
      </c>
      <c r="C180" s="44" t="s">
        <v>4627</v>
      </c>
    </row>
    <row r="181" spans="2:3" x14ac:dyDescent="0.3">
      <c r="B181" t="str">
        <f t="shared" si="2"/>
        <v/>
      </c>
      <c r="C181" s="44" t="s">
        <v>1234</v>
      </c>
    </row>
    <row r="182" spans="2:3" x14ac:dyDescent="0.3">
      <c r="B182" t="str">
        <f t="shared" si="2"/>
        <v/>
      </c>
      <c r="C182" s="44" t="s">
        <v>2115</v>
      </c>
    </row>
    <row r="183" spans="2:3" x14ac:dyDescent="0.3">
      <c r="B183" t="str">
        <f t="shared" si="2"/>
        <v/>
      </c>
      <c r="C183" s="44" t="s">
        <v>2558</v>
      </c>
    </row>
    <row r="184" spans="2:3" x14ac:dyDescent="0.3">
      <c r="B184" t="str">
        <f t="shared" si="2"/>
        <v/>
      </c>
      <c r="C184" s="44" t="s">
        <v>4076</v>
      </c>
    </row>
    <row r="185" spans="2:3" x14ac:dyDescent="0.3">
      <c r="B185" t="str">
        <f t="shared" si="2"/>
        <v/>
      </c>
      <c r="C185" s="44" t="s">
        <v>2002</v>
      </c>
    </row>
    <row r="186" spans="2:3" x14ac:dyDescent="0.3">
      <c r="B186" t="str">
        <f t="shared" si="2"/>
        <v/>
      </c>
      <c r="C186" s="44" t="s">
        <v>1771</v>
      </c>
    </row>
    <row r="187" spans="2:3" x14ac:dyDescent="0.3">
      <c r="B187" t="str">
        <f t="shared" si="2"/>
        <v/>
      </c>
      <c r="C187" s="44" t="s">
        <v>1255</v>
      </c>
    </row>
    <row r="188" spans="2:3" x14ac:dyDescent="0.3">
      <c r="B188" t="str">
        <f t="shared" si="2"/>
        <v/>
      </c>
      <c r="C188" s="44" t="s">
        <v>1209</v>
      </c>
    </row>
    <row r="189" spans="2:3" x14ac:dyDescent="0.3">
      <c r="B189" t="str">
        <f t="shared" si="2"/>
        <v/>
      </c>
      <c r="C189" s="44" t="s">
        <v>3348</v>
      </c>
    </row>
    <row r="190" spans="2:3" x14ac:dyDescent="0.3">
      <c r="B190" t="str">
        <f t="shared" si="2"/>
        <v/>
      </c>
      <c r="C190" s="44" t="s">
        <v>2394</v>
      </c>
    </row>
    <row r="191" spans="2:3" x14ac:dyDescent="0.3">
      <c r="B191" t="str">
        <f t="shared" si="2"/>
        <v/>
      </c>
      <c r="C191" s="44" t="s">
        <v>4077</v>
      </c>
    </row>
    <row r="192" spans="2:3" x14ac:dyDescent="0.3">
      <c r="B192" t="str">
        <f t="shared" si="2"/>
        <v/>
      </c>
      <c r="C192" s="44" t="s">
        <v>4058</v>
      </c>
    </row>
    <row r="193" spans="2:3" x14ac:dyDescent="0.3">
      <c r="B193" t="str">
        <f t="shared" si="2"/>
        <v/>
      </c>
      <c r="C193" s="44" t="s">
        <v>1344</v>
      </c>
    </row>
    <row r="194" spans="2:3" x14ac:dyDescent="0.3">
      <c r="B194" t="str">
        <f t="shared" si="2"/>
        <v/>
      </c>
      <c r="C194" s="44" t="s">
        <v>3605</v>
      </c>
    </row>
    <row r="195" spans="2:3" x14ac:dyDescent="0.3">
      <c r="B195" t="str">
        <f t="shared" si="2"/>
        <v/>
      </c>
      <c r="C195" s="44" t="s">
        <v>2077</v>
      </c>
    </row>
    <row r="196" spans="2:3" x14ac:dyDescent="0.3">
      <c r="B196" t="str">
        <f t="shared" si="2"/>
        <v/>
      </c>
      <c r="C196" s="44" t="s">
        <v>1536</v>
      </c>
    </row>
    <row r="197" spans="2:3" x14ac:dyDescent="0.3">
      <c r="B197" t="str">
        <f t="shared" si="2"/>
        <v/>
      </c>
      <c r="C197" s="44" t="s">
        <v>1829</v>
      </c>
    </row>
    <row r="198" spans="2:3" x14ac:dyDescent="0.3">
      <c r="B198" t="str">
        <f t="shared" si="2"/>
        <v/>
      </c>
      <c r="C198" s="44" t="s">
        <v>1237</v>
      </c>
    </row>
    <row r="199" spans="2:3" x14ac:dyDescent="0.3">
      <c r="B199" t="str">
        <f t="shared" ref="B199:B237" si="3">IF(C199=C198,"XX","")</f>
        <v/>
      </c>
      <c r="C199" s="44" t="s">
        <v>1268</v>
      </c>
    </row>
    <row r="200" spans="2:3" x14ac:dyDescent="0.3">
      <c r="B200" t="str">
        <f t="shared" si="3"/>
        <v/>
      </c>
      <c r="C200" s="44" t="s">
        <v>721</v>
      </c>
    </row>
    <row r="201" spans="2:3" x14ac:dyDescent="0.3">
      <c r="B201" t="str">
        <f t="shared" si="3"/>
        <v/>
      </c>
      <c r="C201" s="44" t="s">
        <v>474</v>
      </c>
    </row>
    <row r="202" spans="2:3" x14ac:dyDescent="0.3">
      <c r="B202" t="str">
        <f t="shared" si="3"/>
        <v/>
      </c>
      <c r="C202" s="44" t="s">
        <v>451</v>
      </c>
    </row>
    <row r="203" spans="2:3" x14ac:dyDescent="0.3">
      <c r="B203" t="str">
        <f t="shared" si="3"/>
        <v/>
      </c>
      <c r="C203" s="44" t="s">
        <v>1272</v>
      </c>
    </row>
    <row r="204" spans="2:3" x14ac:dyDescent="0.3">
      <c r="B204" t="str">
        <f t="shared" si="3"/>
        <v/>
      </c>
      <c r="C204" s="44" t="s">
        <v>1316</v>
      </c>
    </row>
    <row r="205" spans="2:3" x14ac:dyDescent="0.3">
      <c r="B205" t="str">
        <f t="shared" si="3"/>
        <v/>
      </c>
      <c r="C205" s="44" t="s">
        <v>157</v>
      </c>
    </row>
    <row r="206" spans="2:3" x14ac:dyDescent="0.3">
      <c r="B206" t="str">
        <f t="shared" si="3"/>
        <v/>
      </c>
      <c r="C206" s="44" t="s">
        <v>3230</v>
      </c>
    </row>
    <row r="207" spans="2:3" x14ac:dyDescent="0.3">
      <c r="B207" t="str">
        <f t="shared" si="3"/>
        <v/>
      </c>
      <c r="C207" s="44" t="s">
        <v>3479</v>
      </c>
    </row>
    <row r="208" spans="2:3" x14ac:dyDescent="0.3">
      <c r="B208" t="str">
        <f t="shared" si="3"/>
        <v/>
      </c>
      <c r="C208" s="44" t="s">
        <v>2975</v>
      </c>
    </row>
    <row r="209" spans="2:3" x14ac:dyDescent="0.3">
      <c r="B209" t="str">
        <f t="shared" si="3"/>
        <v/>
      </c>
      <c r="C209" s="44" t="s">
        <v>2456</v>
      </c>
    </row>
    <row r="210" spans="2:3" x14ac:dyDescent="0.3">
      <c r="B210" t="str">
        <f t="shared" si="3"/>
        <v/>
      </c>
      <c r="C210" s="44" t="s">
        <v>615</v>
      </c>
    </row>
    <row r="211" spans="2:3" x14ac:dyDescent="0.3">
      <c r="B211" t="str">
        <f t="shared" si="3"/>
        <v/>
      </c>
      <c r="C211" s="44" t="s">
        <v>4069</v>
      </c>
    </row>
    <row r="212" spans="2:3" x14ac:dyDescent="0.3">
      <c r="B212" t="str">
        <f t="shared" si="3"/>
        <v/>
      </c>
      <c r="C212" s="44" t="s">
        <v>1233</v>
      </c>
    </row>
    <row r="213" spans="2:3" x14ac:dyDescent="0.3">
      <c r="B213" t="str">
        <f t="shared" si="3"/>
        <v/>
      </c>
      <c r="C213" s="44" t="s">
        <v>2598</v>
      </c>
    </row>
    <row r="214" spans="2:3" x14ac:dyDescent="0.3">
      <c r="B214" t="str">
        <f t="shared" si="3"/>
        <v/>
      </c>
      <c r="C214" s="44" t="s">
        <v>1398</v>
      </c>
    </row>
    <row r="215" spans="2:3" x14ac:dyDescent="0.3">
      <c r="B215" t="str">
        <f t="shared" si="3"/>
        <v/>
      </c>
      <c r="C215" s="44" t="s">
        <v>4206</v>
      </c>
    </row>
    <row r="216" spans="2:3" x14ac:dyDescent="0.3">
      <c r="B216" t="str">
        <f t="shared" si="3"/>
        <v/>
      </c>
      <c r="C216" s="44" t="s">
        <v>4213</v>
      </c>
    </row>
    <row r="217" spans="2:3" x14ac:dyDescent="0.3">
      <c r="B217" t="str">
        <f t="shared" si="3"/>
        <v/>
      </c>
      <c r="C217" s="44" t="s">
        <v>2801</v>
      </c>
    </row>
    <row r="218" spans="2:3" x14ac:dyDescent="0.3">
      <c r="B218" t="str">
        <f t="shared" si="3"/>
        <v/>
      </c>
      <c r="C218" s="44" t="s">
        <v>3483</v>
      </c>
    </row>
    <row r="219" spans="2:3" x14ac:dyDescent="0.3">
      <c r="B219" t="str">
        <f t="shared" si="3"/>
        <v/>
      </c>
      <c r="C219" s="44" t="s">
        <v>3349</v>
      </c>
    </row>
    <row r="220" spans="2:3" x14ac:dyDescent="0.3">
      <c r="B220" t="str">
        <f t="shared" si="3"/>
        <v/>
      </c>
      <c r="C220" s="44" t="s">
        <v>2491</v>
      </c>
    </row>
    <row r="221" spans="2:3" x14ac:dyDescent="0.3">
      <c r="B221" t="str">
        <f t="shared" si="3"/>
        <v/>
      </c>
      <c r="C221" s="44" t="s">
        <v>4761</v>
      </c>
    </row>
    <row r="222" spans="2:3" x14ac:dyDescent="0.3">
      <c r="B222" t="str">
        <f t="shared" si="3"/>
        <v/>
      </c>
      <c r="C222" s="44" t="s">
        <v>2591</v>
      </c>
    </row>
    <row r="223" spans="2:3" x14ac:dyDescent="0.3">
      <c r="B223" t="str">
        <f t="shared" si="3"/>
        <v/>
      </c>
      <c r="C223" s="44" t="s">
        <v>1292</v>
      </c>
    </row>
    <row r="224" spans="2:3" x14ac:dyDescent="0.3">
      <c r="B224" t="str">
        <f t="shared" si="3"/>
        <v/>
      </c>
      <c r="C224" s="44" t="s">
        <v>3356</v>
      </c>
    </row>
    <row r="225" spans="2:3" x14ac:dyDescent="0.3">
      <c r="B225" t="str">
        <f t="shared" si="3"/>
        <v/>
      </c>
      <c r="C225" s="44" t="s">
        <v>2585</v>
      </c>
    </row>
    <row r="226" spans="2:3" x14ac:dyDescent="0.3">
      <c r="B226" t="str">
        <f t="shared" si="3"/>
        <v/>
      </c>
      <c r="C226" s="44" t="s">
        <v>668</v>
      </c>
    </row>
    <row r="227" spans="2:3" x14ac:dyDescent="0.3">
      <c r="B227" t="str">
        <f t="shared" si="3"/>
        <v/>
      </c>
      <c r="C227" s="44" t="s">
        <v>3211</v>
      </c>
    </row>
    <row r="228" spans="2:3" x14ac:dyDescent="0.3">
      <c r="B228" t="str">
        <f t="shared" si="3"/>
        <v/>
      </c>
      <c r="C228" s="44" t="s">
        <v>1384</v>
      </c>
    </row>
    <row r="229" spans="2:3" x14ac:dyDescent="0.3">
      <c r="B229" t="str">
        <f t="shared" si="3"/>
        <v/>
      </c>
      <c r="C229" s="44" t="s">
        <v>2432</v>
      </c>
    </row>
    <row r="230" spans="2:3" x14ac:dyDescent="0.3">
      <c r="B230" t="str">
        <f t="shared" si="3"/>
        <v/>
      </c>
      <c r="C230" s="44" t="s">
        <v>2618</v>
      </c>
    </row>
    <row r="231" spans="2:3" x14ac:dyDescent="0.3">
      <c r="B231" t="str">
        <f t="shared" si="3"/>
        <v/>
      </c>
      <c r="C231" s="44" t="s">
        <v>1769</v>
      </c>
    </row>
    <row r="232" spans="2:3" x14ac:dyDescent="0.3">
      <c r="B232" t="str">
        <f t="shared" si="3"/>
        <v/>
      </c>
      <c r="C232" s="44" t="s">
        <v>2616</v>
      </c>
    </row>
    <row r="233" spans="2:3" x14ac:dyDescent="0.3">
      <c r="B233" t="str">
        <f t="shared" si="3"/>
        <v/>
      </c>
      <c r="C233" s="44" t="s">
        <v>2112</v>
      </c>
    </row>
    <row r="234" spans="2:3" x14ac:dyDescent="0.3">
      <c r="B234" t="str">
        <f t="shared" si="3"/>
        <v/>
      </c>
      <c r="C234" s="44" t="s">
        <v>1353</v>
      </c>
    </row>
    <row r="235" spans="2:3" x14ac:dyDescent="0.3">
      <c r="B235" t="str">
        <f t="shared" si="3"/>
        <v/>
      </c>
      <c r="C235" s="44" t="s">
        <v>1276</v>
      </c>
    </row>
    <row r="236" spans="2:3" x14ac:dyDescent="0.3">
      <c r="B236" t="str">
        <f t="shared" si="3"/>
        <v/>
      </c>
      <c r="C236" s="44" t="s">
        <v>1333</v>
      </c>
    </row>
    <row r="237" spans="2:3" x14ac:dyDescent="0.3">
      <c r="B237" t="str">
        <f t="shared" si="3"/>
        <v/>
      </c>
      <c r="C237" s="44" t="s">
        <v>838</v>
      </c>
    </row>
  </sheetData>
  <sheetProtection algorithmName="SHA-512" hashValue="YjVLaDUe58+bffJ3TUa4DKaPxxSSahRSprnY/t/lZNkg2ynB9oznYisTAgLE0iJkeOa/NqrfF0A980wxhr+qqg==" saltValue="J1XJNcQcwmq6wahVitG07A==" spinCount="100000" sheet="1" objects="1" scenarios="1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D8F0-603F-401B-8C87-EEB2C19FF940}">
  <sheetPr codeName="Hoja4">
    <tabColor theme="7" tint="0.79998168889431442"/>
    <pageSetUpPr fitToPage="1"/>
  </sheetPr>
  <dimension ref="B1:H3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104" customWidth="1"/>
    <col min="2" max="2" width="4.109375" style="123" hidden="1" customWidth="1"/>
    <col min="3" max="3" width="55.6640625" style="104" customWidth="1"/>
    <col min="4" max="4" width="8.44140625" style="104" customWidth="1"/>
    <col min="5" max="6" width="15.6640625" style="104" customWidth="1"/>
    <col min="7" max="7" width="15.88671875" style="104" customWidth="1"/>
    <col min="8" max="16384" width="11.44140625" style="104"/>
  </cols>
  <sheetData>
    <row r="1" spans="2:8" ht="18.600000000000001" x14ac:dyDescent="0.3">
      <c r="B1" s="102">
        <v>1</v>
      </c>
      <c r="C1" s="103" t="s">
        <v>3273</v>
      </c>
      <c r="E1" s="103"/>
      <c r="H1" s="103"/>
    </row>
    <row r="2" spans="2:8" ht="36.6" customHeight="1" thickBot="1" x14ac:dyDescent="0.35">
      <c r="B2" s="102">
        <v>2</v>
      </c>
      <c r="C2" s="851" t="s">
        <v>8386</v>
      </c>
      <c r="D2" s="851"/>
      <c r="E2" s="851"/>
      <c r="F2" s="851"/>
      <c r="G2" s="135"/>
    </row>
    <row r="3" spans="2:8" ht="34.950000000000003" customHeight="1" thickTop="1" thickBot="1" x14ac:dyDescent="0.35">
      <c r="B3" s="102">
        <v>3</v>
      </c>
      <c r="C3" s="136"/>
      <c r="D3" s="137"/>
      <c r="E3" s="138" t="s">
        <v>1165</v>
      </c>
      <c r="F3" s="139" t="s">
        <v>4700</v>
      </c>
    </row>
    <row r="4" spans="2:8" ht="21.6" customHeight="1" thickTop="1" x14ac:dyDescent="0.3">
      <c r="B4" s="102">
        <v>4</v>
      </c>
      <c r="C4" s="140" t="s">
        <v>3393</v>
      </c>
      <c r="D4" s="140"/>
      <c r="E4" s="141">
        <f>+E5+E8+E7+E6</f>
        <v>0</v>
      </c>
      <c r="F4" s="142">
        <f>+F5+F8+F7+F6</f>
        <v>0</v>
      </c>
    </row>
    <row r="5" spans="2:8" ht="21.6" customHeight="1" x14ac:dyDescent="0.3">
      <c r="B5" s="102">
        <v>5</v>
      </c>
      <c r="C5" s="655" t="s">
        <v>3421</v>
      </c>
      <c r="D5" s="143"/>
      <c r="E5" s="572"/>
      <c r="F5" s="573"/>
      <c r="G5" s="144" t="str">
        <f>IF(AND(OR(E5&gt;0),AND(F5="")),"¿Nada en buen estado?",IF(AND(OR(E5&gt;=0),AND(F5&gt;E5)),"Verifique la cantidad total",""))</f>
        <v/>
      </c>
    </row>
    <row r="6" spans="2:8" ht="21.6" customHeight="1" x14ac:dyDescent="0.3">
      <c r="B6" s="102">
        <v>6</v>
      </c>
      <c r="C6" s="655" t="s">
        <v>1388</v>
      </c>
      <c r="D6" s="143"/>
      <c r="E6" s="572"/>
      <c r="F6" s="573"/>
      <c r="G6" s="144"/>
    </row>
    <row r="7" spans="2:8" ht="21.6" customHeight="1" x14ac:dyDescent="0.3">
      <c r="B7" s="102">
        <v>7</v>
      </c>
      <c r="C7" s="655" t="s">
        <v>1170</v>
      </c>
      <c r="D7" s="145"/>
      <c r="E7" s="572"/>
      <c r="F7" s="573"/>
      <c r="G7" s="144"/>
    </row>
    <row r="8" spans="2:8" ht="21.6" customHeight="1" x14ac:dyDescent="0.3">
      <c r="B8" s="102">
        <v>8</v>
      </c>
      <c r="C8" s="146" t="s">
        <v>1375</v>
      </c>
      <c r="D8" s="146"/>
      <c r="E8" s="147">
        <f>+E9+E10+E11</f>
        <v>0</v>
      </c>
      <c r="F8" s="148">
        <f>+F9+F10+F11</f>
        <v>0</v>
      </c>
    </row>
    <row r="9" spans="2:8" ht="21.6" customHeight="1" x14ac:dyDescent="0.3">
      <c r="B9" s="102">
        <v>9</v>
      </c>
      <c r="C9" s="580"/>
      <c r="D9" s="149"/>
      <c r="E9" s="574"/>
      <c r="F9" s="503"/>
      <c r="G9" s="144" t="str">
        <f>IF(AND(OR(E9&gt;0),AND(F9="")),"¿Nada en buen estado?",IF(AND(OR(E9&gt;=0),AND(F9&gt;E9)),"Verifique la cantidad total",""))</f>
        <v/>
      </c>
    </row>
    <row r="10" spans="2:8" ht="21.6" customHeight="1" x14ac:dyDescent="0.3">
      <c r="B10" s="102">
        <v>10</v>
      </c>
      <c r="C10" s="580"/>
      <c r="D10" s="149"/>
      <c r="E10" s="574"/>
      <c r="F10" s="503"/>
      <c r="G10" s="144" t="str">
        <f t="shared" ref="G10:G25" si="0">IF(AND(OR(E10&gt;0),AND(F10="")),"¿Nada en buen estado?",IF(AND(OR(E10&gt;=0),AND(F10&gt;E10)),"Verifique la cantidad total",""))</f>
        <v/>
      </c>
    </row>
    <row r="11" spans="2:8" ht="21.6" customHeight="1" x14ac:dyDescent="0.3">
      <c r="B11" s="102">
        <v>11</v>
      </c>
      <c r="C11" s="580"/>
      <c r="D11" s="149"/>
      <c r="E11" s="574"/>
      <c r="F11" s="503"/>
      <c r="G11" s="144" t="str">
        <f t="shared" si="0"/>
        <v/>
      </c>
    </row>
    <row r="12" spans="2:8" ht="21.6" customHeight="1" x14ac:dyDescent="0.3">
      <c r="B12" s="102">
        <v>12</v>
      </c>
      <c r="C12" s="150" t="s">
        <v>1166</v>
      </c>
      <c r="D12" s="150"/>
      <c r="E12" s="574"/>
      <c r="F12" s="575"/>
      <c r="G12" s="144" t="str">
        <f t="shared" si="0"/>
        <v/>
      </c>
    </row>
    <row r="13" spans="2:8" ht="21.6" customHeight="1" x14ac:dyDescent="0.3">
      <c r="B13" s="102">
        <v>13</v>
      </c>
      <c r="C13" s="151" t="s">
        <v>989</v>
      </c>
      <c r="D13" s="151"/>
      <c r="E13" s="574"/>
      <c r="F13" s="575"/>
      <c r="G13" s="144" t="str">
        <f t="shared" si="0"/>
        <v/>
      </c>
    </row>
    <row r="14" spans="2:8" ht="21.6" customHeight="1" x14ac:dyDescent="0.3">
      <c r="B14" s="102">
        <v>14</v>
      </c>
      <c r="C14" s="151" t="s">
        <v>1377</v>
      </c>
      <c r="D14" s="151"/>
      <c r="E14" s="574"/>
      <c r="F14" s="575"/>
      <c r="G14" s="144" t="str">
        <f t="shared" si="0"/>
        <v/>
      </c>
    </row>
    <row r="15" spans="2:8" ht="21.6" customHeight="1" x14ac:dyDescent="0.3">
      <c r="B15" s="102">
        <v>15</v>
      </c>
      <c r="C15" s="150" t="s">
        <v>3021</v>
      </c>
      <c r="D15" s="150"/>
      <c r="E15" s="574"/>
      <c r="F15" s="575"/>
      <c r="G15" s="144" t="str">
        <f t="shared" si="0"/>
        <v/>
      </c>
    </row>
    <row r="16" spans="2:8" ht="21.6" customHeight="1" x14ac:dyDescent="0.3">
      <c r="B16" s="102">
        <v>16</v>
      </c>
      <c r="C16" s="151" t="s">
        <v>990</v>
      </c>
      <c r="D16" s="151"/>
      <c r="E16" s="574"/>
      <c r="F16" s="575"/>
      <c r="G16" s="144" t="str">
        <f t="shared" si="0"/>
        <v/>
      </c>
    </row>
    <row r="17" spans="2:7" ht="21.6" customHeight="1" x14ac:dyDescent="0.3">
      <c r="B17" s="102">
        <v>17</v>
      </c>
      <c r="C17" s="151" t="s">
        <v>1112</v>
      </c>
      <c r="D17" s="151"/>
      <c r="E17" s="574"/>
      <c r="F17" s="575"/>
      <c r="G17" s="144" t="str">
        <f t="shared" si="0"/>
        <v/>
      </c>
    </row>
    <row r="18" spans="2:7" ht="21.6" customHeight="1" x14ac:dyDescent="0.3">
      <c r="B18" s="102">
        <v>18</v>
      </c>
      <c r="C18" s="150" t="s">
        <v>1149</v>
      </c>
      <c r="D18" s="152" t="str">
        <f>IF(AND('CUADRO 13'!F9="Sí",OR(E18="",E18=0)),"**",IF(AND(E18&gt;0,OR('CUADRO 13'!F9="No",'CUADRO 13'!F9="")),"/**/",""))</f>
        <v/>
      </c>
      <c r="E18" s="574"/>
      <c r="F18" s="575"/>
      <c r="G18" s="144" t="str">
        <f t="shared" si="0"/>
        <v/>
      </c>
    </row>
    <row r="19" spans="2:7" ht="21.6" customHeight="1" x14ac:dyDescent="0.3">
      <c r="B19" s="102">
        <v>19</v>
      </c>
      <c r="C19" s="151" t="s">
        <v>1153</v>
      </c>
      <c r="D19" s="151"/>
      <c r="E19" s="574"/>
      <c r="F19" s="575"/>
      <c r="G19" s="144" t="str">
        <f t="shared" si="0"/>
        <v/>
      </c>
    </row>
    <row r="20" spans="2:7" ht="21.6" customHeight="1" x14ac:dyDescent="0.3">
      <c r="B20" s="102">
        <v>20</v>
      </c>
      <c r="C20" s="151" t="s">
        <v>2557</v>
      </c>
      <c r="D20" s="151"/>
      <c r="E20" s="574"/>
      <c r="F20" s="575"/>
      <c r="G20" s="144" t="str">
        <f t="shared" si="0"/>
        <v/>
      </c>
    </row>
    <row r="21" spans="2:7" ht="21.6" customHeight="1" x14ac:dyDescent="0.3">
      <c r="B21" s="102">
        <v>21</v>
      </c>
      <c r="C21" s="151" t="s">
        <v>1150</v>
      </c>
      <c r="D21" s="151"/>
      <c r="E21" s="574"/>
      <c r="F21" s="575"/>
      <c r="G21" s="144" t="str">
        <f t="shared" si="0"/>
        <v/>
      </c>
    </row>
    <row r="22" spans="2:7" ht="21.6" customHeight="1" x14ac:dyDescent="0.3">
      <c r="B22" s="102">
        <v>22</v>
      </c>
      <c r="C22" s="151" t="s">
        <v>1151</v>
      </c>
      <c r="D22" s="151"/>
      <c r="E22" s="574"/>
      <c r="F22" s="575"/>
      <c r="G22" s="144" t="str">
        <f t="shared" si="0"/>
        <v/>
      </c>
    </row>
    <row r="23" spans="2:7" ht="21.6" customHeight="1" x14ac:dyDescent="0.3">
      <c r="B23" s="102">
        <v>23</v>
      </c>
      <c r="C23" s="151" t="s">
        <v>1378</v>
      </c>
      <c r="D23" s="151"/>
      <c r="E23" s="574"/>
      <c r="F23" s="575"/>
      <c r="G23" s="144" t="str">
        <f t="shared" si="0"/>
        <v/>
      </c>
    </row>
    <row r="24" spans="2:7" ht="21.6" customHeight="1" x14ac:dyDescent="0.3">
      <c r="B24" s="102">
        <v>24</v>
      </c>
      <c r="C24" s="153" t="s">
        <v>4701</v>
      </c>
      <c r="D24" s="154" t="str">
        <f>IF(AND('CUADRO 13'!F15="Sí",OR(E24="",E24=0)),"***",IF(AND(E24&gt;0,OR('CUADRO 13'!F15="No",'CUADRO 13'!F15="")),"++",""))</f>
        <v/>
      </c>
      <c r="E24" s="576"/>
      <c r="F24" s="577"/>
      <c r="G24" s="144" t="str">
        <f t="shared" si="0"/>
        <v/>
      </c>
    </row>
    <row r="25" spans="2:7" ht="21.6" customHeight="1" thickBot="1" x14ac:dyDescent="0.35">
      <c r="B25" s="102">
        <v>25</v>
      </c>
      <c r="C25" s="155" t="s">
        <v>3395</v>
      </c>
      <c r="D25" s="155"/>
      <c r="E25" s="578"/>
      <c r="F25" s="579"/>
      <c r="G25" s="144" t="str">
        <f t="shared" si="0"/>
        <v/>
      </c>
    </row>
    <row r="26" spans="2:7" ht="15" thickTop="1" x14ac:dyDescent="0.3">
      <c r="B26" s="102">
        <v>26</v>
      </c>
      <c r="C26" s="156" t="str">
        <f>IF(D18="**","** En el Cuadro 10 indicó que se cuenta con Servicio de Biblioteca, pero no indica espacio físico en este cuadro.","")</f>
        <v/>
      </c>
      <c r="E26" s="26"/>
      <c r="F26" s="157"/>
      <c r="G26" s="158"/>
    </row>
    <row r="27" spans="2:7" x14ac:dyDescent="0.3">
      <c r="B27" s="102">
        <v>27</v>
      </c>
      <c r="C27" s="156" t="str">
        <f>IF(D18="/**/","/**/ Indicó espacio físico para Biblioteca, pero no indica Servicio de biblioteca en el Cuadro 10.","")</f>
        <v/>
      </c>
      <c r="E27" s="26"/>
      <c r="F27" s="157"/>
      <c r="G27" s="158"/>
    </row>
    <row r="28" spans="2:7" x14ac:dyDescent="0.3">
      <c r="B28" s="102">
        <v>28</v>
      </c>
      <c r="C28" s="156" t="str">
        <f>IF(D24="***","*** Indicó que cuentan con Sala de Lactancia en el Cuadro 13, pero no indica espacio físico.",(IF(D24="++","++ Indicó datos en espacio físico, pero en el Cuadro 13, seleccionó la opción No o la dejó en blanco.","")))</f>
        <v/>
      </c>
    </row>
    <row r="29" spans="2:7" x14ac:dyDescent="0.3">
      <c r="B29" s="102">
        <v>29</v>
      </c>
    </row>
    <row r="30" spans="2:7" ht="16.2" x14ac:dyDescent="0.3">
      <c r="B30" s="102">
        <v>30</v>
      </c>
      <c r="C30" s="122" t="s">
        <v>1139</v>
      </c>
    </row>
    <row r="31" spans="2:7" x14ac:dyDescent="0.3">
      <c r="B31" s="102">
        <v>31</v>
      </c>
      <c r="C31" s="845"/>
      <c r="D31" s="852"/>
      <c r="E31" s="852"/>
      <c r="F31" s="846"/>
    </row>
    <row r="32" spans="2:7" x14ac:dyDescent="0.3">
      <c r="C32" s="847"/>
      <c r="D32" s="853"/>
      <c r="E32" s="853"/>
      <c r="F32" s="848"/>
    </row>
    <row r="33" spans="3:6" x14ac:dyDescent="0.3">
      <c r="C33" s="847"/>
      <c r="D33" s="853"/>
      <c r="E33" s="853"/>
      <c r="F33" s="848"/>
    </row>
    <row r="34" spans="3:6" x14ac:dyDescent="0.3">
      <c r="C34" s="847"/>
      <c r="D34" s="853"/>
      <c r="E34" s="853"/>
      <c r="F34" s="848"/>
    </row>
    <row r="35" spans="3:6" x14ac:dyDescent="0.3">
      <c r="C35" s="847"/>
      <c r="D35" s="853"/>
      <c r="E35" s="853"/>
      <c r="F35" s="848"/>
    </row>
    <row r="36" spans="3:6" x14ac:dyDescent="0.3">
      <c r="C36" s="847"/>
      <c r="D36" s="853"/>
      <c r="E36" s="853"/>
      <c r="F36" s="848"/>
    </row>
    <row r="37" spans="3:6" x14ac:dyDescent="0.3">
      <c r="C37" s="849"/>
      <c r="D37" s="854"/>
      <c r="E37" s="854"/>
      <c r="F37" s="850"/>
    </row>
  </sheetData>
  <sheetProtection algorithmName="SHA-512" hashValue="Mh2F6D7YeG7+K1aggF3iy5RMDOzUxJeC5MY4i8tHtBDbgXan+x64ykmK3juBjlON6bjBNouhKZX0+DOk2wTM5A==" saltValue="jKCBRa42qg1F5dqusZy0Sw==" spinCount="100000" sheet="1" objects="1" scenarios="1" sort="0" autoFilter="0" pivotTables="0"/>
  <mergeCells count="2">
    <mergeCell ref="C2:F2"/>
    <mergeCell ref="C31:F37"/>
  </mergeCells>
  <conditionalFormatting sqref="E4:F4">
    <cfRule type="cellIs" dxfId="4" priority="4" operator="equal">
      <formula>0</formula>
    </cfRule>
  </conditionalFormatting>
  <conditionalFormatting sqref="E8:F8">
    <cfRule type="cellIs" dxfId="3" priority="5" operator="equal">
      <formula>0</formula>
    </cfRule>
  </conditionalFormatting>
  <conditionalFormatting sqref="G5:G7 G9:G25">
    <cfRule type="cellIs" dxfId="2" priority="3" operator="equal">
      <formula>"Error!"</formula>
    </cfRule>
  </conditionalFormatting>
  <dataValidations count="1">
    <dataValidation type="whole" operator="greaterThanOrEqual" allowBlank="1" showInputMessage="1" showErrorMessage="1" sqref="F26:G27 E4:F25" xr:uid="{0E44343F-B115-4209-BABE-A96E73BA2F91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8AAB7-706D-4818-A900-9BF62A5AE4B9}">
  <sheetPr codeName="Hoja7">
    <tabColor theme="7" tint="0.79998168889431442"/>
    <pageSetUpPr fitToPage="1"/>
  </sheetPr>
  <dimension ref="B1:G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104" customWidth="1"/>
    <col min="2" max="2" width="3.33203125" style="123" hidden="1" customWidth="1"/>
    <col min="3" max="3" width="43.6640625" style="104" customWidth="1"/>
    <col min="4" max="7" width="15.6640625" style="104" customWidth="1"/>
    <col min="8" max="16384" width="11.44140625" style="104"/>
  </cols>
  <sheetData>
    <row r="1" spans="2:7" ht="18.600000000000001" x14ac:dyDescent="0.3">
      <c r="B1" s="102">
        <v>1</v>
      </c>
      <c r="C1" s="103" t="s">
        <v>3396</v>
      </c>
      <c r="D1" s="103"/>
    </row>
    <row r="2" spans="2:7" ht="39.6" customHeight="1" thickBot="1" x14ac:dyDescent="0.35">
      <c r="B2" s="102">
        <v>2</v>
      </c>
      <c r="C2" s="851" t="s">
        <v>8387</v>
      </c>
      <c r="D2" s="851"/>
      <c r="E2" s="851"/>
      <c r="F2" s="851"/>
      <c r="G2" s="851"/>
    </row>
    <row r="3" spans="2:7" ht="24.6" customHeight="1" thickTop="1" x14ac:dyDescent="0.3">
      <c r="B3" s="102">
        <v>3</v>
      </c>
      <c r="C3" s="855" t="s">
        <v>1004</v>
      </c>
      <c r="D3" s="857" t="s">
        <v>1003</v>
      </c>
      <c r="E3" s="858"/>
      <c r="F3" s="859" t="s">
        <v>4702</v>
      </c>
      <c r="G3" s="860"/>
    </row>
    <row r="4" spans="2:7" ht="31.2" customHeight="1" thickBot="1" x14ac:dyDescent="0.35">
      <c r="B4" s="102">
        <v>4</v>
      </c>
      <c r="C4" s="856"/>
      <c r="D4" s="124" t="s">
        <v>4703</v>
      </c>
      <c r="E4" s="125" t="s">
        <v>998</v>
      </c>
      <c r="F4" s="126" t="s">
        <v>4703</v>
      </c>
      <c r="G4" s="127" t="s">
        <v>998</v>
      </c>
    </row>
    <row r="5" spans="2:7" ht="26.4" customHeight="1" thickTop="1" x14ac:dyDescent="0.3">
      <c r="B5" s="102">
        <v>5</v>
      </c>
      <c r="C5" s="128" t="s">
        <v>999</v>
      </c>
      <c r="D5" s="129">
        <f>SUM(D6:D8)</f>
        <v>0</v>
      </c>
      <c r="E5" s="130">
        <f>SUM(E6:E8)</f>
        <v>0</v>
      </c>
      <c r="F5" s="131">
        <f>SUM(F6:F8)</f>
        <v>0</v>
      </c>
      <c r="G5" s="132">
        <f>SUM(G6:G8)</f>
        <v>0</v>
      </c>
    </row>
    <row r="6" spans="2:7" ht="26.4" customHeight="1" x14ac:dyDescent="0.3">
      <c r="B6" s="102">
        <v>6</v>
      </c>
      <c r="C6" s="133" t="s">
        <v>1000</v>
      </c>
      <c r="D6" s="581"/>
      <c r="E6" s="582"/>
      <c r="F6" s="583"/>
      <c r="G6" s="584"/>
    </row>
    <row r="7" spans="2:7" ht="26.4" customHeight="1" x14ac:dyDescent="0.3">
      <c r="B7" s="102">
        <v>7</v>
      </c>
      <c r="C7" s="133" t="s">
        <v>1001</v>
      </c>
      <c r="D7" s="581"/>
      <c r="E7" s="582"/>
      <c r="F7" s="583"/>
      <c r="G7" s="584"/>
    </row>
    <row r="8" spans="2:7" ht="26.4" customHeight="1" thickBot="1" x14ac:dyDescent="0.35">
      <c r="B8" s="102">
        <v>8</v>
      </c>
      <c r="C8" s="134" t="s">
        <v>1002</v>
      </c>
      <c r="D8" s="585"/>
      <c r="E8" s="586"/>
      <c r="F8" s="587"/>
      <c r="G8" s="588"/>
    </row>
    <row r="9" spans="2:7" ht="15" thickTop="1" x14ac:dyDescent="0.3">
      <c r="B9" s="102">
        <v>9</v>
      </c>
    </row>
    <row r="10" spans="2:7" x14ac:dyDescent="0.3">
      <c r="B10" s="102">
        <v>10</v>
      </c>
    </row>
    <row r="11" spans="2:7" ht="16.2" x14ac:dyDescent="0.3">
      <c r="B11" s="102">
        <v>11</v>
      </c>
      <c r="C11" s="122" t="s">
        <v>1139</v>
      </c>
    </row>
    <row r="12" spans="2:7" x14ac:dyDescent="0.3">
      <c r="B12" s="102">
        <v>12</v>
      </c>
      <c r="C12" s="845"/>
      <c r="D12" s="852"/>
      <c r="E12" s="852"/>
      <c r="F12" s="852"/>
      <c r="G12" s="846"/>
    </row>
    <row r="13" spans="2:7" x14ac:dyDescent="0.3">
      <c r="C13" s="847"/>
      <c r="D13" s="853"/>
      <c r="E13" s="853"/>
      <c r="F13" s="853"/>
      <c r="G13" s="848"/>
    </row>
    <row r="14" spans="2:7" x14ac:dyDescent="0.3">
      <c r="C14" s="847"/>
      <c r="D14" s="853"/>
      <c r="E14" s="853"/>
      <c r="F14" s="853"/>
      <c r="G14" s="848"/>
    </row>
    <row r="15" spans="2:7" x14ac:dyDescent="0.3">
      <c r="C15" s="847"/>
      <c r="D15" s="853"/>
      <c r="E15" s="853"/>
      <c r="F15" s="853"/>
      <c r="G15" s="848"/>
    </row>
    <row r="16" spans="2:7" x14ac:dyDescent="0.3">
      <c r="C16" s="847"/>
      <c r="D16" s="853"/>
      <c r="E16" s="853"/>
      <c r="F16" s="853"/>
      <c r="G16" s="848"/>
    </row>
    <row r="17" spans="3:7" x14ac:dyDescent="0.3">
      <c r="C17" s="847"/>
      <c r="D17" s="853"/>
      <c r="E17" s="853"/>
      <c r="F17" s="853"/>
      <c r="G17" s="848"/>
    </row>
    <row r="18" spans="3:7" x14ac:dyDescent="0.3">
      <c r="C18" s="849"/>
      <c r="D18" s="854"/>
      <c r="E18" s="854"/>
      <c r="F18" s="854"/>
      <c r="G18" s="850"/>
    </row>
  </sheetData>
  <sheetProtection algorithmName="SHA-512" hashValue="cziJqEaMYOXLREk2EJEfnpekIgJG7Qor+SskXwAQ19tciaAaXyBBqWyDhEETGiAZ2A9HJrPUSl7/zA+mYWRCsA==" saltValue="Vr2xgGiqxXIlbXNQY0JoQQ==" spinCount="100000" sheet="1" objects="1" scenarios="1" sort="0" autoFilter="0" pivotTables="0"/>
  <mergeCells count="5">
    <mergeCell ref="C3:C4"/>
    <mergeCell ref="D3:E3"/>
    <mergeCell ref="F3:G3"/>
    <mergeCell ref="C12:G18"/>
    <mergeCell ref="C2:G2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19E4D4B5-E396-431F-A6FF-7FE2C560A2EC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7516C-15D3-4AC2-B5C4-A981011EBF8B}">
  <sheetPr codeName="Hoja9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104" customWidth="1"/>
    <col min="2" max="2" width="5.33203125" style="101" hidden="1" customWidth="1"/>
    <col min="3" max="3" width="43.109375" style="104" customWidth="1"/>
    <col min="4" max="11" width="13" style="104" customWidth="1"/>
    <col min="12" max="12" width="23.33203125" style="15" customWidth="1"/>
    <col min="13" max="16384" width="11.44140625" style="104"/>
  </cols>
  <sheetData>
    <row r="1" spans="2:13" ht="18.600000000000001" x14ac:dyDescent="0.3">
      <c r="B1" s="6">
        <v>1</v>
      </c>
      <c r="C1" s="103" t="s">
        <v>4704</v>
      </c>
      <c r="D1" s="103"/>
      <c r="H1" s="103"/>
      <c r="K1" s="52"/>
      <c r="L1" s="52"/>
    </row>
    <row r="2" spans="2:13" ht="23.4" customHeight="1" thickBot="1" x14ac:dyDescent="0.35">
      <c r="B2" s="6">
        <v>2</v>
      </c>
      <c r="C2" s="103" t="s">
        <v>8388</v>
      </c>
      <c r="D2" s="50"/>
      <c r="H2" s="50"/>
      <c r="I2" s="50"/>
    </row>
    <row r="3" spans="2:13" ht="25.95" customHeight="1" thickTop="1" x14ac:dyDescent="0.3">
      <c r="B3" s="6">
        <v>3</v>
      </c>
      <c r="C3" s="105"/>
      <c r="D3" s="862" t="s">
        <v>0</v>
      </c>
      <c r="E3" s="863"/>
      <c r="F3" s="864" t="s">
        <v>3400</v>
      </c>
      <c r="G3" s="865"/>
      <c r="H3" s="866" t="s">
        <v>3401</v>
      </c>
      <c r="I3" s="863"/>
      <c r="J3" s="866" t="s">
        <v>3402</v>
      </c>
      <c r="K3" s="865"/>
    </row>
    <row r="4" spans="2:13" ht="29.4" customHeight="1" thickBot="1" x14ac:dyDescent="0.35">
      <c r="B4" s="6">
        <v>4</v>
      </c>
      <c r="C4" s="106"/>
      <c r="D4" s="107" t="s">
        <v>0</v>
      </c>
      <c r="E4" s="108" t="s">
        <v>4700</v>
      </c>
      <c r="F4" s="109" t="s">
        <v>0</v>
      </c>
      <c r="G4" s="108" t="s">
        <v>4700</v>
      </c>
      <c r="H4" s="110" t="s">
        <v>0</v>
      </c>
      <c r="I4" s="108" t="s">
        <v>4700</v>
      </c>
      <c r="J4" s="110" t="s">
        <v>0</v>
      </c>
      <c r="K4" s="111" t="s">
        <v>4700</v>
      </c>
    </row>
    <row r="5" spans="2:13" ht="23.4" customHeight="1" thickTop="1" x14ac:dyDescent="0.3">
      <c r="B5" s="6">
        <v>5</v>
      </c>
      <c r="C5" s="112" t="s">
        <v>3399</v>
      </c>
      <c r="D5" s="113">
        <f>+F5+H5+J5</f>
        <v>0</v>
      </c>
      <c r="E5" s="114">
        <f>+G5+I5+K5</f>
        <v>0</v>
      </c>
      <c r="F5" s="589"/>
      <c r="G5" s="590"/>
      <c r="H5" s="591"/>
      <c r="I5" s="592"/>
      <c r="J5" s="591"/>
      <c r="K5" s="590"/>
      <c r="L5" s="861" t="str">
        <f>IF(AND(D5&gt;0,E5=0),"¿Nada en buen estado?",IF(OR(G5&gt;F5,I5&gt;H5,K5&gt;J5),"Verifique la cantidad total, se indicó más cantidad en buen estado",""))</f>
        <v/>
      </c>
      <c r="M5" s="861"/>
    </row>
    <row r="6" spans="2:13" ht="23.4" customHeight="1" x14ac:dyDescent="0.3">
      <c r="B6" s="6">
        <v>6</v>
      </c>
      <c r="C6" s="115" t="s">
        <v>992</v>
      </c>
      <c r="D6" s="116">
        <f t="shared" ref="D6:E9" si="0">+F6+H6+J6</f>
        <v>0</v>
      </c>
      <c r="E6" s="117">
        <f t="shared" si="0"/>
        <v>0</v>
      </c>
      <c r="F6" s="593"/>
      <c r="G6" s="594"/>
      <c r="H6" s="595"/>
      <c r="I6" s="596"/>
      <c r="J6" s="595"/>
      <c r="K6" s="594"/>
      <c r="L6" s="861" t="str">
        <f>IF(AND(D6&gt;0,E6=0),"¿Nada en buen estado?",IF(OR(G6&gt;F6,I6&gt;H6,K6&gt;J6),"Verifique la cantidad total, se indicó más cantidad en buen estado",""))</f>
        <v/>
      </c>
      <c r="M6" s="861"/>
    </row>
    <row r="7" spans="2:13" ht="23.4" customHeight="1" x14ac:dyDescent="0.3">
      <c r="B7" s="6">
        <v>7</v>
      </c>
      <c r="C7" s="115" t="s">
        <v>991</v>
      </c>
      <c r="D7" s="116">
        <f t="shared" si="0"/>
        <v>0</v>
      </c>
      <c r="E7" s="117">
        <f t="shared" si="0"/>
        <v>0</v>
      </c>
      <c r="F7" s="593"/>
      <c r="G7" s="594"/>
      <c r="H7" s="595"/>
      <c r="I7" s="596"/>
      <c r="J7" s="595"/>
      <c r="K7" s="594"/>
      <c r="L7" s="861" t="str">
        <f t="shared" ref="L7:L10" si="1">IF(AND(D7&gt;0,E7=0),"¿Nada en buen estado?",IF(OR(G7&gt;F7,I7&gt;H7,K7&gt;J7),"Verifique la cantidad total, se indicó más cantidad en buen estado",""))</f>
        <v/>
      </c>
      <c r="M7" s="861"/>
    </row>
    <row r="8" spans="2:13" ht="23.4" customHeight="1" x14ac:dyDescent="0.3">
      <c r="B8" s="6">
        <v>8</v>
      </c>
      <c r="C8" s="115" t="s">
        <v>3403</v>
      </c>
      <c r="D8" s="116">
        <f t="shared" si="0"/>
        <v>0</v>
      </c>
      <c r="E8" s="117">
        <f t="shared" si="0"/>
        <v>0</v>
      </c>
      <c r="F8" s="593"/>
      <c r="G8" s="594"/>
      <c r="H8" s="595"/>
      <c r="I8" s="596"/>
      <c r="J8" s="595"/>
      <c r="K8" s="594"/>
      <c r="L8" s="861" t="str">
        <f t="shared" si="1"/>
        <v/>
      </c>
      <c r="M8" s="861"/>
    </row>
    <row r="9" spans="2:13" ht="23.4" customHeight="1" x14ac:dyDescent="0.3">
      <c r="B9" s="6">
        <v>9</v>
      </c>
      <c r="C9" s="118" t="s">
        <v>3416</v>
      </c>
      <c r="D9" s="119">
        <f t="shared" si="0"/>
        <v>0</v>
      </c>
      <c r="E9" s="120">
        <f t="shared" si="0"/>
        <v>0</v>
      </c>
      <c r="F9" s="595"/>
      <c r="G9" s="594"/>
      <c r="H9" s="595"/>
      <c r="I9" s="596"/>
      <c r="J9" s="595"/>
      <c r="K9" s="594"/>
      <c r="L9" s="861" t="str">
        <f t="shared" si="1"/>
        <v/>
      </c>
      <c r="M9" s="861"/>
    </row>
    <row r="10" spans="2:13" ht="23.4" customHeight="1" thickBot="1" x14ac:dyDescent="0.35">
      <c r="B10" s="6">
        <v>10</v>
      </c>
      <c r="C10" s="121" t="s">
        <v>3419</v>
      </c>
      <c r="D10" s="597"/>
      <c r="E10" s="598"/>
      <c r="F10" s="874"/>
      <c r="G10" s="874"/>
      <c r="H10" s="874"/>
      <c r="I10" s="874"/>
      <c r="J10" s="874"/>
      <c r="K10" s="874"/>
      <c r="L10" s="861" t="str">
        <f t="shared" si="1"/>
        <v/>
      </c>
      <c r="M10" s="861"/>
    </row>
    <row r="11" spans="2:13" ht="21" customHeight="1" thickTop="1" x14ac:dyDescent="0.3">
      <c r="B11" s="6">
        <v>11</v>
      </c>
    </row>
    <row r="12" spans="2:13" ht="16.2" x14ac:dyDescent="0.3">
      <c r="B12" s="6">
        <v>12</v>
      </c>
      <c r="C12" s="122" t="s">
        <v>1139</v>
      </c>
    </row>
    <row r="13" spans="2:13" ht="20.399999999999999" customHeight="1" x14ac:dyDescent="0.3">
      <c r="B13" s="6">
        <v>13</v>
      </c>
      <c r="C13" s="845"/>
      <c r="D13" s="852"/>
      <c r="E13" s="852"/>
      <c r="F13" s="852"/>
      <c r="G13" s="852"/>
      <c r="H13" s="852"/>
      <c r="I13" s="852"/>
      <c r="J13" s="867"/>
      <c r="K13" s="868"/>
    </row>
    <row r="14" spans="2:13" ht="20.399999999999999" customHeight="1" x14ac:dyDescent="0.3">
      <c r="C14" s="847"/>
      <c r="D14" s="853"/>
      <c r="E14" s="853"/>
      <c r="F14" s="853"/>
      <c r="G14" s="853"/>
      <c r="H14" s="853"/>
      <c r="I14" s="853"/>
      <c r="J14" s="869"/>
      <c r="K14" s="870"/>
    </row>
    <row r="15" spans="2:13" ht="20.399999999999999" customHeight="1" x14ac:dyDescent="0.3">
      <c r="C15" s="847"/>
      <c r="D15" s="853"/>
      <c r="E15" s="853"/>
      <c r="F15" s="853"/>
      <c r="G15" s="853"/>
      <c r="H15" s="853"/>
      <c r="I15" s="853"/>
      <c r="J15" s="869"/>
      <c r="K15" s="870"/>
    </row>
    <row r="16" spans="2:13" ht="20.399999999999999" customHeight="1" x14ac:dyDescent="0.3">
      <c r="C16" s="847"/>
      <c r="D16" s="853"/>
      <c r="E16" s="853"/>
      <c r="F16" s="853"/>
      <c r="G16" s="853"/>
      <c r="H16" s="853"/>
      <c r="I16" s="853"/>
      <c r="J16" s="869"/>
      <c r="K16" s="870"/>
    </row>
    <row r="17" spans="3:11" ht="20.399999999999999" customHeight="1" x14ac:dyDescent="0.3">
      <c r="C17" s="871"/>
      <c r="D17" s="872"/>
      <c r="E17" s="872"/>
      <c r="F17" s="872"/>
      <c r="G17" s="872"/>
      <c r="H17" s="872"/>
      <c r="I17" s="872"/>
      <c r="J17" s="872"/>
      <c r="K17" s="873"/>
    </row>
  </sheetData>
  <sheetProtection algorithmName="SHA-512" hashValue="Q38+2ReEorpzjtnp4/f/Q5u7hNphdzFpsJXVnxGh4kDey3TlliSzkarJM5W3GjNaA0fTIT48T0qDzbYrsd3EUg==" saltValue="s2rlovMUmDByV+hkJ8YGdg==" spinCount="100000" sheet="1" objects="1" scenarios="1" sort="0" autoFilter="0" pivotTables="0"/>
  <mergeCells count="12">
    <mergeCell ref="L7:M7"/>
    <mergeCell ref="L8:M8"/>
    <mergeCell ref="L9:M9"/>
    <mergeCell ref="L10:M10"/>
    <mergeCell ref="C13:K17"/>
    <mergeCell ref="F10:K10"/>
    <mergeCell ref="L6:M6"/>
    <mergeCell ref="D3:E3"/>
    <mergeCell ref="F3:G3"/>
    <mergeCell ref="H3:I3"/>
    <mergeCell ref="J3:K3"/>
    <mergeCell ref="L5:M5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39370078740157483" header="0.19685039370078741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5D28-3ACB-4AC4-8CB3-D04304ACF149}">
  <sheetPr codeName="Hoja5">
    <tabColor theme="7" tint="-0.499984740745262"/>
  </sheetPr>
  <dimension ref="A1:AT716"/>
  <sheetViews>
    <sheetView zoomScale="80" zoomScaleNormal="80" workbookViewId="0">
      <pane ySplit="2" topLeftCell="A3" activePane="bottomLeft" state="frozen"/>
      <selection activeCell="C20" sqref="C20"/>
      <selection pane="bottomLeft" activeCell="A2" sqref="A2:B3"/>
    </sheetView>
  </sheetViews>
  <sheetFormatPr baseColWidth="10" defaultColWidth="11.109375" defaultRowHeight="14.4" x14ac:dyDescent="0.3"/>
  <cols>
    <col min="1" max="6" width="11.109375" style="444"/>
    <col min="7" max="7" width="11.5546875" style="444" bestFit="1" customWidth="1"/>
    <col min="8" max="8" width="11.6640625" style="444" bestFit="1" customWidth="1"/>
    <col min="9" max="9" width="54.33203125" style="444" bestFit="1" customWidth="1"/>
    <col min="10" max="10" width="9.88671875" style="444" bestFit="1" customWidth="1"/>
    <col min="11" max="11" width="20.109375" style="444" customWidth="1"/>
    <col min="12" max="12" width="13.109375" style="444" bestFit="1" customWidth="1"/>
    <col min="13" max="13" width="10.6640625" style="444" bestFit="1" customWidth="1"/>
    <col min="14" max="14" width="9.44140625" style="444" bestFit="1" customWidth="1"/>
    <col min="15" max="15" width="22.6640625" style="444" customWidth="1"/>
    <col min="16" max="16" width="10.5546875" style="444" customWidth="1"/>
    <col min="17" max="17" width="45.6640625" style="444" bestFit="1" customWidth="1"/>
    <col min="18" max="18" width="11.5546875" style="444" customWidth="1"/>
    <col min="19" max="19" width="17.44140625" style="444" customWidth="1"/>
    <col min="20" max="20" width="9.33203125" style="444" bestFit="1" customWidth="1"/>
    <col min="21" max="21" width="10.33203125" style="444" bestFit="1" customWidth="1"/>
    <col min="22" max="22" width="11" style="444" bestFit="1" customWidth="1"/>
    <col min="23" max="23" width="6.5546875" style="444" bestFit="1" customWidth="1"/>
    <col min="24" max="24" width="8.109375" style="444" bestFit="1" customWidth="1"/>
    <col min="25" max="25" width="7.33203125" style="444" bestFit="1" customWidth="1"/>
    <col min="26" max="26" width="51.6640625" style="444" bestFit="1" customWidth="1"/>
    <col min="27" max="27" width="14.44140625" style="444" bestFit="1" customWidth="1"/>
    <col min="28" max="28" width="23.6640625" style="444" bestFit="1" customWidth="1"/>
    <col min="29" max="29" width="31" style="444" bestFit="1" customWidth="1"/>
    <col min="30" max="30" width="31.33203125" style="444" bestFit="1" customWidth="1"/>
    <col min="31" max="31" width="18.44140625" style="444" bestFit="1" customWidth="1"/>
    <col min="32" max="33" width="32.109375" style="444" customWidth="1"/>
    <col min="34" max="35" width="20.88671875" style="444" customWidth="1"/>
    <col min="36" max="36" width="19.44140625" style="444" customWidth="1"/>
    <col min="37" max="37" width="19.44140625" style="447" customWidth="1"/>
    <col min="38" max="39" width="19.44140625" style="444" customWidth="1"/>
    <col min="40" max="40" width="11.6640625" style="444" customWidth="1"/>
    <col min="41" max="41" width="11.44140625" style="444" customWidth="1"/>
    <col min="42" max="42" width="15.109375" style="444" bestFit="1" customWidth="1"/>
    <col min="43" max="43" width="9.33203125" style="444" bestFit="1" customWidth="1"/>
    <col min="44" max="44" width="13.5546875" style="444" bestFit="1" customWidth="1"/>
    <col min="45" max="45" width="53.88671875" style="444" bestFit="1" customWidth="1"/>
    <col min="46" max="46" width="5.88671875" style="444" bestFit="1" customWidth="1"/>
    <col min="47" max="16384" width="11.109375" style="444"/>
  </cols>
  <sheetData>
    <row r="1" spans="1:46" s="436" customFormat="1" ht="29.25" customHeight="1" x14ac:dyDescent="0.3">
      <c r="AK1" s="437"/>
    </row>
    <row r="2" spans="1:46" s="440" customFormat="1" ht="21.75" customHeight="1" x14ac:dyDescent="0.3">
      <c r="A2" s="438" t="s">
        <v>20</v>
      </c>
      <c r="B2" s="439" t="s">
        <v>21</v>
      </c>
      <c r="E2" s="441" t="s">
        <v>5286</v>
      </c>
      <c r="F2" s="442" t="s">
        <v>5287</v>
      </c>
      <c r="G2" s="443" t="s">
        <v>19</v>
      </c>
      <c r="H2" s="443" t="s">
        <v>20</v>
      </c>
      <c r="I2" s="443" t="s">
        <v>21</v>
      </c>
      <c r="J2" s="443" t="s">
        <v>1379</v>
      </c>
      <c r="K2" s="443" t="s">
        <v>22</v>
      </c>
      <c r="L2" s="443" t="s">
        <v>5288</v>
      </c>
      <c r="M2" s="443" t="s">
        <v>5289</v>
      </c>
      <c r="N2" s="443" t="s">
        <v>1381</v>
      </c>
      <c r="O2" s="443" t="s">
        <v>5290</v>
      </c>
      <c r="P2" s="443" t="s">
        <v>5291</v>
      </c>
      <c r="Q2" s="443" t="s">
        <v>5292</v>
      </c>
      <c r="R2" s="443" t="s">
        <v>30</v>
      </c>
      <c r="S2" s="443" t="s">
        <v>5293</v>
      </c>
      <c r="T2" s="443" t="s">
        <v>1380</v>
      </c>
      <c r="U2" s="443" t="s">
        <v>5294</v>
      </c>
      <c r="V2" s="443" t="s">
        <v>5295</v>
      </c>
      <c r="W2" s="443" t="s">
        <v>23</v>
      </c>
      <c r="X2" s="443" t="s">
        <v>24</v>
      </c>
      <c r="Y2" s="443" t="s">
        <v>25</v>
      </c>
      <c r="Z2" s="443" t="s">
        <v>5296</v>
      </c>
      <c r="AA2" s="443" t="s">
        <v>26</v>
      </c>
      <c r="AB2" s="443" t="s">
        <v>27</v>
      </c>
      <c r="AC2" s="443" t="s">
        <v>28</v>
      </c>
      <c r="AD2" s="443" t="s">
        <v>29</v>
      </c>
      <c r="AE2" s="443" t="s">
        <v>5297</v>
      </c>
      <c r="AF2" s="443" t="s">
        <v>32</v>
      </c>
      <c r="AG2" s="443" t="s">
        <v>5298</v>
      </c>
      <c r="AH2" s="443" t="s">
        <v>5299</v>
      </c>
      <c r="AI2" s="443" t="s">
        <v>5300</v>
      </c>
      <c r="AJ2" s="443" t="s">
        <v>31</v>
      </c>
      <c r="AK2" s="443" t="s">
        <v>4762</v>
      </c>
      <c r="AL2" s="443" t="s">
        <v>4763</v>
      </c>
      <c r="AM2" s="443" t="s">
        <v>4764</v>
      </c>
      <c r="AN2" s="443" t="s">
        <v>5301</v>
      </c>
      <c r="AO2" s="443" t="s">
        <v>5302</v>
      </c>
      <c r="AP2" s="443" t="s">
        <v>1389</v>
      </c>
      <c r="AQ2" s="443" t="s">
        <v>5303</v>
      </c>
      <c r="AR2" s="443" t="s">
        <v>5304</v>
      </c>
      <c r="AS2" s="443" t="s">
        <v>5305</v>
      </c>
      <c r="AT2" s="443" t="s">
        <v>5306</v>
      </c>
    </row>
    <row r="3" spans="1:46" x14ac:dyDescent="0.3">
      <c r="A3" s="444" t="str" cm="1">
        <f t="array" ref="A3:A489">_xlfn._xlws.SORT(_xlfn.UNIQUE(portada_F[CODIGO]))</f>
        <v>0000</v>
      </c>
      <c r="B3" s="444" t="e" cm="1" vm="1">
        <f t="array" ref="B3">_xlfn._xlws.FILTER(portada_F[NOMBRE],portada_F[CODIGO]='Datos del Centro'!D5)</f>
        <v>#VALUE!</v>
      </c>
      <c r="E3" s="445" t="s">
        <v>7937</v>
      </c>
      <c r="F3" s="446" t="s">
        <v>6351</v>
      </c>
      <c r="G3" s="444" t="s">
        <v>929</v>
      </c>
      <c r="H3" s="444" t="s">
        <v>1382</v>
      </c>
      <c r="I3" s="444" t="s">
        <v>1884</v>
      </c>
      <c r="J3" s="444" t="s">
        <v>3</v>
      </c>
      <c r="K3" s="444" t="s">
        <v>58</v>
      </c>
      <c r="L3" s="444" t="s">
        <v>5</v>
      </c>
      <c r="M3" s="444" t="s">
        <v>9</v>
      </c>
      <c r="N3" s="444" t="s">
        <v>102</v>
      </c>
      <c r="O3" s="444" t="s">
        <v>5308</v>
      </c>
      <c r="P3" s="444" t="s">
        <v>13</v>
      </c>
      <c r="R3" s="444" t="s">
        <v>35</v>
      </c>
      <c r="S3" s="444" t="s">
        <v>996</v>
      </c>
      <c r="T3" s="444" t="s">
        <v>33</v>
      </c>
      <c r="U3" s="444" t="s">
        <v>5310</v>
      </c>
      <c r="V3" s="444">
        <v>20102</v>
      </c>
      <c r="W3" s="444" t="s">
        <v>35</v>
      </c>
      <c r="X3" s="444" t="s">
        <v>1</v>
      </c>
      <c r="Y3" s="444" t="s">
        <v>2</v>
      </c>
      <c r="Z3" s="444" t="s">
        <v>3737</v>
      </c>
      <c r="AA3" s="444" t="s">
        <v>58</v>
      </c>
      <c r="AB3" s="444" t="s">
        <v>58</v>
      </c>
      <c r="AC3" s="444" t="s">
        <v>34</v>
      </c>
      <c r="AD3" s="444" t="s">
        <v>34</v>
      </c>
      <c r="AE3" s="444" t="s">
        <v>1103</v>
      </c>
      <c r="AF3" s="444" t="s">
        <v>6352</v>
      </c>
      <c r="AG3" s="444" t="s">
        <v>4334</v>
      </c>
      <c r="AH3" s="444">
        <v>24333210</v>
      </c>
      <c r="AI3" s="444">
        <v>24333225</v>
      </c>
      <c r="AJ3" s="444" t="s">
        <v>1307</v>
      </c>
      <c r="AK3" s="447" t="s">
        <v>6353</v>
      </c>
      <c r="AL3" s="444" t="s">
        <v>4813</v>
      </c>
      <c r="AM3" s="444" t="s">
        <v>5559</v>
      </c>
      <c r="AO3" s="444" t="s">
        <v>5312</v>
      </c>
      <c r="AQ3" s="444" t="s">
        <v>5312</v>
      </c>
    </row>
    <row r="4" spans="1:46" x14ac:dyDescent="0.3">
      <c r="A4" s="444" t="str">
        <v>3938</v>
      </c>
      <c r="E4" s="445" t="s">
        <v>7787</v>
      </c>
      <c r="F4" s="446" t="s">
        <v>5861</v>
      </c>
      <c r="G4" s="444" t="s">
        <v>1089</v>
      </c>
      <c r="H4" s="444" t="s">
        <v>1382</v>
      </c>
      <c r="I4" s="444" t="s">
        <v>1224</v>
      </c>
      <c r="J4" s="444" t="s">
        <v>9</v>
      </c>
      <c r="K4" s="444" t="s">
        <v>289</v>
      </c>
      <c r="L4" s="444" t="s">
        <v>4</v>
      </c>
      <c r="M4" s="444" t="s">
        <v>295</v>
      </c>
      <c r="N4" s="444" t="s">
        <v>102</v>
      </c>
      <c r="O4" s="444" t="s">
        <v>5308</v>
      </c>
      <c r="P4" s="444" t="s">
        <v>13</v>
      </c>
      <c r="R4" s="444" t="s">
        <v>35</v>
      </c>
      <c r="S4" s="444" t="s">
        <v>996</v>
      </c>
      <c r="T4" s="444" t="s">
        <v>33</v>
      </c>
      <c r="U4" s="444" t="s">
        <v>5310</v>
      </c>
      <c r="V4" s="444">
        <v>50101</v>
      </c>
      <c r="W4" s="444" t="s">
        <v>118</v>
      </c>
      <c r="X4" s="444" t="s">
        <v>1</v>
      </c>
      <c r="Y4" s="444" t="s">
        <v>1</v>
      </c>
      <c r="Z4" s="444" t="s">
        <v>3926</v>
      </c>
      <c r="AA4" s="444" t="s">
        <v>4789</v>
      </c>
      <c r="AB4" s="444" t="s">
        <v>289</v>
      </c>
      <c r="AC4" s="444" t="s">
        <v>289</v>
      </c>
      <c r="AD4" s="444" t="s">
        <v>365</v>
      </c>
      <c r="AE4" s="444" t="s">
        <v>2987</v>
      </c>
      <c r="AF4" s="444" t="s">
        <v>5862</v>
      </c>
      <c r="AG4" s="444" t="s">
        <v>3596</v>
      </c>
      <c r="AH4" s="444">
        <v>26660273</v>
      </c>
      <c r="AI4" s="444">
        <v>26668780</v>
      </c>
      <c r="AJ4" s="444" t="s">
        <v>4566</v>
      </c>
      <c r="AK4" s="447" t="s">
        <v>5863</v>
      </c>
      <c r="AL4" s="444" t="s">
        <v>4912</v>
      </c>
      <c r="AM4" s="444" t="s">
        <v>5864</v>
      </c>
      <c r="AO4" s="444" t="s">
        <v>5312</v>
      </c>
      <c r="AQ4" s="444" t="s">
        <v>5312</v>
      </c>
      <c r="AT4" s="444" t="s">
        <v>1376</v>
      </c>
    </row>
    <row r="5" spans="1:46" x14ac:dyDescent="0.3">
      <c r="A5" s="444" t="str">
        <v>3939</v>
      </c>
      <c r="E5" s="445" t="s">
        <v>7670</v>
      </c>
      <c r="F5" s="446" t="s">
        <v>5378</v>
      </c>
      <c r="G5" s="444" t="s">
        <v>1045</v>
      </c>
      <c r="H5" s="444" t="s">
        <v>1382</v>
      </c>
      <c r="I5" s="444" t="s">
        <v>1246</v>
      </c>
      <c r="J5" s="444" t="s">
        <v>1</v>
      </c>
      <c r="K5" s="444" t="s">
        <v>3277</v>
      </c>
      <c r="L5" s="444" t="s">
        <v>5</v>
      </c>
      <c r="M5" s="444" t="s">
        <v>1</v>
      </c>
      <c r="N5" s="444" t="s">
        <v>102</v>
      </c>
      <c r="O5" s="444" t="s">
        <v>5308</v>
      </c>
      <c r="P5" s="444" t="s">
        <v>13</v>
      </c>
      <c r="R5" s="444" t="s">
        <v>35</v>
      </c>
      <c r="S5" s="444" t="s">
        <v>996</v>
      </c>
      <c r="T5" s="444" t="s">
        <v>33</v>
      </c>
      <c r="U5" s="444" t="s">
        <v>5310</v>
      </c>
      <c r="V5" s="444">
        <v>10110</v>
      </c>
      <c r="W5" s="444" t="s">
        <v>33</v>
      </c>
      <c r="X5" s="444" t="s">
        <v>1</v>
      </c>
      <c r="Y5" s="444" t="s">
        <v>11</v>
      </c>
      <c r="Z5" s="444" t="s">
        <v>3635</v>
      </c>
      <c r="AA5" s="444" t="s">
        <v>34</v>
      </c>
      <c r="AB5" s="444" t="s">
        <v>34</v>
      </c>
      <c r="AC5" s="444" t="s">
        <v>4775</v>
      </c>
      <c r="AD5" s="444" t="s">
        <v>1174</v>
      </c>
      <c r="AE5" s="444" t="s">
        <v>1103</v>
      </c>
      <c r="AF5" s="444" t="s">
        <v>1427</v>
      </c>
      <c r="AG5" s="444" t="s">
        <v>4777</v>
      </c>
      <c r="AH5" s="444">
        <v>22543555</v>
      </c>
      <c r="AI5" s="444" t="s">
        <v>4769</v>
      </c>
      <c r="AJ5" s="444" t="s">
        <v>4776</v>
      </c>
      <c r="AK5" s="447" t="s">
        <v>5380</v>
      </c>
      <c r="AL5" s="444" t="s">
        <v>4778</v>
      </c>
      <c r="AM5" s="444" t="s">
        <v>5379</v>
      </c>
      <c r="AO5" s="444" t="s">
        <v>5312</v>
      </c>
      <c r="AQ5" s="444" t="s">
        <v>5312</v>
      </c>
    </row>
    <row r="6" spans="1:46" x14ac:dyDescent="0.3">
      <c r="A6" s="444" t="str">
        <v>3940</v>
      </c>
      <c r="E6" s="445" t="s">
        <v>7869</v>
      </c>
      <c r="F6" s="446" t="s">
        <v>6129</v>
      </c>
      <c r="G6" s="444" t="s">
        <v>336</v>
      </c>
      <c r="H6" s="444" t="s">
        <v>1382</v>
      </c>
      <c r="I6" s="444" t="s">
        <v>2566</v>
      </c>
      <c r="J6" s="444" t="s">
        <v>295</v>
      </c>
      <c r="K6" s="444" t="s">
        <v>4215</v>
      </c>
      <c r="L6" s="444" t="s">
        <v>1</v>
      </c>
      <c r="M6" s="444" t="s">
        <v>4728</v>
      </c>
      <c r="N6" s="444" t="s">
        <v>102</v>
      </c>
      <c r="O6" s="444" t="s">
        <v>5308</v>
      </c>
      <c r="P6" s="444" t="s">
        <v>13</v>
      </c>
      <c r="R6" s="444" t="s">
        <v>35</v>
      </c>
      <c r="S6" s="444" t="s">
        <v>996</v>
      </c>
      <c r="T6" s="444" t="s">
        <v>33</v>
      </c>
      <c r="U6" s="444" t="s">
        <v>5310</v>
      </c>
      <c r="V6" s="444">
        <v>70101</v>
      </c>
      <c r="W6" s="444" t="s">
        <v>60</v>
      </c>
      <c r="X6" s="444" t="s">
        <v>1</v>
      </c>
      <c r="Y6" s="444" t="s">
        <v>1</v>
      </c>
      <c r="Z6" s="444" t="s">
        <v>4031</v>
      </c>
      <c r="AA6" s="444" t="s">
        <v>4215</v>
      </c>
      <c r="AB6" s="444" t="s">
        <v>4215</v>
      </c>
      <c r="AC6" s="444" t="s">
        <v>4215</v>
      </c>
      <c r="AD6" s="444" t="s">
        <v>2565</v>
      </c>
      <c r="AE6" s="444" t="s">
        <v>5830</v>
      </c>
      <c r="AF6" s="444" t="s">
        <v>6130</v>
      </c>
      <c r="AG6" s="444" t="s">
        <v>1231</v>
      </c>
      <c r="AH6" s="444">
        <v>27984544</v>
      </c>
      <c r="AI6" s="444">
        <v>27982622</v>
      </c>
      <c r="AJ6" s="444" t="s">
        <v>4332</v>
      </c>
      <c r="AK6" s="447" t="s">
        <v>6131</v>
      </c>
      <c r="AL6" s="444" t="s">
        <v>4798</v>
      </c>
      <c r="AM6" s="444" t="s">
        <v>5831</v>
      </c>
      <c r="AO6" s="444" t="s">
        <v>5312</v>
      </c>
      <c r="AQ6" s="444" t="s">
        <v>5312</v>
      </c>
    </row>
    <row r="7" spans="1:46" x14ac:dyDescent="0.3">
      <c r="A7" s="444" t="str">
        <v>3941</v>
      </c>
      <c r="E7" s="445" t="s">
        <v>8346</v>
      </c>
      <c r="F7" s="446" t="s">
        <v>7558</v>
      </c>
      <c r="G7" s="444" t="s">
        <v>4645</v>
      </c>
      <c r="H7" s="444" t="s">
        <v>1382</v>
      </c>
      <c r="I7" s="444" t="s">
        <v>4646</v>
      </c>
      <c r="J7" s="444" t="s">
        <v>14</v>
      </c>
      <c r="K7" s="444" t="s">
        <v>73</v>
      </c>
      <c r="L7" s="444" t="s">
        <v>6</v>
      </c>
      <c r="M7" s="444" t="s">
        <v>741</v>
      </c>
      <c r="N7" s="444" t="s">
        <v>102</v>
      </c>
      <c r="O7" s="444" t="s">
        <v>5308</v>
      </c>
      <c r="P7" s="444" t="s">
        <v>13</v>
      </c>
      <c r="R7" s="444" t="s">
        <v>35</v>
      </c>
      <c r="S7" s="444" t="s">
        <v>996</v>
      </c>
      <c r="T7" s="444" t="s">
        <v>33</v>
      </c>
      <c r="U7" s="444" t="s">
        <v>5310</v>
      </c>
      <c r="V7" s="444">
        <v>61201</v>
      </c>
      <c r="W7" s="444" t="s">
        <v>72</v>
      </c>
      <c r="X7" s="444" t="s">
        <v>14</v>
      </c>
      <c r="Y7" s="444" t="s">
        <v>1</v>
      </c>
      <c r="Z7" s="444" t="s">
        <v>4380</v>
      </c>
      <c r="AA7" s="444" t="s">
        <v>73</v>
      </c>
      <c r="AB7" s="444" t="s">
        <v>831</v>
      </c>
      <c r="AC7" s="444" t="s">
        <v>831</v>
      </c>
      <c r="AD7" s="444" t="s">
        <v>831</v>
      </c>
      <c r="AE7" s="444" t="s">
        <v>5591</v>
      </c>
      <c r="AF7" s="444" t="s">
        <v>7559</v>
      </c>
      <c r="AG7" s="444" t="s">
        <v>7560</v>
      </c>
      <c r="AH7" s="444">
        <v>26455467</v>
      </c>
      <c r="AI7" s="444">
        <v>62857770</v>
      </c>
      <c r="AJ7" s="444" t="s">
        <v>7562</v>
      </c>
      <c r="AK7" s="447" t="s">
        <v>7561</v>
      </c>
      <c r="AL7" s="444" t="s">
        <v>4875</v>
      </c>
      <c r="AM7" s="444" t="s">
        <v>5796</v>
      </c>
      <c r="AO7" s="444" t="s">
        <v>5312</v>
      </c>
      <c r="AQ7" s="444" t="s">
        <v>5312</v>
      </c>
    </row>
    <row r="8" spans="1:46" x14ac:dyDescent="0.3">
      <c r="A8" s="444" t="str">
        <v>3942</v>
      </c>
      <c r="E8" s="445" t="s">
        <v>8269</v>
      </c>
      <c r="F8" s="446" t="s">
        <v>7341</v>
      </c>
      <c r="G8" s="444" t="s">
        <v>257</v>
      </c>
      <c r="H8" s="444" t="s">
        <v>1382</v>
      </c>
      <c r="I8" s="444" t="s">
        <v>2597</v>
      </c>
      <c r="J8" s="444" t="s">
        <v>99</v>
      </c>
      <c r="K8" s="444" t="s">
        <v>71</v>
      </c>
      <c r="L8" s="444" t="s">
        <v>11</v>
      </c>
      <c r="M8" s="444" t="s">
        <v>4741</v>
      </c>
      <c r="N8" s="444" t="s">
        <v>102</v>
      </c>
      <c r="O8" s="444" t="s">
        <v>5308</v>
      </c>
      <c r="P8" s="444" t="s">
        <v>13</v>
      </c>
      <c r="R8" s="444" t="s">
        <v>35</v>
      </c>
      <c r="S8" s="444" t="s">
        <v>996</v>
      </c>
      <c r="T8" s="444" t="s">
        <v>33</v>
      </c>
      <c r="U8" s="444" t="s">
        <v>5310</v>
      </c>
      <c r="V8" s="444">
        <v>61003</v>
      </c>
      <c r="W8" s="444" t="s">
        <v>72</v>
      </c>
      <c r="X8" s="444" t="s">
        <v>11</v>
      </c>
      <c r="Y8" s="444" t="s">
        <v>3</v>
      </c>
      <c r="Z8" s="444" t="s">
        <v>4027</v>
      </c>
      <c r="AA8" s="444" t="s">
        <v>73</v>
      </c>
      <c r="AB8" s="444" t="s">
        <v>4854</v>
      </c>
      <c r="AC8" s="444" t="s">
        <v>4855</v>
      </c>
      <c r="AD8" s="444" t="s">
        <v>1230</v>
      </c>
      <c r="AE8" s="444" t="s">
        <v>5531</v>
      </c>
      <c r="AF8" s="444" t="s">
        <v>3260</v>
      </c>
      <c r="AG8" s="444" t="s">
        <v>7342</v>
      </c>
      <c r="AH8" s="444">
        <v>27322886</v>
      </c>
      <c r="AI8" s="444">
        <v>85831081</v>
      </c>
      <c r="AJ8" s="444" t="s">
        <v>4609</v>
      </c>
      <c r="AK8" s="447" t="s">
        <v>7343</v>
      </c>
      <c r="AL8" s="444" t="s">
        <v>5823</v>
      </c>
      <c r="AM8" s="444" t="s">
        <v>5824</v>
      </c>
      <c r="AO8" s="444" t="s">
        <v>5312</v>
      </c>
      <c r="AQ8" s="444" t="s">
        <v>5312</v>
      </c>
    </row>
    <row r="9" spans="1:46" x14ac:dyDescent="0.3">
      <c r="A9" s="444" t="str">
        <v>3943</v>
      </c>
      <c r="E9" s="445" t="s">
        <v>7793</v>
      </c>
      <c r="F9" s="446" t="s">
        <v>5879</v>
      </c>
      <c r="G9" s="444" t="s">
        <v>234</v>
      </c>
      <c r="H9" s="444" t="s">
        <v>1382</v>
      </c>
      <c r="I9" s="444" t="s">
        <v>2974</v>
      </c>
      <c r="J9" s="444" t="s">
        <v>7</v>
      </c>
      <c r="K9" s="444" t="s">
        <v>103</v>
      </c>
      <c r="L9" s="444" t="s">
        <v>7</v>
      </c>
      <c r="M9" s="444" t="s">
        <v>110</v>
      </c>
      <c r="N9" s="444" t="s">
        <v>102</v>
      </c>
      <c r="O9" s="444" t="s">
        <v>5308</v>
      </c>
      <c r="P9" s="444" t="s">
        <v>13</v>
      </c>
      <c r="R9" s="444" t="s">
        <v>35</v>
      </c>
      <c r="S9" s="444" t="s">
        <v>996</v>
      </c>
      <c r="T9" s="444" t="s">
        <v>33</v>
      </c>
      <c r="U9" s="444" t="s">
        <v>5310</v>
      </c>
      <c r="V9" s="444">
        <v>40703</v>
      </c>
      <c r="W9" s="444" t="s">
        <v>102</v>
      </c>
      <c r="X9" s="444" t="s">
        <v>7</v>
      </c>
      <c r="Y9" s="444" t="s">
        <v>3</v>
      </c>
      <c r="Z9" s="444" t="s">
        <v>3917</v>
      </c>
      <c r="AA9" s="444" t="s">
        <v>103</v>
      </c>
      <c r="AB9" s="444" t="s">
        <v>766</v>
      </c>
      <c r="AC9" s="444" t="s">
        <v>4799</v>
      </c>
      <c r="AD9" s="444" t="s">
        <v>1253</v>
      </c>
      <c r="AE9" s="444" t="s">
        <v>1103</v>
      </c>
      <c r="AF9" s="444" t="s">
        <v>5880</v>
      </c>
      <c r="AG9" s="444" t="s">
        <v>3495</v>
      </c>
      <c r="AH9" s="444">
        <v>22932567</v>
      </c>
      <c r="AI9" s="444">
        <v>22932868</v>
      </c>
      <c r="AJ9" s="444" t="s">
        <v>4800</v>
      </c>
      <c r="AK9" s="447" t="s">
        <v>5881</v>
      </c>
      <c r="AL9" s="444" t="s">
        <v>4801</v>
      </c>
      <c r="AM9" s="444" t="s">
        <v>5700</v>
      </c>
      <c r="AO9" s="444" t="s">
        <v>5312</v>
      </c>
      <c r="AQ9" s="444" t="s">
        <v>5312</v>
      </c>
    </row>
    <row r="10" spans="1:46" x14ac:dyDescent="0.3">
      <c r="A10" s="444" t="str">
        <v>3944</v>
      </c>
      <c r="E10" s="445" t="s">
        <v>8290</v>
      </c>
      <c r="F10" s="446" t="s">
        <v>7405</v>
      </c>
      <c r="G10" s="444" t="s">
        <v>2600</v>
      </c>
      <c r="H10" s="444" t="s">
        <v>1382</v>
      </c>
      <c r="I10" s="444" t="s">
        <v>2602</v>
      </c>
      <c r="J10" s="444" t="s">
        <v>14</v>
      </c>
      <c r="K10" s="444" t="s">
        <v>73</v>
      </c>
      <c r="L10" s="444" t="s">
        <v>1</v>
      </c>
      <c r="M10" s="444" t="s">
        <v>741</v>
      </c>
      <c r="N10" s="444" t="s">
        <v>102</v>
      </c>
      <c r="O10" s="444" t="s">
        <v>5308</v>
      </c>
      <c r="P10" s="444" t="s">
        <v>13</v>
      </c>
      <c r="R10" s="444" t="s">
        <v>35</v>
      </c>
      <c r="S10" s="444" t="s">
        <v>996</v>
      </c>
      <c r="T10" s="444" t="s">
        <v>33</v>
      </c>
      <c r="U10" s="444" t="s">
        <v>5310</v>
      </c>
      <c r="V10" s="444">
        <v>60108</v>
      </c>
      <c r="W10" s="444" t="s">
        <v>72</v>
      </c>
      <c r="X10" s="444" t="s">
        <v>1</v>
      </c>
      <c r="Y10" s="444" t="s">
        <v>9</v>
      </c>
      <c r="Z10" s="444" t="s">
        <v>3986</v>
      </c>
      <c r="AA10" s="444" t="s">
        <v>73</v>
      </c>
      <c r="AB10" s="444" t="s">
        <v>73</v>
      </c>
      <c r="AC10" s="444" t="s">
        <v>4908</v>
      </c>
      <c r="AD10" s="444" t="s">
        <v>2601</v>
      </c>
      <c r="AE10" s="444" t="s">
        <v>5591</v>
      </c>
      <c r="AF10" s="444" t="s">
        <v>2768</v>
      </c>
      <c r="AG10" s="444" t="s">
        <v>3507</v>
      </c>
      <c r="AH10" s="444">
        <v>26633839</v>
      </c>
      <c r="AI10" s="444">
        <v>26632505</v>
      </c>
      <c r="AJ10" s="444" t="s">
        <v>4331</v>
      </c>
      <c r="AK10" s="447" t="s">
        <v>7406</v>
      </c>
      <c r="AL10" s="444" t="s">
        <v>4880</v>
      </c>
      <c r="AM10" s="444" t="s">
        <v>5794</v>
      </c>
      <c r="AO10" s="444" t="s">
        <v>5312</v>
      </c>
      <c r="AQ10" s="444" t="s">
        <v>5312</v>
      </c>
    </row>
    <row r="11" spans="1:46" x14ac:dyDescent="0.3">
      <c r="A11" s="444" t="str">
        <v>3945</v>
      </c>
      <c r="E11" s="445" t="s">
        <v>8078</v>
      </c>
      <c r="F11" s="446" t="s">
        <v>6789</v>
      </c>
      <c r="G11" s="444" t="s">
        <v>550</v>
      </c>
      <c r="H11" s="444" t="s">
        <v>1382</v>
      </c>
      <c r="I11" s="444" t="s">
        <v>1330</v>
      </c>
      <c r="J11" s="444" t="s">
        <v>14</v>
      </c>
      <c r="K11" s="444" t="s">
        <v>73</v>
      </c>
      <c r="L11" s="444" t="s">
        <v>6</v>
      </c>
      <c r="M11" s="444" t="s">
        <v>741</v>
      </c>
      <c r="N11" s="444" t="s">
        <v>102</v>
      </c>
      <c r="O11" s="444" t="s">
        <v>5308</v>
      </c>
      <c r="P11" s="444" t="s">
        <v>13</v>
      </c>
      <c r="R11" s="444" t="s">
        <v>35</v>
      </c>
      <c r="S11" s="444" t="s">
        <v>996</v>
      </c>
      <c r="T11" s="444" t="s">
        <v>33</v>
      </c>
      <c r="U11" s="444" t="s">
        <v>5310</v>
      </c>
      <c r="V11" s="444">
        <v>61201</v>
      </c>
      <c r="W11" s="444" t="s">
        <v>72</v>
      </c>
      <c r="X11" s="444" t="s">
        <v>14</v>
      </c>
      <c r="Y11" s="444" t="s">
        <v>1</v>
      </c>
      <c r="Z11" s="444" t="s">
        <v>4380</v>
      </c>
      <c r="AA11" s="444" t="s">
        <v>73</v>
      </c>
      <c r="AB11" s="444" t="s">
        <v>831</v>
      </c>
      <c r="AC11" s="444" t="s">
        <v>831</v>
      </c>
      <c r="AD11" s="444" t="s">
        <v>831</v>
      </c>
      <c r="AE11" s="444" t="s">
        <v>5591</v>
      </c>
      <c r="AF11" s="444" t="s">
        <v>4598</v>
      </c>
      <c r="AG11" s="444" t="s">
        <v>4330</v>
      </c>
      <c r="AH11" s="444">
        <v>26455530</v>
      </c>
      <c r="AI11" s="444">
        <v>26455302</v>
      </c>
      <c r="AJ11" s="444" t="s">
        <v>4329</v>
      </c>
      <c r="AK11" s="447" t="s">
        <v>6790</v>
      </c>
      <c r="AL11" s="444" t="s">
        <v>4875</v>
      </c>
      <c r="AM11" s="444" t="s">
        <v>5796</v>
      </c>
      <c r="AO11" s="444" t="s">
        <v>5312</v>
      </c>
      <c r="AQ11" s="444" t="s">
        <v>5312</v>
      </c>
    </row>
    <row r="12" spans="1:46" x14ac:dyDescent="0.3">
      <c r="A12" s="444" t="str">
        <v>3946</v>
      </c>
      <c r="E12" s="445" t="s">
        <v>7921</v>
      </c>
      <c r="F12" s="446" t="s">
        <v>6302</v>
      </c>
      <c r="G12" s="444" t="s">
        <v>399</v>
      </c>
      <c r="H12" s="444" t="s">
        <v>1382</v>
      </c>
      <c r="I12" s="444" t="s">
        <v>1865</v>
      </c>
      <c r="J12" s="444" t="s">
        <v>1</v>
      </c>
      <c r="K12" s="444" t="s">
        <v>3277</v>
      </c>
      <c r="L12" s="444" t="s">
        <v>3</v>
      </c>
      <c r="M12" s="444" t="s">
        <v>1</v>
      </c>
      <c r="N12" s="444" t="s">
        <v>102</v>
      </c>
      <c r="O12" s="444" t="s">
        <v>5308</v>
      </c>
      <c r="P12" s="444" t="s">
        <v>13</v>
      </c>
      <c r="R12" s="444" t="s">
        <v>35</v>
      </c>
      <c r="S12" s="444" t="s">
        <v>996</v>
      </c>
      <c r="T12" s="444" t="s">
        <v>33</v>
      </c>
      <c r="U12" s="444" t="s">
        <v>5310</v>
      </c>
      <c r="V12" s="444">
        <v>10101</v>
      </c>
      <c r="W12" s="444" t="s">
        <v>33</v>
      </c>
      <c r="X12" s="444" t="s">
        <v>1</v>
      </c>
      <c r="Y12" s="444" t="s">
        <v>1</v>
      </c>
      <c r="Z12" s="444" t="s">
        <v>3626</v>
      </c>
      <c r="AA12" s="444" t="s">
        <v>34</v>
      </c>
      <c r="AB12" s="444" t="s">
        <v>34</v>
      </c>
      <c r="AC12" s="444" t="s">
        <v>4840</v>
      </c>
      <c r="AD12" s="444" t="s">
        <v>167</v>
      </c>
      <c r="AE12" s="444" t="s">
        <v>1103</v>
      </c>
      <c r="AF12" s="444" t="s">
        <v>3001</v>
      </c>
      <c r="AG12" s="444" t="s">
        <v>4328</v>
      </c>
      <c r="AH12" s="444">
        <v>22722222</v>
      </c>
      <c r="AI12" s="444">
        <v>40806181</v>
      </c>
      <c r="AJ12" s="444" t="s">
        <v>4841</v>
      </c>
      <c r="AK12" s="447" t="s">
        <v>6303</v>
      </c>
      <c r="AL12" s="444" t="s">
        <v>4543</v>
      </c>
      <c r="AM12" s="444" t="s">
        <v>5343</v>
      </c>
      <c r="AO12" s="444" t="s">
        <v>5312</v>
      </c>
      <c r="AQ12" s="444" t="s">
        <v>5312</v>
      </c>
    </row>
    <row r="13" spans="1:46" x14ac:dyDescent="0.3">
      <c r="A13" s="444" t="str">
        <v>3947</v>
      </c>
      <c r="E13" s="445" t="s">
        <v>8294</v>
      </c>
      <c r="F13" s="446" t="s">
        <v>7415</v>
      </c>
      <c r="G13" s="444" t="s">
        <v>704</v>
      </c>
      <c r="H13" s="444" t="s">
        <v>1382</v>
      </c>
      <c r="I13" s="444" t="s">
        <v>3217</v>
      </c>
      <c r="J13" s="444" t="s">
        <v>4728</v>
      </c>
      <c r="K13" s="444" t="s">
        <v>3278</v>
      </c>
      <c r="L13" s="444" t="s">
        <v>3</v>
      </c>
      <c r="M13" s="444" t="s">
        <v>3</v>
      </c>
      <c r="N13" s="444" t="s">
        <v>102</v>
      </c>
      <c r="O13" s="444" t="s">
        <v>5308</v>
      </c>
      <c r="P13" s="444" t="s">
        <v>13</v>
      </c>
      <c r="R13" s="444" t="s">
        <v>35</v>
      </c>
      <c r="S13" s="444" t="s">
        <v>996</v>
      </c>
      <c r="T13" s="444" t="s">
        <v>33</v>
      </c>
      <c r="U13" s="444" t="s">
        <v>5310</v>
      </c>
      <c r="V13" s="444">
        <v>10203</v>
      </c>
      <c r="W13" s="444" t="s">
        <v>33</v>
      </c>
      <c r="X13" s="444" t="s">
        <v>2</v>
      </c>
      <c r="Y13" s="444" t="s">
        <v>3</v>
      </c>
      <c r="Z13" s="444" t="s">
        <v>3639</v>
      </c>
      <c r="AA13" s="444" t="s">
        <v>34</v>
      </c>
      <c r="AB13" s="444" t="s">
        <v>158</v>
      </c>
      <c r="AC13" s="444" t="s">
        <v>81</v>
      </c>
      <c r="AD13" s="444" t="s">
        <v>777</v>
      </c>
      <c r="AE13" s="444" t="s">
        <v>1103</v>
      </c>
      <c r="AF13" s="444" t="s">
        <v>4614</v>
      </c>
      <c r="AG13" s="444" t="s">
        <v>3611</v>
      </c>
      <c r="AH13" s="444">
        <v>22886113</v>
      </c>
      <c r="AI13" s="444">
        <v>22281178</v>
      </c>
      <c r="AJ13" s="444" t="s">
        <v>2771</v>
      </c>
      <c r="AK13" s="447" t="s">
        <v>7416</v>
      </c>
      <c r="AL13" s="444" t="s">
        <v>4779</v>
      </c>
      <c r="AM13" s="444" t="s">
        <v>5400</v>
      </c>
      <c r="AO13" s="444" t="s">
        <v>5312</v>
      </c>
      <c r="AQ13" s="444" t="s">
        <v>5312</v>
      </c>
    </row>
    <row r="14" spans="1:46" x14ac:dyDescent="0.3">
      <c r="A14" s="444" t="str">
        <v>3948</v>
      </c>
      <c r="E14" s="445" t="s">
        <v>7905</v>
      </c>
      <c r="F14" s="446" t="s">
        <v>6244</v>
      </c>
      <c r="G14" s="444" t="s">
        <v>379</v>
      </c>
      <c r="H14" s="444" t="s">
        <v>1382</v>
      </c>
      <c r="I14" s="444" t="s">
        <v>1336</v>
      </c>
      <c r="J14" s="444" t="s">
        <v>295</v>
      </c>
      <c r="K14" s="444" t="s">
        <v>4215</v>
      </c>
      <c r="L14" s="444" t="s">
        <v>5</v>
      </c>
      <c r="M14" s="444" t="s">
        <v>4728</v>
      </c>
      <c r="N14" s="444" t="s">
        <v>102</v>
      </c>
      <c r="O14" s="444" t="s">
        <v>5308</v>
      </c>
      <c r="P14" s="444" t="s">
        <v>13</v>
      </c>
      <c r="R14" s="444" t="s">
        <v>35</v>
      </c>
      <c r="S14" s="444" t="s">
        <v>996</v>
      </c>
      <c r="T14" s="444" t="s">
        <v>33</v>
      </c>
      <c r="U14" s="444" t="s">
        <v>5310</v>
      </c>
      <c r="V14" s="444">
        <v>70301</v>
      </c>
      <c r="W14" s="444" t="s">
        <v>60</v>
      </c>
      <c r="X14" s="444" t="s">
        <v>3</v>
      </c>
      <c r="Y14" s="444" t="s">
        <v>1</v>
      </c>
      <c r="Z14" s="444" t="s">
        <v>4040</v>
      </c>
      <c r="AA14" s="444" t="s">
        <v>4215</v>
      </c>
      <c r="AB14" s="444" t="s">
        <v>738</v>
      </c>
      <c r="AC14" s="444" t="s">
        <v>738</v>
      </c>
      <c r="AD14" s="444" t="s">
        <v>3248</v>
      </c>
      <c r="AE14" s="444" t="s">
        <v>5830</v>
      </c>
      <c r="AF14" s="444" t="s">
        <v>6245</v>
      </c>
      <c r="AG14" s="444" t="s">
        <v>3366</v>
      </c>
      <c r="AH14" s="444">
        <v>27682847</v>
      </c>
      <c r="AI14" s="444" t="s">
        <v>4769</v>
      </c>
      <c r="AJ14" s="444" t="s">
        <v>2758</v>
      </c>
      <c r="AK14" s="447" t="s">
        <v>6246</v>
      </c>
      <c r="AL14" s="444" t="s">
        <v>5948</v>
      </c>
      <c r="AM14" s="444" t="s">
        <v>5947</v>
      </c>
      <c r="AO14" s="444" t="s">
        <v>5312</v>
      </c>
      <c r="AQ14" s="444" t="s">
        <v>5312</v>
      </c>
    </row>
    <row r="15" spans="1:46" x14ac:dyDescent="0.3">
      <c r="A15" s="444" t="str">
        <v>3949</v>
      </c>
      <c r="E15" s="445" t="s">
        <v>8234</v>
      </c>
      <c r="F15" s="446" t="s">
        <v>7247</v>
      </c>
      <c r="G15" s="444" t="s">
        <v>655</v>
      </c>
      <c r="H15" s="444" t="s">
        <v>1382</v>
      </c>
      <c r="I15" s="444" t="s">
        <v>2976</v>
      </c>
      <c r="J15" s="444" t="s">
        <v>4728</v>
      </c>
      <c r="K15" s="444" t="s">
        <v>3278</v>
      </c>
      <c r="L15" s="444" t="s">
        <v>4</v>
      </c>
      <c r="M15" s="444" t="s">
        <v>3</v>
      </c>
      <c r="N15" s="444" t="s">
        <v>102</v>
      </c>
      <c r="O15" s="444" t="s">
        <v>5308</v>
      </c>
      <c r="P15" s="444" t="s">
        <v>13</v>
      </c>
      <c r="R15" s="444" t="s">
        <v>35</v>
      </c>
      <c r="S15" s="444" t="s">
        <v>996</v>
      </c>
      <c r="T15" s="444" t="s">
        <v>33</v>
      </c>
      <c r="U15" s="444" t="s">
        <v>5310</v>
      </c>
      <c r="V15" s="444">
        <v>10901</v>
      </c>
      <c r="W15" s="444" t="s">
        <v>33</v>
      </c>
      <c r="X15" s="444" t="s">
        <v>10</v>
      </c>
      <c r="Y15" s="444" t="s">
        <v>1</v>
      </c>
      <c r="Z15" s="444" t="s">
        <v>3683</v>
      </c>
      <c r="AA15" s="444" t="s">
        <v>34</v>
      </c>
      <c r="AB15" s="444" t="s">
        <v>157</v>
      </c>
      <c r="AC15" s="444" t="s">
        <v>157</v>
      </c>
      <c r="AD15" s="444" t="s">
        <v>157</v>
      </c>
      <c r="AE15" s="444" t="s">
        <v>1103</v>
      </c>
      <c r="AF15" s="444" t="s">
        <v>4604</v>
      </c>
      <c r="AG15" s="444" t="s">
        <v>1329</v>
      </c>
      <c r="AH15" s="444">
        <v>22034621</v>
      </c>
      <c r="AI15" s="444">
        <v>22034621</v>
      </c>
      <c r="AJ15" s="444" t="s">
        <v>3505</v>
      </c>
      <c r="AK15" s="447" t="s">
        <v>7248</v>
      </c>
      <c r="AL15" s="444" t="s">
        <v>4766</v>
      </c>
      <c r="AM15" s="444" t="s">
        <v>5323</v>
      </c>
      <c r="AO15" s="444" t="s">
        <v>5312</v>
      </c>
      <c r="AQ15" s="444" t="s">
        <v>5312</v>
      </c>
    </row>
    <row r="16" spans="1:46" x14ac:dyDescent="0.3">
      <c r="A16" s="444" t="str">
        <v>3950</v>
      </c>
      <c r="E16" s="445" t="s">
        <v>8320</v>
      </c>
      <c r="F16" s="446" t="s">
        <v>7485</v>
      </c>
      <c r="G16" s="444" t="s">
        <v>3223</v>
      </c>
      <c r="H16" s="444" t="s">
        <v>1382</v>
      </c>
      <c r="I16" s="444" t="s">
        <v>3224</v>
      </c>
      <c r="J16" s="444" t="s">
        <v>110</v>
      </c>
      <c r="K16" s="444" t="s">
        <v>377</v>
      </c>
      <c r="L16" s="444" t="s">
        <v>3</v>
      </c>
      <c r="M16" s="444" t="s">
        <v>6</v>
      </c>
      <c r="N16" s="444" t="s">
        <v>102</v>
      </c>
      <c r="O16" s="444" t="s">
        <v>5308</v>
      </c>
      <c r="P16" s="444" t="s">
        <v>13</v>
      </c>
      <c r="R16" s="444" t="s">
        <v>35</v>
      </c>
      <c r="S16" s="444" t="s">
        <v>996</v>
      </c>
      <c r="T16" s="444" t="s">
        <v>33</v>
      </c>
      <c r="U16" s="444" t="s">
        <v>5310</v>
      </c>
      <c r="V16" s="444">
        <v>11903</v>
      </c>
      <c r="W16" s="444" t="s">
        <v>33</v>
      </c>
      <c r="X16" s="444" t="s">
        <v>378</v>
      </c>
      <c r="Y16" s="444" t="s">
        <v>3</v>
      </c>
      <c r="Z16" s="444" t="s">
        <v>3726</v>
      </c>
      <c r="AA16" s="444" t="s">
        <v>34</v>
      </c>
      <c r="AB16" s="444" t="s">
        <v>377</v>
      </c>
      <c r="AC16" s="444" t="s">
        <v>412</v>
      </c>
      <c r="AD16" s="444" t="s">
        <v>412</v>
      </c>
      <c r="AE16" s="444" t="s">
        <v>5531</v>
      </c>
      <c r="AF16" s="444" t="s">
        <v>7486</v>
      </c>
      <c r="AG16" s="444" t="s">
        <v>7487</v>
      </c>
      <c r="AH16" s="444">
        <v>27723034</v>
      </c>
      <c r="AI16" s="444">
        <v>27723033</v>
      </c>
      <c r="AJ16" s="444" t="s">
        <v>3265</v>
      </c>
      <c r="AK16" s="447" t="s">
        <v>7488</v>
      </c>
      <c r="AL16" s="444" t="s">
        <v>4921</v>
      </c>
      <c r="AM16" s="444" t="s">
        <v>5534</v>
      </c>
      <c r="AO16" s="444" t="s">
        <v>5312</v>
      </c>
      <c r="AQ16" s="444" t="s">
        <v>5312</v>
      </c>
    </row>
    <row r="17" spans="1:46" x14ac:dyDescent="0.3">
      <c r="A17" s="444" t="str">
        <v>3951</v>
      </c>
      <c r="E17" s="445" t="s">
        <v>8118</v>
      </c>
      <c r="F17" s="446" t="s">
        <v>6898</v>
      </c>
      <c r="G17" s="444" t="s">
        <v>574</v>
      </c>
      <c r="H17" s="444" t="s">
        <v>1382</v>
      </c>
      <c r="I17" s="444" t="s">
        <v>2532</v>
      </c>
      <c r="J17" s="444" t="s">
        <v>1</v>
      </c>
      <c r="K17" s="444" t="s">
        <v>3277</v>
      </c>
      <c r="L17" s="444" t="s">
        <v>1</v>
      </c>
      <c r="M17" s="444" t="s">
        <v>1</v>
      </c>
      <c r="N17" s="444" t="s">
        <v>102</v>
      </c>
      <c r="O17" s="444" t="s">
        <v>5308</v>
      </c>
      <c r="P17" s="444" t="s">
        <v>13</v>
      </c>
      <c r="R17" s="444" t="s">
        <v>35</v>
      </c>
      <c r="S17" s="444" t="s">
        <v>996</v>
      </c>
      <c r="T17" s="444" t="s">
        <v>33</v>
      </c>
      <c r="U17" s="444" t="s">
        <v>5310</v>
      </c>
      <c r="V17" s="444">
        <v>10111</v>
      </c>
      <c r="W17" s="444" t="s">
        <v>33</v>
      </c>
      <c r="X17" s="444" t="s">
        <v>1</v>
      </c>
      <c r="Y17" s="444" t="s">
        <v>13</v>
      </c>
      <c r="Z17" s="444" t="s">
        <v>3636</v>
      </c>
      <c r="AA17" s="444" t="s">
        <v>34</v>
      </c>
      <c r="AB17" s="444" t="s">
        <v>34</v>
      </c>
      <c r="AC17" s="444" t="s">
        <v>4812</v>
      </c>
      <c r="AD17" s="444" t="s">
        <v>474</v>
      </c>
      <c r="AE17" s="444" t="s">
        <v>1103</v>
      </c>
      <c r="AF17" s="444" t="s">
        <v>6899</v>
      </c>
      <c r="AG17" s="444" t="s">
        <v>4327</v>
      </c>
      <c r="AH17" s="444">
        <v>22278918</v>
      </c>
      <c r="AI17" s="444" t="s">
        <v>4769</v>
      </c>
      <c r="AJ17" s="444" t="s">
        <v>3609</v>
      </c>
      <c r="AK17" s="447" t="s">
        <v>6900</v>
      </c>
      <c r="AL17" s="444" t="s">
        <v>4978</v>
      </c>
      <c r="AM17" s="444" t="s">
        <v>6901</v>
      </c>
      <c r="AO17" s="444" t="s">
        <v>5312</v>
      </c>
      <c r="AQ17" s="444" t="s">
        <v>5312</v>
      </c>
    </row>
    <row r="18" spans="1:46" x14ac:dyDescent="0.3">
      <c r="A18" s="444" t="str">
        <v>3952</v>
      </c>
      <c r="E18" s="445" t="s">
        <v>7930</v>
      </c>
      <c r="F18" s="446" t="s">
        <v>6327</v>
      </c>
      <c r="G18" s="444" t="s">
        <v>223</v>
      </c>
      <c r="H18" s="444" t="s">
        <v>1382</v>
      </c>
      <c r="I18" s="444" t="s">
        <v>6328</v>
      </c>
      <c r="J18" s="444" t="s">
        <v>15</v>
      </c>
      <c r="K18" s="444" t="s">
        <v>440</v>
      </c>
      <c r="L18" s="444" t="s">
        <v>5</v>
      </c>
      <c r="M18" s="444" t="s">
        <v>4734</v>
      </c>
      <c r="N18" s="444" t="s">
        <v>102</v>
      </c>
      <c r="O18" s="444" t="s">
        <v>5308</v>
      </c>
      <c r="P18" s="444" t="s">
        <v>13</v>
      </c>
      <c r="R18" s="444" t="s">
        <v>35</v>
      </c>
      <c r="S18" s="444" t="s">
        <v>996</v>
      </c>
      <c r="T18" s="444" t="s">
        <v>33</v>
      </c>
      <c r="U18" s="444" t="s">
        <v>5310</v>
      </c>
      <c r="V18" s="444">
        <v>61101</v>
      </c>
      <c r="W18" s="444" t="s">
        <v>72</v>
      </c>
      <c r="X18" s="444" t="s">
        <v>13</v>
      </c>
      <c r="Y18" s="444" t="s">
        <v>1</v>
      </c>
      <c r="Z18" s="444" t="s">
        <v>4029</v>
      </c>
      <c r="AA18" s="444" t="s">
        <v>73</v>
      </c>
      <c r="AB18" s="444" t="s">
        <v>4842</v>
      </c>
      <c r="AC18" s="444" t="s">
        <v>4843</v>
      </c>
      <c r="AD18" s="444" t="s">
        <v>1876</v>
      </c>
      <c r="AE18" s="444" t="s">
        <v>5591</v>
      </c>
      <c r="AF18" s="444" t="s">
        <v>6329</v>
      </c>
      <c r="AG18" s="444" t="s">
        <v>1266</v>
      </c>
      <c r="AH18" s="444">
        <v>26433836</v>
      </c>
      <c r="AI18" s="444">
        <v>26436506</v>
      </c>
      <c r="AJ18" s="444" t="s">
        <v>4844</v>
      </c>
      <c r="AK18" s="447" t="s">
        <v>6330</v>
      </c>
      <c r="AL18" s="444" t="s">
        <v>5892</v>
      </c>
      <c r="AM18" s="444" t="s">
        <v>6331</v>
      </c>
      <c r="AO18" s="444" t="s">
        <v>5312</v>
      </c>
      <c r="AQ18" s="444" t="s">
        <v>5312</v>
      </c>
    </row>
    <row r="19" spans="1:46" x14ac:dyDescent="0.3">
      <c r="A19" s="444" t="str">
        <v>3953</v>
      </c>
      <c r="E19" s="445" t="s">
        <v>7894</v>
      </c>
      <c r="F19" s="446" t="s">
        <v>6209</v>
      </c>
      <c r="G19" s="444" t="s">
        <v>363</v>
      </c>
      <c r="H19" s="444" t="s">
        <v>1382</v>
      </c>
      <c r="I19" s="444" t="s">
        <v>1821</v>
      </c>
      <c r="J19" s="444" t="s">
        <v>5</v>
      </c>
      <c r="K19" s="444" t="s">
        <v>120</v>
      </c>
      <c r="L19" s="444" t="s">
        <v>1</v>
      </c>
      <c r="M19" s="444" t="s">
        <v>14</v>
      </c>
      <c r="N19" s="444" t="s">
        <v>102</v>
      </c>
      <c r="O19" s="444" t="s">
        <v>5308</v>
      </c>
      <c r="P19" s="444" t="s">
        <v>13</v>
      </c>
      <c r="R19" s="444" t="s">
        <v>35</v>
      </c>
      <c r="S19" s="444" t="s">
        <v>996</v>
      </c>
      <c r="T19" s="444" t="s">
        <v>33</v>
      </c>
      <c r="U19" s="444" t="s">
        <v>5310</v>
      </c>
      <c r="V19" s="444">
        <v>30102</v>
      </c>
      <c r="W19" s="444" t="s">
        <v>48</v>
      </c>
      <c r="X19" s="444" t="s">
        <v>1</v>
      </c>
      <c r="Y19" s="444" t="s">
        <v>2</v>
      </c>
      <c r="Z19" s="444" t="s">
        <v>3839</v>
      </c>
      <c r="AA19" s="444" t="s">
        <v>120</v>
      </c>
      <c r="AB19" s="444" t="s">
        <v>120</v>
      </c>
      <c r="AC19" s="444" t="s">
        <v>744</v>
      </c>
      <c r="AD19" s="444" t="s">
        <v>696</v>
      </c>
      <c r="AE19" s="444" t="s">
        <v>1103</v>
      </c>
      <c r="AF19" s="444" t="s">
        <v>6210</v>
      </c>
      <c r="AG19" s="444" t="s">
        <v>1822</v>
      </c>
      <c r="AH19" s="444">
        <v>25944540</v>
      </c>
      <c r="AI19" s="444">
        <v>25924540</v>
      </c>
      <c r="AJ19" s="444" t="s">
        <v>2757</v>
      </c>
      <c r="AK19" s="447" t="s">
        <v>6211</v>
      </c>
      <c r="AL19" s="444" t="s">
        <v>4826</v>
      </c>
      <c r="AM19" s="444" t="s">
        <v>6212</v>
      </c>
      <c r="AO19" s="444" t="s">
        <v>5312</v>
      </c>
      <c r="AQ19" s="444" t="s">
        <v>5312</v>
      </c>
    </row>
    <row r="20" spans="1:46" x14ac:dyDescent="0.3">
      <c r="A20" s="444" t="str">
        <v>3954</v>
      </c>
      <c r="E20" s="445" t="s">
        <v>7939</v>
      </c>
      <c r="F20" s="446" t="s">
        <v>6357</v>
      </c>
      <c r="G20" s="444" t="s">
        <v>416</v>
      </c>
      <c r="H20" s="444" t="s">
        <v>1382</v>
      </c>
      <c r="I20" s="444" t="s">
        <v>3481</v>
      </c>
      <c r="J20" s="444" t="s">
        <v>3</v>
      </c>
      <c r="K20" s="444" t="s">
        <v>58</v>
      </c>
      <c r="L20" s="444" t="s">
        <v>6</v>
      </c>
      <c r="M20" s="444" t="s">
        <v>9</v>
      </c>
      <c r="N20" s="444" t="s">
        <v>102</v>
      </c>
      <c r="O20" s="444" t="s">
        <v>5308</v>
      </c>
      <c r="P20" s="444" t="s">
        <v>13</v>
      </c>
      <c r="R20" s="444" t="s">
        <v>35</v>
      </c>
      <c r="S20" s="444" t="s">
        <v>996</v>
      </c>
      <c r="T20" s="444" t="s">
        <v>33</v>
      </c>
      <c r="U20" s="444" t="s">
        <v>5310</v>
      </c>
      <c r="V20" s="444">
        <v>20301</v>
      </c>
      <c r="W20" s="444" t="s">
        <v>35</v>
      </c>
      <c r="X20" s="444" t="s">
        <v>3</v>
      </c>
      <c r="Y20" s="444" t="s">
        <v>1</v>
      </c>
      <c r="Z20" s="444" t="s">
        <v>3762</v>
      </c>
      <c r="AA20" s="444" t="s">
        <v>58</v>
      </c>
      <c r="AB20" s="444" t="s">
        <v>229</v>
      </c>
      <c r="AC20" s="444" t="s">
        <v>229</v>
      </c>
      <c r="AD20" s="444" t="s">
        <v>229</v>
      </c>
      <c r="AE20" s="444" t="s">
        <v>1103</v>
      </c>
      <c r="AF20" s="444" t="s">
        <v>4326</v>
      </c>
      <c r="AG20" s="444" t="s">
        <v>1294</v>
      </c>
      <c r="AH20" s="444">
        <v>24945665</v>
      </c>
      <c r="AI20" s="444" t="s">
        <v>4769</v>
      </c>
      <c r="AJ20" s="444" t="s">
        <v>4584</v>
      </c>
      <c r="AK20" s="447" t="s">
        <v>6358</v>
      </c>
      <c r="AL20" s="444" t="s">
        <v>5589</v>
      </c>
      <c r="AM20" s="444" t="s">
        <v>6052</v>
      </c>
      <c r="AO20" s="444" t="s">
        <v>5312</v>
      </c>
      <c r="AQ20" s="444" t="s">
        <v>5312</v>
      </c>
    </row>
    <row r="21" spans="1:46" x14ac:dyDescent="0.3">
      <c r="A21" s="444" t="str">
        <v>3955</v>
      </c>
      <c r="E21" s="445" t="s">
        <v>8257</v>
      </c>
      <c r="F21" s="446" t="s">
        <v>7309</v>
      </c>
      <c r="G21" s="444" t="s">
        <v>669</v>
      </c>
      <c r="H21" s="444" t="s">
        <v>1382</v>
      </c>
      <c r="I21" s="444" t="s">
        <v>2596</v>
      </c>
      <c r="J21" s="444" t="s">
        <v>5</v>
      </c>
      <c r="K21" s="444" t="s">
        <v>120</v>
      </c>
      <c r="L21" s="444" t="s">
        <v>6</v>
      </c>
      <c r="M21" s="444" t="s">
        <v>14</v>
      </c>
      <c r="N21" s="444" t="s">
        <v>102</v>
      </c>
      <c r="O21" s="444" t="s">
        <v>5308</v>
      </c>
      <c r="P21" s="444" t="s">
        <v>13</v>
      </c>
      <c r="R21" s="444" t="s">
        <v>35</v>
      </c>
      <c r="S21" s="444" t="s">
        <v>996</v>
      </c>
      <c r="T21" s="444" t="s">
        <v>33</v>
      </c>
      <c r="U21" s="444" t="s">
        <v>5310</v>
      </c>
      <c r="V21" s="444">
        <v>30304</v>
      </c>
      <c r="W21" s="444" t="s">
        <v>48</v>
      </c>
      <c r="X21" s="444" t="s">
        <v>3</v>
      </c>
      <c r="Y21" s="444" t="s">
        <v>4</v>
      </c>
      <c r="Z21" s="444" t="s">
        <v>3854</v>
      </c>
      <c r="AA21" s="444" t="s">
        <v>120</v>
      </c>
      <c r="AB21" s="444" t="s">
        <v>121</v>
      </c>
      <c r="AC21" s="444" t="s">
        <v>81</v>
      </c>
      <c r="AD21" s="444" t="s">
        <v>1103</v>
      </c>
      <c r="AE21" s="444" t="s">
        <v>1103</v>
      </c>
      <c r="AF21" s="444" t="s">
        <v>7310</v>
      </c>
      <c r="AG21" s="444" t="s">
        <v>3258</v>
      </c>
      <c r="AH21" s="444">
        <v>40821332</v>
      </c>
      <c r="AI21" s="444">
        <v>47087411</v>
      </c>
      <c r="AJ21" s="444" t="s">
        <v>4325</v>
      </c>
      <c r="AK21" s="447" t="s">
        <v>7311</v>
      </c>
      <c r="AL21" s="444" t="s">
        <v>4873</v>
      </c>
      <c r="AM21" s="444" t="s">
        <v>5666</v>
      </c>
      <c r="AO21" s="444" t="s">
        <v>5312</v>
      </c>
      <c r="AQ21" s="444" t="s">
        <v>5312</v>
      </c>
    </row>
    <row r="22" spans="1:46" x14ac:dyDescent="0.3">
      <c r="A22" s="444" t="str">
        <v>3956</v>
      </c>
      <c r="E22" s="445" t="s">
        <v>7667</v>
      </c>
      <c r="F22" s="446" t="s">
        <v>5370</v>
      </c>
      <c r="G22" s="444" t="s">
        <v>1053</v>
      </c>
      <c r="H22" s="444" t="s">
        <v>1382</v>
      </c>
      <c r="I22" s="444" t="s">
        <v>3209</v>
      </c>
      <c r="J22" s="444" t="s">
        <v>4728</v>
      </c>
      <c r="K22" s="444" t="s">
        <v>3278</v>
      </c>
      <c r="L22" s="444" t="s">
        <v>2</v>
      </c>
      <c r="M22" s="444" t="s">
        <v>3</v>
      </c>
      <c r="N22" s="444" t="s">
        <v>102</v>
      </c>
      <c r="O22" s="444" t="s">
        <v>5308</v>
      </c>
      <c r="P22" s="444" t="s">
        <v>13</v>
      </c>
      <c r="R22" s="444" t="s">
        <v>35</v>
      </c>
      <c r="S22" s="444" t="s">
        <v>996</v>
      </c>
      <c r="T22" s="444" t="s">
        <v>33</v>
      </c>
      <c r="U22" s="444" t="s">
        <v>5310</v>
      </c>
      <c r="V22" s="444">
        <v>10109</v>
      </c>
      <c r="W22" s="444" t="s">
        <v>33</v>
      </c>
      <c r="X22" s="444" t="s">
        <v>1</v>
      </c>
      <c r="Y22" s="444" t="s">
        <v>10</v>
      </c>
      <c r="Z22" s="444" t="s">
        <v>3634</v>
      </c>
      <c r="AA22" s="444" t="s">
        <v>34</v>
      </c>
      <c r="AB22" s="444" t="s">
        <v>34</v>
      </c>
      <c r="AC22" s="444" t="s">
        <v>107</v>
      </c>
      <c r="AD22" s="444" t="s">
        <v>1173</v>
      </c>
      <c r="AE22" s="444" t="s">
        <v>1103</v>
      </c>
      <c r="AF22" s="444" t="s">
        <v>1244</v>
      </c>
      <c r="AG22" s="444" t="s">
        <v>4554</v>
      </c>
      <c r="AH22" s="444">
        <v>22200131</v>
      </c>
      <c r="AI22" s="444">
        <v>22327833</v>
      </c>
      <c r="AJ22" s="444" t="s">
        <v>2748</v>
      </c>
      <c r="AK22" s="447" t="s">
        <v>5371</v>
      </c>
      <c r="AL22" s="444" t="s">
        <v>4774</v>
      </c>
      <c r="AM22" s="444" t="s">
        <v>5372</v>
      </c>
      <c r="AO22" s="444" t="s">
        <v>5312</v>
      </c>
      <c r="AQ22" s="444" t="s">
        <v>5312</v>
      </c>
      <c r="AT22" s="444" t="s">
        <v>1376</v>
      </c>
    </row>
    <row r="23" spans="1:46" x14ac:dyDescent="0.3">
      <c r="A23" s="444" t="str">
        <v>3957</v>
      </c>
      <c r="E23" s="445" t="s">
        <v>7892</v>
      </c>
      <c r="F23" s="446" t="s">
        <v>6202</v>
      </c>
      <c r="G23" s="444" t="s">
        <v>1818</v>
      </c>
      <c r="H23" s="444" t="s">
        <v>1382</v>
      </c>
      <c r="I23" s="444" t="s">
        <v>2569</v>
      </c>
      <c r="J23" s="444" t="s">
        <v>4730</v>
      </c>
      <c r="K23" s="444" t="s">
        <v>3279</v>
      </c>
      <c r="L23" s="444" t="s">
        <v>1</v>
      </c>
      <c r="M23" s="444" t="s">
        <v>2</v>
      </c>
      <c r="N23" s="444" t="s">
        <v>102</v>
      </c>
      <c r="O23" s="444" t="s">
        <v>5308</v>
      </c>
      <c r="P23" s="444" t="s">
        <v>13</v>
      </c>
      <c r="R23" s="444" t="s">
        <v>35</v>
      </c>
      <c r="S23" s="444" t="s">
        <v>996</v>
      </c>
      <c r="T23" s="444" t="s">
        <v>33</v>
      </c>
      <c r="U23" s="444" t="s">
        <v>5310</v>
      </c>
      <c r="V23" s="444">
        <v>10801</v>
      </c>
      <c r="W23" s="444" t="s">
        <v>33</v>
      </c>
      <c r="X23" s="444" t="s">
        <v>9</v>
      </c>
      <c r="Y23" s="444" t="s">
        <v>1</v>
      </c>
      <c r="Z23" s="444" t="s">
        <v>3677</v>
      </c>
      <c r="AA23" s="444" t="s">
        <v>34</v>
      </c>
      <c r="AB23" s="444" t="s">
        <v>4831</v>
      </c>
      <c r="AC23" s="444" t="s">
        <v>4832</v>
      </c>
      <c r="AD23" s="444" t="s">
        <v>1819</v>
      </c>
      <c r="AE23" s="444" t="s">
        <v>1103</v>
      </c>
      <c r="AF23" s="444" t="s">
        <v>6203</v>
      </c>
      <c r="AG23" s="444" t="s">
        <v>6204</v>
      </c>
      <c r="AH23" s="444">
        <v>70361480</v>
      </c>
      <c r="AI23" s="444" t="s">
        <v>4769</v>
      </c>
      <c r="AJ23" s="444" t="s">
        <v>4833</v>
      </c>
      <c r="AK23" s="447" t="s">
        <v>6205</v>
      </c>
      <c r="AL23" s="444" t="s">
        <v>5449</v>
      </c>
      <c r="AM23" s="444" t="s">
        <v>5450</v>
      </c>
      <c r="AO23" s="444" t="s">
        <v>5312</v>
      </c>
      <c r="AQ23" s="444" t="s">
        <v>5312</v>
      </c>
    </row>
    <row r="24" spans="1:46" x14ac:dyDescent="0.3">
      <c r="A24" s="444" t="str">
        <v>3958</v>
      </c>
      <c r="E24" s="445" t="s">
        <v>8112</v>
      </c>
      <c r="F24" s="446" t="s">
        <v>6885</v>
      </c>
      <c r="G24" s="444" t="s">
        <v>456</v>
      </c>
      <c r="H24" s="444" t="s">
        <v>1382</v>
      </c>
      <c r="I24" s="444" t="s">
        <v>1318</v>
      </c>
      <c r="J24" s="444" t="s">
        <v>14</v>
      </c>
      <c r="K24" s="444" t="s">
        <v>73</v>
      </c>
      <c r="L24" s="444" t="s">
        <v>1</v>
      </c>
      <c r="M24" s="444" t="s">
        <v>741</v>
      </c>
      <c r="N24" s="444" t="s">
        <v>102</v>
      </c>
      <c r="O24" s="444" t="s">
        <v>5308</v>
      </c>
      <c r="P24" s="444" t="s">
        <v>13</v>
      </c>
      <c r="R24" s="444" t="s">
        <v>35</v>
      </c>
      <c r="S24" s="444" t="s">
        <v>996</v>
      </c>
      <c r="T24" s="444" t="s">
        <v>33</v>
      </c>
      <c r="U24" s="444" t="s">
        <v>5310</v>
      </c>
      <c r="V24" s="444">
        <v>60101</v>
      </c>
      <c r="W24" s="444" t="s">
        <v>72</v>
      </c>
      <c r="X24" s="444" t="s">
        <v>1</v>
      </c>
      <c r="Y24" s="444" t="s">
        <v>1</v>
      </c>
      <c r="Z24" s="444" t="s">
        <v>3979</v>
      </c>
      <c r="AA24" s="444" t="s">
        <v>73</v>
      </c>
      <c r="AB24" s="444" t="s">
        <v>73</v>
      </c>
      <c r="AC24" s="444" t="s">
        <v>73</v>
      </c>
      <c r="AD24" s="444" t="s">
        <v>445</v>
      </c>
      <c r="AE24" s="444" t="s">
        <v>5591</v>
      </c>
      <c r="AF24" s="444" t="s">
        <v>2203</v>
      </c>
      <c r="AG24" s="444" t="s">
        <v>3504</v>
      </c>
      <c r="AH24" s="444">
        <v>26634885</v>
      </c>
      <c r="AI24" s="444">
        <v>26631871</v>
      </c>
      <c r="AJ24" s="444" t="s">
        <v>4879</v>
      </c>
      <c r="AK24" s="447" t="s">
        <v>6886</v>
      </c>
      <c r="AL24" s="444" t="s">
        <v>4880</v>
      </c>
      <c r="AM24" s="444" t="s">
        <v>5794</v>
      </c>
      <c r="AO24" s="444" t="s">
        <v>5312</v>
      </c>
      <c r="AQ24" s="444" t="s">
        <v>5312</v>
      </c>
    </row>
    <row r="25" spans="1:46" x14ac:dyDescent="0.3">
      <c r="A25" s="444" t="str">
        <v>3959</v>
      </c>
      <c r="E25" s="445" t="s">
        <v>8244</v>
      </c>
      <c r="F25" s="446" t="s">
        <v>7277</v>
      </c>
      <c r="G25" s="444" t="s">
        <v>659</v>
      </c>
      <c r="H25" s="444" t="s">
        <v>1382</v>
      </c>
      <c r="I25" s="444" t="s">
        <v>3484</v>
      </c>
      <c r="J25" s="444" t="s">
        <v>7</v>
      </c>
      <c r="K25" s="444" t="s">
        <v>103</v>
      </c>
      <c r="L25" s="444" t="s">
        <v>6</v>
      </c>
      <c r="M25" s="444" t="s">
        <v>110</v>
      </c>
      <c r="N25" s="444" t="s">
        <v>102</v>
      </c>
      <c r="O25" s="444" t="s">
        <v>5308</v>
      </c>
      <c r="P25" s="444" t="s">
        <v>13</v>
      </c>
      <c r="R25" s="444" t="s">
        <v>35</v>
      </c>
      <c r="S25" s="444" t="s">
        <v>996</v>
      </c>
      <c r="T25" s="444" t="s">
        <v>33</v>
      </c>
      <c r="U25" s="444" t="s">
        <v>5310</v>
      </c>
      <c r="V25" s="444">
        <v>40602</v>
      </c>
      <c r="W25" s="444" t="s">
        <v>102</v>
      </c>
      <c r="X25" s="444" t="s">
        <v>6</v>
      </c>
      <c r="Y25" s="444" t="s">
        <v>2</v>
      </c>
      <c r="Z25" s="444" t="s">
        <v>3913</v>
      </c>
      <c r="AA25" s="444" t="s">
        <v>103</v>
      </c>
      <c r="AB25" s="444" t="s">
        <v>132</v>
      </c>
      <c r="AC25" s="444" t="s">
        <v>34</v>
      </c>
      <c r="AD25" s="444" t="s">
        <v>197</v>
      </c>
      <c r="AE25" s="444" t="s">
        <v>1103</v>
      </c>
      <c r="AF25" s="444" t="s">
        <v>7278</v>
      </c>
      <c r="AG25" s="444" t="s">
        <v>1366</v>
      </c>
      <c r="AH25" s="444">
        <v>89122317</v>
      </c>
      <c r="AI25" s="444">
        <v>89122317</v>
      </c>
      <c r="AJ25" s="444" t="s">
        <v>4605</v>
      </c>
      <c r="AK25" s="447" t="s">
        <v>4769</v>
      </c>
      <c r="AL25" s="444" t="s">
        <v>4818</v>
      </c>
      <c r="AM25" s="444" t="s">
        <v>5728</v>
      </c>
      <c r="AO25" s="444" t="s">
        <v>5312</v>
      </c>
      <c r="AQ25" s="444" t="s">
        <v>5312</v>
      </c>
    </row>
    <row r="26" spans="1:46" x14ac:dyDescent="0.3">
      <c r="A26" s="444" t="str">
        <v>3960</v>
      </c>
      <c r="E26" s="445" t="s">
        <v>8009</v>
      </c>
      <c r="F26" s="446" t="s">
        <v>6583</v>
      </c>
      <c r="G26" s="444" t="s">
        <v>140</v>
      </c>
      <c r="H26" s="444" t="s">
        <v>1382</v>
      </c>
      <c r="I26" s="444" t="s">
        <v>2582</v>
      </c>
      <c r="J26" s="444" t="s">
        <v>3</v>
      </c>
      <c r="K26" s="444" t="s">
        <v>58</v>
      </c>
      <c r="L26" s="444" t="s">
        <v>4</v>
      </c>
      <c r="M26" s="444" t="s">
        <v>9</v>
      </c>
      <c r="N26" s="444" t="s">
        <v>102</v>
      </c>
      <c r="O26" s="444" t="s">
        <v>5308</v>
      </c>
      <c r="P26" s="444" t="s">
        <v>13</v>
      </c>
      <c r="R26" s="444" t="s">
        <v>35</v>
      </c>
      <c r="S26" s="444" t="s">
        <v>996</v>
      </c>
      <c r="T26" s="444" t="s">
        <v>33</v>
      </c>
      <c r="U26" s="444" t="s">
        <v>5310</v>
      </c>
      <c r="V26" s="444">
        <v>20104</v>
      </c>
      <c r="W26" s="444" t="s">
        <v>35</v>
      </c>
      <c r="X26" s="444" t="s">
        <v>1</v>
      </c>
      <c r="Y26" s="444" t="s">
        <v>4</v>
      </c>
      <c r="Z26" s="444" t="s">
        <v>3739</v>
      </c>
      <c r="AA26" s="444" t="s">
        <v>58</v>
      </c>
      <c r="AB26" s="444" t="s">
        <v>58</v>
      </c>
      <c r="AC26" s="444" t="s">
        <v>124</v>
      </c>
      <c r="AD26" s="444" t="s">
        <v>1357</v>
      </c>
      <c r="AE26" s="444" t="s">
        <v>1103</v>
      </c>
      <c r="AF26" s="444" t="s">
        <v>6584</v>
      </c>
      <c r="AG26" s="444" t="s">
        <v>2762</v>
      </c>
      <c r="AH26" s="444">
        <v>24387353</v>
      </c>
      <c r="AI26" s="444">
        <v>24387353</v>
      </c>
      <c r="AJ26" s="444" t="s">
        <v>4075</v>
      </c>
      <c r="AK26" s="447" t="s">
        <v>6585</v>
      </c>
      <c r="AL26" s="444" t="s">
        <v>4965</v>
      </c>
      <c r="AM26" s="444" t="s">
        <v>5396</v>
      </c>
      <c r="AO26" s="444" t="s">
        <v>5312</v>
      </c>
      <c r="AQ26" s="444" t="s">
        <v>5312</v>
      </c>
    </row>
    <row r="27" spans="1:46" x14ac:dyDescent="0.3">
      <c r="A27" s="444" t="str">
        <v>3961</v>
      </c>
      <c r="E27" s="445" t="s">
        <v>7893</v>
      </c>
      <c r="F27" s="446" t="s">
        <v>6206</v>
      </c>
      <c r="G27" s="444" t="s">
        <v>362</v>
      </c>
      <c r="H27" s="444" t="s">
        <v>1382</v>
      </c>
      <c r="I27" s="444" t="s">
        <v>1820</v>
      </c>
      <c r="J27" s="444" t="s">
        <v>4730</v>
      </c>
      <c r="K27" s="444" t="s">
        <v>3279</v>
      </c>
      <c r="L27" s="444" t="s">
        <v>3</v>
      </c>
      <c r="M27" s="444" t="s">
        <v>2</v>
      </c>
      <c r="N27" s="444" t="s">
        <v>102</v>
      </c>
      <c r="O27" s="444" t="s">
        <v>5308</v>
      </c>
      <c r="P27" s="444" t="s">
        <v>13</v>
      </c>
      <c r="R27" s="444" t="s">
        <v>35</v>
      </c>
      <c r="S27" s="444" t="s">
        <v>996</v>
      </c>
      <c r="T27" s="444" t="s">
        <v>33</v>
      </c>
      <c r="U27" s="444" t="s">
        <v>5310</v>
      </c>
      <c r="V27" s="444">
        <v>11502</v>
      </c>
      <c r="W27" s="444" t="s">
        <v>33</v>
      </c>
      <c r="X27" s="444" t="s">
        <v>99</v>
      </c>
      <c r="Y27" s="444" t="s">
        <v>2</v>
      </c>
      <c r="Z27" s="444" t="s">
        <v>3711</v>
      </c>
      <c r="AA27" s="444" t="s">
        <v>34</v>
      </c>
      <c r="AB27" s="444" t="s">
        <v>4783</v>
      </c>
      <c r="AC27" s="444" t="s">
        <v>276</v>
      </c>
      <c r="AD27" s="444" t="s">
        <v>1273</v>
      </c>
      <c r="AE27" s="444" t="s">
        <v>1103</v>
      </c>
      <c r="AF27" s="444" t="s">
        <v>6207</v>
      </c>
      <c r="AG27" s="444" t="s">
        <v>3247</v>
      </c>
      <c r="AH27" s="444">
        <v>22245080</v>
      </c>
      <c r="AI27" s="444">
        <v>22346329</v>
      </c>
      <c r="AJ27" s="444" t="s">
        <v>3364</v>
      </c>
      <c r="AK27" s="447" t="s">
        <v>6208</v>
      </c>
      <c r="AL27" s="444" t="s">
        <v>4941</v>
      </c>
      <c r="AM27" s="444" t="s">
        <v>5498</v>
      </c>
      <c r="AO27" s="444" t="s">
        <v>5312</v>
      </c>
      <c r="AQ27" s="444" t="s">
        <v>5312</v>
      </c>
    </row>
    <row r="28" spans="1:46" x14ac:dyDescent="0.3">
      <c r="A28" s="444" t="str">
        <v>3962</v>
      </c>
      <c r="E28" s="445" t="s">
        <v>7790</v>
      </c>
      <c r="F28" s="446" t="s">
        <v>5872</v>
      </c>
      <c r="G28" s="444" t="s">
        <v>1191</v>
      </c>
      <c r="H28" s="444" t="s">
        <v>1382</v>
      </c>
      <c r="I28" s="444" t="s">
        <v>1383</v>
      </c>
      <c r="J28" s="444" t="s">
        <v>295</v>
      </c>
      <c r="K28" s="444" t="s">
        <v>4215</v>
      </c>
      <c r="L28" s="444" t="s">
        <v>1</v>
      </c>
      <c r="M28" s="444" t="s">
        <v>4728</v>
      </c>
      <c r="N28" s="444" t="s">
        <v>102</v>
      </c>
      <c r="O28" s="444" t="s">
        <v>5308</v>
      </c>
      <c r="P28" s="444" t="s">
        <v>13</v>
      </c>
      <c r="R28" s="444" t="s">
        <v>35</v>
      </c>
      <c r="S28" s="444" t="s">
        <v>996</v>
      </c>
      <c r="T28" s="444" t="s">
        <v>33</v>
      </c>
      <c r="U28" s="444" t="s">
        <v>5310</v>
      </c>
      <c r="V28" s="444">
        <v>70101</v>
      </c>
      <c r="W28" s="444" t="s">
        <v>60</v>
      </c>
      <c r="X28" s="444" t="s">
        <v>1</v>
      </c>
      <c r="Y28" s="444" t="s">
        <v>1</v>
      </c>
      <c r="Z28" s="444" t="s">
        <v>4031</v>
      </c>
      <c r="AA28" s="444" t="s">
        <v>4215</v>
      </c>
      <c r="AB28" s="444" t="s">
        <v>4215</v>
      </c>
      <c r="AC28" s="444" t="s">
        <v>4215</v>
      </c>
      <c r="AD28" s="444" t="s">
        <v>1663</v>
      </c>
      <c r="AE28" s="444" t="s">
        <v>5830</v>
      </c>
      <c r="AF28" s="444" t="s">
        <v>2751</v>
      </c>
      <c r="AG28" s="444" t="s">
        <v>3360</v>
      </c>
      <c r="AH28" s="444">
        <v>27953621</v>
      </c>
      <c r="AI28" s="444" t="s">
        <v>5873</v>
      </c>
      <c r="AJ28" s="444" t="s">
        <v>4797</v>
      </c>
      <c r="AK28" s="447" t="s">
        <v>5873</v>
      </c>
      <c r="AL28" s="444" t="s">
        <v>4798</v>
      </c>
      <c r="AM28" s="444" t="s">
        <v>5831</v>
      </c>
      <c r="AO28" s="444" t="s">
        <v>5312</v>
      </c>
      <c r="AQ28" s="444" t="s">
        <v>5312</v>
      </c>
    </row>
    <row r="29" spans="1:46" x14ac:dyDescent="0.3">
      <c r="A29" s="444" t="str">
        <v>3963</v>
      </c>
      <c r="E29" s="445" t="s">
        <v>7941</v>
      </c>
      <c r="F29" s="446" t="s">
        <v>6362</v>
      </c>
      <c r="G29" s="444" t="s">
        <v>315</v>
      </c>
      <c r="H29" s="444" t="s">
        <v>1382</v>
      </c>
      <c r="I29" s="444" t="s">
        <v>1201</v>
      </c>
      <c r="J29" s="444" t="s">
        <v>13</v>
      </c>
      <c r="K29" s="444" t="s">
        <v>547</v>
      </c>
      <c r="L29" s="444" t="s">
        <v>1</v>
      </c>
      <c r="M29" s="444" t="s">
        <v>378</v>
      </c>
      <c r="N29" s="444" t="s">
        <v>102</v>
      </c>
      <c r="O29" s="444" t="s">
        <v>5308</v>
      </c>
      <c r="P29" s="444" t="s">
        <v>13</v>
      </c>
      <c r="R29" s="444" t="s">
        <v>35</v>
      </c>
      <c r="S29" s="444" t="s">
        <v>996</v>
      </c>
      <c r="T29" s="444" t="s">
        <v>33</v>
      </c>
      <c r="U29" s="444" t="s">
        <v>5310</v>
      </c>
      <c r="V29" s="444">
        <v>50601</v>
      </c>
      <c r="W29" s="444" t="s">
        <v>118</v>
      </c>
      <c r="X29" s="444" t="s">
        <v>6</v>
      </c>
      <c r="Y29" s="444" t="s">
        <v>1</v>
      </c>
      <c r="Z29" s="444" t="s">
        <v>3952</v>
      </c>
      <c r="AA29" s="444" t="s">
        <v>4789</v>
      </c>
      <c r="AB29" s="444" t="s">
        <v>547</v>
      </c>
      <c r="AC29" s="444" t="s">
        <v>547</v>
      </c>
      <c r="AD29" s="444" t="s">
        <v>1786</v>
      </c>
      <c r="AE29" s="444" t="s">
        <v>2987</v>
      </c>
      <c r="AF29" s="444" t="s">
        <v>6363</v>
      </c>
      <c r="AG29" s="444" t="s">
        <v>6364</v>
      </c>
      <c r="AH29" s="444">
        <v>26690904</v>
      </c>
      <c r="AI29" s="444" t="s">
        <v>4769</v>
      </c>
      <c r="AJ29" s="444" t="s">
        <v>4847</v>
      </c>
      <c r="AK29" s="447" t="s">
        <v>6365</v>
      </c>
      <c r="AL29" s="444" t="s">
        <v>4848</v>
      </c>
      <c r="AM29" s="444" t="s">
        <v>5771</v>
      </c>
      <c r="AO29" s="444" t="s">
        <v>5312</v>
      </c>
      <c r="AQ29" s="444" t="s">
        <v>5312</v>
      </c>
    </row>
    <row r="30" spans="1:46" x14ac:dyDescent="0.3">
      <c r="A30" s="444" t="str">
        <v>3964</v>
      </c>
      <c r="E30" s="445" t="s">
        <v>7919</v>
      </c>
      <c r="F30" s="446" t="s">
        <v>6296</v>
      </c>
      <c r="G30" s="444" t="s">
        <v>394</v>
      </c>
      <c r="H30" s="444" t="s">
        <v>1382</v>
      </c>
      <c r="I30" s="448" t="s">
        <v>2571</v>
      </c>
      <c r="J30" s="444" t="s">
        <v>10</v>
      </c>
      <c r="K30" s="444" t="s">
        <v>786</v>
      </c>
      <c r="L30" s="444" t="s">
        <v>1</v>
      </c>
      <c r="M30" s="444" t="s">
        <v>743</v>
      </c>
      <c r="N30" s="444" t="s">
        <v>102</v>
      </c>
      <c r="O30" s="444" t="s">
        <v>5308</v>
      </c>
      <c r="P30" s="444" t="s">
        <v>13</v>
      </c>
      <c r="R30" s="444" t="s">
        <v>48</v>
      </c>
      <c r="S30" s="444" t="s">
        <v>4838</v>
      </c>
      <c r="T30" s="444" t="s">
        <v>33</v>
      </c>
      <c r="U30" s="444" t="s">
        <v>5310</v>
      </c>
      <c r="V30" s="444">
        <v>50201</v>
      </c>
      <c r="W30" s="444" t="s">
        <v>118</v>
      </c>
      <c r="X30" s="444" t="s">
        <v>2</v>
      </c>
      <c r="Y30" s="444" t="s">
        <v>1</v>
      </c>
      <c r="Z30" s="444" t="s">
        <v>3931</v>
      </c>
      <c r="AA30" s="444" t="s">
        <v>4789</v>
      </c>
      <c r="AB30" s="444" t="s">
        <v>786</v>
      </c>
      <c r="AC30" s="444" t="s">
        <v>786</v>
      </c>
      <c r="AD30" s="444" t="s">
        <v>296</v>
      </c>
      <c r="AE30" s="444" t="s">
        <v>2987</v>
      </c>
      <c r="AF30" s="444" t="s">
        <v>1863</v>
      </c>
      <c r="AG30" s="444" t="s">
        <v>4582</v>
      </c>
      <c r="AH30" s="444">
        <v>26855221</v>
      </c>
      <c r="AI30" s="444" t="s">
        <v>4769</v>
      </c>
      <c r="AJ30" s="444" t="s">
        <v>4333</v>
      </c>
      <c r="AK30" s="447" t="s">
        <v>6297</v>
      </c>
      <c r="AL30" s="444" t="s">
        <v>4839</v>
      </c>
      <c r="AM30" s="444" t="s">
        <v>6057</v>
      </c>
      <c r="AO30" s="444" t="s">
        <v>5312</v>
      </c>
      <c r="AQ30" s="444" t="s">
        <v>5312</v>
      </c>
    </row>
    <row r="31" spans="1:46" x14ac:dyDescent="0.3">
      <c r="A31" s="444" t="str">
        <v>3965</v>
      </c>
      <c r="E31" s="445" t="s">
        <v>8048</v>
      </c>
      <c r="F31" s="446" t="s">
        <v>6702</v>
      </c>
      <c r="G31" s="444" t="s">
        <v>896</v>
      </c>
      <c r="H31" s="444" t="s">
        <v>1382</v>
      </c>
      <c r="I31" s="444" t="s">
        <v>4592</v>
      </c>
      <c r="J31" s="444" t="s">
        <v>4728</v>
      </c>
      <c r="K31" s="444" t="s">
        <v>3278</v>
      </c>
      <c r="L31" s="444" t="s">
        <v>4</v>
      </c>
      <c r="M31" s="444" t="s">
        <v>3</v>
      </c>
      <c r="N31" s="444" t="s">
        <v>102</v>
      </c>
      <c r="O31" s="444" t="s">
        <v>5308</v>
      </c>
      <c r="P31" s="444" t="s">
        <v>13</v>
      </c>
      <c r="R31" s="444" t="s">
        <v>35</v>
      </c>
      <c r="S31" s="444" t="s">
        <v>996</v>
      </c>
      <c r="T31" s="444" t="s">
        <v>33</v>
      </c>
      <c r="U31" s="444" t="s">
        <v>5310</v>
      </c>
      <c r="V31" s="444">
        <v>10901</v>
      </c>
      <c r="W31" s="444" t="s">
        <v>33</v>
      </c>
      <c r="X31" s="444" t="s">
        <v>10</v>
      </c>
      <c r="Y31" s="444" t="s">
        <v>1</v>
      </c>
      <c r="Z31" s="444" t="s">
        <v>3683</v>
      </c>
      <c r="AA31" s="444" t="s">
        <v>34</v>
      </c>
      <c r="AB31" s="444" t="s">
        <v>157</v>
      </c>
      <c r="AC31" s="444" t="s">
        <v>157</v>
      </c>
      <c r="AD31" s="444" t="s">
        <v>157</v>
      </c>
      <c r="AE31" s="444" t="s">
        <v>1103</v>
      </c>
      <c r="AF31" s="444" t="s">
        <v>6703</v>
      </c>
      <c r="AG31" s="444" t="s">
        <v>4594</v>
      </c>
      <c r="AH31" s="444">
        <v>83856808</v>
      </c>
      <c r="AI31" s="444">
        <v>22030505</v>
      </c>
      <c r="AJ31" s="444" t="s">
        <v>4593</v>
      </c>
      <c r="AK31" s="447" t="s">
        <v>6704</v>
      </c>
      <c r="AL31" s="444" t="s">
        <v>4766</v>
      </c>
      <c r="AM31" s="444" t="s">
        <v>6705</v>
      </c>
      <c r="AO31" s="444" t="s">
        <v>5312</v>
      </c>
      <c r="AQ31" s="444" t="s">
        <v>5312</v>
      </c>
    </row>
    <row r="32" spans="1:46" x14ac:dyDescent="0.3">
      <c r="A32" s="444" t="str">
        <v>3966</v>
      </c>
      <c r="E32" s="445" t="s">
        <v>8330</v>
      </c>
      <c r="F32" s="446" t="s">
        <v>7516</v>
      </c>
      <c r="G32" s="444" t="s">
        <v>3489</v>
      </c>
      <c r="H32" s="444" t="s">
        <v>1382</v>
      </c>
      <c r="I32" s="444" t="s">
        <v>3490</v>
      </c>
      <c r="J32" s="444" t="s">
        <v>11</v>
      </c>
      <c r="K32" s="444" t="s">
        <v>117</v>
      </c>
      <c r="L32" s="444" t="s">
        <v>3</v>
      </c>
      <c r="M32" s="444" t="s">
        <v>62</v>
      </c>
      <c r="N32" s="444" t="s">
        <v>102</v>
      </c>
      <c r="O32" s="444" t="s">
        <v>5308</v>
      </c>
      <c r="P32" s="444" t="s">
        <v>13</v>
      </c>
      <c r="R32" s="444" t="s">
        <v>35</v>
      </c>
      <c r="S32" s="444" t="s">
        <v>996</v>
      </c>
      <c r="T32" s="444" t="s">
        <v>35</v>
      </c>
      <c r="U32" s="444" t="s">
        <v>5426</v>
      </c>
      <c r="V32" s="444">
        <v>50308</v>
      </c>
      <c r="W32" s="444" t="s">
        <v>118</v>
      </c>
      <c r="X32" s="444" t="s">
        <v>3</v>
      </c>
      <c r="Y32" s="444" t="s">
        <v>9</v>
      </c>
      <c r="Z32" s="444" t="s">
        <v>3943</v>
      </c>
      <c r="AA32" s="444" t="s">
        <v>4789</v>
      </c>
      <c r="AB32" s="444" t="s">
        <v>117</v>
      </c>
      <c r="AC32" s="444" t="s">
        <v>4895</v>
      </c>
      <c r="AD32" s="444" t="s">
        <v>616</v>
      </c>
      <c r="AE32" s="444" t="s">
        <v>2987</v>
      </c>
      <c r="AF32" s="444" t="s">
        <v>3514</v>
      </c>
      <c r="AG32" s="444" t="s">
        <v>3616</v>
      </c>
      <c r="AH32" s="444">
        <v>45002323</v>
      </c>
      <c r="AI32" s="444">
        <v>62193160</v>
      </c>
      <c r="AJ32" s="444" t="s">
        <v>4089</v>
      </c>
      <c r="AK32" s="447" t="s">
        <v>4769</v>
      </c>
      <c r="AL32" s="444" t="s">
        <v>4896</v>
      </c>
      <c r="AM32" s="444" t="s">
        <v>4920</v>
      </c>
      <c r="AO32" s="444" t="s">
        <v>5312</v>
      </c>
      <c r="AQ32" s="444" t="s">
        <v>5312</v>
      </c>
    </row>
    <row r="33" spans="1:46" x14ac:dyDescent="0.3">
      <c r="A33" s="444" t="str">
        <v>3968</v>
      </c>
      <c r="E33" s="445" t="s">
        <v>8335</v>
      </c>
      <c r="F33" s="446" t="s">
        <v>7533</v>
      </c>
      <c r="G33" s="444" t="s">
        <v>4091</v>
      </c>
      <c r="H33" s="444" t="s">
        <v>1382</v>
      </c>
      <c r="I33" s="444" t="s">
        <v>4092</v>
      </c>
      <c r="J33" s="444" t="s">
        <v>7</v>
      </c>
      <c r="K33" s="444" t="s">
        <v>103</v>
      </c>
      <c r="L33" s="444" t="s">
        <v>7</v>
      </c>
      <c r="M33" s="444" t="s">
        <v>110</v>
      </c>
      <c r="N33" s="444" t="s">
        <v>102</v>
      </c>
      <c r="O33" s="444" t="s">
        <v>5308</v>
      </c>
      <c r="P33" s="444" t="s">
        <v>13</v>
      </c>
      <c r="R33" s="444" t="s">
        <v>35</v>
      </c>
      <c r="S33" s="444" t="s">
        <v>996</v>
      </c>
      <c r="T33" s="444" t="s">
        <v>33</v>
      </c>
      <c r="U33" s="444" t="s">
        <v>5310</v>
      </c>
      <c r="V33" s="444">
        <v>40703</v>
      </c>
      <c r="W33" s="444" t="s">
        <v>102</v>
      </c>
      <c r="X33" s="444" t="s">
        <v>7</v>
      </c>
      <c r="Y33" s="444" t="s">
        <v>3</v>
      </c>
      <c r="Z33" s="444" t="s">
        <v>3917</v>
      </c>
      <c r="AA33" s="444" t="s">
        <v>103</v>
      </c>
      <c r="AB33" s="444" t="s">
        <v>766</v>
      </c>
      <c r="AC33" s="444" t="s">
        <v>4799</v>
      </c>
      <c r="AD33" s="444" t="s">
        <v>4093</v>
      </c>
      <c r="AE33" s="444" t="s">
        <v>1103</v>
      </c>
      <c r="AF33" s="444" t="s">
        <v>4096</v>
      </c>
      <c r="AG33" s="444" t="s">
        <v>4095</v>
      </c>
      <c r="AH33" s="444">
        <v>63569377</v>
      </c>
      <c r="AI33" s="444">
        <v>83506486</v>
      </c>
      <c r="AJ33" s="444" t="s">
        <v>4094</v>
      </c>
      <c r="AK33" s="447" t="s">
        <v>7534</v>
      </c>
      <c r="AL33" s="444" t="s">
        <v>4801</v>
      </c>
      <c r="AM33" s="444" t="s">
        <v>5700</v>
      </c>
      <c r="AO33" s="444" t="s">
        <v>5312</v>
      </c>
      <c r="AQ33" s="444" t="s">
        <v>5312</v>
      </c>
    </row>
    <row r="34" spans="1:46" x14ac:dyDescent="0.3">
      <c r="A34" s="444" t="str">
        <v>3970</v>
      </c>
      <c r="E34" s="445" t="s">
        <v>8280</v>
      </c>
      <c r="F34" s="446" t="s">
        <v>7374</v>
      </c>
      <c r="G34" s="444" t="s">
        <v>1105</v>
      </c>
      <c r="H34" s="444" t="s">
        <v>1382</v>
      </c>
      <c r="I34" s="444" t="s">
        <v>2977</v>
      </c>
      <c r="J34" s="444" t="s">
        <v>1</v>
      </c>
      <c r="K34" s="444" t="s">
        <v>3277</v>
      </c>
      <c r="L34" s="444" t="s">
        <v>3</v>
      </c>
      <c r="M34" s="444" t="s">
        <v>1</v>
      </c>
      <c r="N34" s="444" t="s">
        <v>102</v>
      </c>
      <c r="O34" s="444" t="s">
        <v>5308</v>
      </c>
      <c r="P34" s="444" t="s">
        <v>13</v>
      </c>
      <c r="R34" s="444" t="s">
        <v>35</v>
      </c>
      <c r="S34" s="444" t="s">
        <v>996</v>
      </c>
      <c r="T34" s="444" t="s">
        <v>33</v>
      </c>
      <c r="U34" s="444" t="s">
        <v>5310</v>
      </c>
      <c r="V34" s="444">
        <v>10106</v>
      </c>
      <c r="W34" s="444" t="s">
        <v>33</v>
      </c>
      <c r="X34" s="444" t="s">
        <v>1</v>
      </c>
      <c r="Y34" s="444" t="s">
        <v>6</v>
      </c>
      <c r="Z34" s="444" t="s">
        <v>3631</v>
      </c>
      <c r="AA34" s="444" t="s">
        <v>34</v>
      </c>
      <c r="AB34" s="444" t="s">
        <v>34</v>
      </c>
      <c r="AC34" s="444" t="s">
        <v>4866</v>
      </c>
      <c r="AD34" s="444" t="s">
        <v>718</v>
      </c>
      <c r="AE34" s="444" t="s">
        <v>1103</v>
      </c>
      <c r="AF34" s="444" t="s">
        <v>7375</v>
      </c>
      <c r="AG34" s="444" t="s">
        <v>1346</v>
      </c>
      <c r="AH34" s="444">
        <v>40364554</v>
      </c>
      <c r="AI34" s="444">
        <v>22270211</v>
      </c>
      <c r="AJ34" s="444" t="s">
        <v>4324</v>
      </c>
      <c r="AK34" s="447" t="s">
        <v>7376</v>
      </c>
      <c r="AL34" s="444" t="s">
        <v>4543</v>
      </c>
      <c r="AM34" s="444" t="s">
        <v>5343</v>
      </c>
      <c r="AO34" s="444" t="s">
        <v>5312</v>
      </c>
      <c r="AQ34" s="444" t="s">
        <v>5312</v>
      </c>
    </row>
    <row r="35" spans="1:46" x14ac:dyDescent="0.3">
      <c r="A35" s="444" t="str">
        <v>3971</v>
      </c>
      <c r="E35" s="445" t="s">
        <v>8324</v>
      </c>
      <c r="F35" s="446" t="s">
        <v>7498</v>
      </c>
      <c r="G35" s="444" t="s">
        <v>3231</v>
      </c>
      <c r="H35" s="444" t="s">
        <v>1382</v>
      </c>
      <c r="I35" s="444" t="s">
        <v>3232</v>
      </c>
      <c r="J35" s="444" t="s">
        <v>62</v>
      </c>
      <c r="K35" s="444" t="s">
        <v>109</v>
      </c>
      <c r="L35" s="444" t="s">
        <v>110</v>
      </c>
      <c r="M35" s="444" t="s">
        <v>11</v>
      </c>
      <c r="N35" s="444" t="s">
        <v>102</v>
      </c>
      <c r="O35" s="444" t="s">
        <v>5308</v>
      </c>
      <c r="P35" s="444" t="s">
        <v>13</v>
      </c>
      <c r="R35" s="444" t="s">
        <v>35</v>
      </c>
      <c r="S35" s="444" t="s">
        <v>996</v>
      </c>
      <c r="T35" s="444" t="s">
        <v>33</v>
      </c>
      <c r="U35" s="444" t="s">
        <v>5310</v>
      </c>
      <c r="V35" s="444">
        <v>21001</v>
      </c>
      <c r="W35" s="444" t="s">
        <v>35</v>
      </c>
      <c r="X35" s="444" t="s">
        <v>11</v>
      </c>
      <c r="Y35" s="444" t="s">
        <v>1</v>
      </c>
      <c r="Z35" s="444" t="s">
        <v>3800</v>
      </c>
      <c r="AA35" s="444" t="s">
        <v>58</v>
      </c>
      <c r="AB35" s="444" t="s">
        <v>109</v>
      </c>
      <c r="AC35" s="444" t="s">
        <v>699</v>
      </c>
      <c r="AD35" s="444" t="s">
        <v>296</v>
      </c>
      <c r="AE35" s="444" t="s">
        <v>5615</v>
      </c>
      <c r="AF35" s="444" t="s">
        <v>7499</v>
      </c>
      <c r="AG35" s="444" t="s">
        <v>4923</v>
      </c>
      <c r="AH35" s="444">
        <v>24602979</v>
      </c>
      <c r="AI35" s="444">
        <v>24604629</v>
      </c>
      <c r="AJ35" s="444" t="s">
        <v>7500</v>
      </c>
      <c r="AK35" s="447" t="s">
        <v>7501</v>
      </c>
      <c r="AL35" s="444" t="s">
        <v>4924</v>
      </c>
      <c r="AM35" s="444" t="s">
        <v>5617</v>
      </c>
      <c r="AO35" s="444" t="s">
        <v>5312</v>
      </c>
      <c r="AQ35" s="444" t="s">
        <v>5312</v>
      </c>
    </row>
    <row r="36" spans="1:46" x14ac:dyDescent="0.3">
      <c r="A36" s="444" t="str">
        <v>3972</v>
      </c>
      <c r="E36" s="449" t="s">
        <v>8360</v>
      </c>
      <c r="F36" s="450" t="s">
        <v>7639</v>
      </c>
      <c r="G36" s="451" t="s">
        <v>7640</v>
      </c>
      <c r="H36" s="442" t="s">
        <v>1382</v>
      </c>
      <c r="I36" s="442" t="s">
        <v>7641</v>
      </c>
      <c r="J36" s="442" t="s">
        <v>10</v>
      </c>
      <c r="K36" s="442" t="s">
        <v>786</v>
      </c>
      <c r="L36" s="442" t="s">
        <v>1</v>
      </c>
      <c r="M36" s="442" t="s">
        <v>743</v>
      </c>
      <c r="N36" s="444" t="s">
        <v>102</v>
      </c>
      <c r="O36" s="444" t="s">
        <v>5308</v>
      </c>
      <c r="P36" s="452" t="s">
        <v>13</v>
      </c>
      <c r="Q36" s="442"/>
      <c r="R36" s="442" t="s">
        <v>35</v>
      </c>
      <c r="S36" s="442" t="s">
        <v>996</v>
      </c>
      <c r="T36" s="453" t="s">
        <v>33</v>
      </c>
      <c r="U36" s="453" t="s">
        <v>5310</v>
      </c>
      <c r="V36" s="453">
        <v>50201</v>
      </c>
      <c r="W36" s="453" t="s">
        <v>118</v>
      </c>
      <c r="X36" s="453" t="s">
        <v>2</v>
      </c>
      <c r="Y36" s="453" t="s">
        <v>1</v>
      </c>
      <c r="Z36" s="453" t="s">
        <v>3931</v>
      </c>
      <c r="AA36" s="453" t="s">
        <v>4789</v>
      </c>
      <c r="AB36" s="453" t="s">
        <v>786</v>
      </c>
      <c r="AC36" s="453" t="s">
        <v>786</v>
      </c>
      <c r="AD36" s="453" t="s">
        <v>52</v>
      </c>
      <c r="AE36" s="453" t="s">
        <v>2987</v>
      </c>
      <c r="AF36" s="453" t="s">
        <v>7642</v>
      </c>
      <c r="AG36" s="453" t="s">
        <v>7643</v>
      </c>
      <c r="AH36" s="447">
        <v>87181417</v>
      </c>
      <c r="AJ36" s="444" t="s">
        <v>7644</v>
      </c>
      <c r="AK36" s="447">
        <v>88811771</v>
      </c>
      <c r="AL36" s="444" t="s">
        <v>4839</v>
      </c>
      <c r="AM36" s="447">
        <v>88160059</v>
      </c>
      <c r="AN36" s="454"/>
      <c r="AO36" s="454"/>
      <c r="AP36" s="454"/>
      <c r="AQ36" s="454"/>
      <c r="AR36" s="454"/>
    </row>
    <row r="37" spans="1:46" x14ac:dyDescent="0.3">
      <c r="A37" s="444" t="str">
        <v>3973</v>
      </c>
      <c r="E37" s="445" t="s">
        <v>8317</v>
      </c>
      <c r="F37" s="446" t="s">
        <v>7478</v>
      </c>
      <c r="G37" s="455" t="s">
        <v>3218</v>
      </c>
      <c r="H37" s="444" t="s">
        <v>1382</v>
      </c>
      <c r="I37" s="444" t="s">
        <v>3219</v>
      </c>
      <c r="J37" s="444" t="s">
        <v>11</v>
      </c>
      <c r="K37" s="444" t="s">
        <v>117</v>
      </c>
      <c r="L37" s="444" t="s">
        <v>3</v>
      </c>
      <c r="M37" s="444" t="s">
        <v>62</v>
      </c>
      <c r="N37" s="444" t="s">
        <v>102</v>
      </c>
      <c r="O37" s="444" t="s">
        <v>5308</v>
      </c>
      <c r="P37" s="444" t="s">
        <v>13</v>
      </c>
      <c r="R37" s="444" t="s">
        <v>35</v>
      </c>
      <c r="S37" s="444" t="s">
        <v>996</v>
      </c>
      <c r="T37" s="444" t="s">
        <v>35</v>
      </c>
      <c r="U37" s="444" t="s">
        <v>5426</v>
      </c>
      <c r="V37" s="444">
        <v>50309</v>
      </c>
      <c r="W37" s="444" t="s">
        <v>118</v>
      </c>
      <c r="X37" s="444" t="s">
        <v>3</v>
      </c>
      <c r="Y37" s="444" t="s">
        <v>10</v>
      </c>
      <c r="Z37" s="444" t="s">
        <v>3944</v>
      </c>
      <c r="AA37" s="444" t="s">
        <v>4789</v>
      </c>
      <c r="AB37" s="444" t="s">
        <v>117</v>
      </c>
      <c r="AC37" s="444" t="s">
        <v>4918</v>
      </c>
      <c r="AD37" s="444" t="s">
        <v>3510</v>
      </c>
      <c r="AE37" s="444" t="s">
        <v>2987</v>
      </c>
      <c r="AF37" s="444" t="s">
        <v>7479</v>
      </c>
      <c r="AG37" s="444" t="s">
        <v>4323</v>
      </c>
      <c r="AH37" s="444">
        <v>84499944</v>
      </c>
      <c r="AI37" s="444">
        <v>85889952</v>
      </c>
      <c r="AJ37" s="444" t="s">
        <v>4919</v>
      </c>
      <c r="AK37" s="447" t="s">
        <v>7480</v>
      </c>
      <c r="AL37" s="444" t="s">
        <v>4896</v>
      </c>
      <c r="AM37" s="444" t="s">
        <v>4920</v>
      </c>
      <c r="AO37" s="444" t="s">
        <v>5312</v>
      </c>
      <c r="AQ37" s="444" t="s">
        <v>5312</v>
      </c>
    </row>
    <row r="38" spans="1:46" x14ac:dyDescent="0.3">
      <c r="A38" s="444" t="str">
        <v>3975</v>
      </c>
      <c r="E38" s="445" t="s">
        <v>8344</v>
      </c>
      <c r="F38" s="446" t="s">
        <v>7552</v>
      </c>
      <c r="G38" s="444" t="s">
        <v>4635</v>
      </c>
      <c r="H38" s="444" t="s">
        <v>1382</v>
      </c>
      <c r="I38" s="444" t="s">
        <v>4636</v>
      </c>
      <c r="J38" s="444" t="s">
        <v>11</v>
      </c>
      <c r="K38" s="444" t="s">
        <v>117</v>
      </c>
      <c r="L38" s="444" t="s">
        <v>3</v>
      </c>
      <c r="M38" s="444" t="s">
        <v>62</v>
      </c>
      <c r="N38" s="444" t="s">
        <v>102</v>
      </c>
      <c r="O38" s="444" t="s">
        <v>5308</v>
      </c>
      <c r="P38" s="444" t="s">
        <v>13</v>
      </c>
      <c r="R38" s="444" t="s">
        <v>35</v>
      </c>
      <c r="S38" s="444" t="s">
        <v>996</v>
      </c>
      <c r="T38" s="444" t="s">
        <v>35</v>
      </c>
      <c r="U38" s="444" t="s">
        <v>5426</v>
      </c>
      <c r="V38" s="444">
        <v>50309</v>
      </c>
      <c r="W38" s="444" t="s">
        <v>118</v>
      </c>
      <c r="X38" s="444" t="s">
        <v>3</v>
      </c>
      <c r="Y38" s="444" t="s">
        <v>10</v>
      </c>
      <c r="Z38" s="444" t="s">
        <v>3944</v>
      </c>
      <c r="AA38" s="444" t="s">
        <v>4789</v>
      </c>
      <c r="AB38" s="444" t="s">
        <v>117</v>
      </c>
      <c r="AC38" s="444" t="s">
        <v>4918</v>
      </c>
      <c r="AD38" s="444" t="s">
        <v>4637</v>
      </c>
      <c r="AE38" s="444" t="s">
        <v>2987</v>
      </c>
      <c r="AF38" s="444" t="s">
        <v>7553</v>
      </c>
      <c r="AG38" s="444" t="s">
        <v>4639</v>
      </c>
      <c r="AH38" s="444">
        <v>87282178</v>
      </c>
      <c r="AI38" s="444">
        <v>85824849</v>
      </c>
      <c r="AJ38" s="444" t="s">
        <v>4638</v>
      </c>
      <c r="AK38" s="447" t="s">
        <v>7554</v>
      </c>
      <c r="AL38" s="444" t="s">
        <v>4896</v>
      </c>
      <c r="AM38" s="444" t="s">
        <v>7555</v>
      </c>
      <c r="AO38" s="444" t="s">
        <v>5312</v>
      </c>
      <c r="AQ38" s="444" t="s">
        <v>5312</v>
      </c>
      <c r="AT38" s="444" t="s">
        <v>1376</v>
      </c>
    </row>
    <row r="39" spans="1:46" x14ac:dyDescent="0.3">
      <c r="A39" s="444" t="str">
        <v>3977</v>
      </c>
      <c r="E39" s="445" t="s">
        <v>8357</v>
      </c>
      <c r="F39" s="446" t="s">
        <v>7620</v>
      </c>
      <c r="G39" s="444" t="s">
        <v>7621</v>
      </c>
      <c r="H39" s="444" t="s">
        <v>1382</v>
      </c>
      <c r="I39" s="444" t="s">
        <v>7622</v>
      </c>
      <c r="J39" s="444" t="s">
        <v>3</v>
      </c>
      <c r="K39" s="444" t="s">
        <v>58</v>
      </c>
      <c r="L39" s="444" t="s">
        <v>9</v>
      </c>
      <c r="M39" s="444" t="s">
        <v>9</v>
      </c>
      <c r="N39" s="444" t="s">
        <v>102</v>
      </c>
      <c r="O39" s="444" t="s">
        <v>5308</v>
      </c>
      <c r="P39" s="444" t="s">
        <v>13</v>
      </c>
      <c r="R39" s="444" t="s">
        <v>35</v>
      </c>
      <c r="S39" s="444" t="s">
        <v>996</v>
      </c>
      <c r="T39" s="444" t="s">
        <v>33</v>
      </c>
      <c r="U39" s="444" t="s">
        <v>5310</v>
      </c>
      <c r="V39" s="444">
        <v>20505</v>
      </c>
      <c r="W39" s="444" t="s">
        <v>35</v>
      </c>
      <c r="X39" s="444" t="s">
        <v>5</v>
      </c>
      <c r="Y39" s="444" t="s">
        <v>5</v>
      </c>
      <c r="Z39" s="444" t="s">
        <v>3777</v>
      </c>
      <c r="AA39" s="444" t="s">
        <v>58</v>
      </c>
      <c r="AB39" s="444" t="s">
        <v>653</v>
      </c>
      <c r="AC39" s="444" t="s">
        <v>4193</v>
      </c>
      <c r="AD39" s="444" t="s">
        <v>4193</v>
      </c>
      <c r="AE39" s="444" t="s">
        <v>1103</v>
      </c>
      <c r="AF39" s="444" t="s">
        <v>7623</v>
      </c>
      <c r="AG39" s="444" t="s">
        <v>7624</v>
      </c>
      <c r="AH39" s="444">
        <v>24467792</v>
      </c>
      <c r="AI39" s="444">
        <v>88247885</v>
      </c>
      <c r="AJ39" s="444" t="s">
        <v>7625</v>
      </c>
      <c r="AK39" s="447" t="s">
        <v>7626</v>
      </c>
      <c r="AL39" s="444" t="s">
        <v>4786</v>
      </c>
      <c r="AM39" s="444" t="s">
        <v>5597</v>
      </c>
      <c r="AO39" s="444" t="s">
        <v>5312</v>
      </c>
      <c r="AQ39" s="444" t="s">
        <v>5312</v>
      </c>
    </row>
    <row r="40" spans="1:46" x14ac:dyDescent="0.3">
      <c r="A40" s="444" t="str">
        <v>3978</v>
      </c>
      <c r="E40" s="445" t="s">
        <v>8336</v>
      </c>
      <c r="F40" s="446" t="s">
        <v>7535</v>
      </c>
      <c r="G40" s="444" t="s">
        <v>4097</v>
      </c>
      <c r="H40" s="444" t="s">
        <v>1382</v>
      </c>
      <c r="I40" s="444" t="s">
        <v>4098</v>
      </c>
      <c r="J40" s="444" t="s">
        <v>4</v>
      </c>
      <c r="K40" s="444" t="s">
        <v>57</v>
      </c>
      <c r="L40" s="444" t="s">
        <v>5</v>
      </c>
      <c r="M40" s="444" t="s">
        <v>10</v>
      </c>
      <c r="N40" s="444" t="s">
        <v>102</v>
      </c>
      <c r="O40" s="444" t="s">
        <v>5308</v>
      </c>
      <c r="P40" s="444" t="s">
        <v>13</v>
      </c>
      <c r="R40" s="444" t="s">
        <v>35</v>
      </c>
      <c r="S40" s="444" t="s">
        <v>996</v>
      </c>
      <c r="T40" s="444" t="s">
        <v>33</v>
      </c>
      <c r="U40" s="444" t="s">
        <v>5310</v>
      </c>
      <c r="V40" s="444">
        <v>20601</v>
      </c>
      <c r="W40" s="444" t="s">
        <v>35</v>
      </c>
      <c r="X40" s="444" t="s">
        <v>6</v>
      </c>
      <c r="Y40" s="444" t="s">
        <v>1</v>
      </c>
      <c r="Z40" s="444" t="s">
        <v>3781</v>
      </c>
      <c r="AA40" s="444" t="s">
        <v>58</v>
      </c>
      <c r="AB40" s="444" t="s">
        <v>4927</v>
      </c>
      <c r="AC40" s="444" t="s">
        <v>4927</v>
      </c>
      <c r="AD40" s="444" t="s">
        <v>226</v>
      </c>
      <c r="AE40" s="444" t="s">
        <v>1103</v>
      </c>
      <c r="AF40" s="444" t="s">
        <v>4100</v>
      </c>
      <c r="AG40" s="444" t="s">
        <v>4099</v>
      </c>
      <c r="AH40" s="444">
        <v>24500316</v>
      </c>
      <c r="AI40" s="444" t="s">
        <v>4769</v>
      </c>
      <c r="AJ40" s="444" t="s">
        <v>4622</v>
      </c>
      <c r="AK40" s="447" t="s">
        <v>7536</v>
      </c>
      <c r="AL40" s="444" t="s">
        <v>4928</v>
      </c>
      <c r="AM40" s="444" t="s">
        <v>6336</v>
      </c>
      <c r="AO40" s="444" t="s">
        <v>5312</v>
      </c>
      <c r="AQ40" s="444" t="s">
        <v>5312</v>
      </c>
    </row>
    <row r="41" spans="1:46" x14ac:dyDescent="0.3">
      <c r="A41" s="444" t="str">
        <v>3979</v>
      </c>
      <c r="E41" s="445" t="s">
        <v>8299</v>
      </c>
      <c r="F41" s="446" t="s">
        <v>7428</v>
      </c>
      <c r="G41" s="444" t="s">
        <v>2743</v>
      </c>
      <c r="H41" s="444" t="s">
        <v>1382</v>
      </c>
      <c r="I41" s="444" t="s">
        <v>3350</v>
      </c>
      <c r="J41" s="444" t="s">
        <v>4728</v>
      </c>
      <c r="K41" s="444" t="s">
        <v>3278</v>
      </c>
      <c r="L41" s="444" t="s">
        <v>3</v>
      </c>
      <c r="M41" s="444" t="s">
        <v>3</v>
      </c>
      <c r="N41" s="444" t="s">
        <v>102</v>
      </c>
      <c r="O41" s="444" t="s">
        <v>5308</v>
      </c>
      <c r="P41" s="444" t="s">
        <v>13</v>
      </c>
      <c r="R41" s="444" t="s">
        <v>35</v>
      </c>
      <c r="S41" s="444" t="s">
        <v>996</v>
      </c>
      <c r="T41" s="444" t="s">
        <v>33</v>
      </c>
      <c r="U41" s="444" t="s">
        <v>5310</v>
      </c>
      <c r="V41" s="444">
        <v>10203</v>
      </c>
      <c r="W41" s="444" t="s">
        <v>33</v>
      </c>
      <c r="X41" s="444" t="s">
        <v>2</v>
      </c>
      <c r="Y41" s="444" t="s">
        <v>3</v>
      </c>
      <c r="Z41" s="444" t="s">
        <v>3639</v>
      </c>
      <c r="AA41" s="444" t="s">
        <v>34</v>
      </c>
      <c r="AB41" s="444" t="s">
        <v>158</v>
      </c>
      <c r="AC41" s="444" t="s">
        <v>81</v>
      </c>
      <c r="AD41" s="444" t="s">
        <v>2746</v>
      </c>
      <c r="AE41" s="444" t="s">
        <v>1103</v>
      </c>
      <c r="AF41" s="444" t="s">
        <v>4616</v>
      </c>
      <c r="AG41" s="444" t="s">
        <v>2773</v>
      </c>
      <c r="AH41" s="444">
        <v>22280562</v>
      </c>
      <c r="AI41" s="444">
        <v>22280562</v>
      </c>
      <c r="AJ41" s="444" t="s">
        <v>3613</v>
      </c>
      <c r="AK41" s="447" t="s">
        <v>7429</v>
      </c>
      <c r="AL41" s="444" t="s">
        <v>4779</v>
      </c>
      <c r="AM41" s="444" t="s">
        <v>5400</v>
      </c>
      <c r="AO41" s="444" t="s">
        <v>5312</v>
      </c>
      <c r="AQ41" s="444" t="s">
        <v>5312</v>
      </c>
    </row>
    <row r="42" spans="1:46" x14ac:dyDescent="0.3">
      <c r="A42" s="444" t="str">
        <v>3980</v>
      </c>
      <c r="E42" s="445" t="s">
        <v>7933</v>
      </c>
      <c r="F42" s="446" t="s">
        <v>6340</v>
      </c>
      <c r="G42" s="444" t="s">
        <v>409</v>
      </c>
      <c r="H42" s="444" t="s">
        <v>1382</v>
      </c>
      <c r="I42" s="444" t="s">
        <v>3347</v>
      </c>
      <c r="J42" s="444" t="s">
        <v>62</v>
      </c>
      <c r="K42" s="444" t="s">
        <v>109</v>
      </c>
      <c r="L42" s="444" t="s">
        <v>3</v>
      </c>
      <c r="M42" s="444" t="s">
        <v>11</v>
      </c>
      <c r="N42" s="444" t="s">
        <v>102</v>
      </c>
      <c r="O42" s="444" t="s">
        <v>5308</v>
      </c>
      <c r="P42" s="444" t="s">
        <v>13</v>
      </c>
      <c r="R42" s="444" t="s">
        <v>35</v>
      </c>
      <c r="S42" s="444" t="s">
        <v>996</v>
      </c>
      <c r="T42" s="444" t="s">
        <v>33</v>
      </c>
      <c r="U42" s="444" t="s">
        <v>5310</v>
      </c>
      <c r="V42" s="444">
        <v>21001</v>
      </c>
      <c r="W42" s="444" t="s">
        <v>35</v>
      </c>
      <c r="X42" s="444" t="s">
        <v>11</v>
      </c>
      <c r="Y42" s="444" t="s">
        <v>1</v>
      </c>
      <c r="Z42" s="444" t="s">
        <v>3800</v>
      </c>
      <c r="AA42" s="444" t="s">
        <v>58</v>
      </c>
      <c r="AB42" s="444" t="s">
        <v>109</v>
      </c>
      <c r="AC42" s="444" t="s">
        <v>699</v>
      </c>
      <c r="AD42" s="444" t="s">
        <v>124</v>
      </c>
      <c r="AE42" s="444" t="s">
        <v>5615</v>
      </c>
      <c r="AF42" s="444" t="s">
        <v>6341</v>
      </c>
      <c r="AG42" s="444" t="s">
        <v>3501</v>
      </c>
      <c r="AH42" s="444" t="s">
        <v>6342</v>
      </c>
      <c r="AI42" s="444" t="s">
        <v>4769</v>
      </c>
      <c r="AJ42" s="444" t="s">
        <v>4583</v>
      </c>
      <c r="AK42" s="447" t="s">
        <v>6343</v>
      </c>
      <c r="AL42" s="444" t="s">
        <v>4845</v>
      </c>
      <c r="AM42" s="444" t="s">
        <v>5618</v>
      </c>
      <c r="AO42" s="444" t="s">
        <v>5312</v>
      </c>
      <c r="AQ42" s="444" t="s">
        <v>5312</v>
      </c>
    </row>
    <row r="43" spans="1:46" x14ac:dyDescent="0.3">
      <c r="A43" s="444" t="str">
        <v>3982</v>
      </c>
      <c r="E43" s="445" t="s">
        <v>7794</v>
      </c>
      <c r="F43" s="446" t="s">
        <v>5882</v>
      </c>
      <c r="G43" s="444" t="s">
        <v>233</v>
      </c>
      <c r="H43" s="444" t="s">
        <v>1382</v>
      </c>
      <c r="I43" s="444" t="s">
        <v>3345</v>
      </c>
      <c r="J43" s="444" t="s">
        <v>295</v>
      </c>
      <c r="K43" s="444" t="s">
        <v>4215</v>
      </c>
      <c r="L43" s="444" t="s">
        <v>1</v>
      </c>
      <c r="M43" s="444" t="s">
        <v>4728</v>
      </c>
      <c r="N43" s="444" t="s">
        <v>102</v>
      </c>
      <c r="O43" s="444" t="s">
        <v>5308</v>
      </c>
      <c r="P43" s="444" t="s">
        <v>13</v>
      </c>
      <c r="R43" s="444" t="s">
        <v>35</v>
      </c>
      <c r="S43" s="444" t="s">
        <v>996</v>
      </c>
      <c r="T43" s="444" t="s">
        <v>33</v>
      </c>
      <c r="U43" s="444" t="s">
        <v>5310</v>
      </c>
      <c r="V43" s="444">
        <v>70101</v>
      </c>
      <c r="W43" s="444" t="s">
        <v>60</v>
      </c>
      <c r="X43" s="444" t="s">
        <v>1</v>
      </c>
      <c r="Y43" s="444" t="s">
        <v>1</v>
      </c>
      <c r="Z43" s="444" t="s">
        <v>4031</v>
      </c>
      <c r="AA43" s="444" t="s">
        <v>4215</v>
      </c>
      <c r="AB43" s="444" t="s">
        <v>4215</v>
      </c>
      <c r="AC43" s="444" t="s">
        <v>4215</v>
      </c>
      <c r="AD43" s="444" t="s">
        <v>283</v>
      </c>
      <c r="AE43" s="444" t="s">
        <v>5830</v>
      </c>
      <c r="AF43" s="444" t="s">
        <v>4567</v>
      </c>
      <c r="AG43" s="444" t="s">
        <v>2991</v>
      </c>
      <c r="AH43" s="444">
        <v>27980530</v>
      </c>
      <c r="AI43" s="444">
        <v>27985290</v>
      </c>
      <c r="AJ43" s="444" t="s">
        <v>5884</v>
      </c>
      <c r="AK43" s="447" t="s">
        <v>5883</v>
      </c>
      <c r="AL43" s="444" t="s">
        <v>4798</v>
      </c>
      <c r="AM43" s="444" t="s">
        <v>5885</v>
      </c>
      <c r="AO43" s="444" t="s">
        <v>5312</v>
      </c>
      <c r="AQ43" s="444" t="s">
        <v>5312</v>
      </c>
    </row>
    <row r="44" spans="1:46" x14ac:dyDescent="0.3">
      <c r="A44" s="444" t="str">
        <v>3983</v>
      </c>
      <c r="E44" s="445" t="s">
        <v>8354</v>
      </c>
      <c r="F44" s="446" t="s">
        <v>7595</v>
      </c>
      <c r="G44" s="444" t="s">
        <v>7596</v>
      </c>
      <c r="H44" s="444" t="s">
        <v>1382</v>
      </c>
      <c r="I44" s="444" t="s">
        <v>7597</v>
      </c>
      <c r="J44" s="444" t="s">
        <v>741</v>
      </c>
      <c r="K44" s="444" t="s">
        <v>39</v>
      </c>
      <c r="L44" s="444" t="s">
        <v>2</v>
      </c>
      <c r="M44" s="444" t="s">
        <v>4</v>
      </c>
      <c r="N44" s="444" t="s">
        <v>102</v>
      </c>
      <c r="O44" s="444" t="s">
        <v>5308</v>
      </c>
      <c r="P44" s="444" t="s">
        <v>13</v>
      </c>
      <c r="R44" s="444" t="s">
        <v>35</v>
      </c>
      <c r="S44" s="444" t="s">
        <v>996</v>
      </c>
      <c r="T44" s="444" t="s">
        <v>33</v>
      </c>
      <c r="U44" s="444" t="s">
        <v>5310</v>
      </c>
      <c r="V44" s="444">
        <v>10304</v>
      </c>
      <c r="W44" s="444" t="s">
        <v>33</v>
      </c>
      <c r="X44" s="444" t="s">
        <v>3</v>
      </c>
      <c r="Y44" s="444" t="s">
        <v>4</v>
      </c>
      <c r="Z44" s="444" t="s">
        <v>3643</v>
      </c>
      <c r="AA44" s="444" t="s">
        <v>34</v>
      </c>
      <c r="AB44" s="444" t="s">
        <v>39</v>
      </c>
      <c r="AC44" s="444" t="s">
        <v>148</v>
      </c>
      <c r="AD44" s="444" t="s">
        <v>7598</v>
      </c>
      <c r="AE44" s="444" t="s">
        <v>1103</v>
      </c>
      <c r="AF44" s="444" t="s">
        <v>7599</v>
      </c>
      <c r="AG44" s="444" t="s">
        <v>7600</v>
      </c>
      <c r="AH44" s="444">
        <v>22592275</v>
      </c>
      <c r="AI44" s="444">
        <v>22504963</v>
      </c>
      <c r="AJ44" s="444" t="s">
        <v>7602</v>
      </c>
      <c r="AK44" s="447" t="s">
        <v>7601</v>
      </c>
      <c r="AL44" s="444" t="s">
        <v>5422</v>
      </c>
      <c r="AM44" s="444" t="s">
        <v>6033</v>
      </c>
      <c r="AO44" s="444" t="s">
        <v>5312</v>
      </c>
      <c r="AQ44" s="444" t="s">
        <v>5312</v>
      </c>
    </row>
    <row r="45" spans="1:46" x14ac:dyDescent="0.3">
      <c r="A45" s="444" t="str">
        <v>3984</v>
      </c>
      <c r="E45" s="445" t="s">
        <v>8313</v>
      </c>
      <c r="F45" s="446" t="s">
        <v>7465</v>
      </c>
      <c r="G45" s="444" t="s">
        <v>2971</v>
      </c>
      <c r="H45" s="444" t="s">
        <v>1382</v>
      </c>
      <c r="I45" s="444" t="s">
        <v>2981</v>
      </c>
      <c r="J45" s="444" t="s">
        <v>4741</v>
      </c>
      <c r="K45" s="444" t="s">
        <v>101</v>
      </c>
      <c r="L45" s="444" t="s">
        <v>3</v>
      </c>
      <c r="M45" s="444" t="s">
        <v>99</v>
      </c>
      <c r="N45" s="444" t="s">
        <v>102</v>
      </c>
      <c r="O45" s="444" t="s">
        <v>5308</v>
      </c>
      <c r="P45" s="444" t="s">
        <v>13</v>
      </c>
      <c r="R45" s="444" t="s">
        <v>35</v>
      </c>
      <c r="S45" s="444" t="s">
        <v>996</v>
      </c>
      <c r="T45" s="444" t="s">
        <v>35</v>
      </c>
      <c r="U45" s="444" t="s">
        <v>5426</v>
      </c>
      <c r="V45" s="444">
        <v>41001</v>
      </c>
      <c r="W45" s="444" t="s">
        <v>102</v>
      </c>
      <c r="X45" s="444" t="s">
        <v>11</v>
      </c>
      <c r="Y45" s="444" t="s">
        <v>1</v>
      </c>
      <c r="Z45" s="444" t="s">
        <v>3922</v>
      </c>
      <c r="AA45" s="444" t="s">
        <v>103</v>
      </c>
      <c r="AB45" s="444" t="s">
        <v>101</v>
      </c>
      <c r="AC45" s="444" t="s">
        <v>740</v>
      </c>
      <c r="AD45" s="444" t="s">
        <v>443</v>
      </c>
      <c r="AE45" s="444" t="s">
        <v>5615</v>
      </c>
      <c r="AF45" s="444" t="s">
        <v>7466</v>
      </c>
      <c r="AG45" s="444" t="s">
        <v>3261</v>
      </c>
      <c r="AH45" s="444">
        <v>27665737</v>
      </c>
      <c r="AI45" s="444">
        <v>27665737</v>
      </c>
      <c r="AJ45" s="444" t="s">
        <v>4618</v>
      </c>
      <c r="AK45" s="447" t="s">
        <v>7467</v>
      </c>
      <c r="AL45" s="444" t="s">
        <v>4916</v>
      </c>
      <c r="AM45" s="444" t="s">
        <v>5738</v>
      </c>
      <c r="AO45" s="444" t="s">
        <v>5312</v>
      </c>
      <c r="AQ45" s="444" t="s">
        <v>5312</v>
      </c>
    </row>
    <row r="46" spans="1:46" x14ac:dyDescent="0.3">
      <c r="A46" s="444" t="str">
        <v>3985</v>
      </c>
      <c r="D46" s="456"/>
      <c r="E46" s="445" t="s">
        <v>7901</v>
      </c>
      <c r="F46" s="446" t="s">
        <v>6232</v>
      </c>
      <c r="G46" s="444" t="s">
        <v>373</v>
      </c>
      <c r="H46" s="444" t="s">
        <v>1382</v>
      </c>
      <c r="I46" s="444" t="s">
        <v>3212</v>
      </c>
      <c r="J46" s="444" t="s">
        <v>7</v>
      </c>
      <c r="K46" s="444" t="s">
        <v>103</v>
      </c>
      <c r="L46" s="444" t="s">
        <v>7</v>
      </c>
      <c r="M46" s="444" t="s">
        <v>110</v>
      </c>
      <c r="N46" s="444" t="s">
        <v>102</v>
      </c>
      <c r="O46" s="444" t="s">
        <v>5308</v>
      </c>
      <c r="P46" s="444" t="s">
        <v>13</v>
      </c>
      <c r="R46" s="444" t="s">
        <v>35</v>
      </c>
      <c r="S46" s="444" t="s">
        <v>996</v>
      </c>
      <c r="T46" s="444" t="s">
        <v>33</v>
      </c>
      <c r="U46" s="444" t="s">
        <v>5310</v>
      </c>
      <c r="V46" s="444">
        <v>40702</v>
      </c>
      <c r="W46" s="444" t="s">
        <v>102</v>
      </c>
      <c r="X46" s="444" t="s">
        <v>7</v>
      </c>
      <c r="Y46" s="444" t="s">
        <v>2</v>
      </c>
      <c r="Z46" s="444" t="s">
        <v>4364</v>
      </c>
      <c r="AA46" s="444" t="s">
        <v>103</v>
      </c>
      <c r="AB46" s="444" t="s">
        <v>766</v>
      </c>
      <c r="AC46" s="444" t="s">
        <v>4834</v>
      </c>
      <c r="AD46" s="444" t="s">
        <v>2984</v>
      </c>
      <c r="AE46" s="444" t="s">
        <v>1103</v>
      </c>
      <c r="AF46" s="444" t="s">
        <v>6233</v>
      </c>
      <c r="AG46" s="444" t="s">
        <v>2999</v>
      </c>
      <c r="AH46" s="444">
        <v>22396293</v>
      </c>
      <c r="AI46" s="444">
        <v>22390457</v>
      </c>
      <c r="AJ46" s="444" t="s">
        <v>2998</v>
      </c>
      <c r="AK46" s="447" t="s">
        <v>6234</v>
      </c>
      <c r="AL46" s="444" t="s">
        <v>4801</v>
      </c>
      <c r="AM46" s="444" t="s">
        <v>5700</v>
      </c>
      <c r="AO46" s="444" t="s">
        <v>5312</v>
      </c>
      <c r="AQ46" s="444" t="s">
        <v>5312</v>
      </c>
    </row>
    <row r="47" spans="1:46" x14ac:dyDescent="0.3">
      <c r="A47" s="444" t="str">
        <v>3986</v>
      </c>
      <c r="E47" s="449" t="s">
        <v>8359</v>
      </c>
      <c r="F47" s="444" t="s">
        <v>7636</v>
      </c>
      <c r="G47" s="444" t="s">
        <v>715</v>
      </c>
      <c r="H47" s="444" t="s">
        <v>1382</v>
      </c>
      <c r="I47" s="444" t="s">
        <v>3620</v>
      </c>
      <c r="J47" s="444" t="s">
        <v>7</v>
      </c>
      <c r="K47" s="444" t="s">
        <v>103</v>
      </c>
      <c r="L47" s="444" t="s">
        <v>4</v>
      </c>
      <c r="M47" s="444" t="s">
        <v>110</v>
      </c>
      <c r="N47" s="444" t="s">
        <v>102</v>
      </c>
      <c r="O47" s="444" t="s">
        <v>5308</v>
      </c>
      <c r="P47" s="452" t="s">
        <v>13</v>
      </c>
      <c r="R47" s="444" t="s">
        <v>35</v>
      </c>
      <c r="S47" s="444" t="s">
        <v>996</v>
      </c>
      <c r="T47" s="444" t="s">
        <v>33</v>
      </c>
      <c r="U47" s="444" t="s">
        <v>5310</v>
      </c>
      <c r="V47" s="444">
        <v>40203</v>
      </c>
      <c r="W47" s="444" t="s">
        <v>102</v>
      </c>
      <c r="X47" s="444" t="s">
        <v>2</v>
      </c>
      <c r="Y47" s="444" t="s">
        <v>3</v>
      </c>
      <c r="Z47" s="444" t="s">
        <v>3890</v>
      </c>
      <c r="AA47" s="444" t="s">
        <v>103</v>
      </c>
      <c r="AB47" s="444" t="s">
        <v>767</v>
      </c>
      <c r="AC47" s="444" t="s">
        <v>347</v>
      </c>
      <c r="AD47" s="444" t="s">
        <v>347</v>
      </c>
      <c r="AE47" s="444" t="s">
        <v>1103</v>
      </c>
      <c r="AF47" s="444" t="s">
        <v>4090</v>
      </c>
      <c r="AG47" s="444" t="s">
        <v>3621</v>
      </c>
      <c r="AH47" s="444">
        <v>22618021</v>
      </c>
      <c r="AI47" s="444" t="s">
        <v>4769</v>
      </c>
      <c r="AN47" s="454">
        <v>0</v>
      </c>
      <c r="AO47" s="454" t="s">
        <v>5312</v>
      </c>
      <c r="AP47" s="454" t="s">
        <v>7637</v>
      </c>
      <c r="AQ47" s="454" t="s">
        <v>4769</v>
      </c>
      <c r="AR47" s="454" t="s">
        <v>7638</v>
      </c>
    </row>
    <row r="48" spans="1:46" x14ac:dyDescent="0.3">
      <c r="A48" s="444" t="str">
        <v>3988</v>
      </c>
      <c r="E48" s="445" t="s">
        <v>7859</v>
      </c>
      <c r="F48" s="446" t="s">
        <v>6101</v>
      </c>
      <c r="G48" s="444" t="s">
        <v>324</v>
      </c>
      <c r="H48" s="444" t="s">
        <v>1382</v>
      </c>
      <c r="I48" s="444" t="s">
        <v>1762</v>
      </c>
      <c r="J48" s="444" t="s">
        <v>4730</v>
      </c>
      <c r="K48" s="444" t="s">
        <v>3279</v>
      </c>
      <c r="L48" s="444" t="s">
        <v>3</v>
      </c>
      <c r="M48" s="444" t="s">
        <v>2</v>
      </c>
      <c r="N48" s="444" t="s">
        <v>102</v>
      </c>
      <c r="O48" s="444" t="s">
        <v>5308</v>
      </c>
      <c r="P48" s="444" t="s">
        <v>13</v>
      </c>
      <c r="R48" s="444" t="s">
        <v>35</v>
      </c>
      <c r="S48" s="444" t="s">
        <v>996</v>
      </c>
      <c r="T48" s="444" t="s">
        <v>33</v>
      </c>
      <c r="U48" s="444" t="s">
        <v>5310</v>
      </c>
      <c r="V48" s="444">
        <v>30305</v>
      </c>
      <c r="W48" s="444" t="s">
        <v>48</v>
      </c>
      <c r="X48" s="444" t="s">
        <v>3</v>
      </c>
      <c r="Y48" s="444" t="s">
        <v>5</v>
      </c>
      <c r="Z48" s="444" t="s">
        <v>3855</v>
      </c>
      <c r="AA48" s="444" t="s">
        <v>120</v>
      </c>
      <c r="AB48" s="444" t="s">
        <v>121</v>
      </c>
      <c r="AC48" s="444" t="s">
        <v>4193</v>
      </c>
      <c r="AD48" s="444" t="s">
        <v>1258</v>
      </c>
      <c r="AE48" s="444" t="s">
        <v>1103</v>
      </c>
      <c r="AF48" s="444" t="s">
        <v>1763</v>
      </c>
      <c r="AG48" s="444" t="s">
        <v>6102</v>
      </c>
      <c r="AH48" s="444">
        <v>22792626</v>
      </c>
      <c r="AI48" s="444">
        <v>22794821</v>
      </c>
      <c r="AJ48" s="444" t="s">
        <v>4322</v>
      </c>
      <c r="AK48" s="447" t="s">
        <v>6103</v>
      </c>
      <c r="AL48" s="444" t="s">
        <v>4941</v>
      </c>
      <c r="AM48" s="444" t="s">
        <v>5498</v>
      </c>
      <c r="AO48" s="444" t="s">
        <v>5312</v>
      </c>
      <c r="AQ48" s="444" t="s">
        <v>5312</v>
      </c>
      <c r="AT48" s="444" t="s">
        <v>1376</v>
      </c>
    </row>
    <row r="49" spans="1:46" x14ac:dyDescent="0.3">
      <c r="A49" s="444" t="str">
        <v>3989</v>
      </c>
      <c r="E49" s="445" t="s">
        <v>7925</v>
      </c>
      <c r="F49" s="446" t="s">
        <v>6310</v>
      </c>
      <c r="G49" s="444" t="s">
        <v>403</v>
      </c>
      <c r="H49" s="444" t="s">
        <v>1382</v>
      </c>
      <c r="I49" s="444" t="s">
        <v>4072</v>
      </c>
      <c r="J49" s="444" t="s">
        <v>7</v>
      </c>
      <c r="K49" s="444" t="s">
        <v>103</v>
      </c>
      <c r="L49" s="444" t="s">
        <v>4</v>
      </c>
      <c r="M49" s="444" t="s">
        <v>110</v>
      </c>
      <c r="N49" s="444" t="s">
        <v>102</v>
      </c>
      <c r="O49" s="444" t="s">
        <v>5308</v>
      </c>
      <c r="P49" s="444" t="s">
        <v>13</v>
      </c>
      <c r="R49" s="444" t="s">
        <v>35</v>
      </c>
      <c r="S49" s="444" t="s">
        <v>996</v>
      </c>
      <c r="T49" s="444" t="s">
        <v>33</v>
      </c>
      <c r="U49" s="444" t="s">
        <v>5310</v>
      </c>
      <c r="V49" s="444">
        <v>40101</v>
      </c>
      <c r="W49" s="444" t="s">
        <v>102</v>
      </c>
      <c r="X49" s="444" t="s">
        <v>1</v>
      </c>
      <c r="Y49" s="444" t="s">
        <v>1</v>
      </c>
      <c r="Z49" s="444" t="s">
        <v>3883</v>
      </c>
      <c r="AA49" s="444" t="s">
        <v>103</v>
      </c>
      <c r="AB49" s="444" t="s">
        <v>103</v>
      </c>
      <c r="AC49" s="444" t="s">
        <v>103</v>
      </c>
      <c r="AD49" s="444" t="s">
        <v>103</v>
      </c>
      <c r="AE49" s="444" t="s">
        <v>1103</v>
      </c>
      <c r="AF49" s="444" t="s">
        <v>6311</v>
      </c>
      <c r="AG49" s="444" t="s">
        <v>1872</v>
      </c>
      <c r="AH49" s="444">
        <v>22624245</v>
      </c>
      <c r="AI49" s="444">
        <v>22624245</v>
      </c>
      <c r="AJ49" s="444" t="s">
        <v>1871</v>
      </c>
      <c r="AK49" s="447" t="s">
        <v>6312</v>
      </c>
      <c r="AL49" s="444" t="s">
        <v>4837</v>
      </c>
      <c r="AM49" s="444" t="s">
        <v>5712</v>
      </c>
      <c r="AO49" s="444" t="s">
        <v>5312</v>
      </c>
      <c r="AQ49" s="444" t="s">
        <v>5312</v>
      </c>
    </row>
    <row r="50" spans="1:46" x14ac:dyDescent="0.3">
      <c r="A50" s="444" t="str">
        <v>3990</v>
      </c>
      <c r="E50" s="445" t="s">
        <v>8107</v>
      </c>
      <c r="F50" s="446" t="s">
        <v>6872</v>
      </c>
      <c r="G50" s="444" t="s">
        <v>414</v>
      </c>
      <c r="H50" s="444" t="s">
        <v>1382</v>
      </c>
      <c r="I50" s="444" t="s">
        <v>4078</v>
      </c>
      <c r="J50" s="444" t="s">
        <v>9</v>
      </c>
      <c r="K50" s="444" t="s">
        <v>289</v>
      </c>
      <c r="L50" s="444" t="s">
        <v>2</v>
      </c>
      <c r="M50" s="444" t="s">
        <v>295</v>
      </c>
      <c r="N50" s="444" t="s">
        <v>102</v>
      </c>
      <c r="O50" s="444" t="s">
        <v>5308</v>
      </c>
      <c r="P50" s="444" t="s">
        <v>13</v>
      </c>
      <c r="R50" s="444" t="s">
        <v>35</v>
      </c>
      <c r="S50" s="444" t="s">
        <v>996</v>
      </c>
      <c r="T50" s="444" t="s">
        <v>33</v>
      </c>
      <c r="U50" s="444" t="s">
        <v>5310</v>
      </c>
      <c r="V50" s="444">
        <v>50101</v>
      </c>
      <c r="W50" s="444" t="s">
        <v>118</v>
      </c>
      <c r="X50" s="444" t="s">
        <v>1</v>
      </c>
      <c r="Y50" s="444" t="s">
        <v>1</v>
      </c>
      <c r="Z50" s="444" t="s">
        <v>3926</v>
      </c>
      <c r="AA50" s="444" t="s">
        <v>4789</v>
      </c>
      <c r="AB50" s="444" t="s">
        <v>289</v>
      </c>
      <c r="AC50" s="444" t="s">
        <v>289</v>
      </c>
      <c r="AD50" s="444" t="s">
        <v>41</v>
      </c>
      <c r="AE50" s="444" t="s">
        <v>2987</v>
      </c>
      <c r="AF50" s="444" t="s">
        <v>2195</v>
      </c>
      <c r="AG50" s="444" t="s">
        <v>4321</v>
      </c>
      <c r="AH50" s="444">
        <v>26663000</v>
      </c>
      <c r="AI50" s="444">
        <v>26664146</v>
      </c>
      <c r="AJ50" s="444" t="s">
        <v>4878</v>
      </c>
      <c r="AK50" s="447" t="s">
        <v>6873</v>
      </c>
      <c r="AL50" s="444" t="s">
        <v>5742</v>
      </c>
      <c r="AM50" s="444" t="s">
        <v>5744</v>
      </c>
      <c r="AO50" s="444" t="s">
        <v>5312</v>
      </c>
      <c r="AQ50" s="444" t="s">
        <v>5312</v>
      </c>
    </row>
    <row r="51" spans="1:46" x14ac:dyDescent="0.3">
      <c r="A51" s="444" t="str">
        <v>3991</v>
      </c>
      <c r="E51" s="445" t="s">
        <v>7821</v>
      </c>
      <c r="F51" s="446" t="s">
        <v>5967</v>
      </c>
      <c r="G51" s="444" t="s">
        <v>149</v>
      </c>
      <c r="H51" s="444" t="s">
        <v>1382</v>
      </c>
      <c r="I51" s="444" t="s">
        <v>4065</v>
      </c>
      <c r="J51" s="444" t="s">
        <v>4728</v>
      </c>
      <c r="K51" s="444" t="s">
        <v>3278</v>
      </c>
      <c r="L51" s="444" t="s">
        <v>1</v>
      </c>
      <c r="M51" s="444" t="s">
        <v>3</v>
      </c>
      <c r="N51" s="444" t="s">
        <v>102</v>
      </c>
      <c r="O51" s="444" t="s">
        <v>5308</v>
      </c>
      <c r="P51" s="444" t="s">
        <v>13</v>
      </c>
      <c r="R51" s="444" t="s">
        <v>35</v>
      </c>
      <c r="S51" s="444" t="s">
        <v>996</v>
      </c>
      <c r="T51" s="444" t="s">
        <v>33</v>
      </c>
      <c r="U51" s="444" t="s">
        <v>5310</v>
      </c>
      <c r="V51" s="444">
        <v>10108</v>
      </c>
      <c r="W51" s="444" t="s">
        <v>33</v>
      </c>
      <c r="X51" s="444" t="s">
        <v>1</v>
      </c>
      <c r="Y51" s="444" t="s">
        <v>9</v>
      </c>
      <c r="Z51" s="444" t="s">
        <v>3633</v>
      </c>
      <c r="AA51" s="444" t="s">
        <v>34</v>
      </c>
      <c r="AB51" s="444" t="s">
        <v>34</v>
      </c>
      <c r="AC51" s="444" t="s">
        <v>96</v>
      </c>
      <c r="AD51" s="444" t="s">
        <v>97</v>
      </c>
      <c r="AE51" s="444" t="s">
        <v>1103</v>
      </c>
      <c r="AF51" s="444" t="s">
        <v>4569</v>
      </c>
      <c r="AG51" s="444" t="s">
        <v>2755</v>
      </c>
      <c r="AH51" s="444">
        <v>22201324</v>
      </c>
      <c r="AI51" s="444">
        <v>22201043</v>
      </c>
      <c r="AJ51" s="444" t="s">
        <v>1708</v>
      </c>
      <c r="AK51" s="447" t="s">
        <v>5968</v>
      </c>
      <c r="AL51" s="444" t="s">
        <v>4771</v>
      </c>
      <c r="AM51" s="444" t="s">
        <v>5316</v>
      </c>
      <c r="AO51" s="444" t="s">
        <v>5312</v>
      </c>
      <c r="AQ51" s="444" t="s">
        <v>5312</v>
      </c>
    </row>
    <row r="52" spans="1:46" x14ac:dyDescent="0.3">
      <c r="A52" s="444" t="str">
        <v>3993</v>
      </c>
      <c r="E52" s="445" t="s">
        <v>7891</v>
      </c>
      <c r="F52" s="446" t="s">
        <v>6200</v>
      </c>
      <c r="G52" s="444" t="s">
        <v>361</v>
      </c>
      <c r="H52" s="444" t="s">
        <v>1382</v>
      </c>
      <c r="I52" s="444" t="s">
        <v>4068</v>
      </c>
      <c r="J52" s="444" t="s">
        <v>4728</v>
      </c>
      <c r="K52" s="444" t="s">
        <v>3278</v>
      </c>
      <c r="L52" s="444" t="s">
        <v>2</v>
      </c>
      <c r="M52" s="444" t="s">
        <v>3</v>
      </c>
      <c r="N52" s="444" t="s">
        <v>102</v>
      </c>
      <c r="O52" s="444" t="s">
        <v>5308</v>
      </c>
      <c r="P52" s="444" t="s">
        <v>13</v>
      </c>
      <c r="R52" s="444" t="s">
        <v>35</v>
      </c>
      <c r="S52" s="444" t="s">
        <v>996</v>
      </c>
      <c r="T52" s="444" t="s">
        <v>33</v>
      </c>
      <c r="U52" s="444" t="s">
        <v>5310</v>
      </c>
      <c r="V52" s="444">
        <v>10109</v>
      </c>
      <c r="W52" s="444" t="s">
        <v>33</v>
      </c>
      <c r="X52" s="444" t="s">
        <v>1</v>
      </c>
      <c r="Y52" s="444" t="s">
        <v>10</v>
      </c>
      <c r="Z52" s="444" t="s">
        <v>3634</v>
      </c>
      <c r="AA52" s="444" t="s">
        <v>34</v>
      </c>
      <c r="AB52" s="444" t="s">
        <v>34</v>
      </c>
      <c r="AC52" s="444" t="s">
        <v>107</v>
      </c>
      <c r="AD52" s="444" t="s">
        <v>1241</v>
      </c>
      <c r="AE52" s="444" t="s">
        <v>1103</v>
      </c>
      <c r="AF52" s="444" t="s">
        <v>1817</v>
      </c>
      <c r="AG52" s="444" t="s">
        <v>1301</v>
      </c>
      <c r="AH52" s="444">
        <v>22901174</v>
      </c>
      <c r="AI52" s="444">
        <v>22327835</v>
      </c>
      <c r="AJ52" s="444" t="s">
        <v>3246</v>
      </c>
      <c r="AK52" s="447" t="s">
        <v>6201</v>
      </c>
      <c r="AL52" s="444" t="s">
        <v>4774</v>
      </c>
      <c r="AM52" s="444" t="s">
        <v>5372</v>
      </c>
      <c r="AO52" s="444" t="s">
        <v>5312</v>
      </c>
      <c r="AQ52" s="444" t="s">
        <v>5312</v>
      </c>
    </row>
    <row r="53" spans="1:46" x14ac:dyDescent="0.3">
      <c r="A53" s="444" t="str">
        <v>3995</v>
      </c>
      <c r="E53" s="445" t="s">
        <v>8003</v>
      </c>
      <c r="F53" s="446" t="s">
        <v>6566</v>
      </c>
      <c r="G53" s="444" t="s">
        <v>889</v>
      </c>
      <c r="H53" s="444" t="s">
        <v>1382</v>
      </c>
      <c r="I53" s="444" t="s">
        <v>2004</v>
      </c>
      <c r="J53" s="444" t="s">
        <v>7</v>
      </c>
      <c r="K53" s="444" t="s">
        <v>103</v>
      </c>
      <c r="L53" s="444" t="s">
        <v>3</v>
      </c>
      <c r="M53" s="444" t="s">
        <v>110</v>
      </c>
      <c r="N53" s="444" t="s">
        <v>102</v>
      </c>
      <c r="O53" s="444" t="s">
        <v>5308</v>
      </c>
      <c r="P53" s="444" t="s">
        <v>13</v>
      </c>
      <c r="R53" s="444" t="s">
        <v>35</v>
      </c>
      <c r="S53" s="444" t="s">
        <v>996</v>
      </c>
      <c r="T53" s="444" t="s">
        <v>33</v>
      </c>
      <c r="U53" s="444" t="s">
        <v>5310</v>
      </c>
      <c r="V53" s="444">
        <v>40403</v>
      </c>
      <c r="W53" s="444" t="s">
        <v>102</v>
      </c>
      <c r="X53" s="444" t="s">
        <v>4</v>
      </c>
      <c r="Y53" s="444" t="s">
        <v>3</v>
      </c>
      <c r="Z53" s="444" t="s">
        <v>3904</v>
      </c>
      <c r="AA53" s="444" t="s">
        <v>103</v>
      </c>
      <c r="AB53" s="444" t="s">
        <v>765</v>
      </c>
      <c r="AC53" s="444" t="s">
        <v>86</v>
      </c>
      <c r="AD53" s="444" t="s">
        <v>86</v>
      </c>
      <c r="AE53" s="444" t="s">
        <v>1103</v>
      </c>
      <c r="AF53" s="444" t="s">
        <v>6567</v>
      </c>
      <c r="AG53" s="444" t="s">
        <v>2005</v>
      </c>
      <c r="AH53" s="444">
        <v>22774535</v>
      </c>
      <c r="AI53" s="444">
        <v>22774542</v>
      </c>
      <c r="AJ53" s="444" t="s">
        <v>4074</v>
      </c>
      <c r="AK53" s="447" t="s">
        <v>6568</v>
      </c>
      <c r="AL53" s="444" t="s">
        <v>4861</v>
      </c>
      <c r="AM53" s="444" t="s">
        <v>5718</v>
      </c>
      <c r="AO53" s="444" t="s">
        <v>5312</v>
      </c>
      <c r="AQ53" s="444" t="s">
        <v>5312</v>
      </c>
    </row>
    <row r="54" spans="1:46" x14ac:dyDescent="0.3">
      <c r="A54" s="444" t="str">
        <v>3996</v>
      </c>
      <c r="E54" s="445" t="s">
        <v>7816</v>
      </c>
      <c r="F54" s="446" t="s">
        <v>5954</v>
      </c>
      <c r="G54" s="444" t="s">
        <v>258</v>
      </c>
      <c r="H54" s="444" t="s">
        <v>1382</v>
      </c>
      <c r="I54" s="444" t="s">
        <v>4064</v>
      </c>
      <c r="J54" s="444" t="s">
        <v>743</v>
      </c>
      <c r="K54" s="444" t="s">
        <v>739</v>
      </c>
      <c r="L54" s="444" t="s">
        <v>1</v>
      </c>
      <c r="M54" s="444" t="s">
        <v>4742</v>
      </c>
      <c r="N54" s="444" t="s">
        <v>102</v>
      </c>
      <c r="O54" s="444" t="s">
        <v>5308</v>
      </c>
      <c r="P54" s="444" t="s">
        <v>13</v>
      </c>
      <c r="R54" s="444" t="s">
        <v>35</v>
      </c>
      <c r="S54" s="444" t="s">
        <v>996</v>
      </c>
      <c r="T54" s="444" t="s">
        <v>33</v>
      </c>
      <c r="U54" s="444" t="s">
        <v>5310</v>
      </c>
      <c r="V54" s="444">
        <v>70201</v>
      </c>
      <c r="W54" s="444" t="s">
        <v>60</v>
      </c>
      <c r="X54" s="444" t="s">
        <v>2</v>
      </c>
      <c r="Y54" s="444" t="s">
        <v>1</v>
      </c>
      <c r="Z54" s="444" t="s">
        <v>4035</v>
      </c>
      <c r="AA54" s="444" t="s">
        <v>4215</v>
      </c>
      <c r="AB54" s="444" t="s">
        <v>4806</v>
      </c>
      <c r="AC54" s="444" t="s">
        <v>739</v>
      </c>
      <c r="AD54" s="444" t="s">
        <v>203</v>
      </c>
      <c r="AE54" s="444" t="s">
        <v>5830</v>
      </c>
      <c r="AF54" s="444" t="s">
        <v>3598</v>
      </c>
      <c r="AG54" s="444" t="s">
        <v>1298</v>
      </c>
      <c r="AH54" s="444">
        <v>27100475</v>
      </c>
      <c r="AI54" s="444">
        <v>27105646</v>
      </c>
      <c r="AJ54" s="444" t="s">
        <v>3243</v>
      </c>
      <c r="AK54" s="447" t="s">
        <v>5955</v>
      </c>
      <c r="AL54" s="444" t="s">
        <v>4807</v>
      </c>
      <c r="AM54" s="444" t="s">
        <v>5839</v>
      </c>
      <c r="AO54" s="444" t="s">
        <v>5312</v>
      </c>
      <c r="AQ54" s="444" t="s">
        <v>5312</v>
      </c>
    </row>
    <row r="55" spans="1:46" x14ac:dyDescent="0.3">
      <c r="A55" s="444" t="str">
        <v>3997</v>
      </c>
      <c r="E55" s="445" t="s">
        <v>7800</v>
      </c>
      <c r="F55" s="446" t="s">
        <v>5899</v>
      </c>
      <c r="G55" s="444" t="s">
        <v>244</v>
      </c>
      <c r="H55" s="444" t="s">
        <v>1382</v>
      </c>
      <c r="I55" s="444" t="s">
        <v>1675</v>
      </c>
      <c r="J55" s="444" t="s">
        <v>4</v>
      </c>
      <c r="K55" s="444" t="s">
        <v>57</v>
      </c>
      <c r="L55" s="444" t="s">
        <v>3</v>
      </c>
      <c r="M55" s="444" t="s">
        <v>10</v>
      </c>
      <c r="N55" s="444" t="s">
        <v>102</v>
      </c>
      <c r="O55" s="444" t="s">
        <v>5308</v>
      </c>
      <c r="P55" s="444" t="s">
        <v>13</v>
      </c>
      <c r="R55" s="444" t="s">
        <v>35</v>
      </c>
      <c r="S55" s="444" t="s">
        <v>996</v>
      </c>
      <c r="T55" s="444" t="s">
        <v>33</v>
      </c>
      <c r="U55" s="444" t="s">
        <v>5310</v>
      </c>
      <c r="V55" s="444">
        <v>20209</v>
      </c>
      <c r="W55" s="444" t="s">
        <v>35</v>
      </c>
      <c r="X55" s="444" t="s">
        <v>2</v>
      </c>
      <c r="Y55" s="444" t="s">
        <v>10</v>
      </c>
      <c r="Z55" s="444" t="s">
        <v>3757</v>
      </c>
      <c r="AA55" s="444" t="s">
        <v>58</v>
      </c>
      <c r="AB55" s="444" t="s">
        <v>4802</v>
      </c>
      <c r="AC55" s="444" t="s">
        <v>4803</v>
      </c>
      <c r="AD55" s="444" t="s">
        <v>673</v>
      </c>
      <c r="AE55" s="444" t="s">
        <v>1103</v>
      </c>
      <c r="AF55" s="444" t="s">
        <v>5900</v>
      </c>
      <c r="AG55" s="444" t="s">
        <v>1254</v>
      </c>
      <c r="AH55" s="444">
        <v>24456454</v>
      </c>
      <c r="AI55" s="444">
        <v>24456454</v>
      </c>
      <c r="AJ55" s="444" t="s">
        <v>2992</v>
      </c>
      <c r="AK55" s="447" t="s">
        <v>5901</v>
      </c>
      <c r="AL55" s="444" t="s">
        <v>4804</v>
      </c>
      <c r="AM55" s="444" t="s">
        <v>5580</v>
      </c>
      <c r="AO55" s="444" t="s">
        <v>5312</v>
      </c>
      <c r="AQ55" s="444" t="s">
        <v>5312</v>
      </c>
    </row>
    <row r="56" spans="1:46" x14ac:dyDescent="0.3">
      <c r="A56" s="444" t="str">
        <v>3998</v>
      </c>
      <c r="E56" s="445" t="s">
        <v>8199</v>
      </c>
      <c r="F56" s="446" t="s">
        <v>7146</v>
      </c>
      <c r="G56" s="444" t="s">
        <v>629</v>
      </c>
      <c r="H56" s="444" t="s">
        <v>1382</v>
      </c>
      <c r="I56" s="444" t="s">
        <v>4210</v>
      </c>
      <c r="J56" s="444" t="s">
        <v>5</v>
      </c>
      <c r="K56" s="444" t="s">
        <v>120</v>
      </c>
      <c r="L56" s="444" t="s">
        <v>1</v>
      </c>
      <c r="M56" s="444" t="s">
        <v>14</v>
      </c>
      <c r="N56" s="444" t="s">
        <v>102</v>
      </c>
      <c r="O56" s="444" t="s">
        <v>5308</v>
      </c>
      <c r="P56" s="444" t="s">
        <v>13</v>
      </c>
      <c r="R56" s="444" t="s">
        <v>35</v>
      </c>
      <c r="S56" s="444" t="s">
        <v>996</v>
      </c>
      <c r="T56" s="444" t="s">
        <v>33</v>
      </c>
      <c r="U56" s="444" t="s">
        <v>5310</v>
      </c>
      <c r="V56" s="444">
        <v>30101</v>
      </c>
      <c r="W56" s="444" t="s">
        <v>48</v>
      </c>
      <c r="X56" s="444" t="s">
        <v>1</v>
      </c>
      <c r="Y56" s="444" t="s">
        <v>1</v>
      </c>
      <c r="Z56" s="444" t="s">
        <v>3838</v>
      </c>
      <c r="AA56" s="444" t="s">
        <v>120</v>
      </c>
      <c r="AB56" s="444" t="s">
        <v>120</v>
      </c>
      <c r="AC56" s="444" t="s">
        <v>4825</v>
      </c>
      <c r="AD56" s="444" t="s">
        <v>54</v>
      </c>
      <c r="AE56" s="444" t="s">
        <v>1103</v>
      </c>
      <c r="AF56" s="444" t="s">
        <v>7147</v>
      </c>
      <c r="AG56" s="444" t="s">
        <v>7148</v>
      </c>
      <c r="AH56" s="444">
        <v>25511140</v>
      </c>
      <c r="AI56" s="444">
        <v>25922507</v>
      </c>
      <c r="AJ56" s="444" t="s">
        <v>7150</v>
      </c>
      <c r="AK56" s="447" t="s">
        <v>7149</v>
      </c>
      <c r="AL56" s="444" t="s">
        <v>4826</v>
      </c>
      <c r="AM56" s="444" t="s">
        <v>7151</v>
      </c>
      <c r="AO56" s="444" t="s">
        <v>5312</v>
      </c>
      <c r="AQ56" s="444" t="s">
        <v>5312</v>
      </c>
    </row>
    <row r="57" spans="1:46" x14ac:dyDescent="0.3">
      <c r="A57" s="444" t="str">
        <v>3999</v>
      </c>
      <c r="E57" s="445" t="s">
        <v>7915</v>
      </c>
      <c r="F57" s="446" t="s">
        <v>6281</v>
      </c>
      <c r="G57" s="444" t="s">
        <v>93</v>
      </c>
      <c r="H57" s="444" t="s">
        <v>1382</v>
      </c>
      <c r="I57" s="444" t="s">
        <v>6282</v>
      </c>
      <c r="J57" s="444" t="s">
        <v>7</v>
      </c>
      <c r="K57" s="444" t="s">
        <v>103</v>
      </c>
      <c r="L57" s="444" t="s">
        <v>5</v>
      </c>
      <c r="M57" s="444" t="s">
        <v>110</v>
      </c>
      <c r="N57" s="444" t="s">
        <v>102</v>
      </c>
      <c r="O57" s="444" t="s">
        <v>5308</v>
      </c>
      <c r="P57" s="444" t="s">
        <v>13</v>
      </c>
      <c r="R57" s="444" t="s">
        <v>35</v>
      </c>
      <c r="S57" s="444" t="s">
        <v>996</v>
      </c>
      <c r="T57" s="444" t="s">
        <v>33</v>
      </c>
      <c r="U57" s="444" t="s">
        <v>5310</v>
      </c>
      <c r="V57" s="444">
        <v>40302</v>
      </c>
      <c r="W57" s="444" t="s">
        <v>102</v>
      </c>
      <c r="X57" s="444" t="s">
        <v>3</v>
      </c>
      <c r="Y57" s="444" t="s">
        <v>2</v>
      </c>
      <c r="Z57" s="444" t="s">
        <v>3895</v>
      </c>
      <c r="AA57" s="444" t="s">
        <v>103</v>
      </c>
      <c r="AB57" s="444" t="s">
        <v>500</v>
      </c>
      <c r="AC57" s="444" t="s">
        <v>230</v>
      </c>
      <c r="AD57" s="444" t="s">
        <v>3500</v>
      </c>
      <c r="AE57" s="444" t="s">
        <v>1103</v>
      </c>
      <c r="AF57" s="444" t="s">
        <v>6283</v>
      </c>
      <c r="AG57" s="444" t="s">
        <v>4070</v>
      </c>
      <c r="AH57" s="444">
        <v>22442900</v>
      </c>
      <c r="AI57" s="444">
        <v>22448686</v>
      </c>
      <c r="AJ57" s="444" t="s">
        <v>6285</v>
      </c>
      <c r="AK57" s="447" t="s">
        <v>6284</v>
      </c>
      <c r="AL57" s="444" t="s">
        <v>3437</v>
      </c>
      <c r="AM57" s="444" t="s">
        <v>5853</v>
      </c>
      <c r="AO57" s="444" t="s">
        <v>5312</v>
      </c>
      <c r="AQ57" s="444" t="s">
        <v>5312</v>
      </c>
    </row>
    <row r="58" spans="1:46" x14ac:dyDescent="0.3">
      <c r="A58" s="444" t="str">
        <v>4000</v>
      </c>
      <c r="E58" s="445" t="s">
        <v>7704</v>
      </c>
      <c r="F58" s="446" t="s">
        <v>5496</v>
      </c>
      <c r="G58" s="444" t="s">
        <v>106</v>
      </c>
      <c r="H58" s="444" t="s">
        <v>1382</v>
      </c>
      <c r="I58" s="444" t="s">
        <v>1500</v>
      </c>
      <c r="J58" s="444" t="s">
        <v>4730</v>
      </c>
      <c r="K58" s="444" t="s">
        <v>3279</v>
      </c>
      <c r="L58" s="444" t="s">
        <v>3</v>
      </c>
      <c r="M58" s="444" t="s">
        <v>2</v>
      </c>
      <c r="N58" s="444" t="s">
        <v>102</v>
      </c>
      <c r="O58" s="444" t="s">
        <v>5308</v>
      </c>
      <c r="P58" s="444" t="s">
        <v>13</v>
      </c>
      <c r="R58" s="444" t="s">
        <v>35</v>
      </c>
      <c r="S58" s="444" t="s">
        <v>996</v>
      </c>
      <c r="T58" s="444" t="s">
        <v>33</v>
      </c>
      <c r="U58" s="444" t="s">
        <v>5310</v>
      </c>
      <c r="V58" s="444">
        <v>11501</v>
      </c>
      <c r="W58" s="444" t="s">
        <v>33</v>
      </c>
      <c r="X58" s="444" t="s">
        <v>99</v>
      </c>
      <c r="Y58" s="444" t="s">
        <v>1</v>
      </c>
      <c r="Z58" s="444" t="s">
        <v>3710</v>
      </c>
      <c r="AA58" s="444" t="s">
        <v>34</v>
      </c>
      <c r="AB58" s="444" t="s">
        <v>4783</v>
      </c>
      <c r="AC58" s="444" t="s">
        <v>228</v>
      </c>
      <c r="AD58" s="444" t="s">
        <v>228</v>
      </c>
      <c r="AE58" s="444" t="s">
        <v>1103</v>
      </c>
      <c r="AF58" s="444" t="s">
        <v>4556</v>
      </c>
      <c r="AG58" s="444" t="s">
        <v>1198</v>
      </c>
      <c r="AH58" s="444">
        <v>22834730</v>
      </c>
      <c r="AI58" s="444">
        <v>22831890</v>
      </c>
      <c r="AJ58" s="444" t="s">
        <v>3359</v>
      </c>
      <c r="AK58" s="447" t="s">
        <v>5497</v>
      </c>
      <c r="AL58" s="444" t="s">
        <v>4941</v>
      </c>
      <c r="AM58" s="444" t="s">
        <v>5498</v>
      </c>
      <c r="AO58" s="444" t="s">
        <v>5312</v>
      </c>
      <c r="AQ58" s="444" t="s">
        <v>5312</v>
      </c>
    </row>
    <row r="59" spans="1:46" x14ac:dyDescent="0.3">
      <c r="A59" s="444" t="str">
        <v>4001</v>
      </c>
      <c r="E59" s="445" t="s">
        <v>7984</v>
      </c>
      <c r="F59" s="446" t="s">
        <v>6503</v>
      </c>
      <c r="G59" s="444" t="s">
        <v>469</v>
      </c>
      <c r="H59" s="444" t="s">
        <v>1382</v>
      </c>
      <c r="I59" s="444" t="s">
        <v>2581</v>
      </c>
      <c r="J59" s="444" t="s">
        <v>5</v>
      </c>
      <c r="K59" s="444" t="s">
        <v>120</v>
      </c>
      <c r="L59" s="444" t="s">
        <v>5</v>
      </c>
      <c r="M59" s="444" t="s">
        <v>14</v>
      </c>
      <c r="N59" s="444" t="s">
        <v>102</v>
      </c>
      <c r="O59" s="444" t="s">
        <v>5308</v>
      </c>
      <c r="P59" s="444" t="s">
        <v>13</v>
      </c>
      <c r="R59" s="444" t="s">
        <v>35</v>
      </c>
      <c r="S59" s="444" t="s">
        <v>996</v>
      </c>
      <c r="T59" s="444" t="s">
        <v>33</v>
      </c>
      <c r="U59" s="444" t="s">
        <v>5310</v>
      </c>
      <c r="V59" s="444">
        <v>30201</v>
      </c>
      <c r="W59" s="444" t="s">
        <v>48</v>
      </c>
      <c r="X59" s="444" t="s">
        <v>2</v>
      </c>
      <c r="Y59" s="444" t="s">
        <v>1</v>
      </c>
      <c r="Z59" s="444" t="s">
        <v>3846</v>
      </c>
      <c r="AA59" s="444" t="s">
        <v>120</v>
      </c>
      <c r="AB59" s="444" t="s">
        <v>730</v>
      </c>
      <c r="AC59" s="444" t="s">
        <v>730</v>
      </c>
      <c r="AD59" s="444" t="s">
        <v>730</v>
      </c>
      <c r="AE59" s="444" t="s">
        <v>1103</v>
      </c>
      <c r="AF59" s="444" t="s">
        <v>2760</v>
      </c>
      <c r="AG59" s="444" t="s">
        <v>4073</v>
      </c>
      <c r="AH59" s="444">
        <v>25746167</v>
      </c>
      <c r="AI59" s="444">
        <v>89929740</v>
      </c>
      <c r="AJ59" s="444" t="s">
        <v>1969</v>
      </c>
      <c r="AK59" s="447" t="s">
        <v>6504</v>
      </c>
      <c r="AL59" s="444" t="s">
        <v>4860</v>
      </c>
      <c r="AM59" s="444" t="s">
        <v>5664</v>
      </c>
      <c r="AO59" s="444" t="s">
        <v>5312</v>
      </c>
      <c r="AQ59" s="444" t="s">
        <v>5312</v>
      </c>
    </row>
    <row r="60" spans="1:46" x14ac:dyDescent="0.3">
      <c r="A60" s="444" t="str">
        <v>4002</v>
      </c>
      <c r="E60" s="445" t="s">
        <v>7829</v>
      </c>
      <c r="F60" s="446" t="s">
        <v>5993</v>
      </c>
      <c r="G60" s="444" t="s">
        <v>266</v>
      </c>
      <c r="H60" s="444" t="s">
        <v>1382</v>
      </c>
      <c r="I60" s="444" t="s">
        <v>4740</v>
      </c>
      <c r="J60" s="444" t="s">
        <v>1</v>
      </c>
      <c r="K60" s="444" t="s">
        <v>3277</v>
      </c>
      <c r="L60" s="444" t="s">
        <v>3</v>
      </c>
      <c r="M60" s="444" t="s">
        <v>1</v>
      </c>
      <c r="N60" s="444" t="s">
        <v>102</v>
      </c>
      <c r="O60" s="444" t="s">
        <v>5308</v>
      </c>
      <c r="P60" s="444" t="s">
        <v>13</v>
      </c>
      <c r="Q60" s="444" t="s">
        <v>5826</v>
      </c>
      <c r="R60" s="444" t="s">
        <v>35</v>
      </c>
      <c r="S60" s="444" t="s">
        <v>996</v>
      </c>
      <c r="T60" s="444" t="s">
        <v>33</v>
      </c>
      <c r="U60" s="444" t="s">
        <v>5310</v>
      </c>
      <c r="V60" s="444">
        <v>10111</v>
      </c>
      <c r="W60" s="444" t="s">
        <v>33</v>
      </c>
      <c r="X60" s="444" t="s">
        <v>1</v>
      </c>
      <c r="Y60" s="444" t="s">
        <v>13</v>
      </c>
      <c r="Z60" s="444" t="s">
        <v>3636</v>
      </c>
      <c r="AA60" s="444" t="s">
        <v>34</v>
      </c>
      <c r="AB60" s="444" t="s">
        <v>34</v>
      </c>
      <c r="AC60" s="444" t="s">
        <v>4812</v>
      </c>
      <c r="AD60" s="444" t="s">
        <v>1269</v>
      </c>
      <c r="AE60" s="444" t="s">
        <v>1103</v>
      </c>
      <c r="AF60" s="444" t="s">
        <v>1717</v>
      </c>
      <c r="AG60" s="444" t="s">
        <v>4571</v>
      </c>
      <c r="AH60" s="444">
        <v>22272141</v>
      </c>
      <c r="AI60" s="444" t="s">
        <v>4769</v>
      </c>
      <c r="AJ60" s="444" t="s">
        <v>4570</v>
      </c>
      <c r="AK60" s="447" t="s">
        <v>5994</v>
      </c>
      <c r="AL60" s="444" t="s">
        <v>4543</v>
      </c>
      <c r="AM60" s="444" t="s">
        <v>5343</v>
      </c>
      <c r="AO60" s="444" t="s">
        <v>5312</v>
      </c>
      <c r="AQ60" s="444" t="s">
        <v>5312</v>
      </c>
    </row>
    <row r="61" spans="1:46" x14ac:dyDescent="0.3">
      <c r="A61" s="444" t="str">
        <v>4003</v>
      </c>
      <c r="E61" s="445" t="s">
        <v>8158</v>
      </c>
      <c r="F61" s="446" t="s">
        <v>7022</v>
      </c>
      <c r="G61" s="444" t="s">
        <v>237</v>
      </c>
      <c r="H61" s="444" t="s">
        <v>1382</v>
      </c>
      <c r="I61" s="444" t="s">
        <v>3482</v>
      </c>
      <c r="J61" s="444" t="s">
        <v>6</v>
      </c>
      <c r="K61" s="444" t="s">
        <v>756</v>
      </c>
      <c r="L61" s="444" t="s">
        <v>2</v>
      </c>
      <c r="M61" s="444" t="s">
        <v>15</v>
      </c>
      <c r="N61" s="444" t="s">
        <v>102</v>
      </c>
      <c r="O61" s="444" t="s">
        <v>5308</v>
      </c>
      <c r="P61" s="444" t="s">
        <v>13</v>
      </c>
      <c r="Q61" s="444" t="s">
        <v>5826</v>
      </c>
      <c r="R61" s="444" t="s">
        <v>35</v>
      </c>
      <c r="S61" s="444" t="s">
        <v>996</v>
      </c>
      <c r="T61" s="444" t="s">
        <v>33</v>
      </c>
      <c r="U61" s="444" t="s">
        <v>5310</v>
      </c>
      <c r="V61" s="444">
        <v>30501</v>
      </c>
      <c r="W61" s="444" t="s">
        <v>48</v>
      </c>
      <c r="X61" s="444" t="s">
        <v>5</v>
      </c>
      <c r="Y61" s="444" t="s">
        <v>1</v>
      </c>
      <c r="Z61" s="444" t="s">
        <v>3861</v>
      </c>
      <c r="AA61" s="444" t="s">
        <v>120</v>
      </c>
      <c r="AB61" s="444" t="s">
        <v>756</v>
      </c>
      <c r="AC61" s="444" t="s">
        <v>756</v>
      </c>
      <c r="AD61" s="444" t="s">
        <v>756</v>
      </c>
      <c r="AE61" s="444" t="s">
        <v>1103</v>
      </c>
      <c r="AF61" s="444" t="s">
        <v>2294</v>
      </c>
      <c r="AG61" s="444" t="s">
        <v>4885</v>
      </c>
      <c r="AH61" s="444">
        <v>25567617</v>
      </c>
      <c r="AI61" s="444">
        <v>25566819</v>
      </c>
      <c r="AJ61" s="444" t="s">
        <v>1221</v>
      </c>
      <c r="AK61" s="447" t="s">
        <v>7023</v>
      </c>
      <c r="AL61" s="444" t="s">
        <v>6053</v>
      </c>
      <c r="AM61" s="444" t="s">
        <v>6054</v>
      </c>
      <c r="AO61" s="444" t="s">
        <v>5312</v>
      </c>
      <c r="AQ61" s="444" t="s">
        <v>5312</v>
      </c>
    </row>
    <row r="62" spans="1:46" x14ac:dyDescent="0.3">
      <c r="A62" s="444" t="str">
        <v>4004</v>
      </c>
      <c r="E62" s="445" t="s">
        <v>8293</v>
      </c>
      <c r="F62" s="446" t="s">
        <v>7412</v>
      </c>
      <c r="G62" s="444" t="s">
        <v>304</v>
      </c>
      <c r="H62" s="444" t="s">
        <v>1382</v>
      </c>
      <c r="I62" s="444" t="s">
        <v>3487</v>
      </c>
      <c r="J62" s="444" t="s">
        <v>743</v>
      </c>
      <c r="K62" s="444" t="s">
        <v>739</v>
      </c>
      <c r="L62" s="444" t="s">
        <v>4</v>
      </c>
      <c r="M62" s="444" t="s">
        <v>4742</v>
      </c>
      <c r="N62" s="444" t="s">
        <v>102</v>
      </c>
      <c r="O62" s="444" t="s">
        <v>5308</v>
      </c>
      <c r="P62" s="444" t="s">
        <v>13</v>
      </c>
      <c r="Q62" s="444" t="s">
        <v>5826</v>
      </c>
      <c r="R62" s="444" t="s">
        <v>35</v>
      </c>
      <c r="S62" s="444" t="s">
        <v>996</v>
      </c>
      <c r="T62" s="444" t="s">
        <v>35</v>
      </c>
      <c r="U62" s="444" t="s">
        <v>5426</v>
      </c>
      <c r="V62" s="444">
        <v>70602</v>
      </c>
      <c r="W62" s="444" t="s">
        <v>60</v>
      </c>
      <c r="X62" s="444" t="s">
        <v>6</v>
      </c>
      <c r="Y62" s="444" t="s">
        <v>2</v>
      </c>
      <c r="Z62" s="444" t="s">
        <v>4054</v>
      </c>
      <c r="AA62" s="444" t="s">
        <v>4215</v>
      </c>
      <c r="AB62" s="444" t="s">
        <v>4911</v>
      </c>
      <c r="AC62" s="444" t="s">
        <v>4819</v>
      </c>
      <c r="AD62" s="444" t="s">
        <v>209</v>
      </c>
      <c r="AE62" s="444" t="s">
        <v>5830</v>
      </c>
      <c r="AF62" s="444" t="s">
        <v>3383</v>
      </c>
      <c r="AG62" s="444" t="s">
        <v>4086</v>
      </c>
      <c r="AH62" s="444">
        <v>40003554</v>
      </c>
      <c r="AI62" s="444" t="s">
        <v>4769</v>
      </c>
      <c r="AJ62" s="444" t="s">
        <v>7414</v>
      </c>
      <c r="AK62" s="447" t="s">
        <v>7413</v>
      </c>
      <c r="AL62" s="444" t="s">
        <v>5091</v>
      </c>
      <c r="AM62" s="444" t="s">
        <v>5842</v>
      </c>
      <c r="AO62" s="444" t="s">
        <v>5312</v>
      </c>
      <c r="AQ62" s="444" t="s">
        <v>5312</v>
      </c>
    </row>
    <row r="63" spans="1:46" x14ac:dyDescent="0.3">
      <c r="A63" s="444" t="str">
        <v>4006</v>
      </c>
      <c r="E63" s="445" t="s">
        <v>8005</v>
      </c>
      <c r="F63" s="446" t="s">
        <v>6571</v>
      </c>
      <c r="G63" s="444" t="s">
        <v>493</v>
      </c>
      <c r="H63" s="444" t="s">
        <v>1382</v>
      </c>
      <c r="I63" s="444" t="s">
        <v>2006</v>
      </c>
      <c r="J63" s="444" t="s">
        <v>4728</v>
      </c>
      <c r="K63" s="444" t="s">
        <v>3278</v>
      </c>
      <c r="L63" s="444" t="s">
        <v>4</v>
      </c>
      <c r="M63" s="444" t="s">
        <v>3</v>
      </c>
      <c r="N63" s="444" t="s">
        <v>102</v>
      </c>
      <c r="O63" s="444" t="s">
        <v>5308</v>
      </c>
      <c r="P63" s="444" t="s">
        <v>13</v>
      </c>
      <c r="R63" s="444" t="s">
        <v>35</v>
      </c>
      <c r="S63" s="444" t="s">
        <v>996</v>
      </c>
      <c r="T63" s="444" t="s">
        <v>33</v>
      </c>
      <c r="U63" s="444" t="s">
        <v>5310</v>
      </c>
      <c r="V63" s="444">
        <v>10901</v>
      </c>
      <c r="W63" s="444" t="s">
        <v>33</v>
      </c>
      <c r="X63" s="444" t="s">
        <v>10</v>
      </c>
      <c r="Y63" s="444" t="s">
        <v>1</v>
      </c>
      <c r="Z63" s="444" t="s">
        <v>3683</v>
      </c>
      <c r="AA63" s="444" t="s">
        <v>34</v>
      </c>
      <c r="AB63" s="444" t="s">
        <v>157</v>
      </c>
      <c r="AC63" s="444" t="s">
        <v>157</v>
      </c>
      <c r="AD63" s="444" t="s">
        <v>157</v>
      </c>
      <c r="AE63" s="444" t="s">
        <v>1103</v>
      </c>
      <c r="AF63" s="444" t="s">
        <v>4587</v>
      </c>
      <c r="AG63" s="444" t="s">
        <v>2007</v>
      </c>
      <c r="AH63" s="444">
        <v>22825609</v>
      </c>
      <c r="AI63" s="444">
        <v>22821504</v>
      </c>
      <c r="AJ63" s="444" t="s">
        <v>4320</v>
      </c>
      <c r="AK63" s="447" t="s">
        <v>6572</v>
      </c>
      <c r="AL63" s="444" t="s">
        <v>4766</v>
      </c>
      <c r="AM63" s="444" t="s">
        <v>5323</v>
      </c>
      <c r="AO63" s="444" t="s">
        <v>5312</v>
      </c>
      <c r="AQ63" s="444" t="s">
        <v>5312</v>
      </c>
      <c r="AT63" s="444" t="s">
        <v>1376</v>
      </c>
    </row>
    <row r="64" spans="1:46" x14ac:dyDescent="0.3">
      <c r="A64" s="444" t="str">
        <v>4007</v>
      </c>
      <c r="E64" s="445" t="s">
        <v>7855</v>
      </c>
      <c r="F64" s="446" t="s">
        <v>6088</v>
      </c>
      <c r="G64" s="444" t="s">
        <v>318</v>
      </c>
      <c r="H64" s="444" t="s">
        <v>1382</v>
      </c>
      <c r="I64" s="444" t="s">
        <v>1754</v>
      </c>
      <c r="J64" s="444" t="s">
        <v>4730</v>
      </c>
      <c r="K64" s="444" t="s">
        <v>3279</v>
      </c>
      <c r="L64" s="444" t="s">
        <v>6</v>
      </c>
      <c r="M64" s="444" t="s">
        <v>2</v>
      </c>
      <c r="N64" s="444" t="s">
        <v>102</v>
      </c>
      <c r="O64" s="444" t="s">
        <v>5308</v>
      </c>
      <c r="P64" s="444" t="s">
        <v>13</v>
      </c>
      <c r="R64" s="444" t="s">
        <v>35</v>
      </c>
      <c r="S64" s="444" t="s">
        <v>996</v>
      </c>
      <c r="T64" s="444" t="s">
        <v>33</v>
      </c>
      <c r="U64" s="444" t="s">
        <v>5310</v>
      </c>
      <c r="V64" s="444">
        <v>11101</v>
      </c>
      <c r="W64" s="444" t="s">
        <v>33</v>
      </c>
      <c r="X64" s="444" t="s">
        <v>13</v>
      </c>
      <c r="Y64" s="444" t="s">
        <v>1</v>
      </c>
      <c r="Z64" s="444" t="s">
        <v>3694</v>
      </c>
      <c r="AA64" s="444" t="s">
        <v>34</v>
      </c>
      <c r="AB64" s="444" t="s">
        <v>4816</v>
      </c>
      <c r="AC64" s="444" t="s">
        <v>132</v>
      </c>
      <c r="AD64" s="444" t="s">
        <v>203</v>
      </c>
      <c r="AE64" s="444" t="s">
        <v>1103</v>
      </c>
      <c r="AF64" s="444" t="s">
        <v>1756</v>
      </c>
      <c r="AG64" s="444" t="s">
        <v>1755</v>
      </c>
      <c r="AH64" s="444">
        <v>22922049</v>
      </c>
      <c r="AI64" s="444">
        <v>22299257</v>
      </c>
      <c r="AJ64" s="444" t="s">
        <v>3497</v>
      </c>
      <c r="AK64" s="447" t="s">
        <v>6089</v>
      </c>
      <c r="AL64" s="444" t="s">
        <v>4817</v>
      </c>
      <c r="AM64" s="444" t="s">
        <v>5468</v>
      </c>
      <c r="AO64" s="444" t="s">
        <v>5312</v>
      </c>
      <c r="AQ64" s="444" t="s">
        <v>5312</v>
      </c>
    </row>
    <row r="65" spans="1:46" x14ac:dyDescent="0.3">
      <c r="A65" s="444" t="str">
        <v>4008</v>
      </c>
      <c r="E65" s="445" t="s">
        <v>8326</v>
      </c>
      <c r="F65" s="446" t="s">
        <v>7506</v>
      </c>
      <c r="G65" s="444" t="s">
        <v>3351</v>
      </c>
      <c r="H65" s="444" t="s">
        <v>1382</v>
      </c>
      <c r="I65" s="444" t="s">
        <v>3352</v>
      </c>
      <c r="J65" s="444" t="s">
        <v>4742</v>
      </c>
      <c r="K65" s="444" t="s">
        <v>800</v>
      </c>
      <c r="L65" s="444" t="s">
        <v>2</v>
      </c>
      <c r="M65" s="444" t="s">
        <v>4730</v>
      </c>
      <c r="N65" s="444" t="s">
        <v>102</v>
      </c>
      <c r="O65" s="444" t="s">
        <v>5308</v>
      </c>
      <c r="P65" s="444" t="s">
        <v>13</v>
      </c>
      <c r="R65" s="444" t="s">
        <v>35</v>
      </c>
      <c r="S65" s="444" t="s">
        <v>996</v>
      </c>
      <c r="T65" s="444" t="s">
        <v>35</v>
      </c>
      <c r="U65" s="444" t="s">
        <v>5426</v>
      </c>
      <c r="V65" s="444">
        <v>60111</v>
      </c>
      <c r="W65" s="444" t="s">
        <v>72</v>
      </c>
      <c r="X65" s="444" t="s">
        <v>1</v>
      </c>
      <c r="Y65" s="444" t="s">
        <v>13</v>
      </c>
      <c r="Z65" s="444" t="s">
        <v>3988</v>
      </c>
      <c r="AA65" s="444" t="s">
        <v>73</v>
      </c>
      <c r="AB65" s="444" t="s">
        <v>73</v>
      </c>
      <c r="AC65" s="444" t="s">
        <v>735</v>
      </c>
      <c r="AD65" s="444" t="s">
        <v>3386</v>
      </c>
      <c r="AE65" s="444" t="s">
        <v>5591</v>
      </c>
      <c r="AF65" s="444" t="s">
        <v>3389</v>
      </c>
      <c r="AG65" s="444" t="s">
        <v>3388</v>
      </c>
      <c r="AH65" s="444">
        <v>26400249</v>
      </c>
      <c r="AI65" s="444" t="s">
        <v>4769</v>
      </c>
      <c r="AJ65" s="444" t="s">
        <v>3387</v>
      </c>
      <c r="AK65" s="447" t="s">
        <v>7507</v>
      </c>
      <c r="AL65" s="444" t="s">
        <v>5797</v>
      </c>
      <c r="AM65" s="444" t="s">
        <v>5798</v>
      </c>
      <c r="AO65" s="444" t="s">
        <v>5312</v>
      </c>
      <c r="AQ65" s="444" t="s">
        <v>5312</v>
      </c>
    </row>
    <row r="66" spans="1:46" x14ac:dyDescent="0.3">
      <c r="A66" s="444" t="str">
        <v>4009</v>
      </c>
      <c r="E66" s="445" t="s">
        <v>7668</v>
      </c>
      <c r="F66" s="446" t="s">
        <v>5373</v>
      </c>
      <c r="G66" s="444" t="s">
        <v>1057</v>
      </c>
      <c r="H66" s="444" t="s">
        <v>1382</v>
      </c>
      <c r="I66" s="444" t="s">
        <v>4061</v>
      </c>
      <c r="J66" s="444" t="s">
        <v>4728</v>
      </c>
      <c r="K66" s="444" t="s">
        <v>3278</v>
      </c>
      <c r="L66" s="444" t="s">
        <v>2</v>
      </c>
      <c r="M66" s="444" t="s">
        <v>3</v>
      </c>
      <c r="N66" s="444" t="s">
        <v>102</v>
      </c>
      <c r="O66" s="444" t="s">
        <v>5308</v>
      </c>
      <c r="P66" s="444" t="s">
        <v>13</v>
      </c>
      <c r="R66" s="444" t="s">
        <v>35</v>
      </c>
      <c r="S66" s="444" t="s">
        <v>996</v>
      </c>
      <c r="T66" s="444" t="s">
        <v>33</v>
      </c>
      <c r="U66" s="444" t="s">
        <v>5310</v>
      </c>
      <c r="V66" s="444">
        <v>10109</v>
      </c>
      <c r="W66" s="444" t="s">
        <v>33</v>
      </c>
      <c r="X66" s="444" t="s">
        <v>1</v>
      </c>
      <c r="Y66" s="444" t="s">
        <v>10</v>
      </c>
      <c r="Z66" s="444" t="s">
        <v>3634</v>
      </c>
      <c r="AA66" s="444" t="s">
        <v>34</v>
      </c>
      <c r="AB66" s="444" t="s">
        <v>34</v>
      </c>
      <c r="AC66" s="444" t="s">
        <v>107</v>
      </c>
      <c r="AD66" s="444" t="s">
        <v>1241</v>
      </c>
      <c r="AE66" s="444" t="s">
        <v>1103</v>
      </c>
      <c r="AF66" s="444" t="s">
        <v>1243</v>
      </c>
      <c r="AG66" s="444" t="s">
        <v>1242</v>
      </c>
      <c r="AH66" s="444">
        <v>22321455</v>
      </c>
      <c r="AI66" s="444" t="s">
        <v>4769</v>
      </c>
      <c r="AJ66" s="444" t="s">
        <v>4319</v>
      </c>
      <c r="AK66" s="447" t="s">
        <v>5374</v>
      </c>
      <c r="AL66" s="444" t="s">
        <v>4774</v>
      </c>
      <c r="AM66" s="444" t="s">
        <v>5375</v>
      </c>
      <c r="AO66" s="444" t="s">
        <v>5312</v>
      </c>
      <c r="AQ66" s="444" t="s">
        <v>5312</v>
      </c>
    </row>
    <row r="67" spans="1:46" x14ac:dyDescent="0.3">
      <c r="A67" s="444" t="str">
        <v>4010</v>
      </c>
      <c r="E67" s="445" t="s">
        <v>7831</v>
      </c>
      <c r="F67" s="446" t="s">
        <v>6000</v>
      </c>
      <c r="G67" s="444" t="s">
        <v>269</v>
      </c>
      <c r="H67" s="444" t="s">
        <v>1382</v>
      </c>
      <c r="I67" s="444" t="s">
        <v>1718</v>
      </c>
      <c r="J67" s="444" t="s">
        <v>4730</v>
      </c>
      <c r="K67" s="444" t="s">
        <v>3279</v>
      </c>
      <c r="L67" s="444" t="s">
        <v>5</v>
      </c>
      <c r="M67" s="444" t="s">
        <v>2</v>
      </c>
      <c r="N67" s="444" t="s">
        <v>102</v>
      </c>
      <c r="O67" s="444" t="s">
        <v>5308</v>
      </c>
      <c r="P67" s="444" t="s">
        <v>13</v>
      </c>
      <c r="R67" s="444" t="s">
        <v>35</v>
      </c>
      <c r="S67" s="444" t="s">
        <v>996</v>
      </c>
      <c r="T67" s="444" t="s">
        <v>33</v>
      </c>
      <c r="U67" s="444" t="s">
        <v>5310</v>
      </c>
      <c r="V67" s="444">
        <v>11401</v>
      </c>
      <c r="W67" s="444" t="s">
        <v>33</v>
      </c>
      <c r="X67" s="444" t="s">
        <v>110</v>
      </c>
      <c r="Y67" s="444" t="s">
        <v>1</v>
      </c>
      <c r="Z67" s="444" t="s">
        <v>3707</v>
      </c>
      <c r="AA67" s="444" t="s">
        <v>34</v>
      </c>
      <c r="AB67" s="444" t="s">
        <v>4781</v>
      </c>
      <c r="AC67" s="444" t="s">
        <v>230</v>
      </c>
      <c r="AD67" s="444" t="s">
        <v>75</v>
      </c>
      <c r="AE67" s="444" t="s">
        <v>1103</v>
      </c>
      <c r="AF67" s="444" t="s">
        <v>1719</v>
      </c>
      <c r="AG67" s="444" t="s">
        <v>3244</v>
      </c>
      <c r="AH67" s="444">
        <v>22406034</v>
      </c>
      <c r="AI67" s="444">
        <v>22413691</v>
      </c>
      <c r="AJ67" s="444" t="s">
        <v>2994</v>
      </c>
      <c r="AK67" s="447" t="s">
        <v>6001</v>
      </c>
      <c r="AL67" s="444" t="s">
        <v>4780</v>
      </c>
      <c r="AM67" s="444" t="s">
        <v>5478</v>
      </c>
      <c r="AO67" s="444" t="s">
        <v>5312</v>
      </c>
      <c r="AQ67" s="444" t="s">
        <v>5312</v>
      </c>
    </row>
    <row r="68" spans="1:46" x14ac:dyDescent="0.3">
      <c r="A68" s="444" t="str">
        <v>4011</v>
      </c>
      <c r="E68" s="445" t="s">
        <v>7663</v>
      </c>
      <c r="F68" s="446" t="s">
        <v>5357</v>
      </c>
      <c r="G68" s="444" t="s">
        <v>51</v>
      </c>
      <c r="H68" s="444" t="s">
        <v>1382</v>
      </c>
      <c r="I68" s="444" t="s">
        <v>4060</v>
      </c>
      <c r="J68" s="444" t="s">
        <v>4728</v>
      </c>
      <c r="K68" s="444" t="s">
        <v>3278</v>
      </c>
      <c r="L68" s="444" t="s">
        <v>1</v>
      </c>
      <c r="M68" s="444" t="s">
        <v>3</v>
      </c>
      <c r="N68" s="444" t="s">
        <v>102</v>
      </c>
      <c r="O68" s="444" t="s">
        <v>5308</v>
      </c>
      <c r="P68" s="444" t="s">
        <v>13</v>
      </c>
      <c r="R68" s="444" t="s">
        <v>35</v>
      </c>
      <c r="S68" s="444" t="s">
        <v>996</v>
      </c>
      <c r="T68" s="444" t="s">
        <v>33</v>
      </c>
      <c r="U68" s="444" t="s">
        <v>5310</v>
      </c>
      <c r="V68" s="444">
        <v>10108</v>
      </c>
      <c r="W68" s="444" t="s">
        <v>33</v>
      </c>
      <c r="X68" s="444" t="s">
        <v>1</v>
      </c>
      <c r="Y68" s="444" t="s">
        <v>9</v>
      </c>
      <c r="Z68" s="444" t="s">
        <v>3633</v>
      </c>
      <c r="AA68" s="444" t="s">
        <v>34</v>
      </c>
      <c r="AB68" s="444" t="s">
        <v>34</v>
      </c>
      <c r="AC68" s="444" t="s">
        <v>96</v>
      </c>
      <c r="AD68" s="444" t="s">
        <v>97</v>
      </c>
      <c r="AE68" s="444" t="s">
        <v>1103</v>
      </c>
      <c r="AF68" s="444" t="s">
        <v>3234</v>
      </c>
      <c r="AG68" s="444" t="s">
        <v>3233</v>
      </c>
      <c r="AH68" s="444">
        <v>22911633</v>
      </c>
      <c r="AI68" s="444">
        <v>22911634</v>
      </c>
      <c r="AJ68" s="444" t="s">
        <v>4318</v>
      </c>
      <c r="AK68" s="447" t="s">
        <v>5358</v>
      </c>
      <c r="AL68" s="444" t="s">
        <v>4771</v>
      </c>
      <c r="AM68" s="444" t="s">
        <v>5316</v>
      </c>
      <c r="AO68" s="444" t="s">
        <v>5312</v>
      </c>
      <c r="AQ68" s="444" t="s">
        <v>5312</v>
      </c>
    </row>
    <row r="69" spans="1:46" x14ac:dyDescent="0.3">
      <c r="A69" s="444" t="str">
        <v>4012</v>
      </c>
      <c r="E69" s="445" t="s">
        <v>7804</v>
      </c>
      <c r="F69" s="446" t="s">
        <v>5910</v>
      </c>
      <c r="G69" s="444" t="s">
        <v>936</v>
      </c>
      <c r="H69" s="444" t="s">
        <v>1382</v>
      </c>
      <c r="I69" s="444" t="s">
        <v>1681</v>
      </c>
      <c r="J69" s="444" t="s">
        <v>4730</v>
      </c>
      <c r="K69" s="444" t="s">
        <v>3279</v>
      </c>
      <c r="L69" s="444" t="s">
        <v>5</v>
      </c>
      <c r="M69" s="444" t="s">
        <v>2</v>
      </c>
      <c r="N69" s="444" t="s">
        <v>102</v>
      </c>
      <c r="O69" s="444" t="s">
        <v>5308</v>
      </c>
      <c r="P69" s="444" t="s">
        <v>13</v>
      </c>
      <c r="R69" s="444" t="s">
        <v>35</v>
      </c>
      <c r="S69" s="444" t="s">
        <v>996</v>
      </c>
      <c r="T69" s="444" t="s">
        <v>33</v>
      </c>
      <c r="U69" s="444" t="s">
        <v>5310</v>
      </c>
      <c r="V69" s="444">
        <v>11401</v>
      </c>
      <c r="W69" s="444" t="s">
        <v>33</v>
      </c>
      <c r="X69" s="444" t="s">
        <v>110</v>
      </c>
      <c r="Y69" s="444" t="s">
        <v>1</v>
      </c>
      <c r="Z69" s="444" t="s">
        <v>3707</v>
      </c>
      <c r="AA69" s="444" t="s">
        <v>34</v>
      </c>
      <c r="AB69" s="444" t="s">
        <v>4781</v>
      </c>
      <c r="AC69" s="444" t="s">
        <v>230</v>
      </c>
      <c r="AD69" s="444" t="s">
        <v>231</v>
      </c>
      <c r="AE69" s="444" t="s">
        <v>1103</v>
      </c>
      <c r="AF69" s="444" t="s">
        <v>1682</v>
      </c>
      <c r="AG69" s="444" t="s">
        <v>3361</v>
      </c>
      <c r="AH69" s="444">
        <v>22407511</v>
      </c>
      <c r="AI69" s="444">
        <v>22369796</v>
      </c>
      <c r="AJ69" s="444" t="s">
        <v>3597</v>
      </c>
      <c r="AK69" s="447" t="s">
        <v>5911</v>
      </c>
      <c r="AL69" s="444" t="s">
        <v>4780</v>
      </c>
      <c r="AM69" s="444" t="s">
        <v>5478</v>
      </c>
      <c r="AO69" s="444" t="s">
        <v>5312</v>
      </c>
      <c r="AQ69" s="444" t="s">
        <v>5312</v>
      </c>
    </row>
    <row r="70" spans="1:46" x14ac:dyDescent="0.3">
      <c r="A70" s="444" t="str">
        <v>4013</v>
      </c>
      <c r="E70" s="445" t="s">
        <v>7697</v>
      </c>
      <c r="F70" s="446" t="s">
        <v>5476</v>
      </c>
      <c r="G70" s="444" t="s">
        <v>880</v>
      </c>
      <c r="H70" s="444" t="s">
        <v>1382</v>
      </c>
      <c r="I70" s="444" t="s">
        <v>1483</v>
      </c>
      <c r="J70" s="444" t="s">
        <v>4730</v>
      </c>
      <c r="K70" s="444" t="s">
        <v>3279</v>
      </c>
      <c r="L70" s="444" t="s">
        <v>5</v>
      </c>
      <c r="M70" s="444" t="s">
        <v>2</v>
      </c>
      <c r="N70" s="444" t="s">
        <v>102</v>
      </c>
      <c r="O70" s="444" t="s">
        <v>5308</v>
      </c>
      <c r="P70" s="444" t="s">
        <v>13</v>
      </c>
      <c r="R70" s="444" t="s">
        <v>35</v>
      </c>
      <c r="S70" s="444" t="s">
        <v>996</v>
      </c>
      <c r="T70" s="444" t="s">
        <v>33</v>
      </c>
      <c r="U70" s="444" t="s">
        <v>5310</v>
      </c>
      <c r="V70" s="444">
        <v>40303</v>
      </c>
      <c r="W70" s="444" t="s">
        <v>102</v>
      </c>
      <c r="X70" s="444" t="s">
        <v>3</v>
      </c>
      <c r="Y70" s="444" t="s">
        <v>3</v>
      </c>
      <c r="Z70" s="444" t="s">
        <v>3896</v>
      </c>
      <c r="AA70" s="444" t="s">
        <v>103</v>
      </c>
      <c r="AB70" s="444" t="s">
        <v>500</v>
      </c>
      <c r="AC70" s="444" t="s">
        <v>41</v>
      </c>
      <c r="AD70" s="444" t="s">
        <v>502</v>
      </c>
      <c r="AE70" s="444" t="s">
        <v>1103</v>
      </c>
      <c r="AF70" s="444" t="s">
        <v>161</v>
      </c>
      <c r="AG70" s="444" t="s">
        <v>1484</v>
      </c>
      <c r="AH70" s="444">
        <v>22476612</v>
      </c>
      <c r="AI70" s="444">
        <v>22476686</v>
      </c>
      <c r="AJ70" s="444" t="s">
        <v>3358</v>
      </c>
      <c r="AK70" s="447" t="s">
        <v>5477</v>
      </c>
      <c r="AL70" s="444" t="s">
        <v>4780</v>
      </c>
      <c r="AM70" s="444" t="s">
        <v>5478</v>
      </c>
      <c r="AO70" s="444" t="s">
        <v>5312</v>
      </c>
      <c r="AQ70" s="444" t="s">
        <v>5312</v>
      </c>
      <c r="AT70" s="444" t="s">
        <v>1376</v>
      </c>
    </row>
    <row r="71" spans="1:46" x14ac:dyDescent="0.3">
      <c r="A71" s="444" t="str">
        <v>4014</v>
      </c>
      <c r="E71" s="445" t="s">
        <v>7748</v>
      </c>
      <c r="F71" s="446" t="s">
        <v>5684</v>
      </c>
      <c r="G71" s="444" t="s">
        <v>1072</v>
      </c>
      <c r="H71" s="444" t="s">
        <v>1382</v>
      </c>
      <c r="I71" s="444" t="s">
        <v>2973</v>
      </c>
      <c r="J71" s="444" t="s">
        <v>7</v>
      </c>
      <c r="K71" s="444" t="s">
        <v>103</v>
      </c>
      <c r="L71" s="444" t="s">
        <v>1</v>
      </c>
      <c r="M71" s="444" t="s">
        <v>110</v>
      </c>
      <c r="N71" s="444" t="s">
        <v>102</v>
      </c>
      <c r="O71" s="444" t="s">
        <v>5308</v>
      </c>
      <c r="P71" s="444" t="s">
        <v>13</v>
      </c>
      <c r="R71" s="444" t="s">
        <v>35</v>
      </c>
      <c r="S71" s="444" t="s">
        <v>996</v>
      </c>
      <c r="T71" s="444" t="s">
        <v>33</v>
      </c>
      <c r="U71" s="444" t="s">
        <v>5310</v>
      </c>
      <c r="V71" s="444">
        <v>40101</v>
      </c>
      <c r="W71" s="444" t="s">
        <v>102</v>
      </c>
      <c r="X71" s="444" t="s">
        <v>1</v>
      </c>
      <c r="Y71" s="444" t="s">
        <v>1</v>
      </c>
      <c r="Z71" s="444" t="s">
        <v>3883</v>
      </c>
      <c r="AA71" s="444" t="s">
        <v>103</v>
      </c>
      <c r="AB71" s="444" t="s">
        <v>103</v>
      </c>
      <c r="AC71" s="444" t="s">
        <v>103</v>
      </c>
      <c r="AD71" s="444" t="s">
        <v>46</v>
      </c>
      <c r="AE71" s="444" t="s">
        <v>1103</v>
      </c>
      <c r="AF71" s="444" t="s">
        <v>4562</v>
      </c>
      <c r="AG71" s="444" t="s">
        <v>2989</v>
      </c>
      <c r="AH71" s="444">
        <v>22370296</v>
      </c>
      <c r="AI71" s="444">
        <v>22622728</v>
      </c>
      <c r="AJ71" s="444" t="s">
        <v>4787</v>
      </c>
      <c r="AK71" s="447" t="s">
        <v>5685</v>
      </c>
      <c r="AL71" s="444" t="s">
        <v>4788</v>
      </c>
      <c r="AM71" s="444" t="s">
        <v>5686</v>
      </c>
      <c r="AO71" s="444" t="s">
        <v>5312</v>
      </c>
      <c r="AQ71" s="444" t="s">
        <v>5312</v>
      </c>
    </row>
    <row r="72" spans="1:46" x14ac:dyDescent="0.3">
      <c r="A72" s="444" t="str">
        <v>4015</v>
      </c>
      <c r="E72" s="445" t="s">
        <v>7715</v>
      </c>
      <c r="F72" s="446" t="s">
        <v>5541</v>
      </c>
      <c r="G72" s="444" t="s">
        <v>1064</v>
      </c>
      <c r="H72" s="444" t="s">
        <v>1382</v>
      </c>
      <c r="I72" s="444" t="s">
        <v>1520</v>
      </c>
      <c r="J72" s="444" t="s">
        <v>3</v>
      </c>
      <c r="K72" s="444" t="s">
        <v>58</v>
      </c>
      <c r="L72" s="444" t="s">
        <v>2</v>
      </c>
      <c r="M72" s="444" t="s">
        <v>9</v>
      </c>
      <c r="N72" s="444" t="s">
        <v>102</v>
      </c>
      <c r="O72" s="444" t="s">
        <v>5308</v>
      </c>
      <c r="P72" s="444" t="s">
        <v>13</v>
      </c>
      <c r="R72" s="444" t="s">
        <v>35</v>
      </c>
      <c r="S72" s="444" t="s">
        <v>996</v>
      </c>
      <c r="T72" s="444" t="s">
        <v>33</v>
      </c>
      <c r="U72" s="444" t="s">
        <v>5310</v>
      </c>
      <c r="V72" s="444">
        <v>20101</v>
      </c>
      <c r="W72" s="444" t="s">
        <v>35</v>
      </c>
      <c r="X72" s="444" t="s">
        <v>1</v>
      </c>
      <c r="Y72" s="444" t="s">
        <v>1</v>
      </c>
      <c r="Z72" s="444" t="s">
        <v>3736</v>
      </c>
      <c r="AA72" s="444" t="s">
        <v>58</v>
      </c>
      <c r="AB72" s="444" t="s">
        <v>58</v>
      </c>
      <c r="AC72" s="444" t="s">
        <v>58</v>
      </c>
      <c r="AD72" s="444" t="s">
        <v>1207</v>
      </c>
      <c r="AE72" s="444" t="s">
        <v>1103</v>
      </c>
      <c r="AF72" s="444" t="s">
        <v>5542</v>
      </c>
      <c r="AG72" s="444" t="s">
        <v>1208</v>
      </c>
      <c r="AH72" s="444">
        <v>24402424</v>
      </c>
      <c r="AI72" s="444">
        <v>24423063</v>
      </c>
      <c r="AJ72" s="444" t="s">
        <v>4558</v>
      </c>
      <c r="AK72" s="447" t="s">
        <v>5543</v>
      </c>
      <c r="AL72" s="444" t="s">
        <v>4784</v>
      </c>
      <c r="AM72" s="444" t="s">
        <v>5544</v>
      </c>
      <c r="AO72" s="444" t="s">
        <v>5320</v>
      </c>
      <c r="AP72" s="444" t="s">
        <v>387</v>
      </c>
      <c r="AQ72" s="444" t="s">
        <v>5312</v>
      </c>
    </row>
    <row r="73" spans="1:46" x14ac:dyDescent="0.3">
      <c r="A73" s="444" t="str">
        <v>4018</v>
      </c>
      <c r="E73" s="445" t="s">
        <v>7706</v>
      </c>
      <c r="F73" s="446" t="s">
        <v>5505</v>
      </c>
      <c r="G73" s="444" t="s">
        <v>82</v>
      </c>
      <c r="H73" s="444" t="s">
        <v>1382</v>
      </c>
      <c r="I73" s="444" t="s">
        <v>1501</v>
      </c>
      <c r="J73" s="444" t="s">
        <v>4730</v>
      </c>
      <c r="K73" s="444" t="s">
        <v>3279</v>
      </c>
      <c r="L73" s="444" t="s">
        <v>3</v>
      </c>
      <c r="M73" s="444" t="s">
        <v>2</v>
      </c>
      <c r="N73" s="444" t="s">
        <v>102</v>
      </c>
      <c r="O73" s="444" t="s">
        <v>5308</v>
      </c>
      <c r="P73" s="444" t="s">
        <v>13</v>
      </c>
      <c r="R73" s="444" t="s">
        <v>35</v>
      </c>
      <c r="S73" s="444" t="s">
        <v>996</v>
      </c>
      <c r="T73" s="444" t="s">
        <v>33</v>
      </c>
      <c r="U73" s="444" t="s">
        <v>5310</v>
      </c>
      <c r="V73" s="444">
        <v>11502</v>
      </c>
      <c r="W73" s="444" t="s">
        <v>33</v>
      </c>
      <c r="X73" s="444" t="s">
        <v>99</v>
      </c>
      <c r="Y73" s="444" t="s">
        <v>2</v>
      </c>
      <c r="Z73" s="444" t="s">
        <v>3711</v>
      </c>
      <c r="AA73" s="444" t="s">
        <v>34</v>
      </c>
      <c r="AB73" s="444" t="s">
        <v>4783</v>
      </c>
      <c r="AC73" s="444" t="s">
        <v>276</v>
      </c>
      <c r="AD73" s="444" t="s">
        <v>276</v>
      </c>
      <c r="AE73" s="444" t="s">
        <v>1103</v>
      </c>
      <c r="AF73" s="444" t="s">
        <v>1195</v>
      </c>
      <c r="AG73" s="444" t="s">
        <v>1502</v>
      </c>
      <c r="AH73" s="444">
        <v>40363100</v>
      </c>
      <c r="AI73" s="444">
        <v>22801230</v>
      </c>
      <c r="AJ73" s="444" t="s">
        <v>5507</v>
      </c>
      <c r="AK73" s="447" t="s">
        <v>5506</v>
      </c>
      <c r="AL73" s="444" t="s">
        <v>4941</v>
      </c>
      <c r="AM73" s="444" t="s">
        <v>5498</v>
      </c>
      <c r="AO73" s="444" t="s">
        <v>5312</v>
      </c>
      <c r="AQ73" s="444" t="s">
        <v>5312</v>
      </c>
      <c r="AT73" s="444" t="s">
        <v>1376</v>
      </c>
    </row>
    <row r="74" spans="1:46" x14ac:dyDescent="0.3">
      <c r="A74" s="444" t="str">
        <v>4019</v>
      </c>
      <c r="E74" s="445" t="s">
        <v>7772</v>
      </c>
      <c r="F74" s="446" t="s">
        <v>5783</v>
      </c>
      <c r="G74" s="444" t="s">
        <v>212</v>
      </c>
      <c r="H74" s="444" t="s">
        <v>1382</v>
      </c>
      <c r="I74" s="444" t="s">
        <v>1633</v>
      </c>
      <c r="J74" s="444" t="s">
        <v>14</v>
      </c>
      <c r="K74" s="444" t="s">
        <v>73</v>
      </c>
      <c r="L74" s="444" t="s">
        <v>5</v>
      </c>
      <c r="M74" s="444" t="s">
        <v>741</v>
      </c>
      <c r="N74" s="444" t="s">
        <v>102</v>
      </c>
      <c r="O74" s="444" t="s">
        <v>5308</v>
      </c>
      <c r="P74" s="444" t="s">
        <v>13</v>
      </c>
      <c r="R74" s="444" t="s">
        <v>35</v>
      </c>
      <c r="S74" s="444" t="s">
        <v>996</v>
      </c>
      <c r="T74" s="444" t="s">
        <v>33</v>
      </c>
      <c r="U74" s="444" t="s">
        <v>5310</v>
      </c>
      <c r="V74" s="444">
        <v>60101</v>
      </c>
      <c r="W74" s="444" t="s">
        <v>72</v>
      </c>
      <c r="X74" s="444" t="s">
        <v>1</v>
      </c>
      <c r="Y74" s="444" t="s">
        <v>1</v>
      </c>
      <c r="Z74" s="444" t="s">
        <v>3979</v>
      </c>
      <c r="AA74" s="444" t="s">
        <v>73</v>
      </c>
      <c r="AB74" s="444" t="s">
        <v>73</v>
      </c>
      <c r="AC74" s="444" t="s">
        <v>73</v>
      </c>
      <c r="AD74" s="444" t="s">
        <v>73</v>
      </c>
      <c r="AE74" s="444" t="s">
        <v>5591</v>
      </c>
      <c r="AF74" s="444" t="s">
        <v>5784</v>
      </c>
      <c r="AG74" s="444" t="s">
        <v>2990</v>
      </c>
      <c r="AH74" s="444">
        <v>26611819</v>
      </c>
      <c r="AI74" s="444" t="s">
        <v>4769</v>
      </c>
      <c r="AJ74" s="444" t="s">
        <v>4791</v>
      </c>
      <c r="AK74" s="447" t="s">
        <v>5785</v>
      </c>
      <c r="AL74" s="444" t="s">
        <v>4792</v>
      </c>
      <c r="AM74" s="444" t="s">
        <v>5786</v>
      </c>
      <c r="AO74" s="444" t="s">
        <v>5312</v>
      </c>
      <c r="AQ74" s="444" t="s">
        <v>5312</v>
      </c>
    </row>
    <row r="75" spans="1:46" x14ac:dyDescent="0.3">
      <c r="A75" s="444" t="str">
        <v>4020</v>
      </c>
      <c r="E75" s="445" t="s">
        <v>7806</v>
      </c>
      <c r="F75" s="446" t="s">
        <v>5915</v>
      </c>
      <c r="G75" s="444" t="s">
        <v>1006</v>
      </c>
      <c r="H75" s="444" t="s">
        <v>1382</v>
      </c>
      <c r="I75" s="444" t="s">
        <v>1228</v>
      </c>
      <c r="J75" s="444" t="s">
        <v>4730</v>
      </c>
      <c r="K75" s="444" t="s">
        <v>3279</v>
      </c>
      <c r="L75" s="444" t="s">
        <v>3</v>
      </c>
      <c r="M75" s="444" t="s">
        <v>2</v>
      </c>
      <c r="N75" s="444" t="s">
        <v>102</v>
      </c>
      <c r="O75" s="444" t="s">
        <v>5308</v>
      </c>
      <c r="P75" s="444" t="s">
        <v>13</v>
      </c>
      <c r="R75" s="444" t="s">
        <v>35</v>
      </c>
      <c r="S75" s="444" t="s">
        <v>996</v>
      </c>
      <c r="T75" s="444" t="s">
        <v>33</v>
      </c>
      <c r="U75" s="444" t="s">
        <v>5310</v>
      </c>
      <c r="V75" s="444">
        <v>11501</v>
      </c>
      <c r="W75" s="444" t="s">
        <v>33</v>
      </c>
      <c r="X75" s="444" t="s">
        <v>99</v>
      </c>
      <c r="Y75" s="444" t="s">
        <v>1</v>
      </c>
      <c r="Z75" s="444" t="s">
        <v>3710</v>
      </c>
      <c r="AA75" s="444" t="s">
        <v>34</v>
      </c>
      <c r="AB75" s="444" t="s">
        <v>4783</v>
      </c>
      <c r="AC75" s="444" t="s">
        <v>228</v>
      </c>
      <c r="AD75" s="444" t="s">
        <v>200</v>
      </c>
      <c r="AE75" s="444" t="s">
        <v>1103</v>
      </c>
      <c r="AF75" s="444" t="s">
        <v>1684</v>
      </c>
      <c r="AG75" s="444" t="s">
        <v>1229</v>
      </c>
      <c r="AH75" s="444">
        <v>22341424</v>
      </c>
      <c r="AI75" s="444">
        <v>22340161</v>
      </c>
      <c r="AJ75" s="444" t="s">
        <v>3362</v>
      </c>
      <c r="AK75" s="447" t="s">
        <v>5916</v>
      </c>
      <c r="AL75" s="444" t="s">
        <v>4941</v>
      </c>
      <c r="AM75" s="444" t="s">
        <v>5498</v>
      </c>
      <c r="AO75" s="444" t="s">
        <v>5312</v>
      </c>
      <c r="AQ75" s="444" t="s">
        <v>5312</v>
      </c>
    </row>
    <row r="76" spans="1:46" x14ac:dyDescent="0.3">
      <c r="A76" s="444" t="str">
        <v>4021</v>
      </c>
      <c r="E76" s="445" t="s">
        <v>7707</v>
      </c>
      <c r="F76" s="446" t="s">
        <v>5508</v>
      </c>
      <c r="G76" s="444" t="s">
        <v>112</v>
      </c>
      <c r="H76" s="444" t="s">
        <v>1382</v>
      </c>
      <c r="I76" s="444" t="s">
        <v>3477</v>
      </c>
      <c r="J76" s="444" t="s">
        <v>4730</v>
      </c>
      <c r="K76" s="444" t="s">
        <v>3279</v>
      </c>
      <c r="L76" s="444" t="s">
        <v>3</v>
      </c>
      <c r="M76" s="444" t="s">
        <v>2</v>
      </c>
      <c r="N76" s="444" t="s">
        <v>102</v>
      </c>
      <c r="O76" s="444" t="s">
        <v>5308</v>
      </c>
      <c r="P76" s="444" t="s">
        <v>13</v>
      </c>
      <c r="R76" s="444" t="s">
        <v>35</v>
      </c>
      <c r="S76" s="444" t="s">
        <v>996</v>
      </c>
      <c r="T76" s="444" t="s">
        <v>33</v>
      </c>
      <c r="U76" s="444" t="s">
        <v>5310</v>
      </c>
      <c r="V76" s="444">
        <v>11501</v>
      </c>
      <c r="W76" s="444" t="s">
        <v>33</v>
      </c>
      <c r="X76" s="444" t="s">
        <v>99</v>
      </c>
      <c r="Y76" s="444" t="s">
        <v>1</v>
      </c>
      <c r="Z76" s="444" t="s">
        <v>3710</v>
      </c>
      <c r="AA76" s="444" t="s">
        <v>34</v>
      </c>
      <c r="AB76" s="444" t="s">
        <v>4783</v>
      </c>
      <c r="AC76" s="444" t="s">
        <v>228</v>
      </c>
      <c r="AD76" s="444" t="s">
        <v>267</v>
      </c>
      <c r="AE76" s="444" t="s">
        <v>1103</v>
      </c>
      <c r="AF76" s="444" t="s">
        <v>5509</v>
      </c>
      <c r="AG76" s="444" t="s">
        <v>4557</v>
      </c>
      <c r="AH76" s="444">
        <v>22240833</v>
      </c>
      <c r="AI76" s="444">
        <v>22243386</v>
      </c>
      <c r="AJ76" s="444" t="s">
        <v>3493</v>
      </c>
      <c r="AK76" s="447" t="s">
        <v>5510</v>
      </c>
      <c r="AL76" s="444" t="s">
        <v>4941</v>
      </c>
      <c r="AM76" s="444" t="s">
        <v>5498</v>
      </c>
      <c r="AO76" s="444" t="s">
        <v>5312</v>
      </c>
      <c r="AQ76" s="444" t="s">
        <v>5312</v>
      </c>
    </row>
    <row r="77" spans="1:46" x14ac:dyDescent="0.3">
      <c r="A77" s="444" t="str">
        <v>4022</v>
      </c>
      <c r="E77" s="445" t="s">
        <v>7698</v>
      </c>
      <c r="F77" s="446" t="s">
        <v>5479</v>
      </c>
      <c r="G77" s="444" t="s">
        <v>1054</v>
      </c>
      <c r="H77" s="444" t="s">
        <v>1382</v>
      </c>
      <c r="I77" s="444" t="s">
        <v>5480</v>
      </c>
      <c r="J77" s="444" t="s">
        <v>4730</v>
      </c>
      <c r="K77" s="444" t="s">
        <v>3279</v>
      </c>
      <c r="L77" s="444" t="s">
        <v>5</v>
      </c>
      <c r="M77" s="444" t="s">
        <v>2</v>
      </c>
      <c r="N77" s="444" t="s">
        <v>102</v>
      </c>
      <c r="O77" s="444" t="s">
        <v>5308</v>
      </c>
      <c r="P77" s="444" t="s">
        <v>13</v>
      </c>
      <c r="R77" s="444" t="s">
        <v>35</v>
      </c>
      <c r="S77" s="444" t="s">
        <v>996</v>
      </c>
      <c r="T77" s="444" t="s">
        <v>33</v>
      </c>
      <c r="U77" s="444" t="s">
        <v>5310</v>
      </c>
      <c r="V77" s="444">
        <v>11401</v>
      </c>
      <c r="W77" s="444" t="s">
        <v>33</v>
      </c>
      <c r="X77" s="444" t="s">
        <v>110</v>
      </c>
      <c r="Y77" s="444" t="s">
        <v>1</v>
      </c>
      <c r="Z77" s="444" t="s">
        <v>3707</v>
      </c>
      <c r="AA77" s="444" t="s">
        <v>34</v>
      </c>
      <c r="AB77" s="444" t="s">
        <v>4781</v>
      </c>
      <c r="AC77" s="444" t="s">
        <v>230</v>
      </c>
      <c r="AD77" s="444" t="s">
        <v>1192</v>
      </c>
      <c r="AE77" s="444" t="s">
        <v>1103</v>
      </c>
      <c r="AF77" s="444" t="s">
        <v>1485</v>
      </c>
      <c r="AG77" s="444" t="s">
        <v>5481</v>
      </c>
      <c r="AH77" s="444">
        <v>22414151</v>
      </c>
      <c r="AI77" s="444" t="s">
        <v>4769</v>
      </c>
      <c r="AJ77" s="444" t="s">
        <v>5483</v>
      </c>
      <c r="AK77" s="447" t="s">
        <v>5482</v>
      </c>
      <c r="AL77" s="444" t="s">
        <v>4780</v>
      </c>
      <c r="AM77" s="444" t="s">
        <v>5478</v>
      </c>
      <c r="AO77" s="444" t="s">
        <v>5312</v>
      </c>
      <c r="AQ77" s="444" t="s">
        <v>5312</v>
      </c>
    </row>
    <row r="78" spans="1:46" x14ac:dyDescent="0.3">
      <c r="A78" s="444" t="str">
        <v>4023</v>
      </c>
      <c r="E78" s="445" t="s">
        <v>7700</v>
      </c>
      <c r="F78" s="446" t="s">
        <v>5487</v>
      </c>
      <c r="G78" s="444" t="s">
        <v>100</v>
      </c>
      <c r="H78" s="444" t="s">
        <v>1382</v>
      </c>
      <c r="I78" s="444" t="s">
        <v>1488</v>
      </c>
      <c r="J78" s="444" t="s">
        <v>4730</v>
      </c>
      <c r="K78" s="444" t="s">
        <v>3279</v>
      </c>
      <c r="L78" s="444" t="s">
        <v>5</v>
      </c>
      <c r="M78" s="444" t="s">
        <v>2</v>
      </c>
      <c r="N78" s="444" t="s">
        <v>102</v>
      </c>
      <c r="O78" s="444" t="s">
        <v>5308</v>
      </c>
      <c r="P78" s="444" t="s">
        <v>13</v>
      </c>
      <c r="R78" s="444" t="s">
        <v>35</v>
      </c>
      <c r="S78" s="444" t="s">
        <v>996</v>
      </c>
      <c r="T78" s="444" t="s">
        <v>33</v>
      </c>
      <c r="U78" s="444" t="s">
        <v>5310</v>
      </c>
      <c r="V78" s="444">
        <v>11401</v>
      </c>
      <c r="W78" s="444" t="s">
        <v>33</v>
      </c>
      <c r="X78" s="444" t="s">
        <v>110</v>
      </c>
      <c r="Y78" s="444" t="s">
        <v>1</v>
      </c>
      <c r="Z78" s="444" t="s">
        <v>3707</v>
      </c>
      <c r="AA78" s="444" t="s">
        <v>34</v>
      </c>
      <c r="AB78" s="444" t="s">
        <v>4781</v>
      </c>
      <c r="AC78" s="444" t="s">
        <v>230</v>
      </c>
      <c r="AD78" s="444" t="s">
        <v>1192</v>
      </c>
      <c r="AE78" s="444" t="s">
        <v>1103</v>
      </c>
      <c r="AF78" s="444" t="s">
        <v>1489</v>
      </c>
      <c r="AG78" s="444" t="s">
        <v>2750</v>
      </c>
      <c r="AH78" s="444">
        <v>22971704</v>
      </c>
      <c r="AI78" s="444">
        <v>22409672</v>
      </c>
      <c r="AJ78" s="444" t="s">
        <v>4317</v>
      </c>
      <c r="AK78" s="447" t="s">
        <v>5488</v>
      </c>
      <c r="AL78" s="444" t="s">
        <v>4780</v>
      </c>
      <c r="AM78" s="444" t="s">
        <v>5478</v>
      </c>
      <c r="AO78" s="444" t="s">
        <v>5312</v>
      </c>
      <c r="AQ78" s="444" t="s">
        <v>5312</v>
      </c>
      <c r="AT78" s="444" t="s">
        <v>1376</v>
      </c>
    </row>
    <row r="79" spans="1:46" x14ac:dyDescent="0.3">
      <c r="A79" s="444" t="str">
        <v>4024</v>
      </c>
      <c r="E79" s="445" t="s">
        <v>7777</v>
      </c>
      <c r="F79" s="446" t="s">
        <v>5810</v>
      </c>
      <c r="G79" s="444" t="s">
        <v>1188</v>
      </c>
      <c r="H79" s="444" t="s">
        <v>1382</v>
      </c>
      <c r="I79" s="444" t="s">
        <v>4563</v>
      </c>
      <c r="J79" s="444" t="s">
        <v>1</v>
      </c>
      <c r="K79" s="444" t="s">
        <v>3277</v>
      </c>
      <c r="L79" s="444" t="s">
        <v>3</v>
      </c>
      <c r="M79" s="444" t="s">
        <v>1</v>
      </c>
      <c r="N79" s="444" t="s">
        <v>102</v>
      </c>
      <c r="O79" s="444" t="s">
        <v>5308</v>
      </c>
      <c r="P79" s="444" t="s">
        <v>13</v>
      </c>
      <c r="R79" s="444" t="s">
        <v>35</v>
      </c>
      <c r="S79" s="444" t="s">
        <v>996</v>
      </c>
      <c r="T79" s="444" t="s">
        <v>33</v>
      </c>
      <c r="U79" s="444" t="s">
        <v>5310</v>
      </c>
      <c r="V79" s="444">
        <v>11804</v>
      </c>
      <c r="W79" s="444" t="s">
        <v>33</v>
      </c>
      <c r="X79" s="444" t="s">
        <v>62</v>
      </c>
      <c r="Y79" s="444" t="s">
        <v>4</v>
      </c>
      <c r="Z79" s="444" t="s">
        <v>3725</v>
      </c>
      <c r="AA79" s="444" t="s">
        <v>34</v>
      </c>
      <c r="AB79" s="444" t="s">
        <v>63</v>
      </c>
      <c r="AC79" s="444" t="s">
        <v>4793</v>
      </c>
      <c r="AD79" s="444" t="s">
        <v>827</v>
      </c>
      <c r="AE79" s="444" t="s">
        <v>1103</v>
      </c>
      <c r="AF79" s="444" t="s">
        <v>1644</v>
      </c>
      <c r="AG79" s="444" t="s">
        <v>1328</v>
      </c>
      <c r="AH79" s="444">
        <v>22767639</v>
      </c>
      <c r="AI79" s="444">
        <v>22769942</v>
      </c>
      <c r="AJ79" s="444" t="s">
        <v>5812</v>
      </c>
      <c r="AK79" s="447" t="s">
        <v>5811</v>
      </c>
      <c r="AL79" s="444" t="s">
        <v>4543</v>
      </c>
      <c r="AM79" s="444" t="s">
        <v>5343</v>
      </c>
      <c r="AO79" s="444" t="s">
        <v>5312</v>
      </c>
      <c r="AQ79" s="444" t="s">
        <v>5312</v>
      </c>
    </row>
    <row r="80" spans="1:46" x14ac:dyDescent="0.3">
      <c r="A80" s="444" t="str">
        <v>4025</v>
      </c>
      <c r="E80" s="445" t="s">
        <v>8258</v>
      </c>
      <c r="F80" s="446" t="s">
        <v>7312</v>
      </c>
      <c r="G80" s="444" t="s">
        <v>670</v>
      </c>
      <c r="H80" s="444" t="s">
        <v>1382</v>
      </c>
      <c r="I80" s="444" t="s">
        <v>2474</v>
      </c>
      <c r="J80" s="444" t="s">
        <v>62</v>
      </c>
      <c r="K80" s="444" t="s">
        <v>109</v>
      </c>
      <c r="L80" s="444" t="s">
        <v>3</v>
      </c>
      <c r="M80" s="444" t="s">
        <v>11</v>
      </c>
      <c r="N80" s="444" t="s">
        <v>102</v>
      </c>
      <c r="O80" s="444" t="s">
        <v>5308</v>
      </c>
      <c r="P80" s="444" t="s">
        <v>13</v>
      </c>
      <c r="R80" s="444" t="s">
        <v>35</v>
      </c>
      <c r="S80" s="444" t="s">
        <v>996</v>
      </c>
      <c r="T80" s="444" t="s">
        <v>33</v>
      </c>
      <c r="U80" s="444" t="s">
        <v>5310</v>
      </c>
      <c r="V80" s="444">
        <v>21001</v>
      </c>
      <c r="W80" s="444" t="s">
        <v>35</v>
      </c>
      <c r="X80" s="444" t="s">
        <v>11</v>
      </c>
      <c r="Y80" s="444" t="s">
        <v>1</v>
      </c>
      <c r="Z80" s="444" t="s">
        <v>3800</v>
      </c>
      <c r="AA80" s="444" t="s">
        <v>58</v>
      </c>
      <c r="AB80" s="444" t="s">
        <v>109</v>
      </c>
      <c r="AC80" s="444" t="s">
        <v>699</v>
      </c>
      <c r="AD80" s="444" t="s">
        <v>699</v>
      </c>
      <c r="AE80" s="444" t="s">
        <v>5615</v>
      </c>
      <c r="AF80" s="444" t="s">
        <v>2476</v>
      </c>
      <c r="AG80" s="444" t="s">
        <v>2475</v>
      </c>
      <c r="AH80" s="444">
        <v>24603374</v>
      </c>
      <c r="AI80" s="444" t="s">
        <v>4769</v>
      </c>
      <c r="AJ80" s="444" t="s">
        <v>3506</v>
      </c>
      <c r="AK80" s="447" t="s">
        <v>7313</v>
      </c>
      <c r="AL80" s="444" t="s">
        <v>4845</v>
      </c>
      <c r="AM80" s="444" t="s">
        <v>5618</v>
      </c>
      <c r="AO80" s="444" t="s">
        <v>5312</v>
      </c>
      <c r="AQ80" s="444" t="s">
        <v>5312</v>
      </c>
    </row>
    <row r="81" spans="1:43" x14ac:dyDescent="0.3">
      <c r="A81" s="444" t="str">
        <v>4026</v>
      </c>
      <c r="E81" s="445" t="s">
        <v>7975</v>
      </c>
      <c r="F81" s="446" t="s">
        <v>6475</v>
      </c>
      <c r="G81" s="444" t="s">
        <v>459</v>
      </c>
      <c r="H81" s="444" t="s">
        <v>1382</v>
      </c>
      <c r="I81" s="444" t="s">
        <v>1952</v>
      </c>
      <c r="J81" s="444" t="s">
        <v>4730</v>
      </c>
      <c r="K81" s="444" t="s">
        <v>3279</v>
      </c>
      <c r="L81" s="444" t="s">
        <v>6</v>
      </c>
      <c r="M81" s="444" t="s">
        <v>2</v>
      </c>
      <c r="N81" s="444" t="s">
        <v>102</v>
      </c>
      <c r="O81" s="444" t="s">
        <v>5308</v>
      </c>
      <c r="P81" s="444" t="s">
        <v>13</v>
      </c>
      <c r="R81" s="444" t="s">
        <v>35</v>
      </c>
      <c r="S81" s="444" t="s">
        <v>996</v>
      </c>
      <c r="T81" s="444" t="s">
        <v>33</v>
      </c>
      <c r="U81" s="444" t="s">
        <v>5310</v>
      </c>
      <c r="V81" s="444">
        <v>11101</v>
      </c>
      <c r="W81" s="444" t="s">
        <v>33</v>
      </c>
      <c r="X81" s="444" t="s">
        <v>13</v>
      </c>
      <c r="Y81" s="444" t="s">
        <v>1</v>
      </c>
      <c r="Z81" s="444" t="s">
        <v>3694</v>
      </c>
      <c r="AA81" s="444" t="s">
        <v>34</v>
      </c>
      <c r="AB81" s="444" t="s">
        <v>4816</v>
      </c>
      <c r="AC81" s="444" t="s">
        <v>132</v>
      </c>
      <c r="AD81" s="444" t="s">
        <v>132</v>
      </c>
      <c r="AE81" s="444" t="s">
        <v>1103</v>
      </c>
      <c r="AF81" s="444" t="s">
        <v>4316</v>
      </c>
      <c r="AG81" s="444" t="s">
        <v>4859</v>
      </c>
      <c r="AH81" s="444">
        <v>22294490</v>
      </c>
      <c r="AI81" s="444">
        <v>89270902</v>
      </c>
      <c r="AJ81" s="444" t="s">
        <v>6477</v>
      </c>
      <c r="AK81" s="447" t="s">
        <v>6476</v>
      </c>
      <c r="AL81" s="444" t="s">
        <v>4817</v>
      </c>
      <c r="AM81" s="444" t="s">
        <v>6478</v>
      </c>
      <c r="AO81" s="444" t="s">
        <v>5312</v>
      </c>
      <c r="AQ81" s="444" t="s">
        <v>5312</v>
      </c>
    </row>
    <row r="82" spans="1:43" x14ac:dyDescent="0.3">
      <c r="A82" s="444" t="str">
        <v>4027</v>
      </c>
      <c r="E82" s="445" t="s">
        <v>7940</v>
      </c>
      <c r="F82" s="446" t="s">
        <v>6359</v>
      </c>
      <c r="G82" s="444" t="s">
        <v>887</v>
      </c>
      <c r="H82" s="444" t="s">
        <v>1382</v>
      </c>
      <c r="I82" s="444" t="s">
        <v>1888</v>
      </c>
      <c r="J82" s="444" t="s">
        <v>3</v>
      </c>
      <c r="K82" s="444" t="s">
        <v>58</v>
      </c>
      <c r="L82" s="444" t="s">
        <v>9</v>
      </c>
      <c r="M82" s="444" t="s">
        <v>9</v>
      </c>
      <c r="N82" s="444" t="s">
        <v>102</v>
      </c>
      <c r="O82" s="444" t="s">
        <v>5308</v>
      </c>
      <c r="P82" s="444" t="s">
        <v>13</v>
      </c>
      <c r="R82" s="444" t="s">
        <v>35</v>
      </c>
      <c r="S82" s="444" t="s">
        <v>996</v>
      </c>
      <c r="T82" s="444" t="s">
        <v>35</v>
      </c>
      <c r="U82" s="444" t="s">
        <v>5426</v>
      </c>
      <c r="V82" s="444">
        <v>20502</v>
      </c>
      <c r="W82" s="444" t="s">
        <v>35</v>
      </c>
      <c r="X82" s="444" t="s">
        <v>5</v>
      </c>
      <c r="Y82" s="444" t="s">
        <v>2</v>
      </c>
      <c r="Z82" s="444" t="s">
        <v>3774</v>
      </c>
      <c r="AA82" s="444" t="s">
        <v>58</v>
      </c>
      <c r="AB82" s="444" t="s">
        <v>653</v>
      </c>
      <c r="AC82" s="444" t="s">
        <v>4846</v>
      </c>
      <c r="AD82" s="444" t="s">
        <v>654</v>
      </c>
      <c r="AE82" s="444" t="s">
        <v>1103</v>
      </c>
      <c r="AF82" s="444" t="s">
        <v>6360</v>
      </c>
      <c r="AG82" s="444" t="s">
        <v>1890</v>
      </c>
      <c r="AH82" s="444">
        <v>24468558</v>
      </c>
      <c r="AI82" s="444">
        <v>24468558</v>
      </c>
      <c r="AJ82" s="444" t="s">
        <v>1889</v>
      </c>
      <c r="AK82" s="447" t="s">
        <v>6361</v>
      </c>
      <c r="AL82" s="444" t="s">
        <v>4786</v>
      </c>
      <c r="AM82" s="444" t="s">
        <v>5597</v>
      </c>
      <c r="AO82" s="444" t="s">
        <v>5312</v>
      </c>
      <c r="AQ82" s="444" t="s">
        <v>5312</v>
      </c>
    </row>
    <row r="83" spans="1:43" x14ac:dyDescent="0.3">
      <c r="A83" s="444" t="str">
        <v>4028</v>
      </c>
      <c r="E83" s="445" t="s">
        <v>7838</v>
      </c>
      <c r="F83" s="446" t="s">
        <v>6023</v>
      </c>
      <c r="G83" s="444" t="s">
        <v>278</v>
      </c>
      <c r="H83" s="444" t="s">
        <v>1382</v>
      </c>
      <c r="I83" s="444" t="s">
        <v>1733</v>
      </c>
      <c r="J83" s="444" t="s">
        <v>3</v>
      </c>
      <c r="K83" s="444" t="s">
        <v>58</v>
      </c>
      <c r="L83" s="444" t="s">
        <v>5</v>
      </c>
      <c r="M83" s="444" t="s">
        <v>9</v>
      </c>
      <c r="N83" s="444" t="s">
        <v>102</v>
      </c>
      <c r="O83" s="444" t="s">
        <v>5308</v>
      </c>
      <c r="P83" s="444" t="s">
        <v>13</v>
      </c>
      <c r="R83" s="444" t="s">
        <v>35</v>
      </c>
      <c r="S83" s="444" t="s">
        <v>996</v>
      </c>
      <c r="T83" s="444" t="s">
        <v>33</v>
      </c>
      <c r="U83" s="444" t="s">
        <v>5310</v>
      </c>
      <c r="V83" s="444">
        <v>20104</v>
      </c>
      <c r="W83" s="444" t="s">
        <v>35</v>
      </c>
      <c r="X83" s="444" t="s">
        <v>1</v>
      </c>
      <c r="Y83" s="444" t="s">
        <v>4</v>
      </c>
      <c r="Z83" s="444" t="s">
        <v>3739</v>
      </c>
      <c r="AA83" s="444" t="s">
        <v>58</v>
      </c>
      <c r="AB83" s="444" t="s">
        <v>58</v>
      </c>
      <c r="AC83" s="444" t="s">
        <v>124</v>
      </c>
      <c r="AD83" s="444" t="s">
        <v>599</v>
      </c>
      <c r="AE83" s="444" t="s">
        <v>1103</v>
      </c>
      <c r="AF83" s="444" t="s">
        <v>1734</v>
      </c>
      <c r="AG83" s="444" t="s">
        <v>1337</v>
      </c>
      <c r="AH83" s="444">
        <v>24428703</v>
      </c>
      <c r="AI83" s="444" t="s">
        <v>4769</v>
      </c>
      <c r="AJ83" s="444" t="s">
        <v>3599</v>
      </c>
      <c r="AK83" s="447" t="s">
        <v>6024</v>
      </c>
      <c r="AL83" s="444" t="s">
        <v>4813</v>
      </c>
      <c r="AM83" s="444" t="s">
        <v>5559</v>
      </c>
      <c r="AO83" s="444" t="s">
        <v>5312</v>
      </c>
      <c r="AQ83" s="444" t="s">
        <v>5312</v>
      </c>
    </row>
    <row r="84" spans="1:43" x14ac:dyDescent="0.3">
      <c r="A84" s="444" t="str">
        <v>4029</v>
      </c>
      <c r="E84" s="445" t="s">
        <v>8334</v>
      </c>
      <c r="F84" s="446" t="s">
        <v>7527</v>
      </c>
      <c r="G84" s="444" t="s">
        <v>4621</v>
      </c>
      <c r="H84" s="444" t="s">
        <v>1382</v>
      </c>
      <c r="I84" s="444" t="s">
        <v>7528</v>
      </c>
      <c r="J84" s="444" t="s">
        <v>7</v>
      </c>
      <c r="K84" s="444" t="s">
        <v>103</v>
      </c>
      <c r="L84" s="444" t="s">
        <v>5</v>
      </c>
      <c r="M84" s="444" t="s">
        <v>110</v>
      </c>
      <c r="N84" s="444" t="s">
        <v>102</v>
      </c>
      <c r="O84" s="444" t="s">
        <v>5308</v>
      </c>
      <c r="P84" s="444" t="s">
        <v>13</v>
      </c>
      <c r="R84" s="444" t="s">
        <v>35</v>
      </c>
      <c r="S84" s="444" t="s">
        <v>996</v>
      </c>
      <c r="T84" s="444" t="s">
        <v>33</v>
      </c>
      <c r="U84" s="444" t="s">
        <v>5310</v>
      </c>
      <c r="V84" s="444">
        <v>40303</v>
      </c>
      <c r="W84" s="444" t="s">
        <v>102</v>
      </c>
      <c r="X84" s="444" t="s">
        <v>3</v>
      </c>
      <c r="Y84" s="444" t="s">
        <v>3</v>
      </c>
      <c r="Z84" s="444" t="s">
        <v>3896</v>
      </c>
      <c r="AA84" s="444" t="s">
        <v>103</v>
      </c>
      <c r="AB84" s="444" t="s">
        <v>500</v>
      </c>
      <c r="AC84" s="444" t="s">
        <v>41</v>
      </c>
      <c r="AD84" s="444" t="s">
        <v>502</v>
      </c>
      <c r="AE84" s="444" t="s">
        <v>1103</v>
      </c>
      <c r="AF84" s="444" t="s">
        <v>7529</v>
      </c>
      <c r="AG84" s="444" t="s">
        <v>4926</v>
      </c>
      <c r="AH84" s="444">
        <v>72104453</v>
      </c>
      <c r="AI84" s="444" t="s">
        <v>4769</v>
      </c>
      <c r="AJ84" s="444" t="s">
        <v>7531</v>
      </c>
      <c r="AK84" s="447" t="s">
        <v>7530</v>
      </c>
      <c r="AL84" s="444" t="s">
        <v>4991</v>
      </c>
      <c r="AM84" s="444" t="s">
        <v>7532</v>
      </c>
      <c r="AO84" s="444" t="s">
        <v>5312</v>
      </c>
      <c r="AQ84" s="444" t="s">
        <v>5312</v>
      </c>
    </row>
    <row r="85" spans="1:43" x14ac:dyDescent="0.3">
      <c r="A85" s="444" t="str">
        <v>4030</v>
      </c>
      <c r="E85" s="445" t="s">
        <v>7902</v>
      </c>
      <c r="F85" s="446" t="s">
        <v>6235</v>
      </c>
      <c r="G85" s="444" t="s">
        <v>374</v>
      </c>
      <c r="H85" s="444" t="s">
        <v>1382</v>
      </c>
      <c r="I85" s="444" t="s">
        <v>1831</v>
      </c>
      <c r="J85" s="444" t="s">
        <v>4730</v>
      </c>
      <c r="K85" s="444" t="s">
        <v>3279</v>
      </c>
      <c r="L85" s="444" t="s">
        <v>3</v>
      </c>
      <c r="M85" s="444" t="s">
        <v>2</v>
      </c>
      <c r="N85" s="444" t="s">
        <v>102</v>
      </c>
      <c r="O85" s="444" t="s">
        <v>5308</v>
      </c>
      <c r="P85" s="444" t="s">
        <v>13</v>
      </c>
      <c r="R85" s="444" t="s">
        <v>35</v>
      </c>
      <c r="S85" s="444" t="s">
        <v>996</v>
      </c>
      <c r="T85" s="444" t="s">
        <v>33</v>
      </c>
      <c r="U85" s="444" t="s">
        <v>5310</v>
      </c>
      <c r="V85" s="444">
        <v>30305</v>
      </c>
      <c r="W85" s="444" t="s">
        <v>48</v>
      </c>
      <c r="X85" s="444" t="s">
        <v>3</v>
      </c>
      <c r="Y85" s="444" t="s">
        <v>5</v>
      </c>
      <c r="Z85" s="444" t="s">
        <v>3855</v>
      </c>
      <c r="AA85" s="444" t="s">
        <v>120</v>
      </c>
      <c r="AB85" s="444" t="s">
        <v>121</v>
      </c>
      <c r="AC85" s="444" t="s">
        <v>4193</v>
      </c>
      <c r="AD85" s="444" t="s">
        <v>1258</v>
      </c>
      <c r="AE85" s="444" t="s">
        <v>1103</v>
      </c>
      <c r="AF85" s="444" t="s">
        <v>1763</v>
      </c>
      <c r="AG85" s="444" t="s">
        <v>1832</v>
      </c>
      <c r="AH85" s="444">
        <v>22782537</v>
      </c>
      <c r="AI85" s="444">
        <v>22782536</v>
      </c>
      <c r="AJ85" s="444" t="s">
        <v>3365</v>
      </c>
      <c r="AK85" s="447" t="s">
        <v>6236</v>
      </c>
      <c r="AL85" s="444" t="s">
        <v>4941</v>
      </c>
      <c r="AM85" s="444" t="s">
        <v>5498</v>
      </c>
      <c r="AO85" s="444" t="s">
        <v>5312</v>
      </c>
      <c r="AQ85" s="444" t="s">
        <v>5312</v>
      </c>
    </row>
    <row r="86" spans="1:43" x14ac:dyDescent="0.3">
      <c r="A86" s="444" t="str">
        <v>4031</v>
      </c>
      <c r="E86" s="445" t="s">
        <v>8337</v>
      </c>
      <c r="F86" s="446" t="s">
        <v>7537</v>
      </c>
      <c r="G86" s="444" t="s">
        <v>4101</v>
      </c>
      <c r="H86" s="444" t="s">
        <v>1382</v>
      </c>
      <c r="I86" s="444" t="s">
        <v>4623</v>
      </c>
      <c r="J86" s="444" t="s">
        <v>7</v>
      </c>
      <c r="K86" s="444" t="s">
        <v>103</v>
      </c>
      <c r="L86" s="444" t="s">
        <v>7</v>
      </c>
      <c r="M86" s="444" t="s">
        <v>110</v>
      </c>
      <c r="N86" s="444" t="s">
        <v>102</v>
      </c>
      <c r="O86" s="444" t="s">
        <v>5308</v>
      </c>
      <c r="P86" s="444" t="s">
        <v>13</v>
      </c>
      <c r="R86" s="444" t="s">
        <v>35</v>
      </c>
      <c r="S86" s="444" t="s">
        <v>996</v>
      </c>
      <c r="T86" s="444" t="s">
        <v>33</v>
      </c>
      <c r="U86" s="444" t="s">
        <v>5310</v>
      </c>
      <c r="V86" s="444">
        <v>40802</v>
      </c>
      <c r="W86" s="444" t="s">
        <v>102</v>
      </c>
      <c r="X86" s="444" t="s">
        <v>9</v>
      </c>
      <c r="Y86" s="444" t="s">
        <v>2</v>
      </c>
      <c r="Z86" s="444" t="s">
        <v>3919</v>
      </c>
      <c r="AA86" s="444" t="s">
        <v>103</v>
      </c>
      <c r="AB86" s="444" t="s">
        <v>4869</v>
      </c>
      <c r="AC86" s="444" t="s">
        <v>4870</v>
      </c>
      <c r="AD86" s="444" t="s">
        <v>4624</v>
      </c>
      <c r="AE86" s="444" t="s">
        <v>1103</v>
      </c>
      <c r="AF86" s="444" t="s">
        <v>7538</v>
      </c>
      <c r="AG86" s="444" t="s">
        <v>4102</v>
      </c>
      <c r="AH86" s="444">
        <v>22657391</v>
      </c>
      <c r="AI86" s="444" t="s">
        <v>4769</v>
      </c>
      <c r="AJ86" s="444" t="s">
        <v>4555</v>
      </c>
      <c r="AK86" s="447" t="s">
        <v>7539</v>
      </c>
      <c r="AL86" s="444" t="s">
        <v>4801</v>
      </c>
      <c r="AM86" s="444" t="s">
        <v>5700</v>
      </c>
      <c r="AO86" s="444" t="s">
        <v>5312</v>
      </c>
      <c r="AQ86" s="444" t="s">
        <v>5312</v>
      </c>
    </row>
    <row r="87" spans="1:43" x14ac:dyDescent="0.3">
      <c r="A87" s="444" t="str">
        <v>4032</v>
      </c>
      <c r="E87" s="445" t="s">
        <v>8340</v>
      </c>
      <c r="F87" s="446" t="s">
        <v>7542</v>
      </c>
      <c r="G87" s="444" t="s">
        <v>4204</v>
      </c>
      <c r="H87" s="444" t="s">
        <v>1382</v>
      </c>
      <c r="I87" s="444" t="s">
        <v>4214</v>
      </c>
      <c r="J87" s="444" t="s">
        <v>2</v>
      </c>
      <c r="K87" s="444" t="s">
        <v>164</v>
      </c>
      <c r="L87" s="444" t="s">
        <v>1</v>
      </c>
      <c r="M87" s="444" t="s">
        <v>5</v>
      </c>
      <c r="N87" s="444" t="s">
        <v>102</v>
      </c>
      <c r="O87" s="444" t="s">
        <v>5308</v>
      </c>
      <c r="P87" s="444" t="s">
        <v>13</v>
      </c>
      <c r="R87" s="444" t="s">
        <v>35</v>
      </c>
      <c r="S87" s="444" t="s">
        <v>996</v>
      </c>
      <c r="T87" s="444" t="s">
        <v>33</v>
      </c>
      <c r="U87" s="444" t="s">
        <v>5310</v>
      </c>
      <c r="V87" s="444">
        <v>10401</v>
      </c>
      <c r="W87" s="444" t="s">
        <v>33</v>
      </c>
      <c r="X87" s="444" t="s">
        <v>4</v>
      </c>
      <c r="Y87" s="444" t="s">
        <v>1</v>
      </c>
      <c r="Z87" s="444" t="s">
        <v>3653</v>
      </c>
      <c r="AA87" s="444" t="s">
        <v>34</v>
      </c>
      <c r="AB87" s="444" t="s">
        <v>164</v>
      </c>
      <c r="AC87" s="444" t="s">
        <v>222</v>
      </c>
      <c r="AD87" s="444" t="s">
        <v>4205</v>
      </c>
      <c r="AE87" s="444" t="s">
        <v>1103</v>
      </c>
      <c r="AF87" s="444" t="s">
        <v>4315</v>
      </c>
      <c r="AG87" s="444" t="s">
        <v>4314</v>
      </c>
      <c r="AH87" s="444">
        <v>84954832</v>
      </c>
      <c r="AI87" s="444">
        <v>24164832</v>
      </c>
      <c r="AJ87" s="444" t="s">
        <v>4313</v>
      </c>
      <c r="AK87" s="447" t="s">
        <v>7543</v>
      </c>
      <c r="AL87" s="444" t="s">
        <v>4932</v>
      </c>
      <c r="AM87" s="444" t="s">
        <v>5431</v>
      </c>
      <c r="AO87" s="444" t="s">
        <v>5312</v>
      </c>
      <c r="AQ87" s="444" t="s">
        <v>5312</v>
      </c>
    </row>
    <row r="88" spans="1:43" x14ac:dyDescent="0.3">
      <c r="A88" s="444" t="str">
        <v>4033</v>
      </c>
      <c r="E88" s="445" t="s">
        <v>7956</v>
      </c>
      <c r="F88" s="446" t="s">
        <v>6412</v>
      </c>
      <c r="G88" s="444" t="s">
        <v>1177</v>
      </c>
      <c r="H88" s="444" t="s">
        <v>1382</v>
      </c>
      <c r="I88" s="444" t="s">
        <v>1283</v>
      </c>
      <c r="J88" s="444" t="s">
        <v>295</v>
      </c>
      <c r="K88" s="444" t="s">
        <v>4215</v>
      </c>
      <c r="L88" s="444" t="s">
        <v>9</v>
      </c>
      <c r="M88" s="444" t="s">
        <v>4728</v>
      </c>
      <c r="N88" s="444" t="s">
        <v>102</v>
      </c>
      <c r="O88" s="444" t="s">
        <v>5308</v>
      </c>
      <c r="P88" s="444" t="s">
        <v>13</v>
      </c>
      <c r="R88" s="444" t="s">
        <v>35</v>
      </c>
      <c r="S88" s="444" t="s">
        <v>996</v>
      </c>
      <c r="T88" s="444" t="s">
        <v>35</v>
      </c>
      <c r="U88" s="444" t="s">
        <v>5426</v>
      </c>
      <c r="V88" s="444">
        <v>70403</v>
      </c>
      <c r="W88" s="444" t="s">
        <v>60</v>
      </c>
      <c r="X88" s="444" t="s">
        <v>4</v>
      </c>
      <c r="Y88" s="444" t="s">
        <v>3</v>
      </c>
      <c r="Z88" s="444" t="s">
        <v>4048</v>
      </c>
      <c r="AA88" s="444" t="s">
        <v>4215</v>
      </c>
      <c r="AB88" s="444" t="s">
        <v>4851</v>
      </c>
      <c r="AC88" s="444" t="s">
        <v>841</v>
      </c>
      <c r="AD88" s="444" t="s">
        <v>841</v>
      </c>
      <c r="AE88" s="444" t="s">
        <v>5830</v>
      </c>
      <c r="AF88" s="444" t="s">
        <v>6413</v>
      </c>
      <c r="AG88" s="444" t="s">
        <v>1284</v>
      </c>
      <c r="AH88" s="444">
        <v>27550129</v>
      </c>
      <c r="AI88" s="444">
        <v>27550075</v>
      </c>
      <c r="AJ88" s="444" t="s">
        <v>4852</v>
      </c>
      <c r="AK88" s="447" t="s">
        <v>6414</v>
      </c>
      <c r="AL88" s="444" t="s">
        <v>4853</v>
      </c>
      <c r="AM88" s="444" t="s">
        <v>6071</v>
      </c>
      <c r="AO88" s="444" t="s">
        <v>5312</v>
      </c>
      <c r="AQ88" s="444" t="s">
        <v>5312</v>
      </c>
    </row>
    <row r="89" spans="1:43" x14ac:dyDescent="0.3">
      <c r="A89" s="444" t="str">
        <v>4034</v>
      </c>
      <c r="E89" s="445" t="s">
        <v>8270</v>
      </c>
      <c r="F89" s="446" t="s">
        <v>7344</v>
      </c>
      <c r="G89" s="444" t="s">
        <v>679</v>
      </c>
      <c r="H89" s="444" t="s">
        <v>1382</v>
      </c>
      <c r="I89" s="444" t="s">
        <v>1319</v>
      </c>
      <c r="J89" s="444" t="s">
        <v>7</v>
      </c>
      <c r="K89" s="444" t="s">
        <v>103</v>
      </c>
      <c r="L89" s="444" t="s">
        <v>4</v>
      </c>
      <c r="M89" s="444" t="s">
        <v>110</v>
      </c>
      <c r="N89" s="444" t="s">
        <v>102</v>
      </c>
      <c r="O89" s="444" t="s">
        <v>5308</v>
      </c>
      <c r="P89" s="444" t="s">
        <v>13</v>
      </c>
      <c r="R89" s="444" t="s">
        <v>35</v>
      </c>
      <c r="S89" s="444" t="s">
        <v>996</v>
      </c>
      <c r="T89" s="444" t="s">
        <v>33</v>
      </c>
      <c r="U89" s="444" t="s">
        <v>5310</v>
      </c>
      <c r="V89" s="444">
        <v>40204</v>
      </c>
      <c r="W89" s="444" t="s">
        <v>102</v>
      </c>
      <c r="X89" s="444" t="s">
        <v>2</v>
      </c>
      <c r="Y89" s="444" t="s">
        <v>4</v>
      </c>
      <c r="Z89" s="444" t="s">
        <v>3891</v>
      </c>
      <c r="AA89" s="444" t="s">
        <v>103</v>
      </c>
      <c r="AB89" s="444" t="s">
        <v>767</v>
      </c>
      <c r="AC89" s="444" t="s">
        <v>618</v>
      </c>
      <c r="AD89" s="444" t="s">
        <v>618</v>
      </c>
      <c r="AE89" s="444" t="s">
        <v>1103</v>
      </c>
      <c r="AF89" s="444" t="s">
        <v>7345</v>
      </c>
      <c r="AG89" s="444" t="s">
        <v>1320</v>
      </c>
      <c r="AH89" s="444">
        <v>21017459</v>
      </c>
      <c r="AI89" s="444" t="s">
        <v>4769</v>
      </c>
      <c r="AJ89" s="444" t="s">
        <v>2492</v>
      </c>
      <c r="AK89" s="447" t="s">
        <v>7346</v>
      </c>
      <c r="AL89" s="444" t="s">
        <v>4837</v>
      </c>
      <c r="AM89" s="444" t="s">
        <v>7347</v>
      </c>
      <c r="AO89" s="444" t="s">
        <v>5312</v>
      </c>
      <c r="AQ89" s="444" t="s">
        <v>5312</v>
      </c>
    </row>
    <row r="90" spans="1:43" x14ac:dyDescent="0.3">
      <c r="A90" s="444" t="str">
        <v>4035</v>
      </c>
      <c r="E90" s="445" t="s">
        <v>8310</v>
      </c>
      <c r="F90" s="446" t="s">
        <v>7457</v>
      </c>
      <c r="G90" s="444" t="s">
        <v>2968</v>
      </c>
      <c r="H90" s="444" t="s">
        <v>1382</v>
      </c>
      <c r="I90" s="444" t="s">
        <v>2979</v>
      </c>
      <c r="J90" s="444" t="s">
        <v>4728</v>
      </c>
      <c r="K90" s="444" t="s">
        <v>3278</v>
      </c>
      <c r="L90" s="444" t="s">
        <v>4</v>
      </c>
      <c r="M90" s="444" t="s">
        <v>3</v>
      </c>
      <c r="N90" s="444" t="s">
        <v>102</v>
      </c>
      <c r="O90" s="444" t="s">
        <v>5308</v>
      </c>
      <c r="P90" s="444" t="s">
        <v>13</v>
      </c>
      <c r="R90" s="444" t="s">
        <v>35</v>
      </c>
      <c r="S90" s="444" t="s">
        <v>996</v>
      </c>
      <c r="T90" s="444" t="s">
        <v>33</v>
      </c>
      <c r="U90" s="444" t="s">
        <v>5310</v>
      </c>
      <c r="V90" s="444">
        <v>10905</v>
      </c>
      <c r="W90" s="444" t="s">
        <v>33</v>
      </c>
      <c r="X90" s="444" t="s">
        <v>10</v>
      </c>
      <c r="Y90" s="444" t="s">
        <v>5</v>
      </c>
      <c r="Z90" s="444" t="s">
        <v>3687</v>
      </c>
      <c r="AA90" s="444" t="s">
        <v>34</v>
      </c>
      <c r="AB90" s="444" t="s">
        <v>157</v>
      </c>
      <c r="AC90" s="444" t="s">
        <v>4913</v>
      </c>
      <c r="AD90" s="444" t="s">
        <v>4087</v>
      </c>
      <c r="AE90" s="444" t="s">
        <v>1103</v>
      </c>
      <c r="AF90" s="444" t="s">
        <v>4617</v>
      </c>
      <c r="AG90" s="444" t="s">
        <v>3010</v>
      </c>
      <c r="AH90" s="444">
        <v>22821282</v>
      </c>
      <c r="AI90" s="444" t="s">
        <v>4769</v>
      </c>
      <c r="AJ90" s="444" t="s">
        <v>3508</v>
      </c>
      <c r="AK90" s="447" t="s">
        <v>7458</v>
      </c>
      <c r="AL90" s="444" t="s">
        <v>4766</v>
      </c>
      <c r="AM90" s="444" t="s">
        <v>5460</v>
      </c>
      <c r="AO90" s="444" t="s">
        <v>5312</v>
      </c>
      <c r="AQ90" s="444" t="s">
        <v>5312</v>
      </c>
    </row>
    <row r="91" spans="1:43" x14ac:dyDescent="0.3">
      <c r="A91" s="444" t="str">
        <v>4036</v>
      </c>
      <c r="E91" s="445" t="s">
        <v>8338</v>
      </c>
      <c r="F91" s="446" t="s">
        <v>7540</v>
      </c>
      <c r="G91" s="444" t="s">
        <v>4103</v>
      </c>
      <c r="H91" s="444" t="s">
        <v>1382</v>
      </c>
      <c r="I91" s="444" t="s">
        <v>4104</v>
      </c>
      <c r="J91" s="444" t="s">
        <v>4734</v>
      </c>
      <c r="K91" s="444" t="s">
        <v>3280</v>
      </c>
      <c r="L91" s="444" t="s">
        <v>6</v>
      </c>
      <c r="M91" s="444" t="s">
        <v>4729</v>
      </c>
      <c r="N91" s="444" t="s">
        <v>102</v>
      </c>
      <c r="O91" s="444" t="s">
        <v>5308</v>
      </c>
      <c r="P91" s="444" t="s">
        <v>13</v>
      </c>
      <c r="R91" s="444" t="s">
        <v>35</v>
      </c>
      <c r="S91" s="444" t="s">
        <v>996</v>
      </c>
      <c r="T91" s="444" t="s">
        <v>35</v>
      </c>
      <c r="U91" s="444" t="s">
        <v>5426</v>
      </c>
      <c r="V91" s="444">
        <v>60504</v>
      </c>
      <c r="W91" s="444" t="s">
        <v>72</v>
      </c>
      <c r="X91" s="444" t="s">
        <v>5</v>
      </c>
      <c r="Y91" s="444" t="s">
        <v>4</v>
      </c>
      <c r="Z91" s="444" t="s">
        <v>4014</v>
      </c>
      <c r="AA91" s="444" t="s">
        <v>73</v>
      </c>
      <c r="AB91" s="444" t="s">
        <v>4929</v>
      </c>
      <c r="AC91" s="444" t="s">
        <v>4930</v>
      </c>
      <c r="AD91" s="444" t="s">
        <v>4105</v>
      </c>
      <c r="AE91" s="444" t="s">
        <v>5531</v>
      </c>
      <c r="AF91" s="444" t="s">
        <v>4107</v>
      </c>
      <c r="AG91" s="444" t="s">
        <v>4312</v>
      </c>
      <c r="AH91" s="444">
        <v>87035396</v>
      </c>
      <c r="AI91" s="444" t="s">
        <v>4769</v>
      </c>
      <c r="AJ91" s="444" t="s">
        <v>4106</v>
      </c>
      <c r="AK91" s="447" t="s">
        <v>7541</v>
      </c>
      <c r="AL91" s="444" t="s">
        <v>4931</v>
      </c>
      <c r="AM91" s="444" t="s">
        <v>6065</v>
      </c>
      <c r="AO91" s="444" t="s">
        <v>5312</v>
      </c>
      <c r="AQ91" s="444" t="s">
        <v>5312</v>
      </c>
    </row>
    <row r="92" spans="1:43" x14ac:dyDescent="0.3">
      <c r="A92" s="444" t="str">
        <v>4037</v>
      </c>
      <c r="E92" s="445" t="s">
        <v>8087</v>
      </c>
      <c r="F92" s="446" t="s">
        <v>6813</v>
      </c>
      <c r="G92" s="444" t="s">
        <v>559</v>
      </c>
      <c r="H92" s="444" t="s">
        <v>1382</v>
      </c>
      <c r="I92" s="444" t="s">
        <v>1310</v>
      </c>
      <c r="J92" s="444" t="s">
        <v>4730</v>
      </c>
      <c r="K92" s="444" t="s">
        <v>3279</v>
      </c>
      <c r="L92" s="444" t="s">
        <v>6</v>
      </c>
      <c r="M92" s="444" t="s">
        <v>2</v>
      </c>
      <c r="N92" s="444" t="s">
        <v>102</v>
      </c>
      <c r="O92" s="444" t="s">
        <v>5308</v>
      </c>
      <c r="P92" s="444" t="s">
        <v>13</v>
      </c>
      <c r="R92" s="444" t="s">
        <v>35</v>
      </c>
      <c r="S92" s="444" t="s">
        <v>996</v>
      </c>
      <c r="T92" s="444" t="s">
        <v>33</v>
      </c>
      <c r="U92" s="444" t="s">
        <v>5310</v>
      </c>
      <c r="V92" s="444">
        <v>11104</v>
      </c>
      <c r="W92" s="444" t="s">
        <v>33</v>
      </c>
      <c r="X92" s="444" t="s">
        <v>13</v>
      </c>
      <c r="Y92" s="444" t="s">
        <v>4</v>
      </c>
      <c r="Z92" s="444" t="s">
        <v>3697</v>
      </c>
      <c r="AA92" s="444" t="s">
        <v>34</v>
      </c>
      <c r="AB92" s="444" t="s">
        <v>4816</v>
      </c>
      <c r="AC92" s="444" t="s">
        <v>4876</v>
      </c>
      <c r="AD92" s="444" t="s">
        <v>124</v>
      </c>
      <c r="AE92" s="444" t="s">
        <v>1103</v>
      </c>
      <c r="AF92" s="444" t="s">
        <v>4877</v>
      </c>
      <c r="AG92" s="444" t="s">
        <v>4311</v>
      </c>
      <c r="AH92" s="444">
        <v>22296800</v>
      </c>
      <c r="AI92" s="444" t="s">
        <v>4769</v>
      </c>
      <c r="AJ92" s="444" t="s">
        <v>3608</v>
      </c>
      <c r="AK92" s="447" t="s">
        <v>6814</v>
      </c>
      <c r="AL92" s="444" t="s">
        <v>4817</v>
      </c>
      <c r="AM92" s="444" t="s">
        <v>6478</v>
      </c>
      <c r="AO92" s="444" t="s">
        <v>5312</v>
      </c>
      <c r="AQ92" s="444" t="s">
        <v>5312</v>
      </c>
    </row>
    <row r="93" spans="1:43" x14ac:dyDescent="0.3">
      <c r="A93" s="444" t="str">
        <v>4038</v>
      </c>
      <c r="E93" s="445" t="s">
        <v>8292</v>
      </c>
      <c r="F93" s="446" t="s">
        <v>7410</v>
      </c>
      <c r="G93" s="444" t="s">
        <v>311</v>
      </c>
      <c r="H93" s="444" t="s">
        <v>1382</v>
      </c>
      <c r="I93" s="444" t="s">
        <v>2742</v>
      </c>
      <c r="J93" s="444" t="s">
        <v>11</v>
      </c>
      <c r="K93" s="444" t="s">
        <v>117</v>
      </c>
      <c r="L93" s="444" t="s">
        <v>3</v>
      </c>
      <c r="M93" s="444" t="s">
        <v>62</v>
      </c>
      <c r="N93" s="444" t="s">
        <v>102</v>
      </c>
      <c r="O93" s="444" t="s">
        <v>5308</v>
      </c>
      <c r="P93" s="444" t="s">
        <v>13</v>
      </c>
      <c r="R93" s="444" t="s">
        <v>35</v>
      </c>
      <c r="S93" s="444" t="s">
        <v>996</v>
      </c>
      <c r="T93" s="444" t="s">
        <v>35</v>
      </c>
      <c r="U93" s="444" t="s">
        <v>5426</v>
      </c>
      <c r="V93" s="444">
        <v>50308</v>
      </c>
      <c r="W93" s="444" t="s">
        <v>118</v>
      </c>
      <c r="X93" s="444" t="s">
        <v>3</v>
      </c>
      <c r="Y93" s="444" t="s">
        <v>9</v>
      </c>
      <c r="Z93" s="444" t="s">
        <v>3943</v>
      </c>
      <c r="AA93" s="444" t="s">
        <v>4789</v>
      </c>
      <c r="AB93" s="444" t="s">
        <v>117</v>
      </c>
      <c r="AC93" s="444" t="s">
        <v>4895</v>
      </c>
      <c r="AD93" s="444" t="s">
        <v>2745</v>
      </c>
      <c r="AE93" s="444" t="s">
        <v>2987</v>
      </c>
      <c r="AF93" s="444" t="s">
        <v>2770</v>
      </c>
      <c r="AG93" s="444" t="s">
        <v>2769</v>
      </c>
      <c r="AH93" s="444">
        <v>26545042</v>
      </c>
      <c r="AI93" s="444">
        <v>26545044</v>
      </c>
      <c r="AJ93" s="444" t="s">
        <v>4310</v>
      </c>
      <c r="AK93" s="447" t="s">
        <v>7411</v>
      </c>
      <c r="AL93" s="444" t="s">
        <v>4896</v>
      </c>
      <c r="AM93" s="444" t="s">
        <v>4920</v>
      </c>
      <c r="AO93" s="444" t="s">
        <v>5312</v>
      </c>
      <c r="AQ93" s="444" t="s">
        <v>5312</v>
      </c>
    </row>
    <row r="94" spans="1:43" x14ac:dyDescent="0.3">
      <c r="A94" s="444" t="str">
        <v>4039</v>
      </c>
      <c r="E94" s="445" t="s">
        <v>7674</v>
      </c>
      <c r="F94" s="446" t="s">
        <v>5392</v>
      </c>
      <c r="G94" s="444" t="s">
        <v>1056</v>
      </c>
      <c r="H94" s="444" t="s">
        <v>1382</v>
      </c>
      <c r="I94" s="444" t="s">
        <v>3210</v>
      </c>
      <c r="J94" s="444" t="s">
        <v>3</v>
      </c>
      <c r="K94" s="444" t="s">
        <v>58</v>
      </c>
      <c r="L94" s="444" t="s">
        <v>4</v>
      </c>
      <c r="M94" s="444" t="s">
        <v>9</v>
      </c>
      <c r="N94" s="444" t="s">
        <v>102</v>
      </c>
      <c r="O94" s="444" t="s">
        <v>5308</v>
      </c>
      <c r="P94" s="444" t="s">
        <v>13</v>
      </c>
      <c r="R94" s="444" t="s">
        <v>35</v>
      </c>
      <c r="S94" s="444" t="s">
        <v>996</v>
      </c>
      <c r="T94" s="444" t="s">
        <v>33</v>
      </c>
      <c r="U94" s="444" t="s">
        <v>5310</v>
      </c>
      <c r="V94" s="444">
        <v>20108</v>
      </c>
      <c r="W94" s="444" t="s">
        <v>35</v>
      </c>
      <c r="X94" s="444" t="s">
        <v>1</v>
      </c>
      <c r="Y94" s="444" t="s">
        <v>9</v>
      </c>
      <c r="Z94" s="444" t="s">
        <v>3743</v>
      </c>
      <c r="AA94" s="444" t="s">
        <v>58</v>
      </c>
      <c r="AB94" s="444" t="s">
        <v>58</v>
      </c>
      <c r="AC94" s="444" t="s">
        <v>81</v>
      </c>
      <c r="AD94" s="444" t="s">
        <v>3237</v>
      </c>
      <c r="AE94" s="444" t="s">
        <v>1103</v>
      </c>
      <c r="AF94" s="444" t="s">
        <v>3357</v>
      </c>
      <c r="AG94" s="444" t="s">
        <v>5393</v>
      </c>
      <c r="AH94" s="444">
        <v>22890919</v>
      </c>
      <c r="AI94" s="444">
        <v>22282076</v>
      </c>
      <c r="AJ94" s="444" t="s">
        <v>5395</v>
      </c>
      <c r="AK94" s="447" t="s">
        <v>5394</v>
      </c>
      <c r="AL94" s="444" t="s">
        <v>5061</v>
      </c>
      <c r="AM94" s="444" t="s">
        <v>5396</v>
      </c>
      <c r="AO94" s="444" t="s">
        <v>5312</v>
      </c>
      <c r="AQ94" s="444" t="s">
        <v>5312</v>
      </c>
    </row>
    <row r="95" spans="1:43" x14ac:dyDescent="0.3">
      <c r="A95" s="444" t="str">
        <v>4040</v>
      </c>
      <c r="E95" s="445" t="s">
        <v>8247</v>
      </c>
      <c r="F95" s="446" t="s">
        <v>7286</v>
      </c>
      <c r="G95" s="444" t="s">
        <v>662</v>
      </c>
      <c r="H95" s="444" t="s">
        <v>1382</v>
      </c>
      <c r="I95" s="444" t="s">
        <v>3486</v>
      </c>
      <c r="J95" s="444" t="s">
        <v>4730</v>
      </c>
      <c r="K95" s="444" t="s">
        <v>3279</v>
      </c>
      <c r="L95" s="444" t="s">
        <v>6</v>
      </c>
      <c r="M95" s="444" t="s">
        <v>2</v>
      </c>
      <c r="N95" s="444" t="s">
        <v>102</v>
      </c>
      <c r="O95" s="444" t="s">
        <v>5308</v>
      </c>
      <c r="P95" s="444" t="s">
        <v>13</v>
      </c>
      <c r="R95" s="444" t="s">
        <v>35</v>
      </c>
      <c r="S95" s="444" t="s">
        <v>996</v>
      </c>
      <c r="T95" s="444" t="s">
        <v>33</v>
      </c>
      <c r="U95" s="444" t="s">
        <v>5310</v>
      </c>
      <c r="V95" s="444">
        <v>11102</v>
      </c>
      <c r="W95" s="444" t="s">
        <v>33</v>
      </c>
      <c r="X95" s="444" t="s">
        <v>13</v>
      </c>
      <c r="Y95" s="444" t="s">
        <v>2</v>
      </c>
      <c r="Z95" s="444" t="s">
        <v>3695</v>
      </c>
      <c r="AA95" s="444" t="s">
        <v>34</v>
      </c>
      <c r="AB95" s="444" t="s">
        <v>4816</v>
      </c>
      <c r="AC95" s="444" t="s">
        <v>81</v>
      </c>
      <c r="AD95" s="444" t="s">
        <v>81</v>
      </c>
      <c r="AE95" s="444" t="s">
        <v>1103</v>
      </c>
      <c r="AF95" s="444" t="s">
        <v>2459</v>
      </c>
      <c r="AG95" s="444" t="s">
        <v>2458</v>
      </c>
      <c r="AH95" s="444">
        <v>22928412</v>
      </c>
      <c r="AI95" s="444">
        <v>25290178</v>
      </c>
      <c r="AJ95" s="444" t="s">
        <v>4858</v>
      </c>
      <c r="AK95" s="447" t="s">
        <v>7287</v>
      </c>
      <c r="AL95" s="444" t="s">
        <v>4817</v>
      </c>
      <c r="AM95" s="444" t="s">
        <v>5468</v>
      </c>
      <c r="AO95" s="444" t="s">
        <v>5312</v>
      </c>
      <c r="AQ95" s="444" t="s">
        <v>5312</v>
      </c>
    </row>
    <row r="96" spans="1:43" x14ac:dyDescent="0.3">
      <c r="A96" s="444" t="str">
        <v>4041</v>
      </c>
      <c r="E96" s="445" t="s">
        <v>7845</v>
      </c>
      <c r="F96" s="446" t="s">
        <v>6046</v>
      </c>
      <c r="G96" s="444" t="s">
        <v>288</v>
      </c>
      <c r="H96" s="444" t="s">
        <v>1382</v>
      </c>
      <c r="I96" s="444" t="s">
        <v>1285</v>
      </c>
      <c r="J96" s="444" t="s">
        <v>4730</v>
      </c>
      <c r="K96" s="444" t="s">
        <v>3279</v>
      </c>
      <c r="L96" s="444" t="s">
        <v>5</v>
      </c>
      <c r="M96" s="444" t="s">
        <v>2</v>
      </c>
      <c r="N96" s="444" t="s">
        <v>102</v>
      </c>
      <c r="O96" s="444" t="s">
        <v>5308</v>
      </c>
      <c r="P96" s="444" t="s">
        <v>13</v>
      </c>
      <c r="R96" s="444" t="s">
        <v>35</v>
      </c>
      <c r="S96" s="444" t="s">
        <v>996</v>
      </c>
      <c r="T96" s="444" t="s">
        <v>33</v>
      </c>
      <c r="U96" s="444" t="s">
        <v>5310</v>
      </c>
      <c r="V96" s="444">
        <v>11401</v>
      </c>
      <c r="W96" s="444" t="s">
        <v>33</v>
      </c>
      <c r="X96" s="444" t="s">
        <v>110</v>
      </c>
      <c r="Y96" s="444" t="s">
        <v>1</v>
      </c>
      <c r="Z96" s="444" t="s">
        <v>3707</v>
      </c>
      <c r="AA96" s="444" t="s">
        <v>34</v>
      </c>
      <c r="AB96" s="444" t="s">
        <v>4781</v>
      </c>
      <c r="AC96" s="444" t="s">
        <v>230</v>
      </c>
      <c r="AD96" s="444" t="s">
        <v>81</v>
      </c>
      <c r="AE96" s="444" t="s">
        <v>1103</v>
      </c>
      <c r="AF96" s="444" t="s">
        <v>6047</v>
      </c>
      <c r="AG96" s="444" t="s">
        <v>3245</v>
      </c>
      <c r="AH96" s="444">
        <v>22363886</v>
      </c>
      <c r="AI96" s="444">
        <v>22977533</v>
      </c>
      <c r="AJ96" s="444" t="s">
        <v>6049</v>
      </c>
      <c r="AK96" s="447" t="s">
        <v>6048</v>
      </c>
      <c r="AL96" s="444" t="s">
        <v>4780</v>
      </c>
      <c r="AM96" s="444" t="s">
        <v>5478</v>
      </c>
      <c r="AO96" s="444" t="s">
        <v>5312</v>
      </c>
      <c r="AQ96" s="444" t="s">
        <v>5312</v>
      </c>
    </row>
    <row r="97" spans="1:46" x14ac:dyDescent="0.3">
      <c r="A97" s="444" t="str">
        <v>4042</v>
      </c>
      <c r="E97" s="445" t="s">
        <v>7863</v>
      </c>
      <c r="F97" s="446" t="s">
        <v>6114</v>
      </c>
      <c r="G97" s="444" t="s">
        <v>190</v>
      </c>
      <c r="H97" s="444" t="s">
        <v>1382</v>
      </c>
      <c r="I97" s="444" t="s">
        <v>3480</v>
      </c>
      <c r="J97" s="444" t="s">
        <v>3</v>
      </c>
      <c r="K97" s="444" t="s">
        <v>58</v>
      </c>
      <c r="L97" s="444" t="s">
        <v>4</v>
      </c>
      <c r="M97" s="444" t="s">
        <v>9</v>
      </c>
      <c r="N97" s="444" t="s">
        <v>102</v>
      </c>
      <c r="O97" s="444" t="s">
        <v>5308</v>
      </c>
      <c r="P97" s="444" t="s">
        <v>13</v>
      </c>
      <c r="R97" s="444" t="s">
        <v>35</v>
      </c>
      <c r="S97" s="444" t="s">
        <v>996</v>
      </c>
      <c r="T97" s="444" t="s">
        <v>33</v>
      </c>
      <c r="U97" s="444" t="s">
        <v>5310</v>
      </c>
      <c r="V97" s="444">
        <v>20108</v>
      </c>
      <c r="W97" s="444" t="s">
        <v>35</v>
      </c>
      <c r="X97" s="444" t="s">
        <v>1</v>
      </c>
      <c r="Y97" s="444" t="s">
        <v>9</v>
      </c>
      <c r="Z97" s="444" t="s">
        <v>3743</v>
      </c>
      <c r="AA97" s="444" t="s">
        <v>58</v>
      </c>
      <c r="AB97" s="444" t="s">
        <v>58</v>
      </c>
      <c r="AC97" s="444" t="s">
        <v>81</v>
      </c>
      <c r="AD97" s="444" t="s">
        <v>81</v>
      </c>
      <c r="AE97" s="444" t="s">
        <v>1103</v>
      </c>
      <c r="AF97" s="444" t="s">
        <v>4574</v>
      </c>
      <c r="AG97" s="444" t="s">
        <v>3601</v>
      </c>
      <c r="AH97" s="444">
        <v>22390282</v>
      </c>
      <c r="AI97" s="444">
        <v>22930440</v>
      </c>
      <c r="AJ97" s="444" t="s">
        <v>3363</v>
      </c>
      <c r="AK97" s="447" t="s">
        <v>6115</v>
      </c>
      <c r="AL97" s="444" t="s">
        <v>4965</v>
      </c>
      <c r="AM97" s="444" t="s">
        <v>6116</v>
      </c>
      <c r="AO97" s="444" t="s">
        <v>5312</v>
      </c>
      <c r="AQ97" s="444" t="s">
        <v>5312</v>
      </c>
    </row>
    <row r="98" spans="1:46" x14ac:dyDescent="0.3">
      <c r="A98" s="444" t="str">
        <v>4043</v>
      </c>
      <c r="E98" s="445" t="s">
        <v>8004</v>
      </c>
      <c r="F98" s="446" t="s">
        <v>6569</v>
      </c>
      <c r="G98" s="444" t="s">
        <v>491</v>
      </c>
      <c r="H98" s="444" t="s">
        <v>1382</v>
      </c>
      <c r="I98" s="444" t="s">
        <v>1281</v>
      </c>
      <c r="J98" s="444" t="s">
        <v>4730</v>
      </c>
      <c r="K98" s="444" t="s">
        <v>3279</v>
      </c>
      <c r="L98" s="444" t="s">
        <v>2</v>
      </c>
      <c r="M98" s="444" t="s">
        <v>2</v>
      </c>
      <c r="N98" s="444" t="s">
        <v>102</v>
      </c>
      <c r="O98" s="444" t="s">
        <v>5308</v>
      </c>
      <c r="P98" s="444" t="s">
        <v>13</v>
      </c>
      <c r="R98" s="444" t="s">
        <v>35</v>
      </c>
      <c r="S98" s="444" t="s">
        <v>996</v>
      </c>
      <c r="T98" s="444" t="s">
        <v>33</v>
      </c>
      <c r="U98" s="444" t="s">
        <v>5310</v>
      </c>
      <c r="V98" s="444">
        <v>10804</v>
      </c>
      <c r="W98" s="444" t="s">
        <v>33</v>
      </c>
      <c r="X98" s="444" t="s">
        <v>9</v>
      </c>
      <c r="Y98" s="444" t="s">
        <v>4</v>
      </c>
      <c r="Z98" s="444" t="s">
        <v>3679</v>
      </c>
      <c r="AA98" s="444" t="s">
        <v>34</v>
      </c>
      <c r="AB98" s="444" t="s">
        <v>4831</v>
      </c>
      <c r="AC98" s="444" t="s">
        <v>4862</v>
      </c>
      <c r="AD98" s="444" t="s">
        <v>3371</v>
      </c>
      <c r="AE98" s="444" t="s">
        <v>1103</v>
      </c>
      <c r="AF98" s="444" t="s">
        <v>4864</v>
      </c>
      <c r="AG98" s="444" t="s">
        <v>3372</v>
      </c>
      <c r="AH98" s="444">
        <v>22298517</v>
      </c>
      <c r="AI98" s="444">
        <v>22852762</v>
      </c>
      <c r="AJ98" s="444" t="s">
        <v>4863</v>
      </c>
      <c r="AK98" s="447" t="s">
        <v>6570</v>
      </c>
      <c r="AL98" s="444" t="s">
        <v>4865</v>
      </c>
      <c r="AM98" s="444" t="s">
        <v>5458</v>
      </c>
      <c r="AO98" s="444" t="s">
        <v>5312</v>
      </c>
      <c r="AQ98" s="444" t="s">
        <v>5312</v>
      </c>
    </row>
    <row r="99" spans="1:46" x14ac:dyDescent="0.3">
      <c r="A99" s="444" t="str">
        <v>4044</v>
      </c>
      <c r="E99" s="445" t="s">
        <v>8315</v>
      </c>
      <c r="F99" s="446" t="s">
        <v>7472</v>
      </c>
      <c r="G99" s="444" t="s">
        <v>2972</v>
      </c>
      <c r="H99" s="444" t="s">
        <v>1382</v>
      </c>
      <c r="I99" s="444" t="s">
        <v>2982</v>
      </c>
      <c r="J99" s="444" t="s">
        <v>10</v>
      </c>
      <c r="K99" s="444" t="s">
        <v>786</v>
      </c>
      <c r="L99" s="444" t="s">
        <v>6</v>
      </c>
      <c r="M99" s="444" t="s">
        <v>743</v>
      </c>
      <c r="N99" s="444" t="s">
        <v>102</v>
      </c>
      <c r="O99" s="444" t="s">
        <v>5308</v>
      </c>
      <c r="P99" s="444" t="s">
        <v>13</v>
      </c>
      <c r="R99" s="444" t="s">
        <v>35</v>
      </c>
      <c r="S99" s="444" t="s">
        <v>996</v>
      </c>
      <c r="T99" s="444" t="s">
        <v>35</v>
      </c>
      <c r="U99" s="444" t="s">
        <v>5426</v>
      </c>
      <c r="V99" s="444">
        <v>50206</v>
      </c>
      <c r="W99" s="444" t="s">
        <v>118</v>
      </c>
      <c r="X99" s="444" t="s">
        <v>2</v>
      </c>
      <c r="Y99" s="444" t="s">
        <v>6</v>
      </c>
      <c r="Z99" s="444" t="s">
        <v>3935</v>
      </c>
      <c r="AA99" s="444" t="s">
        <v>4789</v>
      </c>
      <c r="AB99" s="444" t="s">
        <v>786</v>
      </c>
      <c r="AC99" s="444" t="s">
        <v>788</v>
      </c>
      <c r="AD99" s="444" t="s">
        <v>788</v>
      </c>
      <c r="AE99" s="444" t="s">
        <v>2987</v>
      </c>
      <c r="AF99" s="444" t="s">
        <v>7473</v>
      </c>
      <c r="AG99" s="444" t="s">
        <v>4309</v>
      </c>
      <c r="AH99" s="444">
        <v>26821213</v>
      </c>
      <c r="AI99" s="444">
        <v>26821210</v>
      </c>
      <c r="AJ99" s="444" t="s">
        <v>3509</v>
      </c>
      <c r="AK99" s="447" t="s">
        <v>7474</v>
      </c>
      <c r="AL99" s="444" t="s">
        <v>4917</v>
      </c>
      <c r="AM99" s="444" t="s">
        <v>6180</v>
      </c>
      <c r="AO99" s="444" t="s">
        <v>5312</v>
      </c>
      <c r="AQ99" s="444" t="s">
        <v>5312</v>
      </c>
      <c r="AT99" s="444" t="s">
        <v>1376</v>
      </c>
    </row>
    <row r="100" spans="1:46" x14ac:dyDescent="0.3">
      <c r="A100" s="444" t="str">
        <v>4045</v>
      </c>
      <c r="E100" s="445" t="s">
        <v>7852</v>
      </c>
      <c r="F100" s="446" t="s">
        <v>6077</v>
      </c>
      <c r="G100" s="444" t="s">
        <v>79</v>
      </c>
      <c r="H100" s="444" t="s">
        <v>1382</v>
      </c>
      <c r="I100" s="444" t="s">
        <v>1261</v>
      </c>
      <c r="J100" s="444" t="s">
        <v>110</v>
      </c>
      <c r="K100" s="444" t="s">
        <v>377</v>
      </c>
      <c r="L100" s="444" t="s">
        <v>1</v>
      </c>
      <c r="M100" s="444" t="s">
        <v>6</v>
      </c>
      <c r="N100" s="444" t="s">
        <v>102</v>
      </c>
      <c r="O100" s="444" t="s">
        <v>5308</v>
      </c>
      <c r="P100" s="444" t="s">
        <v>13</v>
      </c>
      <c r="R100" s="444" t="s">
        <v>35</v>
      </c>
      <c r="S100" s="444" t="s">
        <v>996</v>
      </c>
      <c r="T100" s="444" t="s">
        <v>33</v>
      </c>
      <c r="U100" s="444" t="s">
        <v>5310</v>
      </c>
      <c r="V100" s="444">
        <v>11901</v>
      </c>
      <c r="W100" s="444" t="s">
        <v>33</v>
      </c>
      <c r="X100" s="444" t="s">
        <v>378</v>
      </c>
      <c r="Y100" s="444" t="s">
        <v>1</v>
      </c>
      <c r="Z100" s="444" t="s">
        <v>5530</v>
      </c>
      <c r="AA100" s="444" t="s">
        <v>34</v>
      </c>
      <c r="AB100" s="444" t="s">
        <v>377</v>
      </c>
      <c r="AC100" s="444" t="s">
        <v>4815</v>
      </c>
      <c r="AD100" s="444" t="s">
        <v>1751</v>
      </c>
      <c r="AE100" s="444" t="s">
        <v>5531</v>
      </c>
      <c r="AF100" s="444" t="s">
        <v>6078</v>
      </c>
      <c r="AG100" s="444" t="s">
        <v>1262</v>
      </c>
      <c r="AH100" s="444">
        <v>27710212</v>
      </c>
      <c r="AI100" s="444" t="s">
        <v>4769</v>
      </c>
      <c r="AJ100" s="444" t="s">
        <v>2995</v>
      </c>
      <c r="AK100" s="447" t="s">
        <v>6079</v>
      </c>
      <c r="AL100" s="444" t="s">
        <v>6080</v>
      </c>
      <c r="AM100" s="444" t="s">
        <v>5533</v>
      </c>
      <c r="AO100" s="444" t="s">
        <v>5312</v>
      </c>
      <c r="AQ100" s="444" t="s">
        <v>5312</v>
      </c>
    </row>
    <row r="101" spans="1:46" x14ac:dyDescent="0.3">
      <c r="A101" s="444" t="str">
        <v>4046</v>
      </c>
      <c r="E101" s="445" t="s">
        <v>8136</v>
      </c>
      <c r="F101" s="446" t="s">
        <v>6960</v>
      </c>
      <c r="G101" s="444" t="s">
        <v>357</v>
      </c>
      <c r="H101" s="444" t="s">
        <v>1382</v>
      </c>
      <c r="I101" s="444" t="s">
        <v>2251</v>
      </c>
      <c r="J101" s="444" t="s">
        <v>7</v>
      </c>
      <c r="K101" s="444" t="s">
        <v>103</v>
      </c>
      <c r="L101" s="444" t="s">
        <v>5</v>
      </c>
      <c r="M101" s="444" t="s">
        <v>110</v>
      </c>
      <c r="N101" s="444" t="s">
        <v>102</v>
      </c>
      <c r="O101" s="444" t="s">
        <v>5308</v>
      </c>
      <c r="P101" s="444" t="s">
        <v>13</v>
      </c>
      <c r="R101" s="444" t="s">
        <v>35</v>
      </c>
      <c r="S101" s="444" t="s">
        <v>996</v>
      </c>
      <c r="T101" s="444" t="s">
        <v>33</v>
      </c>
      <c r="U101" s="444" t="s">
        <v>5310</v>
      </c>
      <c r="V101" s="444">
        <v>40301</v>
      </c>
      <c r="W101" s="444" t="s">
        <v>102</v>
      </c>
      <c r="X101" s="444" t="s">
        <v>3</v>
      </c>
      <c r="Y101" s="444" t="s">
        <v>1</v>
      </c>
      <c r="Z101" s="444" t="s">
        <v>3894</v>
      </c>
      <c r="AA101" s="444" t="s">
        <v>103</v>
      </c>
      <c r="AB101" s="444" t="s">
        <v>500</v>
      </c>
      <c r="AC101" s="444" t="s">
        <v>500</v>
      </c>
      <c r="AD101" s="444" t="s">
        <v>2252</v>
      </c>
      <c r="AE101" s="444" t="s">
        <v>1103</v>
      </c>
      <c r="AF101" s="444" t="s">
        <v>6961</v>
      </c>
      <c r="AG101" s="444" t="s">
        <v>4882</v>
      </c>
      <c r="AH101" s="444">
        <v>22440776</v>
      </c>
      <c r="AI101" s="444">
        <v>22443684</v>
      </c>
      <c r="AJ101" s="444" t="s">
        <v>4600</v>
      </c>
      <c r="AK101" s="447" t="s">
        <v>6962</v>
      </c>
      <c r="AL101" s="444" t="s">
        <v>3437</v>
      </c>
      <c r="AM101" s="444" t="s">
        <v>5504</v>
      </c>
      <c r="AO101" s="444" t="s">
        <v>5312</v>
      </c>
      <c r="AQ101" s="444" t="s">
        <v>5312</v>
      </c>
    </row>
    <row r="102" spans="1:46" x14ac:dyDescent="0.3">
      <c r="A102" s="444" t="str">
        <v>4047</v>
      </c>
      <c r="E102" s="445" t="s">
        <v>8304</v>
      </c>
      <c r="F102" s="446" t="s">
        <v>7443</v>
      </c>
      <c r="G102" s="444" t="s">
        <v>2619</v>
      </c>
      <c r="H102" s="444" t="s">
        <v>1382</v>
      </c>
      <c r="I102" s="444" t="s">
        <v>2621</v>
      </c>
      <c r="J102" s="444" t="s">
        <v>11</v>
      </c>
      <c r="K102" s="444" t="s">
        <v>117</v>
      </c>
      <c r="L102" s="444" t="s">
        <v>6</v>
      </c>
      <c r="M102" s="444" t="s">
        <v>62</v>
      </c>
      <c r="N102" s="444" t="s">
        <v>102</v>
      </c>
      <c r="O102" s="444" t="s">
        <v>5308</v>
      </c>
      <c r="P102" s="444" t="s">
        <v>13</v>
      </c>
      <c r="R102" s="444" t="s">
        <v>35</v>
      </c>
      <c r="S102" s="444" t="s">
        <v>996</v>
      </c>
      <c r="T102" s="444" t="s">
        <v>33</v>
      </c>
      <c r="U102" s="444" t="s">
        <v>5310</v>
      </c>
      <c r="V102" s="444">
        <v>50503</v>
      </c>
      <c r="W102" s="444" t="s">
        <v>118</v>
      </c>
      <c r="X102" s="444" t="s">
        <v>5</v>
      </c>
      <c r="Y102" s="444" t="s">
        <v>3</v>
      </c>
      <c r="Z102" s="444" t="s">
        <v>3950</v>
      </c>
      <c r="AA102" s="444" t="s">
        <v>4789</v>
      </c>
      <c r="AB102" s="444" t="s">
        <v>4899</v>
      </c>
      <c r="AC102" s="444" t="s">
        <v>4900</v>
      </c>
      <c r="AD102" s="444" t="s">
        <v>2620</v>
      </c>
      <c r="AE102" s="444" t="s">
        <v>2987</v>
      </c>
      <c r="AF102" s="444" t="s">
        <v>3009</v>
      </c>
      <c r="AG102" s="444" t="s">
        <v>3384</v>
      </c>
      <c r="AH102" s="444">
        <v>26700682</v>
      </c>
      <c r="AI102" s="444">
        <v>89209095</v>
      </c>
      <c r="AJ102" s="444" t="s">
        <v>2806</v>
      </c>
      <c r="AK102" s="447" t="s">
        <v>7444</v>
      </c>
      <c r="AL102" s="444" t="s">
        <v>4901</v>
      </c>
      <c r="AM102" s="444" t="s">
        <v>5768</v>
      </c>
      <c r="AO102" s="444" t="s">
        <v>5312</v>
      </c>
      <c r="AQ102" s="444" t="s">
        <v>5312</v>
      </c>
    </row>
    <row r="103" spans="1:46" x14ac:dyDescent="0.3">
      <c r="A103" s="444" t="str">
        <v>4048</v>
      </c>
      <c r="E103" s="445" t="s">
        <v>7881</v>
      </c>
      <c r="F103" s="446" t="s">
        <v>6171</v>
      </c>
      <c r="G103" s="444" t="s">
        <v>356</v>
      </c>
      <c r="H103" s="444" t="s">
        <v>1382</v>
      </c>
      <c r="I103" s="444" t="s">
        <v>1797</v>
      </c>
      <c r="J103" s="444" t="s">
        <v>3</v>
      </c>
      <c r="K103" s="444" t="s">
        <v>58</v>
      </c>
      <c r="L103" s="444" t="s">
        <v>1</v>
      </c>
      <c r="M103" s="444" t="s">
        <v>9</v>
      </c>
      <c r="N103" s="444" t="s">
        <v>102</v>
      </c>
      <c r="O103" s="444" t="s">
        <v>5308</v>
      </c>
      <c r="P103" s="444" t="s">
        <v>13</v>
      </c>
      <c r="R103" s="444" t="s">
        <v>35</v>
      </c>
      <c r="S103" s="444" t="s">
        <v>996</v>
      </c>
      <c r="T103" s="444" t="s">
        <v>33</v>
      </c>
      <c r="U103" s="444" t="s">
        <v>5310</v>
      </c>
      <c r="V103" s="444">
        <v>20101</v>
      </c>
      <c r="W103" s="444" t="s">
        <v>35</v>
      </c>
      <c r="X103" s="444" t="s">
        <v>1</v>
      </c>
      <c r="Y103" s="444" t="s">
        <v>1</v>
      </c>
      <c r="Z103" s="444" t="s">
        <v>3736</v>
      </c>
      <c r="AA103" s="444" t="s">
        <v>58</v>
      </c>
      <c r="AB103" s="444" t="s">
        <v>58</v>
      </c>
      <c r="AC103" s="444" t="s">
        <v>58</v>
      </c>
      <c r="AD103" s="444" t="s">
        <v>1178</v>
      </c>
      <c r="AE103" s="444" t="s">
        <v>1103</v>
      </c>
      <c r="AF103" s="444" t="s">
        <v>4578</v>
      </c>
      <c r="AG103" s="444" t="s">
        <v>1265</v>
      </c>
      <c r="AH103" s="444">
        <v>24417541</v>
      </c>
      <c r="AI103" s="444">
        <v>24423963</v>
      </c>
      <c r="AJ103" s="444" t="s">
        <v>3498</v>
      </c>
      <c r="AK103" s="447" t="s">
        <v>6172</v>
      </c>
      <c r="AL103" s="444" t="s">
        <v>4829</v>
      </c>
      <c r="AM103" s="444" t="s">
        <v>6051</v>
      </c>
      <c r="AO103" s="444" t="s">
        <v>5312</v>
      </c>
      <c r="AQ103" s="444" t="s">
        <v>5312</v>
      </c>
    </row>
    <row r="104" spans="1:46" x14ac:dyDescent="0.3">
      <c r="A104" s="444" t="str">
        <v>4049</v>
      </c>
      <c r="E104" s="445" t="s">
        <v>8022</v>
      </c>
      <c r="F104" s="446" t="s">
        <v>6622</v>
      </c>
      <c r="G104" s="444" t="s">
        <v>933</v>
      </c>
      <c r="H104" s="444" t="s">
        <v>1382</v>
      </c>
      <c r="I104" s="444" t="s">
        <v>4208</v>
      </c>
      <c r="J104" s="444" t="s">
        <v>15</v>
      </c>
      <c r="K104" s="444" t="s">
        <v>440</v>
      </c>
      <c r="L104" s="444" t="s">
        <v>1</v>
      </c>
      <c r="M104" s="444" t="s">
        <v>4734</v>
      </c>
      <c r="N104" s="444" t="s">
        <v>102</v>
      </c>
      <c r="O104" s="444" t="s">
        <v>5308</v>
      </c>
      <c r="P104" s="444" t="s">
        <v>13</v>
      </c>
      <c r="R104" s="444" t="s">
        <v>35</v>
      </c>
      <c r="S104" s="444" t="s">
        <v>996</v>
      </c>
      <c r="T104" s="444" t="s">
        <v>33</v>
      </c>
      <c r="U104" s="444" t="s">
        <v>5310</v>
      </c>
      <c r="V104" s="444">
        <v>60601</v>
      </c>
      <c r="W104" s="444" t="s">
        <v>72</v>
      </c>
      <c r="X104" s="444" t="s">
        <v>6</v>
      </c>
      <c r="Y104" s="444" t="s">
        <v>1</v>
      </c>
      <c r="Z104" s="444" t="s">
        <v>5813</v>
      </c>
      <c r="AA104" s="444" t="s">
        <v>73</v>
      </c>
      <c r="AB104" s="444" t="s">
        <v>4867</v>
      </c>
      <c r="AC104" s="444" t="s">
        <v>4867</v>
      </c>
      <c r="AD104" s="444" t="s">
        <v>2583</v>
      </c>
      <c r="AE104" s="444" t="s">
        <v>5591</v>
      </c>
      <c r="AF104" s="444" t="s">
        <v>6623</v>
      </c>
      <c r="AG104" s="444" t="s">
        <v>3607</v>
      </c>
      <c r="AH104" s="444">
        <v>27772930</v>
      </c>
      <c r="AI104" s="444">
        <v>27772929</v>
      </c>
      <c r="AJ104" s="444" t="s">
        <v>3375</v>
      </c>
      <c r="AK104" s="447" t="s">
        <v>6624</v>
      </c>
      <c r="AL104" s="444" t="s">
        <v>4868</v>
      </c>
      <c r="AM104" s="444" t="s">
        <v>5814</v>
      </c>
      <c r="AO104" s="444" t="s">
        <v>5312</v>
      </c>
      <c r="AQ104" s="444" t="s">
        <v>5312</v>
      </c>
    </row>
    <row r="105" spans="1:46" x14ac:dyDescent="0.3">
      <c r="A105" s="444" t="str">
        <v>4050</v>
      </c>
      <c r="E105" s="445" t="s">
        <v>8255</v>
      </c>
      <c r="F105" s="446" t="s">
        <v>7304</v>
      </c>
      <c r="G105" s="444" t="s">
        <v>332</v>
      </c>
      <c r="H105" s="444" t="s">
        <v>1382</v>
      </c>
      <c r="I105" s="444" t="s">
        <v>2472</v>
      </c>
      <c r="J105" s="444" t="s">
        <v>3</v>
      </c>
      <c r="K105" s="444" t="s">
        <v>58</v>
      </c>
      <c r="L105" s="444" t="s">
        <v>6</v>
      </c>
      <c r="M105" s="444" t="s">
        <v>9</v>
      </c>
      <c r="N105" s="444" t="s">
        <v>102</v>
      </c>
      <c r="O105" s="444" t="s">
        <v>5308</v>
      </c>
      <c r="P105" s="444" t="s">
        <v>13</v>
      </c>
      <c r="R105" s="444" t="s">
        <v>35</v>
      </c>
      <c r="S105" s="444" t="s">
        <v>996</v>
      </c>
      <c r="T105" s="444" t="s">
        <v>33</v>
      </c>
      <c r="U105" s="444" t="s">
        <v>5310</v>
      </c>
      <c r="V105" s="444">
        <v>20302</v>
      </c>
      <c r="W105" s="444" t="s">
        <v>35</v>
      </c>
      <c r="X105" s="444" t="s">
        <v>3</v>
      </c>
      <c r="Y105" s="444" t="s">
        <v>2</v>
      </c>
      <c r="Z105" s="444" t="s">
        <v>3763</v>
      </c>
      <c r="AA105" s="444" t="s">
        <v>58</v>
      </c>
      <c r="AB105" s="444" t="s">
        <v>229</v>
      </c>
      <c r="AC105" s="444" t="s">
        <v>132</v>
      </c>
      <c r="AD105" s="444" t="s">
        <v>622</v>
      </c>
      <c r="AE105" s="444" t="s">
        <v>1103</v>
      </c>
      <c r="AF105" s="444" t="s">
        <v>7305</v>
      </c>
      <c r="AG105" s="444" t="s">
        <v>1313</v>
      </c>
      <c r="AH105" s="444">
        <v>24948382</v>
      </c>
      <c r="AI105" s="444">
        <v>24948382</v>
      </c>
      <c r="AJ105" s="444" t="s">
        <v>1312</v>
      </c>
      <c r="AK105" s="447" t="s">
        <v>7306</v>
      </c>
      <c r="AL105" s="444" t="s">
        <v>5589</v>
      </c>
      <c r="AM105" s="444" t="s">
        <v>5590</v>
      </c>
      <c r="AO105" s="444" t="s">
        <v>5312</v>
      </c>
      <c r="AQ105" s="444" t="s">
        <v>5312</v>
      </c>
    </row>
    <row r="106" spans="1:46" x14ac:dyDescent="0.3">
      <c r="A106" s="444" t="str">
        <v>4051</v>
      </c>
      <c r="E106" s="445" t="s">
        <v>8251</v>
      </c>
      <c r="F106" s="446" t="s">
        <v>7295</v>
      </c>
      <c r="G106" s="444" t="s">
        <v>666</v>
      </c>
      <c r="H106" s="444" t="s">
        <v>1382</v>
      </c>
      <c r="I106" s="444" t="s">
        <v>2595</v>
      </c>
      <c r="J106" s="444" t="s">
        <v>1</v>
      </c>
      <c r="K106" s="444" t="s">
        <v>3277</v>
      </c>
      <c r="L106" s="444" t="s">
        <v>1</v>
      </c>
      <c r="M106" s="444" t="s">
        <v>1</v>
      </c>
      <c r="N106" s="444" t="s">
        <v>102</v>
      </c>
      <c r="O106" s="444" t="s">
        <v>5308</v>
      </c>
      <c r="P106" s="444" t="s">
        <v>13</v>
      </c>
      <c r="R106" s="444" t="s">
        <v>35</v>
      </c>
      <c r="S106" s="444" t="s">
        <v>996</v>
      </c>
      <c r="T106" s="444" t="s">
        <v>33</v>
      </c>
      <c r="U106" s="444" t="s">
        <v>5310</v>
      </c>
      <c r="V106" s="444">
        <v>10103</v>
      </c>
      <c r="W106" s="444" t="s">
        <v>33</v>
      </c>
      <c r="X106" s="444" t="s">
        <v>1</v>
      </c>
      <c r="Y106" s="444" t="s">
        <v>3</v>
      </c>
      <c r="Z106" s="444" t="s">
        <v>3628</v>
      </c>
      <c r="AA106" s="444" t="s">
        <v>34</v>
      </c>
      <c r="AB106" s="444" t="s">
        <v>34</v>
      </c>
      <c r="AC106" s="444" t="s">
        <v>4891</v>
      </c>
      <c r="AD106" s="444" t="s">
        <v>49</v>
      </c>
      <c r="AE106" s="444" t="s">
        <v>1103</v>
      </c>
      <c r="AF106" s="444" t="s">
        <v>1271</v>
      </c>
      <c r="AG106" s="444" t="s">
        <v>1270</v>
      </c>
      <c r="AH106" s="444">
        <v>22335489</v>
      </c>
      <c r="AI106" s="444">
        <v>22572114</v>
      </c>
      <c r="AJ106" s="444" t="s">
        <v>3379</v>
      </c>
      <c r="AK106" s="447" t="s">
        <v>7296</v>
      </c>
      <c r="AL106" s="444" t="s">
        <v>4978</v>
      </c>
      <c r="AM106" s="444" t="s">
        <v>5327</v>
      </c>
      <c r="AO106" s="444" t="s">
        <v>5312</v>
      </c>
      <c r="AQ106" s="444" t="s">
        <v>5312</v>
      </c>
    </row>
    <row r="107" spans="1:46" x14ac:dyDescent="0.3">
      <c r="A107" s="444" t="str">
        <v>4052</v>
      </c>
      <c r="E107" s="445" t="s">
        <v>7789</v>
      </c>
      <c r="F107" s="446" t="s">
        <v>5868</v>
      </c>
      <c r="G107" s="444" t="s">
        <v>1193</v>
      </c>
      <c r="H107" s="444" t="s">
        <v>1382</v>
      </c>
      <c r="I107" s="444" t="s">
        <v>2561</v>
      </c>
      <c r="J107" s="444" t="s">
        <v>11</v>
      </c>
      <c r="K107" s="444" t="s">
        <v>117</v>
      </c>
      <c r="L107" s="444" t="s">
        <v>1</v>
      </c>
      <c r="M107" s="444" t="s">
        <v>62</v>
      </c>
      <c r="N107" s="444" t="s">
        <v>102</v>
      </c>
      <c r="O107" s="444" t="s">
        <v>5308</v>
      </c>
      <c r="P107" s="444" t="s">
        <v>13</v>
      </c>
      <c r="R107" s="444" t="s">
        <v>35</v>
      </c>
      <c r="S107" s="444" t="s">
        <v>996</v>
      </c>
      <c r="T107" s="444" t="s">
        <v>33</v>
      </c>
      <c r="U107" s="444" t="s">
        <v>5310</v>
      </c>
      <c r="V107" s="444">
        <v>50301</v>
      </c>
      <c r="W107" s="444" t="s">
        <v>118</v>
      </c>
      <c r="X107" s="444" t="s">
        <v>3</v>
      </c>
      <c r="Y107" s="444" t="s">
        <v>1</v>
      </c>
      <c r="Z107" s="444" t="s">
        <v>3937</v>
      </c>
      <c r="AA107" s="444" t="s">
        <v>4789</v>
      </c>
      <c r="AB107" s="444" t="s">
        <v>117</v>
      </c>
      <c r="AC107" s="444" t="s">
        <v>117</v>
      </c>
      <c r="AD107" s="444" t="s">
        <v>1227</v>
      </c>
      <c r="AE107" s="444" t="s">
        <v>2987</v>
      </c>
      <c r="AF107" s="444" t="s">
        <v>5869</v>
      </c>
      <c r="AG107" s="444" t="s">
        <v>1662</v>
      </c>
      <c r="AH107" s="444">
        <v>26801704</v>
      </c>
      <c r="AI107" s="444">
        <v>26801704</v>
      </c>
      <c r="AJ107" s="444" t="s">
        <v>3240</v>
      </c>
      <c r="AK107" s="447" t="s">
        <v>5870</v>
      </c>
      <c r="AL107" s="444" t="s">
        <v>4796</v>
      </c>
      <c r="AM107" s="444" t="s">
        <v>5871</v>
      </c>
      <c r="AO107" s="444" t="s">
        <v>5312</v>
      </c>
      <c r="AQ107" s="444" t="s">
        <v>5312</v>
      </c>
    </row>
    <row r="108" spans="1:46" x14ac:dyDescent="0.3">
      <c r="A108" s="444" t="str">
        <v>4053</v>
      </c>
      <c r="E108" s="445" t="s">
        <v>7928</v>
      </c>
      <c r="F108" s="446" t="s">
        <v>6319</v>
      </c>
      <c r="G108" s="444" t="s">
        <v>1017</v>
      </c>
      <c r="H108" s="444" t="s">
        <v>1382</v>
      </c>
      <c r="I108" s="444" t="s">
        <v>2572</v>
      </c>
      <c r="J108" s="444" t="s">
        <v>10</v>
      </c>
      <c r="K108" s="444" t="s">
        <v>786</v>
      </c>
      <c r="L108" s="444" t="s">
        <v>1</v>
      </c>
      <c r="M108" s="444" t="s">
        <v>743</v>
      </c>
      <c r="N108" s="444" t="s">
        <v>102</v>
      </c>
      <c r="O108" s="444" t="s">
        <v>5308</v>
      </c>
      <c r="P108" s="444" t="s">
        <v>13</v>
      </c>
      <c r="R108" s="444" t="s">
        <v>35</v>
      </c>
      <c r="S108" s="444" t="s">
        <v>996</v>
      </c>
      <c r="T108" s="444" t="s">
        <v>33</v>
      </c>
      <c r="U108" s="444" t="s">
        <v>5310</v>
      </c>
      <c r="V108" s="444">
        <v>50201</v>
      </c>
      <c r="W108" s="444" t="s">
        <v>118</v>
      </c>
      <c r="X108" s="444" t="s">
        <v>2</v>
      </c>
      <c r="Y108" s="444" t="s">
        <v>1</v>
      </c>
      <c r="Z108" s="444" t="s">
        <v>3931</v>
      </c>
      <c r="AA108" s="444" t="s">
        <v>4789</v>
      </c>
      <c r="AB108" s="444" t="s">
        <v>786</v>
      </c>
      <c r="AC108" s="444" t="s">
        <v>786</v>
      </c>
      <c r="AD108" s="444" t="s">
        <v>167</v>
      </c>
      <c r="AE108" s="444" t="s">
        <v>2987</v>
      </c>
      <c r="AF108" s="444" t="s">
        <v>6320</v>
      </c>
      <c r="AG108" s="444" t="s">
        <v>1225</v>
      </c>
      <c r="AH108" s="444">
        <v>26866561</v>
      </c>
      <c r="AI108" s="444" t="s">
        <v>4769</v>
      </c>
      <c r="AJ108" s="444" t="s">
        <v>2759</v>
      </c>
      <c r="AK108" s="447" t="s">
        <v>6321</v>
      </c>
      <c r="AL108" s="444" t="s">
        <v>4839</v>
      </c>
      <c r="AM108" s="444" t="s">
        <v>5753</v>
      </c>
      <c r="AO108" s="444" t="s">
        <v>5312</v>
      </c>
      <c r="AQ108" s="444" t="s">
        <v>5312</v>
      </c>
    </row>
    <row r="109" spans="1:46" x14ac:dyDescent="0.3">
      <c r="A109" s="444" t="str">
        <v>4054</v>
      </c>
      <c r="E109" s="445" t="s">
        <v>7865</v>
      </c>
      <c r="F109" s="446" t="s">
        <v>6119</v>
      </c>
      <c r="G109" s="444" t="s">
        <v>329</v>
      </c>
      <c r="H109" s="444" t="s">
        <v>1382</v>
      </c>
      <c r="I109" s="444" t="s">
        <v>1289</v>
      </c>
      <c r="J109" s="444" t="s">
        <v>7</v>
      </c>
      <c r="K109" s="444" t="s">
        <v>103</v>
      </c>
      <c r="L109" s="444" t="s">
        <v>6</v>
      </c>
      <c r="M109" s="444" t="s">
        <v>110</v>
      </c>
      <c r="N109" s="444" t="s">
        <v>102</v>
      </c>
      <c r="O109" s="444" t="s">
        <v>5308</v>
      </c>
      <c r="P109" s="444" t="s">
        <v>13</v>
      </c>
      <c r="R109" s="444" t="s">
        <v>35</v>
      </c>
      <c r="S109" s="444" t="s">
        <v>996</v>
      </c>
      <c r="T109" s="444" t="s">
        <v>33</v>
      </c>
      <c r="U109" s="444" t="s">
        <v>5310</v>
      </c>
      <c r="V109" s="444">
        <v>40901</v>
      </c>
      <c r="W109" s="444" t="s">
        <v>102</v>
      </c>
      <c r="X109" s="444" t="s">
        <v>10</v>
      </c>
      <c r="Y109" s="444" t="s">
        <v>1</v>
      </c>
      <c r="Z109" s="444" t="s">
        <v>3921</v>
      </c>
      <c r="AA109" s="444" t="s">
        <v>103</v>
      </c>
      <c r="AB109" s="444" t="s">
        <v>347</v>
      </c>
      <c r="AC109" s="444" t="s">
        <v>347</v>
      </c>
      <c r="AD109" s="444" t="s">
        <v>764</v>
      </c>
      <c r="AE109" s="444" t="s">
        <v>1103</v>
      </c>
      <c r="AF109" s="444" t="s">
        <v>4576</v>
      </c>
      <c r="AG109" s="444" t="s">
        <v>1291</v>
      </c>
      <c r="AH109" s="444">
        <v>22610717</v>
      </c>
      <c r="AI109" s="444">
        <v>22635593</v>
      </c>
      <c r="AJ109" s="444" t="s">
        <v>1290</v>
      </c>
      <c r="AK109" s="447" t="s">
        <v>6120</v>
      </c>
      <c r="AL109" s="444" t="s">
        <v>4818</v>
      </c>
      <c r="AM109" s="444" t="s">
        <v>5728</v>
      </c>
      <c r="AO109" s="444" t="s">
        <v>5312</v>
      </c>
      <c r="AQ109" s="444" t="s">
        <v>5312</v>
      </c>
      <c r="AT109" s="444" t="s">
        <v>1376</v>
      </c>
    </row>
    <row r="110" spans="1:46" x14ac:dyDescent="0.3">
      <c r="A110" s="444" t="str">
        <v>4055</v>
      </c>
      <c r="E110" s="445" t="s">
        <v>8358</v>
      </c>
      <c r="F110" s="446" t="s">
        <v>7627</v>
      </c>
      <c r="G110" s="444" t="s">
        <v>7628</v>
      </c>
      <c r="H110" s="444" t="s">
        <v>1382</v>
      </c>
      <c r="I110" s="444" t="s">
        <v>7629</v>
      </c>
      <c r="J110" s="444" t="s">
        <v>3</v>
      </c>
      <c r="K110" s="444" t="s">
        <v>58</v>
      </c>
      <c r="L110" s="444" t="s">
        <v>4</v>
      </c>
      <c r="M110" s="444" t="s">
        <v>9</v>
      </c>
      <c r="N110" s="444" t="s">
        <v>102</v>
      </c>
      <c r="O110" s="444" t="s">
        <v>5308</v>
      </c>
      <c r="P110" s="444" t="s">
        <v>13</v>
      </c>
      <c r="R110" s="444" t="s">
        <v>35</v>
      </c>
      <c r="S110" s="444" t="s">
        <v>996</v>
      </c>
      <c r="T110" s="444" t="s">
        <v>33</v>
      </c>
      <c r="U110" s="444" t="s">
        <v>5310</v>
      </c>
      <c r="V110" s="444">
        <v>20105</v>
      </c>
      <c r="W110" s="444" t="s">
        <v>35</v>
      </c>
      <c r="X110" s="444" t="s">
        <v>1</v>
      </c>
      <c r="Y110" s="444" t="s">
        <v>5</v>
      </c>
      <c r="Z110" s="444" t="s">
        <v>3740</v>
      </c>
      <c r="AA110" s="444" t="s">
        <v>58</v>
      </c>
      <c r="AB110" s="444" t="s">
        <v>58</v>
      </c>
      <c r="AC110" s="444" t="s">
        <v>4925</v>
      </c>
      <c r="AD110" s="444" t="s">
        <v>4925</v>
      </c>
      <c r="AE110" s="444" t="s">
        <v>1103</v>
      </c>
      <c r="AF110" s="444" t="s">
        <v>7630</v>
      </c>
      <c r="AG110" s="444" t="s">
        <v>7631</v>
      </c>
      <c r="AH110" s="444" t="s">
        <v>7632</v>
      </c>
      <c r="AI110" s="444" t="s">
        <v>7633</v>
      </c>
      <c r="AJ110" s="444" t="s">
        <v>7634</v>
      </c>
      <c r="AK110" s="447">
        <v>40001713</v>
      </c>
      <c r="AL110" s="444" t="s">
        <v>5061</v>
      </c>
      <c r="AM110" s="444" t="s">
        <v>7635</v>
      </c>
      <c r="AO110" s="444" t="s">
        <v>5312</v>
      </c>
      <c r="AQ110" s="444" t="s">
        <v>5312</v>
      </c>
    </row>
    <row r="111" spans="1:46" x14ac:dyDescent="0.3">
      <c r="A111" s="444" t="str">
        <v>4056</v>
      </c>
      <c r="E111" s="445" t="s">
        <v>7897</v>
      </c>
      <c r="F111" s="446" t="s">
        <v>6218</v>
      </c>
      <c r="G111" s="444" t="s">
        <v>369</v>
      </c>
      <c r="H111" s="444" t="s">
        <v>1382</v>
      </c>
      <c r="I111" s="444" t="s">
        <v>1350</v>
      </c>
      <c r="J111" s="444" t="s">
        <v>3</v>
      </c>
      <c r="K111" s="444" t="s">
        <v>58</v>
      </c>
      <c r="L111" s="444" t="s">
        <v>6</v>
      </c>
      <c r="M111" s="444" t="s">
        <v>9</v>
      </c>
      <c r="N111" s="444" t="s">
        <v>102</v>
      </c>
      <c r="O111" s="444" t="s">
        <v>5308</v>
      </c>
      <c r="P111" s="444" t="s">
        <v>13</v>
      </c>
      <c r="R111" s="444" t="s">
        <v>35</v>
      </c>
      <c r="S111" s="444" t="s">
        <v>996</v>
      </c>
      <c r="T111" s="444" t="s">
        <v>33</v>
      </c>
      <c r="U111" s="444" t="s">
        <v>5310</v>
      </c>
      <c r="V111" s="444">
        <v>20301</v>
      </c>
      <c r="W111" s="444" t="s">
        <v>35</v>
      </c>
      <c r="X111" s="444" t="s">
        <v>3</v>
      </c>
      <c r="Y111" s="444" t="s">
        <v>1</v>
      </c>
      <c r="Z111" s="444" t="s">
        <v>3762</v>
      </c>
      <c r="AA111" s="444" t="s">
        <v>58</v>
      </c>
      <c r="AB111" s="444" t="s">
        <v>229</v>
      </c>
      <c r="AC111" s="444" t="s">
        <v>229</v>
      </c>
      <c r="AD111" s="444" t="s">
        <v>283</v>
      </c>
      <c r="AE111" s="444" t="s">
        <v>1103</v>
      </c>
      <c r="AF111" s="444" t="s">
        <v>6219</v>
      </c>
      <c r="AG111" s="444" t="s">
        <v>4308</v>
      </c>
      <c r="AH111" s="444">
        <v>24941533</v>
      </c>
      <c r="AI111" s="444">
        <v>24946663</v>
      </c>
      <c r="AJ111" s="444" t="s">
        <v>1360</v>
      </c>
      <c r="AK111" s="447" t="s">
        <v>6220</v>
      </c>
      <c r="AL111" s="444" t="s">
        <v>5589</v>
      </c>
      <c r="AM111" s="444" t="s">
        <v>6052</v>
      </c>
      <c r="AO111" s="444" t="s">
        <v>5312</v>
      </c>
      <c r="AQ111" s="444" t="s">
        <v>5312</v>
      </c>
    </row>
    <row r="112" spans="1:46" x14ac:dyDescent="0.3">
      <c r="A112" s="444" t="str">
        <v>4057</v>
      </c>
      <c r="E112" s="445" t="s">
        <v>8291</v>
      </c>
      <c r="F112" s="446" t="s">
        <v>7407</v>
      </c>
      <c r="G112" s="444" t="s">
        <v>703</v>
      </c>
      <c r="H112" s="444" t="s">
        <v>1382</v>
      </c>
      <c r="I112" s="444" t="s">
        <v>4085</v>
      </c>
      <c r="J112" s="444" t="s">
        <v>4728</v>
      </c>
      <c r="K112" s="444" t="s">
        <v>3278</v>
      </c>
      <c r="L112" s="444" t="s">
        <v>4</v>
      </c>
      <c r="M112" s="444" t="s">
        <v>3</v>
      </c>
      <c r="N112" s="444" t="s">
        <v>102</v>
      </c>
      <c r="O112" s="444" t="s">
        <v>5308</v>
      </c>
      <c r="P112" s="444" t="s">
        <v>13</v>
      </c>
      <c r="R112" s="444" t="s">
        <v>35</v>
      </c>
      <c r="S112" s="444" t="s">
        <v>996</v>
      </c>
      <c r="T112" s="444" t="s">
        <v>35</v>
      </c>
      <c r="U112" s="444" t="s">
        <v>5426</v>
      </c>
      <c r="V112" s="444">
        <v>10902</v>
      </c>
      <c r="W112" s="444" t="s">
        <v>33</v>
      </c>
      <c r="X112" s="444" t="s">
        <v>10</v>
      </c>
      <c r="Y112" s="444" t="s">
        <v>2</v>
      </c>
      <c r="Z112" s="444" t="s">
        <v>3684</v>
      </c>
      <c r="AA112" s="444" t="s">
        <v>34</v>
      </c>
      <c r="AB112" s="444" t="s">
        <v>157</v>
      </c>
      <c r="AC112" s="444" t="s">
        <v>4909</v>
      </c>
      <c r="AD112" s="444" t="s">
        <v>81</v>
      </c>
      <c r="AE112" s="444" t="s">
        <v>1103</v>
      </c>
      <c r="AF112" s="444" t="s">
        <v>4613</v>
      </c>
      <c r="AG112" s="444" t="s">
        <v>4910</v>
      </c>
      <c r="AH112" s="444">
        <v>22826512</v>
      </c>
      <c r="AI112" s="444">
        <v>22038128</v>
      </c>
      <c r="AJ112" s="444" t="s">
        <v>1340</v>
      </c>
      <c r="AK112" s="447" t="s">
        <v>7408</v>
      </c>
      <c r="AL112" s="444" t="s">
        <v>4766</v>
      </c>
      <c r="AM112" s="444" t="s">
        <v>5323</v>
      </c>
      <c r="AO112" s="444" t="s">
        <v>5312</v>
      </c>
      <c r="AQ112" s="444" t="s">
        <v>5312</v>
      </c>
      <c r="AT112" s="444" t="s">
        <v>1376</v>
      </c>
    </row>
    <row r="113" spans="1:46" x14ac:dyDescent="0.3">
      <c r="A113" s="444" t="str">
        <v>4058</v>
      </c>
      <c r="E113" s="445" t="s">
        <v>8279</v>
      </c>
      <c r="F113" s="446" t="s">
        <v>7371</v>
      </c>
      <c r="G113" s="444" t="s">
        <v>689</v>
      </c>
      <c r="H113" s="444" t="s">
        <v>1382</v>
      </c>
      <c r="I113" s="444" t="s">
        <v>1355</v>
      </c>
      <c r="J113" s="444" t="s">
        <v>4742</v>
      </c>
      <c r="K113" s="444" t="s">
        <v>800</v>
      </c>
      <c r="L113" s="444" t="s">
        <v>2</v>
      </c>
      <c r="M113" s="444" t="s">
        <v>4730</v>
      </c>
      <c r="N113" s="444" t="s">
        <v>102</v>
      </c>
      <c r="O113" s="444" t="s">
        <v>5308</v>
      </c>
      <c r="P113" s="444" t="s">
        <v>13</v>
      </c>
      <c r="R113" s="444" t="s">
        <v>35</v>
      </c>
      <c r="S113" s="444" t="s">
        <v>996</v>
      </c>
      <c r="T113" s="444" t="s">
        <v>35</v>
      </c>
      <c r="U113" s="444" t="s">
        <v>5426</v>
      </c>
      <c r="V113" s="444">
        <v>60111</v>
      </c>
      <c r="W113" s="444" t="s">
        <v>72</v>
      </c>
      <c r="X113" s="444" t="s">
        <v>1</v>
      </c>
      <c r="Y113" s="444" t="s">
        <v>13</v>
      </c>
      <c r="Z113" s="444" t="s">
        <v>3988</v>
      </c>
      <c r="AA113" s="444" t="s">
        <v>73</v>
      </c>
      <c r="AB113" s="444" t="s">
        <v>73</v>
      </c>
      <c r="AC113" s="444" t="s">
        <v>735</v>
      </c>
      <c r="AD113" s="444" t="s">
        <v>735</v>
      </c>
      <c r="AE113" s="444" t="s">
        <v>5591</v>
      </c>
      <c r="AF113" s="444" t="s">
        <v>7372</v>
      </c>
      <c r="AG113" s="444" t="s">
        <v>3382</v>
      </c>
      <c r="AH113" s="444">
        <v>26420289</v>
      </c>
      <c r="AI113" s="444">
        <v>87772105</v>
      </c>
      <c r="AJ113" s="444" t="s">
        <v>4610</v>
      </c>
      <c r="AK113" s="447" t="s">
        <v>7373</v>
      </c>
      <c r="AL113" s="444" t="s">
        <v>5797</v>
      </c>
      <c r="AM113" s="444" t="s">
        <v>5798</v>
      </c>
      <c r="AO113" s="444" t="s">
        <v>5312</v>
      </c>
      <c r="AQ113" s="444" t="s">
        <v>5312</v>
      </c>
      <c r="AT113" s="444" t="s">
        <v>1376</v>
      </c>
    </row>
    <row r="114" spans="1:46" x14ac:dyDescent="0.3">
      <c r="A114" s="444" t="str">
        <v>4059</v>
      </c>
      <c r="E114" s="445" t="s">
        <v>8162</v>
      </c>
      <c r="F114" s="446" t="s">
        <v>7034</v>
      </c>
      <c r="G114" s="444" t="s">
        <v>248</v>
      </c>
      <c r="H114" s="444" t="s">
        <v>1382</v>
      </c>
      <c r="I114" s="444" t="s">
        <v>1327</v>
      </c>
      <c r="J114" s="444" t="s">
        <v>1</v>
      </c>
      <c r="K114" s="444" t="s">
        <v>3277</v>
      </c>
      <c r="L114" s="444" t="s">
        <v>6</v>
      </c>
      <c r="M114" s="444" t="s">
        <v>1</v>
      </c>
      <c r="N114" s="444" t="s">
        <v>102</v>
      </c>
      <c r="O114" s="444" t="s">
        <v>5308</v>
      </c>
      <c r="P114" s="444" t="s">
        <v>13</v>
      </c>
      <c r="R114" s="444" t="s">
        <v>35</v>
      </c>
      <c r="S114" s="444" t="s">
        <v>996</v>
      </c>
      <c r="T114" s="444" t="s">
        <v>33</v>
      </c>
      <c r="U114" s="444" t="s">
        <v>5310</v>
      </c>
      <c r="V114" s="444">
        <v>11001</v>
      </c>
      <c r="W114" s="444" t="s">
        <v>33</v>
      </c>
      <c r="X114" s="444" t="s">
        <v>11</v>
      </c>
      <c r="Y114" s="444" t="s">
        <v>1</v>
      </c>
      <c r="Z114" s="444" t="s">
        <v>3689</v>
      </c>
      <c r="AA114" s="444" t="s">
        <v>34</v>
      </c>
      <c r="AB114" s="444" t="s">
        <v>123</v>
      </c>
      <c r="AC114" s="444" t="s">
        <v>123</v>
      </c>
      <c r="AD114" s="444" t="s">
        <v>123</v>
      </c>
      <c r="AE114" s="444" t="s">
        <v>1103</v>
      </c>
      <c r="AF114" s="444" t="s">
        <v>2297</v>
      </c>
      <c r="AG114" s="444" t="s">
        <v>4602</v>
      </c>
      <c r="AH114" s="444">
        <v>22540924</v>
      </c>
      <c r="AI114" s="444" t="s">
        <v>4769</v>
      </c>
      <c r="AJ114" s="444" t="s">
        <v>2296</v>
      </c>
      <c r="AK114" s="447" t="s">
        <v>7035</v>
      </c>
      <c r="AL114" s="444" t="s">
        <v>5328</v>
      </c>
      <c r="AM114" s="444" t="s">
        <v>7036</v>
      </c>
      <c r="AO114" s="444" t="s">
        <v>5312</v>
      </c>
      <c r="AQ114" s="444" t="s">
        <v>5312</v>
      </c>
    </row>
    <row r="115" spans="1:46" x14ac:dyDescent="0.3">
      <c r="A115" s="444" t="str">
        <v>4060</v>
      </c>
      <c r="E115" s="445" t="s">
        <v>8254</v>
      </c>
      <c r="F115" s="446" t="s">
        <v>7302</v>
      </c>
      <c r="G115" s="444" t="s">
        <v>314</v>
      </c>
      <c r="H115" s="444" t="s">
        <v>1382</v>
      </c>
      <c r="I115" s="444" t="s">
        <v>4212</v>
      </c>
      <c r="J115" s="444" t="s">
        <v>7</v>
      </c>
      <c r="K115" s="444" t="s">
        <v>103</v>
      </c>
      <c r="L115" s="444" t="s">
        <v>6</v>
      </c>
      <c r="M115" s="444" t="s">
        <v>110</v>
      </c>
      <c r="N115" s="444" t="s">
        <v>102</v>
      </c>
      <c r="O115" s="444" t="s">
        <v>5308</v>
      </c>
      <c r="P115" s="444" t="s">
        <v>13</v>
      </c>
      <c r="R115" s="444" t="s">
        <v>35</v>
      </c>
      <c r="S115" s="444" t="s">
        <v>996</v>
      </c>
      <c r="T115" s="444" t="s">
        <v>33</v>
      </c>
      <c r="U115" s="444" t="s">
        <v>5310</v>
      </c>
      <c r="V115" s="444">
        <v>40604</v>
      </c>
      <c r="W115" s="444" t="s">
        <v>102</v>
      </c>
      <c r="X115" s="444" t="s">
        <v>6</v>
      </c>
      <c r="Y115" s="444" t="s">
        <v>4</v>
      </c>
      <c r="Z115" s="444" t="s">
        <v>3915</v>
      </c>
      <c r="AA115" s="444" t="s">
        <v>103</v>
      </c>
      <c r="AB115" s="444" t="s">
        <v>132</v>
      </c>
      <c r="AC115" s="444" t="s">
        <v>203</v>
      </c>
      <c r="AD115" s="444" t="s">
        <v>2986</v>
      </c>
      <c r="AE115" s="444" t="s">
        <v>1103</v>
      </c>
      <c r="AF115" s="444" t="s">
        <v>2471</v>
      </c>
      <c r="AG115" s="444" t="s">
        <v>4625</v>
      </c>
      <c r="AH115" s="444">
        <v>40520560</v>
      </c>
      <c r="AI115" s="444">
        <v>73007405</v>
      </c>
      <c r="AJ115" s="444" t="s">
        <v>4892</v>
      </c>
      <c r="AK115" s="447" t="s">
        <v>7303</v>
      </c>
      <c r="AL115" s="444" t="s">
        <v>4818</v>
      </c>
      <c r="AM115" s="444" t="s">
        <v>5728</v>
      </c>
      <c r="AO115" s="444" t="s">
        <v>5312</v>
      </c>
      <c r="AQ115" s="444" t="s">
        <v>5312</v>
      </c>
      <c r="AT115" s="444" t="s">
        <v>1376</v>
      </c>
    </row>
    <row r="116" spans="1:46" x14ac:dyDescent="0.3">
      <c r="A116" s="444" t="str">
        <v>4061</v>
      </c>
      <c r="E116" s="445" t="s">
        <v>7946</v>
      </c>
      <c r="F116" s="446" t="s">
        <v>6379</v>
      </c>
      <c r="G116" s="444" t="s">
        <v>139</v>
      </c>
      <c r="H116" s="444" t="s">
        <v>1382</v>
      </c>
      <c r="I116" s="444" t="s">
        <v>1351</v>
      </c>
      <c r="J116" s="444" t="s">
        <v>1</v>
      </c>
      <c r="K116" s="444" t="s">
        <v>3277</v>
      </c>
      <c r="L116" s="444" t="s">
        <v>2</v>
      </c>
      <c r="M116" s="444" t="s">
        <v>1</v>
      </c>
      <c r="N116" s="444" t="s">
        <v>102</v>
      </c>
      <c r="O116" s="444" t="s">
        <v>5308</v>
      </c>
      <c r="P116" s="444" t="s">
        <v>13</v>
      </c>
      <c r="R116" s="444" t="s">
        <v>35</v>
      </c>
      <c r="S116" s="444" t="s">
        <v>996</v>
      </c>
      <c r="T116" s="444" t="s">
        <v>33</v>
      </c>
      <c r="U116" s="444" t="s">
        <v>5310</v>
      </c>
      <c r="V116" s="444">
        <v>10101</v>
      </c>
      <c r="W116" s="444" t="s">
        <v>33</v>
      </c>
      <c r="X116" s="444" t="s">
        <v>1</v>
      </c>
      <c r="Y116" s="444" t="s">
        <v>1</v>
      </c>
      <c r="Z116" s="444" t="s">
        <v>3626</v>
      </c>
      <c r="AA116" s="444" t="s">
        <v>34</v>
      </c>
      <c r="AB116" s="444" t="s">
        <v>34</v>
      </c>
      <c r="AC116" s="444" t="s">
        <v>4840</v>
      </c>
      <c r="AD116" s="444" t="s">
        <v>1179</v>
      </c>
      <c r="AE116" s="444" t="s">
        <v>1103</v>
      </c>
      <c r="AF116" s="444" t="s">
        <v>6380</v>
      </c>
      <c r="AG116" s="444" t="s">
        <v>3604</v>
      </c>
      <c r="AH116" s="444">
        <v>22332789</v>
      </c>
      <c r="AI116" s="444">
        <v>22226150</v>
      </c>
      <c r="AJ116" s="444" t="s">
        <v>1899</v>
      </c>
      <c r="AK116" s="447" t="s">
        <v>6381</v>
      </c>
      <c r="AL116" s="444" t="s">
        <v>4768</v>
      </c>
      <c r="AM116" s="444" t="s">
        <v>5311</v>
      </c>
      <c r="AO116" s="444" t="s">
        <v>5312</v>
      </c>
      <c r="AQ116" s="444" t="s">
        <v>5312</v>
      </c>
    </row>
    <row r="117" spans="1:46" x14ac:dyDescent="0.3">
      <c r="A117" s="444" t="str">
        <v>4064</v>
      </c>
      <c r="E117" s="445" t="s">
        <v>8327</v>
      </c>
      <c r="F117" s="446" t="s">
        <v>7508</v>
      </c>
      <c r="G117" s="444" t="s">
        <v>3353</v>
      </c>
      <c r="H117" s="444" t="s">
        <v>1382</v>
      </c>
      <c r="I117" s="444" t="s">
        <v>3354</v>
      </c>
      <c r="J117" s="444" t="s">
        <v>3</v>
      </c>
      <c r="K117" s="444" t="s">
        <v>58</v>
      </c>
      <c r="L117" s="444" t="s">
        <v>4</v>
      </c>
      <c r="M117" s="444" t="s">
        <v>9</v>
      </c>
      <c r="N117" s="444" t="s">
        <v>102</v>
      </c>
      <c r="O117" s="444" t="s">
        <v>5308</v>
      </c>
      <c r="P117" s="444" t="s">
        <v>13</v>
      </c>
      <c r="R117" s="444" t="s">
        <v>35</v>
      </c>
      <c r="S117" s="444" t="s">
        <v>996</v>
      </c>
      <c r="T117" s="444" t="s">
        <v>33</v>
      </c>
      <c r="U117" s="444" t="s">
        <v>5310</v>
      </c>
      <c r="V117" s="444">
        <v>20105</v>
      </c>
      <c r="W117" s="444" t="s">
        <v>35</v>
      </c>
      <c r="X117" s="444" t="s">
        <v>1</v>
      </c>
      <c r="Y117" s="444" t="s">
        <v>5</v>
      </c>
      <c r="Z117" s="444" t="s">
        <v>3740</v>
      </c>
      <c r="AA117" s="444" t="s">
        <v>58</v>
      </c>
      <c r="AB117" s="444" t="s">
        <v>58</v>
      </c>
      <c r="AC117" s="444" t="s">
        <v>4925</v>
      </c>
      <c r="AD117" s="444" t="s">
        <v>3390</v>
      </c>
      <c r="AE117" s="444" t="s">
        <v>1103</v>
      </c>
      <c r="AF117" s="444" t="s">
        <v>3391</v>
      </c>
      <c r="AG117" s="444" t="s">
        <v>4088</v>
      </c>
      <c r="AH117" s="444">
        <v>22019467</v>
      </c>
      <c r="AI117" s="444" t="s">
        <v>4769</v>
      </c>
      <c r="AJ117" s="444" t="s">
        <v>4307</v>
      </c>
      <c r="AK117" s="447" t="s">
        <v>7509</v>
      </c>
      <c r="AL117" s="444" t="s">
        <v>4965</v>
      </c>
      <c r="AM117" s="444" t="s">
        <v>5396</v>
      </c>
      <c r="AO117" s="444" t="s">
        <v>5312</v>
      </c>
      <c r="AQ117" s="444" t="s">
        <v>5312</v>
      </c>
      <c r="AT117" s="444" t="s">
        <v>1376</v>
      </c>
    </row>
    <row r="118" spans="1:46" x14ac:dyDescent="0.3">
      <c r="A118" s="444" t="str">
        <v>4065</v>
      </c>
      <c r="E118" s="445" t="s">
        <v>7979</v>
      </c>
      <c r="F118" s="446" t="s">
        <v>6489</v>
      </c>
      <c r="G118" s="444" t="s">
        <v>462</v>
      </c>
      <c r="H118" s="444" t="s">
        <v>1382</v>
      </c>
      <c r="I118" s="444" t="s">
        <v>1297</v>
      </c>
      <c r="J118" s="444" t="s">
        <v>62</v>
      </c>
      <c r="K118" s="444" t="s">
        <v>109</v>
      </c>
      <c r="L118" s="444" t="s">
        <v>3</v>
      </c>
      <c r="M118" s="444" t="s">
        <v>11</v>
      </c>
      <c r="N118" s="444" t="s">
        <v>102</v>
      </c>
      <c r="O118" s="444" t="s">
        <v>5308</v>
      </c>
      <c r="P118" s="444" t="s">
        <v>13</v>
      </c>
      <c r="R118" s="444" t="s">
        <v>35</v>
      </c>
      <c r="S118" s="444" t="s">
        <v>996</v>
      </c>
      <c r="T118" s="444" t="s">
        <v>33</v>
      </c>
      <c r="U118" s="444" t="s">
        <v>5310</v>
      </c>
      <c r="V118" s="444">
        <v>21001</v>
      </c>
      <c r="W118" s="444" t="s">
        <v>35</v>
      </c>
      <c r="X118" s="444" t="s">
        <v>11</v>
      </c>
      <c r="Y118" s="444" t="s">
        <v>1</v>
      </c>
      <c r="Z118" s="444" t="s">
        <v>3800</v>
      </c>
      <c r="AA118" s="444" t="s">
        <v>58</v>
      </c>
      <c r="AB118" s="444" t="s">
        <v>109</v>
      </c>
      <c r="AC118" s="444" t="s">
        <v>699</v>
      </c>
      <c r="AD118" s="444" t="s">
        <v>584</v>
      </c>
      <c r="AE118" s="444" t="s">
        <v>5615</v>
      </c>
      <c r="AF118" s="444" t="s">
        <v>6490</v>
      </c>
      <c r="AG118" s="444" t="s">
        <v>3249</v>
      </c>
      <c r="AH118" s="444">
        <v>24615656</v>
      </c>
      <c r="AI118" s="444">
        <v>24607355</v>
      </c>
      <c r="AJ118" s="444" t="s">
        <v>4306</v>
      </c>
      <c r="AK118" s="447" t="s">
        <v>6491</v>
      </c>
      <c r="AL118" s="444" t="s">
        <v>4845</v>
      </c>
      <c r="AM118" s="444" t="s">
        <v>5618</v>
      </c>
      <c r="AO118" s="444" t="s">
        <v>5312</v>
      </c>
      <c r="AQ118" s="444" t="s">
        <v>5312</v>
      </c>
    </row>
    <row r="119" spans="1:46" x14ac:dyDescent="0.3">
      <c r="A119" s="444" t="str">
        <v>4066</v>
      </c>
      <c r="E119" s="445" t="s">
        <v>8343</v>
      </c>
      <c r="F119" s="446" t="s">
        <v>7550</v>
      </c>
      <c r="G119" s="444" t="s">
        <v>4631</v>
      </c>
      <c r="H119" s="444" t="s">
        <v>1382</v>
      </c>
      <c r="I119" s="444" t="s">
        <v>4632</v>
      </c>
      <c r="J119" s="444" t="s">
        <v>3</v>
      </c>
      <c r="K119" s="444" t="s">
        <v>58</v>
      </c>
      <c r="L119" s="444" t="s">
        <v>2</v>
      </c>
      <c r="M119" s="444" t="s">
        <v>9</v>
      </c>
      <c r="N119" s="444" t="s">
        <v>102</v>
      </c>
      <c r="O119" s="444" t="s">
        <v>5308</v>
      </c>
      <c r="P119" s="444" t="s">
        <v>13</v>
      </c>
      <c r="R119" s="444" t="s">
        <v>35</v>
      </c>
      <c r="S119" s="444" t="s">
        <v>996</v>
      </c>
      <c r="T119" s="444" t="s">
        <v>33</v>
      </c>
      <c r="U119" s="444" t="s">
        <v>5310</v>
      </c>
      <c r="V119" s="444">
        <v>20110</v>
      </c>
      <c r="W119" s="444" t="s">
        <v>35</v>
      </c>
      <c r="X119" s="444" t="s">
        <v>1</v>
      </c>
      <c r="Y119" s="444" t="s">
        <v>11</v>
      </c>
      <c r="Z119" s="444" t="s">
        <v>3745</v>
      </c>
      <c r="AA119" s="444" t="s">
        <v>58</v>
      </c>
      <c r="AB119" s="444" t="s">
        <v>58</v>
      </c>
      <c r="AC119" s="444" t="s">
        <v>39</v>
      </c>
      <c r="AD119" s="444" t="s">
        <v>1263</v>
      </c>
      <c r="AE119" s="444" t="s">
        <v>1103</v>
      </c>
      <c r="AF119" s="444" t="s">
        <v>4634</v>
      </c>
      <c r="AG119" s="444" t="s">
        <v>4633</v>
      </c>
      <c r="AH119" s="444">
        <v>24314887</v>
      </c>
      <c r="AI119" s="444">
        <v>24410200</v>
      </c>
      <c r="AJ119" s="444" t="s">
        <v>4933</v>
      </c>
      <c r="AK119" s="447" t="s">
        <v>7551</v>
      </c>
      <c r="AL119" s="444" t="s">
        <v>4784</v>
      </c>
      <c r="AM119" s="444" t="s">
        <v>5544</v>
      </c>
      <c r="AO119" s="444" t="s">
        <v>5312</v>
      </c>
      <c r="AQ119" s="444" t="s">
        <v>5312</v>
      </c>
    </row>
    <row r="120" spans="1:46" x14ac:dyDescent="0.3">
      <c r="A120" s="444" t="str">
        <v>4067</v>
      </c>
      <c r="E120" s="445" t="s">
        <v>7874</v>
      </c>
      <c r="F120" s="446" t="s">
        <v>6145</v>
      </c>
      <c r="G120" s="444" t="s">
        <v>346</v>
      </c>
      <c r="H120" s="444" t="s">
        <v>1382</v>
      </c>
      <c r="I120" s="444" t="s">
        <v>1249</v>
      </c>
      <c r="J120" s="444" t="s">
        <v>743</v>
      </c>
      <c r="K120" s="444" t="s">
        <v>739</v>
      </c>
      <c r="L120" s="444" t="s">
        <v>1</v>
      </c>
      <c r="M120" s="444" t="s">
        <v>4742</v>
      </c>
      <c r="N120" s="444" t="s">
        <v>102</v>
      </c>
      <c r="O120" s="444" t="s">
        <v>5308</v>
      </c>
      <c r="P120" s="444" t="s">
        <v>13</v>
      </c>
      <c r="R120" s="444" t="s">
        <v>35</v>
      </c>
      <c r="S120" s="444" t="s">
        <v>996</v>
      </c>
      <c r="T120" s="444" t="s">
        <v>33</v>
      </c>
      <c r="U120" s="444" t="s">
        <v>5310</v>
      </c>
      <c r="V120" s="444">
        <v>70201</v>
      </c>
      <c r="W120" s="444" t="s">
        <v>60</v>
      </c>
      <c r="X120" s="444" t="s">
        <v>2</v>
      </c>
      <c r="Y120" s="444" t="s">
        <v>1</v>
      </c>
      <c r="Z120" s="444" t="s">
        <v>4035</v>
      </c>
      <c r="AA120" s="444" t="s">
        <v>4215</v>
      </c>
      <c r="AB120" s="444" t="s">
        <v>4806</v>
      </c>
      <c r="AC120" s="444" t="s">
        <v>739</v>
      </c>
      <c r="AD120" s="444" t="s">
        <v>1250</v>
      </c>
      <c r="AE120" s="444" t="s">
        <v>5830</v>
      </c>
      <c r="AF120" s="444" t="s">
        <v>6146</v>
      </c>
      <c r="AG120" s="444" t="s">
        <v>1252</v>
      </c>
      <c r="AH120" s="444">
        <v>27104827</v>
      </c>
      <c r="AI120" s="444">
        <v>27103043</v>
      </c>
      <c r="AJ120" s="444" t="s">
        <v>1251</v>
      </c>
      <c r="AK120" s="447" t="s">
        <v>6147</v>
      </c>
      <c r="AL120" s="444" t="s">
        <v>4807</v>
      </c>
      <c r="AM120" s="444" t="s">
        <v>5839</v>
      </c>
      <c r="AO120" s="444" t="s">
        <v>5312</v>
      </c>
      <c r="AQ120" s="444" t="s">
        <v>5312</v>
      </c>
    </row>
    <row r="121" spans="1:46" x14ac:dyDescent="0.3">
      <c r="A121" s="444" t="str">
        <v>4068</v>
      </c>
      <c r="E121" s="445" t="s">
        <v>8245</v>
      </c>
      <c r="F121" s="446" t="s">
        <v>7279</v>
      </c>
      <c r="G121" s="444" t="s">
        <v>660</v>
      </c>
      <c r="H121" s="444" t="s">
        <v>1382</v>
      </c>
      <c r="I121" s="444" t="s">
        <v>3485</v>
      </c>
      <c r="J121" s="444" t="s">
        <v>3</v>
      </c>
      <c r="K121" s="444" t="s">
        <v>58</v>
      </c>
      <c r="L121" s="444" t="s">
        <v>4</v>
      </c>
      <c r="M121" s="444" t="s">
        <v>9</v>
      </c>
      <c r="N121" s="444" t="s">
        <v>102</v>
      </c>
      <c r="O121" s="444" t="s">
        <v>5308</v>
      </c>
      <c r="P121" s="444" t="s">
        <v>13</v>
      </c>
      <c r="R121" s="444" t="s">
        <v>35</v>
      </c>
      <c r="S121" s="444" t="s">
        <v>996</v>
      </c>
      <c r="T121" s="444" t="s">
        <v>33</v>
      </c>
      <c r="U121" s="444" t="s">
        <v>5310</v>
      </c>
      <c r="V121" s="444">
        <v>20104</v>
      </c>
      <c r="W121" s="444" t="s">
        <v>35</v>
      </c>
      <c r="X121" s="444" t="s">
        <v>1</v>
      </c>
      <c r="Y121" s="444" t="s">
        <v>4</v>
      </c>
      <c r="Z121" s="444" t="s">
        <v>3739</v>
      </c>
      <c r="AA121" s="444" t="s">
        <v>58</v>
      </c>
      <c r="AB121" s="444" t="s">
        <v>58</v>
      </c>
      <c r="AC121" s="444" t="s">
        <v>124</v>
      </c>
      <c r="AD121" s="444" t="s">
        <v>445</v>
      </c>
      <c r="AE121" s="444" t="s">
        <v>1103</v>
      </c>
      <c r="AF121" s="444" t="s">
        <v>7280</v>
      </c>
      <c r="AG121" s="444" t="s">
        <v>1308</v>
      </c>
      <c r="AH121" s="444">
        <v>24382450</v>
      </c>
      <c r="AI121" s="444">
        <v>24381611</v>
      </c>
      <c r="AJ121" s="444" t="s">
        <v>3257</v>
      </c>
      <c r="AK121" s="447" t="s">
        <v>7281</v>
      </c>
      <c r="AL121" s="444" t="s">
        <v>4965</v>
      </c>
      <c r="AM121" s="444" t="s">
        <v>5396</v>
      </c>
      <c r="AO121" s="444" t="s">
        <v>5312</v>
      </c>
      <c r="AQ121" s="444" t="s">
        <v>5312</v>
      </c>
    </row>
    <row r="122" spans="1:46" x14ac:dyDescent="0.3">
      <c r="A122" s="444" t="str">
        <v>4069</v>
      </c>
      <c r="E122" s="445" t="s">
        <v>7705</v>
      </c>
      <c r="F122" s="446" t="s">
        <v>5499</v>
      </c>
      <c r="G122" s="444" t="s">
        <v>78</v>
      </c>
      <c r="H122" s="444" t="s">
        <v>1382</v>
      </c>
      <c r="I122" s="444" t="s">
        <v>3593</v>
      </c>
      <c r="J122" s="444" t="s">
        <v>7</v>
      </c>
      <c r="K122" s="444" t="s">
        <v>103</v>
      </c>
      <c r="L122" s="444" t="s">
        <v>5</v>
      </c>
      <c r="M122" s="444" t="s">
        <v>110</v>
      </c>
      <c r="N122" s="444" t="s">
        <v>102</v>
      </c>
      <c r="O122" s="444" t="s">
        <v>5308</v>
      </c>
      <c r="P122" s="444" t="s">
        <v>13</v>
      </c>
      <c r="R122" s="444" t="s">
        <v>35</v>
      </c>
      <c r="S122" s="444" t="s">
        <v>996</v>
      </c>
      <c r="T122" s="444" t="s">
        <v>33</v>
      </c>
      <c r="U122" s="444" t="s">
        <v>5310</v>
      </c>
      <c r="V122" s="444">
        <v>40303</v>
      </c>
      <c r="W122" s="444" t="s">
        <v>102</v>
      </c>
      <c r="X122" s="444" t="s">
        <v>3</v>
      </c>
      <c r="Y122" s="444" t="s">
        <v>3</v>
      </c>
      <c r="Z122" s="444" t="s">
        <v>3896</v>
      </c>
      <c r="AA122" s="444" t="s">
        <v>103</v>
      </c>
      <c r="AB122" s="444" t="s">
        <v>500</v>
      </c>
      <c r="AC122" s="444" t="s">
        <v>41</v>
      </c>
      <c r="AD122" s="444" t="s">
        <v>41</v>
      </c>
      <c r="AE122" s="444" t="s">
        <v>1103</v>
      </c>
      <c r="AF122" s="444" t="s">
        <v>5500</v>
      </c>
      <c r="AG122" s="444" t="s">
        <v>5501</v>
      </c>
      <c r="AH122" s="444">
        <v>22411445</v>
      </c>
      <c r="AI122" s="444" t="s">
        <v>4769</v>
      </c>
      <c r="AJ122" s="444" t="s">
        <v>5503</v>
      </c>
      <c r="AK122" s="447" t="s">
        <v>5502</v>
      </c>
      <c r="AL122" s="444" t="s">
        <v>3437</v>
      </c>
      <c r="AM122" s="444" t="s">
        <v>5504</v>
      </c>
      <c r="AO122" s="444" t="s">
        <v>5312</v>
      </c>
      <c r="AQ122" s="444" t="s">
        <v>5312</v>
      </c>
      <c r="AT122" s="444" t="s">
        <v>1376</v>
      </c>
    </row>
    <row r="123" spans="1:46" x14ac:dyDescent="0.3">
      <c r="A123" s="444" t="str">
        <v>4070</v>
      </c>
      <c r="E123" s="445" t="s">
        <v>7803</v>
      </c>
      <c r="F123" s="446" t="s">
        <v>5908</v>
      </c>
      <c r="G123" s="444" t="s">
        <v>882</v>
      </c>
      <c r="H123" s="444" t="s">
        <v>1382</v>
      </c>
      <c r="I123" s="444" t="s">
        <v>1680</v>
      </c>
      <c r="J123" s="444" t="s">
        <v>4728</v>
      </c>
      <c r="K123" s="444" t="s">
        <v>3278</v>
      </c>
      <c r="L123" s="444" t="s">
        <v>4</v>
      </c>
      <c r="M123" s="444" t="s">
        <v>3</v>
      </c>
      <c r="N123" s="444" t="s">
        <v>102</v>
      </c>
      <c r="O123" s="444" t="s">
        <v>5308</v>
      </c>
      <c r="P123" s="444" t="s">
        <v>13</v>
      </c>
      <c r="R123" s="444" t="s">
        <v>35</v>
      </c>
      <c r="S123" s="444" t="s">
        <v>996</v>
      </c>
      <c r="T123" s="444" t="s">
        <v>33</v>
      </c>
      <c r="U123" s="444" t="s">
        <v>5310</v>
      </c>
      <c r="V123" s="444">
        <v>10904</v>
      </c>
      <c r="W123" s="444" t="s">
        <v>33</v>
      </c>
      <c r="X123" s="444" t="s">
        <v>10</v>
      </c>
      <c r="Y123" s="444" t="s">
        <v>4</v>
      </c>
      <c r="Z123" s="444" t="s">
        <v>3686</v>
      </c>
      <c r="AA123" s="444" t="s">
        <v>34</v>
      </c>
      <c r="AB123" s="444" t="s">
        <v>157</v>
      </c>
      <c r="AC123" s="444" t="s">
        <v>4805</v>
      </c>
      <c r="AD123" s="444" t="s">
        <v>3084</v>
      </c>
      <c r="AE123" s="444" t="s">
        <v>1103</v>
      </c>
      <c r="AF123" s="444" t="s">
        <v>3241</v>
      </c>
      <c r="AG123" s="444" t="s">
        <v>2993</v>
      </c>
      <c r="AH123" s="444">
        <v>22826683</v>
      </c>
      <c r="AI123" s="444">
        <v>22826683</v>
      </c>
      <c r="AJ123" s="444" t="s">
        <v>2754</v>
      </c>
      <c r="AK123" s="447" t="s">
        <v>5909</v>
      </c>
      <c r="AL123" s="444" t="s">
        <v>4766</v>
      </c>
      <c r="AM123" s="444" t="s">
        <v>5460</v>
      </c>
      <c r="AO123" s="444" t="s">
        <v>5312</v>
      </c>
      <c r="AQ123" s="444" t="s">
        <v>5312</v>
      </c>
    </row>
    <row r="124" spans="1:46" x14ac:dyDescent="0.3">
      <c r="A124" s="444" t="str">
        <v>4071</v>
      </c>
      <c r="E124" s="445" t="s">
        <v>7721</v>
      </c>
      <c r="F124" s="446" t="s">
        <v>5560</v>
      </c>
      <c r="G124" s="444" t="s">
        <v>114</v>
      </c>
      <c r="H124" s="444" t="s">
        <v>1382</v>
      </c>
      <c r="I124" s="444" t="s">
        <v>3478</v>
      </c>
      <c r="J124" s="444" t="s">
        <v>3</v>
      </c>
      <c r="K124" s="444" t="s">
        <v>58</v>
      </c>
      <c r="L124" s="444" t="s">
        <v>3</v>
      </c>
      <c r="M124" s="444" t="s">
        <v>9</v>
      </c>
      <c r="N124" s="444" t="s">
        <v>102</v>
      </c>
      <c r="O124" s="444" t="s">
        <v>5308</v>
      </c>
      <c r="P124" s="444" t="s">
        <v>13</v>
      </c>
      <c r="R124" s="444" t="s">
        <v>35</v>
      </c>
      <c r="S124" s="444" t="s">
        <v>996</v>
      </c>
      <c r="T124" s="444" t="s">
        <v>33</v>
      </c>
      <c r="U124" s="444" t="s">
        <v>5310</v>
      </c>
      <c r="V124" s="444">
        <v>20106</v>
      </c>
      <c r="W124" s="444" t="s">
        <v>35</v>
      </c>
      <c r="X124" s="444" t="s">
        <v>1</v>
      </c>
      <c r="Y124" s="444" t="s">
        <v>6</v>
      </c>
      <c r="Z124" s="444" t="s">
        <v>3741</v>
      </c>
      <c r="AA124" s="444" t="s">
        <v>58</v>
      </c>
      <c r="AB124" s="444" t="s">
        <v>58</v>
      </c>
      <c r="AC124" s="444" t="s">
        <v>132</v>
      </c>
      <c r="AD124" s="444" t="s">
        <v>641</v>
      </c>
      <c r="AE124" s="444" t="s">
        <v>1103</v>
      </c>
      <c r="AF124" s="444" t="s">
        <v>5561</v>
      </c>
      <c r="AG124" s="444" t="s">
        <v>3594</v>
      </c>
      <c r="AH124" s="444">
        <v>24403930</v>
      </c>
      <c r="AI124" s="444">
        <v>24301792</v>
      </c>
      <c r="AJ124" s="444" t="s">
        <v>4559</v>
      </c>
      <c r="AK124" s="447" t="s">
        <v>5562</v>
      </c>
      <c r="AL124" s="444" t="s">
        <v>4785</v>
      </c>
      <c r="AM124" s="444" t="s">
        <v>5563</v>
      </c>
      <c r="AO124" s="444" t="s">
        <v>5312</v>
      </c>
      <c r="AQ124" s="444" t="s">
        <v>5312</v>
      </c>
    </row>
    <row r="125" spans="1:46" x14ac:dyDescent="0.3">
      <c r="A125" s="444" t="str">
        <v>4072</v>
      </c>
      <c r="E125" s="445" t="s">
        <v>7926</v>
      </c>
      <c r="F125" s="446" t="s">
        <v>6313</v>
      </c>
      <c r="G125" s="444" t="s">
        <v>404</v>
      </c>
      <c r="H125" s="444" t="s">
        <v>1382</v>
      </c>
      <c r="I125" s="444" t="s">
        <v>3346</v>
      </c>
      <c r="J125" s="444" t="s">
        <v>3</v>
      </c>
      <c r="K125" s="444" t="s">
        <v>58</v>
      </c>
      <c r="L125" s="444" t="s">
        <v>2</v>
      </c>
      <c r="M125" s="444" t="s">
        <v>9</v>
      </c>
      <c r="N125" s="444" t="s">
        <v>102</v>
      </c>
      <c r="O125" s="444" t="s">
        <v>5308</v>
      </c>
      <c r="P125" s="444" t="s">
        <v>13</v>
      </c>
      <c r="Q125" s="444" t="s">
        <v>5826</v>
      </c>
      <c r="R125" s="444" t="s">
        <v>35</v>
      </c>
      <c r="S125" s="444" t="s">
        <v>996</v>
      </c>
      <c r="T125" s="444" t="s">
        <v>33</v>
      </c>
      <c r="U125" s="444" t="s">
        <v>5310</v>
      </c>
      <c r="V125" s="444">
        <v>20110</v>
      </c>
      <c r="W125" s="444" t="s">
        <v>35</v>
      </c>
      <c r="X125" s="444" t="s">
        <v>1</v>
      </c>
      <c r="Y125" s="444" t="s">
        <v>11</v>
      </c>
      <c r="Z125" s="444" t="s">
        <v>3745</v>
      </c>
      <c r="AA125" s="444" t="s">
        <v>58</v>
      </c>
      <c r="AB125" s="444" t="s">
        <v>58</v>
      </c>
      <c r="AC125" s="444" t="s">
        <v>39</v>
      </c>
      <c r="AD125" s="444" t="s">
        <v>39</v>
      </c>
      <c r="AE125" s="444" t="s">
        <v>1103</v>
      </c>
      <c r="AF125" s="444" t="s">
        <v>6314</v>
      </c>
      <c r="AG125" s="444" t="s">
        <v>1362</v>
      </c>
      <c r="AH125" s="444">
        <v>24400185</v>
      </c>
      <c r="AI125" s="444">
        <v>85640641</v>
      </c>
      <c r="AJ125" s="444" t="s">
        <v>1361</v>
      </c>
      <c r="AK125" s="447" t="s">
        <v>6315</v>
      </c>
      <c r="AL125" s="444" t="s">
        <v>4784</v>
      </c>
      <c r="AM125" s="444" t="s">
        <v>5544</v>
      </c>
      <c r="AO125" s="444" t="s">
        <v>5312</v>
      </c>
      <c r="AQ125" s="444" t="s">
        <v>5312</v>
      </c>
    </row>
    <row r="126" spans="1:46" x14ac:dyDescent="0.3">
      <c r="A126" s="444" t="str">
        <v>4073</v>
      </c>
      <c r="E126" s="445" t="s">
        <v>7796</v>
      </c>
      <c r="F126" s="446" t="s">
        <v>5888</v>
      </c>
      <c r="G126" s="444" t="s">
        <v>235</v>
      </c>
      <c r="H126" s="444" t="s">
        <v>1382</v>
      </c>
      <c r="I126" s="444" t="s">
        <v>1245</v>
      </c>
      <c r="J126" s="444" t="s">
        <v>1</v>
      </c>
      <c r="K126" s="444" t="s">
        <v>3277</v>
      </c>
      <c r="L126" s="444" t="s">
        <v>5</v>
      </c>
      <c r="M126" s="444" t="s">
        <v>1</v>
      </c>
      <c r="N126" s="444" t="s">
        <v>102</v>
      </c>
      <c r="O126" s="444" t="s">
        <v>5308</v>
      </c>
      <c r="P126" s="444" t="s">
        <v>13</v>
      </c>
      <c r="R126" s="444" t="s">
        <v>35</v>
      </c>
      <c r="S126" s="444" t="s">
        <v>996</v>
      </c>
      <c r="T126" s="444" t="s">
        <v>33</v>
      </c>
      <c r="U126" s="444" t="s">
        <v>5310</v>
      </c>
      <c r="V126" s="444">
        <v>10110</v>
      </c>
      <c r="W126" s="444" t="s">
        <v>33</v>
      </c>
      <c r="X126" s="444" t="s">
        <v>1</v>
      </c>
      <c r="Y126" s="444" t="s">
        <v>11</v>
      </c>
      <c r="Z126" s="444" t="s">
        <v>3635</v>
      </c>
      <c r="AA126" s="444" t="s">
        <v>34</v>
      </c>
      <c r="AB126" s="444" t="s">
        <v>34</v>
      </c>
      <c r="AC126" s="444" t="s">
        <v>4775</v>
      </c>
      <c r="AD126" s="444" t="s">
        <v>1174</v>
      </c>
      <c r="AE126" s="444" t="s">
        <v>1103</v>
      </c>
      <c r="AF126" s="444" t="s">
        <v>5889</v>
      </c>
      <c r="AG126" s="444" t="s">
        <v>1670</v>
      </c>
      <c r="AH126" s="444">
        <v>22543651</v>
      </c>
      <c r="AI126" s="444" t="s">
        <v>4769</v>
      </c>
      <c r="AJ126" s="444" t="s">
        <v>1669</v>
      </c>
      <c r="AK126" s="447" t="s">
        <v>5890</v>
      </c>
      <c r="AL126" s="444" t="s">
        <v>4778</v>
      </c>
      <c r="AM126" s="444" t="s">
        <v>5384</v>
      </c>
      <c r="AO126" s="444" t="s">
        <v>5312</v>
      </c>
      <c r="AQ126" s="444" t="s">
        <v>5312</v>
      </c>
    </row>
    <row r="127" spans="1:46" x14ac:dyDescent="0.3">
      <c r="A127" s="444" t="str">
        <v>4074</v>
      </c>
      <c r="E127" s="445" t="s">
        <v>7662</v>
      </c>
      <c r="F127" s="446" t="s">
        <v>5355</v>
      </c>
      <c r="G127" s="444" t="s">
        <v>1419</v>
      </c>
      <c r="H127" s="444" t="s">
        <v>1382</v>
      </c>
      <c r="I127" s="444" t="s">
        <v>4059</v>
      </c>
      <c r="J127" s="444" t="s">
        <v>4728</v>
      </c>
      <c r="K127" s="444" t="s">
        <v>3278</v>
      </c>
      <c r="L127" s="444" t="s">
        <v>1</v>
      </c>
      <c r="M127" s="444" t="s">
        <v>3</v>
      </c>
      <c r="N127" s="444" t="s">
        <v>102</v>
      </c>
      <c r="O127" s="444" t="s">
        <v>5308</v>
      </c>
      <c r="P127" s="444" t="s">
        <v>13</v>
      </c>
      <c r="R127" s="444" t="s">
        <v>35</v>
      </c>
      <c r="S127" s="444" t="s">
        <v>996</v>
      </c>
      <c r="T127" s="444" t="s">
        <v>33</v>
      </c>
      <c r="U127" s="444" t="s">
        <v>5310</v>
      </c>
      <c r="V127" s="444">
        <v>10108</v>
      </c>
      <c r="W127" s="444" t="s">
        <v>33</v>
      </c>
      <c r="X127" s="444" t="s">
        <v>1</v>
      </c>
      <c r="Y127" s="444" t="s">
        <v>9</v>
      </c>
      <c r="Z127" s="444" t="s">
        <v>3633</v>
      </c>
      <c r="AA127" s="444" t="s">
        <v>34</v>
      </c>
      <c r="AB127" s="444" t="s">
        <v>34</v>
      </c>
      <c r="AC127" s="444" t="s">
        <v>96</v>
      </c>
      <c r="AD127" s="444" t="s">
        <v>1420</v>
      </c>
      <c r="AE127" s="444" t="s">
        <v>1103</v>
      </c>
      <c r="AF127" s="444" t="s">
        <v>1421</v>
      </c>
      <c r="AG127" s="444" t="s">
        <v>3592</v>
      </c>
      <c r="AH127" s="444">
        <v>22201050</v>
      </c>
      <c r="AI127" s="444">
        <v>22917871</v>
      </c>
      <c r="AJ127" s="444" t="s">
        <v>4770</v>
      </c>
      <c r="AK127" s="447" t="s">
        <v>5356</v>
      </c>
      <c r="AL127" s="444" t="s">
        <v>4771</v>
      </c>
      <c r="AM127" s="444" t="s">
        <v>5316</v>
      </c>
      <c r="AO127" s="444" t="s">
        <v>5312</v>
      </c>
      <c r="AQ127" s="444" t="s">
        <v>5312</v>
      </c>
      <c r="AT127" s="444" t="s">
        <v>1376</v>
      </c>
    </row>
    <row r="128" spans="1:46" x14ac:dyDescent="0.3">
      <c r="A128" s="444" t="str">
        <v>4075</v>
      </c>
      <c r="E128" s="445" t="s">
        <v>8312</v>
      </c>
      <c r="F128" s="446" t="s">
        <v>7462</v>
      </c>
      <c r="G128" s="444" t="s">
        <v>2970</v>
      </c>
      <c r="H128" s="444" t="s">
        <v>1382</v>
      </c>
      <c r="I128" s="444" t="s">
        <v>3019</v>
      </c>
      <c r="J128" s="444" t="s">
        <v>1</v>
      </c>
      <c r="K128" s="444" t="s">
        <v>3277</v>
      </c>
      <c r="L128" s="444" t="s">
        <v>3</v>
      </c>
      <c r="M128" s="444" t="s">
        <v>1</v>
      </c>
      <c r="N128" s="444" t="s">
        <v>102</v>
      </c>
      <c r="O128" s="444" t="s">
        <v>5308</v>
      </c>
      <c r="P128" s="444" t="s">
        <v>13</v>
      </c>
      <c r="R128" s="444" t="s">
        <v>35</v>
      </c>
      <c r="S128" s="444" t="s">
        <v>996</v>
      </c>
      <c r="T128" s="444" t="s">
        <v>33</v>
      </c>
      <c r="U128" s="444" t="s">
        <v>5310</v>
      </c>
      <c r="V128" s="444">
        <v>11802</v>
      </c>
      <c r="W128" s="444" t="s">
        <v>33</v>
      </c>
      <c r="X128" s="444" t="s">
        <v>62</v>
      </c>
      <c r="Y128" s="444" t="s">
        <v>2</v>
      </c>
      <c r="Z128" s="444" t="s">
        <v>3723</v>
      </c>
      <c r="AA128" s="444" t="s">
        <v>34</v>
      </c>
      <c r="AB128" s="444" t="s">
        <v>63</v>
      </c>
      <c r="AC128" s="444" t="s">
        <v>4915</v>
      </c>
      <c r="AD128" s="444" t="s">
        <v>2988</v>
      </c>
      <c r="AE128" s="444" t="s">
        <v>1103</v>
      </c>
      <c r="AF128" s="444" t="s">
        <v>3013</v>
      </c>
      <c r="AG128" s="444" t="s">
        <v>3012</v>
      </c>
      <c r="AH128" s="444">
        <v>22734271</v>
      </c>
      <c r="AI128" s="444">
        <v>22733414</v>
      </c>
      <c r="AJ128" s="444" t="s">
        <v>7464</v>
      </c>
      <c r="AK128" s="447" t="s">
        <v>7463</v>
      </c>
      <c r="AL128" s="444" t="s">
        <v>4543</v>
      </c>
      <c r="AM128" s="444" t="s">
        <v>5343</v>
      </c>
      <c r="AO128" s="444" t="s">
        <v>5312</v>
      </c>
      <c r="AQ128" s="444" t="s">
        <v>5312</v>
      </c>
    </row>
    <row r="129" spans="1:46" x14ac:dyDescent="0.3">
      <c r="A129" s="444" t="str">
        <v>4076</v>
      </c>
      <c r="E129" s="445" t="s">
        <v>8144</v>
      </c>
      <c r="F129" s="446" t="s">
        <v>6986</v>
      </c>
      <c r="G129" s="444" t="s">
        <v>1211</v>
      </c>
      <c r="H129" s="444" t="s">
        <v>1382</v>
      </c>
      <c r="I129" s="444" t="s">
        <v>4079</v>
      </c>
      <c r="J129" s="444" t="s">
        <v>295</v>
      </c>
      <c r="K129" s="444" t="s">
        <v>4215</v>
      </c>
      <c r="L129" s="444" t="s">
        <v>1</v>
      </c>
      <c r="M129" s="444" t="s">
        <v>4728</v>
      </c>
      <c r="N129" s="444" t="s">
        <v>102</v>
      </c>
      <c r="O129" s="444" t="s">
        <v>5308</v>
      </c>
      <c r="P129" s="444" t="s">
        <v>13</v>
      </c>
      <c r="R129" s="444" t="s">
        <v>35</v>
      </c>
      <c r="S129" s="444" t="s">
        <v>996</v>
      </c>
      <c r="T129" s="444" t="s">
        <v>33</v>
      </c>
      <c r="U129" s="444" t="s">
        <v>5310</v>
      </c>
      <c r="V129" s="444">
        <v>70101</v>
      </c>
      <c r="W129" s="444" t="s">
        <v>60</v>
      </c>
      <c r="X129" s="444" t="s">
        <v>1</v>
      </c>
      <c r="Y129" s="444" t="s">
        <v>1</v>
      </c>
      <c r="Z129" s="444" t="s">
        <v>4031</v>
      </c>
      <c r="AA129" s="444" t="s">
        <v>4215</v>
      </c>
      <c r="AB129" s="444" t="s">
        <v>4215</v>
      </c>
      <c r="AC129" s="444" t="s">
        <v>4215</v>
      </c>
      <c r="AD129" s="444" t="s">
        <v>4198</v>
      </c>
      <c r="AE129" s="444" t="s">
        <v>5830</v>
      </c>
      <c r="AF129" s="444" t="s">
        <v>4884</v>
      </c>
      <c r="AG129" s="444" t="s">
        <v>3002</v>
      </c>
      <c r="AH129" s="444">
        <v>27980003</v>
      </c>
      <c r="AI129" s="444">
        <v>87842233</v>
      </c>
      <c r="AJ129" s="444" t="s">
        <v>4883</v>
      </c>
      <c r="AK129" s="447" t="s">
        <v>6987</v>
      </c>
      <c r="AL129" s="444" t="s">
        <v>4798</v>
      </c>
      <c r="AM129" s="444" t="s">
        <v>5831</v>
      </c>
      <c r="AO129" s="444" t="s">
        <v>5312</v>
      </c>
      <c r="AQ129" s="444" t="s">
        <v>5312</v>
      </c>
    </row>
    <row r="130" spans="1:46" x14ac:dyDescent="0.3">
      <c r="A130" s="444" t="str">
        <v>4077</v>
      </c>
      <c r="E130" s="445" t="s">
        <v>7844</v>
      </c>
      <c r="F130" s="446" t="s">
        <v>6043</v>
      </c>
      <c r="G130" s="444" t="s">
        <v>287</v>
      </c>
      <c r="H130" s="444" t="s">
        <v>1382</v>
      </c>
      <c r="I130" s="444" t="s">
        <v>1274</v>
      </c>
      <c r="J130" s="444" t="s">
        <v>1</v>
      </c>
      <c r="K130" s="444" t="s">
        <v>3277</v>
      </c>
      <c r="L130" s="444" t="s">
        <v>3</v>
      </c>
      <c r="M130" s="444" t="s">
        <v>1</v>
      </c>
      <c r="N130" s="444" t="s">
        <v>102</v>
      </c>
      <c r="O130" s="444" t="s">
        <v>5308</v>
      </c>
      <c r="P130" s="444" t="s">
        <v>13</v>
      </c>
      <c r="R130" s="444" t="s">
        <v>35</v>
      </c>
      <c r="S130" s="444" t="s">
        <v>996</v>
      </c>
      <c r="T130" s="444" t="s">
        <v>33</v>
      </c>
      <c r="U130" s="444" t="s">
        <v>5310</v>
      </c>
      <c r="V130" s="444">
        <v>11801</v>
      </c>
      <c r="W130" s="444" t="s">
        <v>33</v>
      </c>
      <c r="X130" s="444" t="s">
        <v>62</v>
      </c>
      <c r="Y130" s="444" t="s">
        <v>1</v>
      </c>
      <c r="Z130" s="444" t="s">
        <v>3722</v>
      </c>
      <c r="AA130" s="444" t="s">
        <v>34</v>
      </c>
      <c r="AB130" s="444" t="s">
        <v>63</v>
      </c>
      <c r="AC130" s="444" t="s">
        <v>63</v>
      </c>
      <c r="AD130" s="444" t="s">
        <v>1282</v>
      </c>
      <c r="AE130" s="444" t="s">
        <v>1103</v>
      </c>
      <c r="AF130" s="444" t="s">
        <v>6044</v>
      </c>
      <c r="AG130" s="444" t="s">
        <v>1275</v>
      </c>
      <c r="AH130" s="444">
        <v>22727097</v>
      </c>
      <c r="AI130" s="444">
        <v>22726634</v>
      </c>
      <c r="AJ130" s="444" t="s">
        <v>4573</v>
      </c>
      <c r="AK130" s="447" t="s">
        <v>6045</v>
      </c>
      <c r="AL130" s="444" t="s">
        <v>4543</v>
      </c>
      <c r="AM130" s="444" t="s">
        <v>5343</v>
      </c>
      <c r="AO130" s="444" t="s">
        <v>5312</v>
      </c>
      <c r="AQ130" s="444" t="s">
        <v>5312</v>
      </c>
    </row>
    <row r="131" spans="1:46" x14ac:dyDescent="0.3">
      <c r="A131" s="444" t="str">
        <v>4078</v>
      </c>
      <c r="E131" s="445" t="s">
        <v>7922</v>
      </c>
      <c r="F131" s="446" t="s">
        <v>6304</v>
      </c>
      <c r="G131" s="444" t="s">
        <v>400</v>
      </c>
      <c r="H131" s="444" t="s">
        <v>1382</v>
      </c>
      <c r="I131" s="444" t="s">
        <v>4071</v>
      </c>
      <c r="J131" s="444" t="s">
        <v>4728</v>
      </c>
      <c r="K131" s="444" t="s">
        <v>3278</v>
      </c>
      <c r="L131" s="444" t="s">
        <v>3</v>
      </c>
      <c r="M131" s="444" t="s">
        <v>3</v>
      </c>
      <c r="N131" s="444" t="s">
        <v>102</v>
      </c>
      <c r="O131" s="444" t="s">
        <v>5308</v>
      </c>
      <c r="P131" s="444" t="s">
        <v>13</v>
      </c>
      <c r="R131" s="444" t="s">
        <v>35</v>
      </c>
      <c r="S131" s="444" t="s">
        <v>996</v>
      </c>
      <c r="T131" s="444" t="s">
        <v>33</v>
      </c>
      <c r="U131" s="444" t="s">
        <v>5310</v>
      </c>
      <c r="V131" s="444">
        <v>10203</v>
      </c>
      <c r="W131" s="444" t="s">
        <v>33</v>
      </c>
      <c r="X131" s="444" t="s">
        <v>2</v>
      </c>
      <c r="Y131" s="444" t="s">
        <v>3</v>
      </c>
      <c r="Z131" s="444" t="s">
        <v>3639</v>
      </c>
      <c r="AA131" s="444" t="s">
        <v>34</v>
      </c>
      <c r="AB131" s="444" t="s">
        <v>158</v>
      </c>
      <c r="AC131" s="444" t="s">
        <v>81</v>
      </c>
      <c r="AD131" s="444" t="s">
        <v>3239</v>
      </c>
      <c r="AE131" s="444" t="s">
        <v>1103</v>
      </c>
      <c r="AF131" s="444" t="s">
        <v>1304</v>
      </c>
      <c r="AG131" s="444" t="s">
        <v>1303</v>
      </c>
      <c r="AH131" s="444">
        <v>22151742</v>
      </c>
      <c r="AI131" s="444" t="s">
        <v>4769</v>
      </c>
      <c r="AJ131" s="444" t="s">
        <v>1302</v>
      </c>
      <c r="AK131" s="447" t="s">
        <v>4769</v>
      </c>
      <c r="AL131" s="444" t="s">
        <v>4779</v>
      </c>
      <c r="AM131" s="444" t="s">
        <v>5400</v>
      </c>
      <c r="AO131" s="444" t="s">
        <v>5312</v>
      </c>
      <c r="AQ131" s="444" t="s">
        <v>5312</v>
      </c>
    </row>
    <row r="132" spans="1:46" x14ac:dyDescent="0.3">
      <c r="A132" s="444" t="str">
        <v>4079</v>
      </c>
      <c r="E132" s="445" t="s">
        <v>7690</v>
      </c>
      <c r="F132" s="446" t="s">
        <v>5453</v>
      </c>
      <c r="G132" s="444" t="s">
        <v>1036</v>
      </c>
      <c r="H132" s="444" t="s">
        <v>1382</v>
      </c>
      <c r="I132" s="444" t="s">
        <v>1348</v>
      </c>
      <c r="J132" s="444" t="s">
        <v>1</v>
      </c>
      <c r="K132" s="444" t="s">
        <v>3277</v>
      </c>
      <c r="L132" s="444" t="s">
        <v>3</v>
      </c>
      <c r="M132" s="444" t="s">
        <v>1</v>
      </c>
      <c r="N132" s="444" t="s">
        <v>102</v>
      </c>
      <c r="O132" s="444" t="s">
        <v>5308</v>
      </c>
      <c r="P132" s="444" t="s">
        <v>13</v>
      </c>
      <c r="R132" s="444" t="s">
        <v>35</v>
      </c>
      <c r="S132" s="444" t="s">
        <v>996</v>
      </c>
      <c r="T132" s="444" t="s">
        <v>33</v>
      </c>
      <c r="U132" s="444" t="s">
        <v>5310</v>
      </c>
      <c r="V132" s="444">
        <v>11803</v>
      </c>
      <c r="W132" s="444" t="s">
        <v>33</v>
      </c>
      <c r="X132" s="444" t="s">
        <v>62</v>
      </c>
      <c r="Y132" s="444" t="s">
        <v>3</v>
      </c>
      <c r="Z132" s="444" t="s">
        <v>3724</v>
      </c>
      <c r="AA132" s="444" t="s">
        <v>34</v>
      </c>
      <c r="AB132" s="444" t="s">
        <v>63</v>
      </c>
      <c r="AC132" s="444" t="s">
        <v>4772</v>
      </c>
      <c r="AD132" s="444" t="s">
        <v>1356</v>
      </c>
      <c r="AE132" s="444" t="s">
        <v>1103</v>
      </c>
      <c r="AF132" s="444" t="s">
        <v>5454</v>
      </c>
      <c r="AG132" s="444" t="s">
        <v>3492</v>
      </c>
      <c r="AH132" s="444">
        <v>40008989</v>
      </c>
      <c r="AI132" s="444" t="s">
        <v>4769</v>
      </c>
      <c r="AJ132" s="444" t="s">
        <v>3491</v>
      </c>
      <c r="AK132" s="447" t="s">
        <v>5455</v>
      </c>
      <c r="AL132" s="444" t="s">
        <v>4543</v>
      </c>
      <c r="AM132" s="444" t="s">
        <v>5343</v>
      </c>
      <c r="AO132" s="444" t="s">
        <v>5312</v>
      </c>
      <c r="AQ132" s="444" t="s">
        <v>5312</v>
      </c>
      <c r="AT132" s="444" t="s">
        <v>1376</v>
      </c>
    </row>
    <row r="133" spans="1:46" x14ac:dyDescent="0.3">
      <c r="A133" s="444" t="str">
        <v>4080</v>
      </c>
      <c r="E133" s="445" t="s">
        <v>8263</v>
      </c>
      <c r="F133" s="446" t="s">
        <v>7326</v>
      </c>
      <c r="G133" s="444" t="s">
        <v>573</v>
      </c>
      <c r="H133" s="444" t="s">
        <v>1382</v>
      </c>
      <c r="I133" s="444" t="s">
        <v>2484</v>
      </c>
      <c r="J133" s="444" t="s">
        <v>7</v>
      </c>
      <c r="K133" s="444" t="s">
        <v>103</v>
      </c>
      <c r="L133" s="444" t="s">
        <v>5</v>
      </c>
      <c r="M133" s="444" t="s">
        <v>110</v>
      </c>
      <c r="N133" s="444" t="s">
        <v>102</v>
      </c>
      <c r="O133" s="444" t="s">
        <v>5308</v>
      </c>
      <c r="P133" s="444" t="s">
        <v>13</v>
      </c>
      <c r="R133" s="444" t="s">
        <v>35</v>
      </c>
      <c r="S133" s="444" t="s">
        <v>996</v>
      </c>
      <c r="T133" s="444" t="s">
        <v>33</v>
      </c>
      <c r="U133" s="444" t="s">
        <v>5310</v>
      </c>
      <c r="V133" s="444">
        <v>40303</v>
      </c>
      <c r="W133" s="444" t="s">
        <v>102</v>
      </c>
      <c r="X133" s="444" t="s">
        <v>3</v>
      </c>
      <c r="Y133" s="444" t="s">
        <v>3</v>
      </c>
      <c r="Z133" s="444" t="s">
        <v>3896</v>
      </c>
      <c r="AA133" s="444" t="s">
        <v>103</v>
      </c>
      <c r="AB133" s="444" t="s">
        <v>500</v>
      </c>
      <c r="AC133" s="444" t="s">
        <v>41</v>
      </c>
      <c r="AD133" s="444" t="s">
        <v>769</v>
      </c>
      <c r="AE133" s="444" t="s">
        <v>1103</v>
      </c>
      <c r="AF133" s="444" t="s">
        <v>2485</v>
      </c>
      <c r="AG133" s="444" t="s">
        <v>4898</v>
      </c>
      <c r="AH133" s="444">
        <v>22353355</v>
      </c>
      <c r="AI133" s="444">
        <v>22358855</v>
      </c>
      <c r="AJ133" s="444" t="s">
        <v>4897</v>
      </c>
      <c r="AK133" s="447" t="s">
        <v>7327</v>
      </c>
      <c r="AL133" s="444" t="s">
        <v>3437</v>
      </c>
      <c r="AM133" s="444" t="s">
        <v>5853</v>
      </c>
      <c r="AO133" s="444" t="s">
        <v>5312</v>
      </c>
      <c r="AQ133" s="444" t="s">
        <v>5312</v>
      </c>
    </row>
    <row r="134" spans="1:46" x14ac:dyDescent="0.3">
      <c r="A134" s="444" t="str">
        <v>4081</v>
      </c>
      <c r="E134" s="445" t="s">
        <v>7986</v>
      </c>
      <c r="F134" s="446" t="s">
        <v>6507</v>
      </c>
      <c r="G134" s="444" t="s">
        <v>472</v>
      </c>
      <c r="H134" s="444" t="s">
        <v>1382</v>
      </c>
      <c r="I134" s="444" t="s">
        <v>3213</v>
      </c>
      <c r="J134" s="444" t="s">
        <v>4728</v>
      </c>
      <c r="K134" s="444" t="s">
        <v>3278</v>
      </c>
      <c r="L134" s="444" t="s">
        <v>3</v>
      </c>
      <c r="M134" s="444" t="s">
        <v>3</v>
      </c>
      <c r="N134" s="444" t="s">
        <v>102</v>
      </c>
      <c r="O134" s="444" t="s">
        <v>5308</v>
      </c>
      <c r="P134" s="444" t="s">
        <v>13</v>
      </c>
      <c r="R134" s="444" t="s">
        <v>35</v>
      </c>
      <c r="S134" s="444" t="s">
        <v>996</v>
      </c>
      <c r="T134" s="444" t="s">
        <v>33</v>
      </c>
      <c r="U134" s="444" t="s">
        <v>5310</v>
      </c>
      <c r="V134" s="444">
        <v>10203</v>
      </c>
      <c r="W134" s="444" t="s">
        <v>33</v>
      </c>
      <c r="X134" s="444" t="s">
        <v>2</v>
      </c>
      <c r="Y134" s="444" t="s">
        <v>3</v>
      </c>
      <c r="Z134" s="444" t="s">
        <v>3639</v>
      </c>
      <c r="AA134" s="444" t="s">
        <v>34</v>
      </c>
      <c r="AB134" s="444" t="s">
        <v>158</v>
      </c>
      <c r="AC134" s="444" t="s">
        <v>81</v>
      </c>
      <c r="AD134" s="444" t="s">
        <v>81</v>
      </c>
      <c r="AE134" s="444" t="s">
        <v>1103</v>
      </c>
      <c r="AF134" s="444" t="s">
        <v>1315</v>
      </c>
      <c r="AG134" s="444" t="s">
        <v>3250</v>
      </c>
      <c r="AH134" s="444">
        <v>22281439</v>
      </c>
      <c r="AI134" s="444">
        <v>25881910</v>
      </c>
      <c r="AJ134" s="444" t="s">
        <v>1314</v>
      </c>
      <c r="AK134" s="447" t="s">
        <v>6508</v>
      </c>
      <c r="AL134" s="444" t="s">
        <v>4779</v>
      </c>
      <c r="AM134" s="444" t="s">
        <v>5400</v>
      </c>
      <c r="AO134" s="444" t="s">
        <v>5312</v>
      </c>
      <c r="AQ134" s="444" t="s">
        <v>5312</v>
      </c>
    </row>
    <row r="135" spans="1:46" x14ac:dyDescent="0.3">
      <c r="A135" s="444" t="str">
        <v>4082</v>
      </c>
      <c r="E135" s="445" t="s">
        <v>8256</v>
      </c>
      <c r="F135" s="446" t="s">
        <v>7307</v>
      </c>
      <c r="G135" s="444" t="s">
        <v>343</v>
      </c>
      <c r="H135" s="444" t="s">
        <v>1382</v>
      </c>
      <c r="I135" s="444" t="s">
        <v>2473</v>
      </c>
      <c r="J135" s="444" t="s">
        <v>99</v>
      </c>
      <c r="K135" s="444" t="s">
        <v>71</v>
      </c>
      <c r="L135" s="444" t="s">
        <v>5</v>
      </c>
      <c r="M135" s="444" t="s">
        <v>4741</v>
      </c>
      <c r="N135" s="444" t="s">
        <v>102</v>
      </c>
      <c r="O135" s="444" t="s">
        <v>5308</v>
      </c>
      <c r="P135" s="444" t="s">
        <v>13</v>
      </c>
      <c r="R135" s="444" t="s">
        <v>35</v>
      </c>
      <c r="S135" s="444" t="s">
        <v>996</v>
      </c>
      <c r="T135" s="444" t="s">
        <v>35</v>
      </c>
      <c r="U135" s="444" t="s">
        <v>5426</v>
      </c>
      <c r="V135" s="444">
        <v>60801</v>
      </c>
      <c r="W135" s="444" t="s">
        <v>72</v>
      </c>
      <c r="X135" s="444" t="s">
        <v>9</v>
      </c>
      <c r="Y135" s="444" t="s">
        <v>1</v>
      </c>
      <c r="Z135" s="444" t="s">
        <v>4020</v>
      </c>
      <c r="AA135" s="444" t="s">
        <v>73</v>
      </c>
      <c r="AB135" s="444" t="s">
        <v>4893</v>
      </c>
      <c r="AC135" s="444" t="s">
        <v>729</v>
      </c>
      <c r="AD135" s="444" t="s">
        <v>1358</v>
      </c>
      <c r="AE135" s="444" t="s">
        <v>5531</v>
      </c>
      <c r="AF135" s="444" t="s">
        <v>4606</v>
      </c>
      <c r="AG135" s="444" t="s">
        <v>3381</v>
      </c>
      <c r="AH135" s="444">
        <v>83118928</v>
      </c>
      <c r="AI135" s="444">
        <v>85193499</v>
      </c>
      <c r="AJ135" s="444" t="s">
        <v>3380</v>
      </c>
      <c r="AK135" s="447" t="s">
        <v>7308</v>
      </c>
      <c r="AL135" s="444" t="s">
        <v>4894</v>
      </c>
      <c r="AM135" s="444" t="s">
        <v>5818</v>
      </c>
      <c r="AO135" s="444" t="s">
        <v>5312</v>
      </c>
      <c r="AQ135" s="444" t="s">
        <v>5312</v>
      </c>
    </row>
    <row r="136" spans="1:46" x14ac:dyDescent="0.3">
      <c r="A136" s="444" t="str">
        <v>4083</v>
      </c>
      <c r="E136" s="445" t="s">
        <v>7872</v>
      </c>
      <c r="F136" s="446" t="s">
        <v>6141</v>
      </c>
      <c r="G136" s="444" t="s">
        <v>342</v>
      </c>
      <c r="H136" s="444" t="s">
        <v>1382</v>
      </c>
      <c r="I136" s="444" t="s">
        <v>1117</v>
      </c>
      <c r="J136" s="444" t="s">
        <v>6</v>
      </c>
      <c r="K136" s="444" t="s">
        <v>756</v>
      </c>
      <c r="L136" s="444" t="s">
        <v>2</v>
      </c>
      <c r="M136" s="444" t="s">
        <v>15</v>
      </c>
      <c r="N136" s="444" t="s">
        <v>102</v>
      </c>
      <c r="O136" s="444" t="s">
        <v>5308</v>
      </c>
      <c r="P136" s="444" t="s">
        <v>13</v>
      </c>
      <c r="R136" s="444" t="s">
        <v>35</v>
      </c>
      <c r="S136" s="444" t="s">
        <v>996</v>
      </c>
      <c r="T136" s="444" t="s">
        <v>33</v>
      </c>
      <c r="U136" s="444" t="s">
        <v>5310</v>
      </c>
      <c r="V136" s="444">
        <v>30501</v>
      </c>
      <c r="W136" s="444" t="s">
        <v>48</v>
      </c>
      <c r="X136" s="444" t="s">
        <v>5</v>
      </c>
      <c r="Y136" s="444" t="s">
        <v>1</v>
      </c>
      <c r="Z136" s="444" t="s">
        <v>3861</v>
      </c>
      <c r="AA136" s="444" t="s">
        <v>120</v>
      </c>
      <c r="AB136" s="444" t="s">
        <v>756</v>
      </c>
      <c r="AC136" s="444" t="s">
        <v>756</v>
      </c>
      <c r="AD136" s="444" t="s">
        <v>1220</v>
      </c>
      <c r="AE136" s="444" t="s">
        <v>1103</v>
      </c>
      <c r="AF136" s="444" t="s">
        <v>1778</v>
      </c>
      <c r="AG136" s="444" t="s">
        <v>4067</v>
      </c>
      <c r="AH136" s="444">
        <v>25569962</v>
      </c>
      <c r="AI136" s="444" t="s">
        <v>4769</v>
      </c>
      <c r="AJ136" s="444" t="s">
        <v>4827</v>
      </c>
      <c r="AK136" s="447" t="s">
        <v>6142</v>
      </c>
      <c r="AL136" s="444" t="s">
        <v>6053</v>
      </c>
      <c r="AM136" s="444" t="s">
        <v>5675</v>
      </c>
      <c r="AO136" s="444" t="s">
        <v>5312</v>
      </c>
      <c r="AQ136" s="444" t="s">
        <v>5312</v>
      </c>
    </row>
    <row r="137" spans="1:46" x14ac:dyDescent="0.3">
      <c r="A137" s="444" t="str">
        <v>4084</v>
      </c>
      <c r="E137" s="445" t="s">
        <v>8046</v>
      </c>
      <c r="F137" s="446" t="s">
        <v>6696</v>
      </c>
      <c r="G137" s="444" t="s">
        <v>524</v>
      </c>
      <c r="H137" s="444" t="s">
        <v>1382</v>
      </c>
      <c r="I137" s="444" t="s">
        <v>2079</v>
      </c>
      <c r="J137" s="444" t="s">
        <v>4730</v>
      </c>
      <c r="K137" s="444" t="s">
        <v>3279</v>
      </c>
      <c r="L137" s="444" t="s">
        <v>4</v>
      </c>
      <c r="M137" s="444" t="s">
        <v>2</v>
      </c>
      <c r="N137" s="444" t="s">
        <v>102</v>
      </c>
      <c r="O137" s="444" t="s">
        <v>5308</v>
      </c>
      <c r="P137" s="444" t="s">
        <v>13</v>
      </c>
      <c r="R137" s="444" t="s">
        <v>35</v>
      </c>
      <c r="S137" s="444" t="s">
        <v>996</v>
      </c>
      <c r="T137" s="444" t="s">
        <v>33</v>
      </c>
      <c r="U137" s="444" t="s">
        <v>5310</v>
      </c>
      <c r="V137" s="444">
        <v>11303</v>
      </c>
      <c r="W137" s="444" t="s">
        <v>33</v>
      </c>
      <c r="X137" s="444" t="s">
        <v>15</v>
      </c>
      <c r="Y137" s="444" t="s">
        <v>3</v>
      </c>
      <c r="Z137" s="444" t="s">
        <v>3704</v>
      </c>
      <c r="AA137" s="444" t="s">
        <v>34</v>
      </c>
      <c r="AB137" s="444" t="s">
        <v>77</v>
      </c>
      <c r="AC137" s="444" t="s">
        <v>91</v>
      </c>
      <c r="AD137" s="444" t="s">
        <v>91</v>
      </c>
      <c r="AE137" s="444" t="s">
        <v>1103</v>
      </c>
      <c r="AF137" s="444" t="s">
        <v>2080</v>
      </c>
      <c r="AG137" s="444" t="s">
        <v>1300</v>
      </c>
      <c r="AH137" s="444">
        <v>22400440</v>
      </c>
      <c r="AI137" s="444" t="s">
        <v>4769</v>
      </c>
      <c r="AJ137" s="444" t="s">
        <v>6697</v>
      </c>
      <c r="AK137" s="447" t="s">
        <v>6698</v>
      </c>
      <c r="AL137" s="444" t="s">
        <v>4857</v>
      </c>
      <c r="AM137" s="444" t="s">
        <v>5475</v>
      </c>
      <c r="AO137" s="444" t="s">
        <v>5312</v>
      </c>
      <c r="AQ137" s="444" t="s">
        <v>5312</v>
      </c>
    </row>
    <row r="138" spans="1:46" x14ac:dyDescent="0.3">
      <c r="A138" s="444" t="str">
        <v>4085</v>
      </c>
      <c r="E138" s="445" t="s">
        <v>8259</v>
      </c>
      <c r="F138" s="446" t="s">
        <v>7314</v>
      </c>
      <c r="G138" s="444" t="s">
        <v>671</v>
      </c>
      <c r="H138" s="444" t="s">
        <v>1382</v>
      </c>
      <c r="I138" s="444" t="s">
        <v>1339</v>
      </c>
      <c r="J138" s="444" t="s">
        <v>11</v>
      </c>
      <c r="K138" s="444" t="s">
        <v>117</v>
      </c>
      <c r="L138" s="444" t="s">
        <v>3</v>
      </c>
      <c r="M138" s="444" t="s">
        <v>62</v>
      </c>
      <c r="N138" s="444" t="s">
        <v>102</v>
      </c>
      <c r="O138" s="444" t="s">
        <v>5308</v>
      </c>
      <c r="P138" s="444" t="s">
        <v>13</v>
      </c>
      <c r="R138" s="444" t="s">
        <v>35</v>
      </c>
      <c r="S138" s="444" t="s">
        <v>996</v>
      </c>
      <c r="T138" s="444" t="s">
        <v>35</v>
      </c>
      <c r="U138" s="444" t="s">
        <v>5426</v>
      </c>
      <c r="V138" s="444">
        <v>50308</v>
      </c>
      <c r="W138" s="444" t="s">
        <v>118</v>
      </c>
      <c r="X138" s="444" t="s">
        <v>3</v>
      </c>
      <c r="Y138" s="444" t="s">
        <v>9</v>
      </c>
      <c r="Z138" s="444" t="s">
        <v>3943</v>
      </c>
      <c r="AA138" s="444" t="s">
        <v>4789</v>
      </c>
      <c r="AB138" s="444" t="s">
        <v>117</v>
      </c>
      <c r="AC138" s="444" t="s">
        <v>4895</v>
      </c>
      <c r="AD138" s="444" t="s">
        <v>4202</v>
      </c>
      <c r="AE138" s="444" t="s">
        <v>2987</v>
      </c>
      <c r="AF138" s="457" t="s">
        <v>4607</v>
      </c>
      <c r="AG138" s="457" t="s">
        <v>2477</v>
      </c>
      <c r="AH138" s="444">
        <v>26546087</v>
      </c>
      <c r="AI138" s="444" t="s">
        <v>4769</v>
      </c>
      <c r="AJ138" s="457" t="s">
        <v>4304</v>
      </c>
      <c r="AK138" s="458">
        <v>88880126</v>
      </c>
      <c r="AL138" s="444" t="s">
        <v>4896</v>
      </c>
      <c r="AM138" s="458">
        <v>26750475</v>
      </c>
      <c r="AO138" s="444" t="s">
        <v>5312</v>
      </c>
      <c r="AQ138" s="444" t="s">
        <v>5312</v>
      </c>
      <c r="AT138" s="444" t="s">
        <v>1376</v>
      </c>
    </row>
    <row r="139" spans="1:46" x14ac:dyDescent="0.3">
      <c r="A139" s="444" t="str">
        <v>4086</v>
      </c>
      <c r="E139" s="445" t="s">
        <v>8356</v>
      </c>
      <c r="F139" s="446" t="s">
        <v>7613</v>
      </c>
      <c r="G139" s="444" t="s">
        <v>7614</v>
      </c>
      <c r="H139" s="444" t="s">
        <v>1382</v>
      </c>
      <c r="I139" s="444" t="s">
        <v>7615</v>
      </c>
      <c r="J139" s="444" t="s">
        <v>11</v>
      </c>
      <c r="K139" s="444" t="s">
        <v>117</v>
      </c>
      <c r="L139" s="444" t="s">
        <v>6</v>
      </c>
      <c r="M139" s="444" t="s">
        <v>62</v>
      </c>
      <c r="N139" s="444" t="s">
        <v>102</v>
      </c>
      <c r="O139" s="444" t="s">
        <v>5308</v>
      </c>
      <c r="P139" s="444" t="s">
        <v>13</v>
      </c>
      <c r="R139" s="444" t="s">
        <v>35</v>
      </c>
      <c r="S139" s="444" t="s">
        <v>996</v>
      </c>
      <c r="T139" s="444" t="s">
        <v>33</v>
      </c>
      <c r="U139" s="444" t="s">
        <v>5310</v>
      </c>
      <c r="V139" s="444">
        <v>50502</v>
      </c>
      <c r="W139" s="444" t="s">
        <v>118</v>
      </c>
      <c r="X139" s="444" t="s">
        <v>5</v>
      </c>
      <c r="Y139" s="444" t="s">
        <v>2</v>
      </c>
      <c r="Z139" s="444" t="s">
        <v>3949</v>
      </c>
      <c r="AA139" s="444" t="s">
        <v>4789</v>
      </c>
      <c r="AB139" s="444" t="s">
        <v>4899</v>
      </c>
      <c r="AC139" s="444" t="s">
        <v>5210</v>
      </c>
      <c r="AD139" s="444" t="s">
        <v>5210</v>
      </c>
      <c r="AE139" s="444" t="s">
        <v>2987</v>
      </c>
      <c r="AF139" s="444" t="s">
        <v>7616</v>
      </c>
      <c r="AG139" s="444" t="s">
        <v>7617</v>
      </c>
      <c r="AH139" s="444">
        <v>26546087</v>
      </c>
      <c r="AI139" s="444" t="s">
        <v>4769</v>
      </c>
      <c r="AJ139" s="444" t="s">
        <v>7618</v>
      </c>
      <c r="AK139" s="447" t="s">
        <v>7619</v>
      </c>
      <c r="AL139" s="444" t="s">
        <v>4901</v>
      </c>
      <c r="AM139" s="444" t="s">
        <v>6801</v>
      </c>
      <c r="AO139" s="444" t="s">
        <v>5312</v>
      </c>
      <c r="AQ139" s="444" t="s">
        <v>5312</v>
      </c>
      <c r="AT139" s="444" t="s">
        <v>1376</v>
      </c>
    </row>
    <row r="140" spans="1:46" x14ac:dyDescent="0.3">
      <c r="A140" s="444" t="str">
        <v>4087</v>
      </c>
      <c r="E140" s="445" t="s">
        <v>7782</v>
      </c>
      <c r="F140" s="446" t="s">
        <v>5843</v>
      </c>
      <c r="G140" s="444" t="s">
        <v>932</v>
      </c>
      <c r="H140" s="444" t="s">
        <v>1382</v>
      </c>
      <c r="I140" s="444" t="s">
        <v>1653</v>
      </c>
      <c r="J140" s="444" t="s">
        <v>14</v>
      </c>
      <c r="K140" s="444" t="s">
        <v>73</v>
      </c>
      <c r="L140" s="444" t="s">
        <v>5</v>
      </c>
      <c r="M140" s="444" t="s">
        <v>741</v>
      </c>
      <c r="N140" s="444" t="s">
        <v>102</v>
      </c>
      <c r="O140" s="444" t="s">
        <v>5308</v>
      </c>
      <c r="P140" s="444" t="s">
        <v>13</v>
      </c>
      <c r="R140" s="444" t="s">
        <v>35</v>
      </c>
      <c r="S140" s="444" t="s">
        <v>996</v>
      </c>
      <c r="T140" s="444" t="s">
        <v>33</v>
      </c>
      <c r="U140" s="444" t="s">
        <v>5310</v>
      </c>
      <c r="V140" s="444">
        <v>60101</v>
      </c>
      <c r="W140" s="444" t="s">
        <v>72</v>
      </c>
      <c r="X140" s="444" t="s">
        <v>1</v>
      </c>
      <c r="Y140" s="444" t="s">
        <v>1</v>
      </c>
      <c r="Z140" s="444" t="s">
        <v>3979</v>
      </c>
      <c r="AA140" s="444" t="s">
        <v>73</v>
      </c>
      <c r="AB140" s="444" t="s">
        <v>73</v>
      </c>
      <c r="AC140" s="444" t="s">
        <v>73</v>
      </c>
      <c r="AD140" s="444" t="s">
        <v>73</v>
      </c>
      <c r="AE140" s="444" t="s">
        <v>5591</v>
      </c>
      <c r="AF140" s="444" t="s">
        <v>5844</v>
      </c>
      <c r="AG140" s="444" t="s">
        <v>1654</v>
      </c>
      <c r="AH140" s="444">
        <v>26612248</v>
      </c>
      <c r="AI140" s="444">
        <v>26612248</v>
      </c>
      <c r="AJ140" s="444" t="s">
        <v>5845</v>
      </c>
      <c r="AK140" s="447" t="s">
        <v>5846</v>
      </c>
      <c r="AL140" s="444" t="s">
        <v>4792</v>
      </c>
      <c r="AM140" s="444" t="s">
        <v>5786</v>
      </c>
      <c r="AO140" s="444" t="s">
        <v>5312</v>
      </c>
      <c r="AQ140" s="444" t="s">
        <v>5312</v>
      </c>
    </row>
    <row r="141" spans="1:46" x14ac:dyDescent="0.3">
      <c r="A141" s="444" t="str">
        <v>4088</v>
      </c>
      <c r="E141" s="445" t="s">
        <v>8265</v>
      </c>
      <c r="F141" s="446" t="s">
        <v>7331</v>
      </c>
      <c r="G141" s="444" t="s">
        <v>40</v>
      </c>
      <c r="H141" s="444" t="s">
        <v>1382</v>
      </c>
      <c r="I141" s="444" t="s">
        <v>1341</v>
      </c>
      <c r="J141" s="444" t="s">
        <v>11</v>
      </c>
      <c r="K141" s="444" t="s">
        <v>117</v>
      </c>
      <c r="L141" s="444" t="s">
        <v>6</v>
      </c>
      <c r="M141" s="444" t="s">
        <v>62</v>
      </c>
      <c r="N141" s="444" t="s">
        <v>102</v>
      </c>
      <c r="O141" s="444" t="s">
        <v>5308</v>
      </c>
      <c r="P141" s="444" t="s">
        <v>13</v>
      </c>
      <c r="R141" s="444" t="s">
        <v>35</v>
      </c>
      <c r="S141" s="444" t="s">
        <v>996</v>
      </c>
      <c r="T141" s="444" t="s">
        <v>33</v>
      </c>
      <c r="U141" s="444" t="s">
        <v>5310</v>
      </c>
      <c r="V141" s="444">
        <v>50503</v>
      </c>
      <c r="W141" s="444" t="s">
        <v>118</v>
      </c>
      <c r="X141" s="444" t="s">
        <v>5</v>
      </c>
      <c r="Y141" s="444" t="s">
        <v>3</v>
      </c>
      <c r="Z141" s="444" t="s">
        <v>3950</v>
      </c>
      <c r="AA141" s="444" t="s">
        <v>4789</v>
      </c>
      <c r="AB141" s="444" t="s">
        <v>4899</v>
      </c>
      <c r="AC141" s="444" t="s">
        <v>4900</v>
      </c>
      <c r="AD141" s="444" t="s">
        <v>245</v>
      </c>
      <c r="AE141" s="444" t="s">
        <v>2987</v>
      </c>
      <c r="AF141" s="444" t="s">
        <v>7332</v>
      </c>
      <c r="AG141" s="444" t="s">
        <v>1343</v>
      </c>
      <c r="AH141" s="444">
        <v>40017993</v>
      </c>
      <c r="AI141" s="444" t="s">
        <v>4769</v>
      </c>
      <c r="AJ141" s="444" t="s">
        <v>1342</v>
      </c>
      <c r="AK141" s="447" t="s">
        <v>7333</v>
      </c>
      <c r="AL141" s="444" t="s">
        <v>4901</v>
      </c>
      <c r="AM141" s="444" t="s">
        <v>5768</v>
      </c>
      <c r="AO141" s="444" t="s">
        <v>5312</v>
      </c>
      <c r="AQ141" s="444" t="s">
        <v>5312</v>
      </c>
    </row>
    <row r="142" spans="1:46" x14ac:dyDescent="0.3">
      <c r="A142" s="444" t="str">
        <v>4089</v>
      </c>
      <c r="E142" s="445" t="s">
        <v>8266</v>
      </c>
      <c r="F142" s="446" t="s">
        <v>7334</v>
      </c>
      <c r="G142" s="444" t="s">
        <v>674</v>
      </c>
      <c r="H142" s="444" t="s">
        <v>1382</v>
      </c>
      <c r="I142" s="444" t="s">
        <v>2488</v>
      </c>
      <c r="J142" s="444" t="s">
        <v>15</v>
      </c>
      <c r="K142" s="444" t="s">
        <v>440</v>
      </c>
      <c r="L142" s="444" t="s">
        <v>5</v>
      </c>
      <c r="M142" s="444" t="s">
        <v>4734</v>
      </c>
      <c r="N142" s="444" t="s">
        <v>102</v>
      </c>
      <c r="O142" s="444" t="s">
        <v>5308</v>
      </c>
      <c r="P142" s="444" t="s">
        <v>13</v>
      </c>
      <c r="R142" s="444" t="s">
        <v>35</v>
      </c>
      <c r="S142" s="444" t="s">
        <v>996</v>
      </c>
      <c r="T142" s="444" t="s">
        <v>33</v>
      </c>
      <c r="U142" s="444" t="s">
        <v>5310</v>
      </c>
      <c r="V142" s="444">
        <v>61101</v>
      </c>
      <c r="W142" s="444" t="s">
        <v>72</v>
      </c>
      <c r="X142" s="444" t="s">
        <v>13</v>
      </c>
      <c r="Y142" s="444" t="s">
        <v>1</v>
      </c>
      <c r="Z142" s="444" t="s">
        <v>4029</v>
      </c>
      <c r="AA142" s="444" t="s">
        <v>73</v>
      </c>
      <c r="AB142" s="444" t="s">
        <v>4842</v>
      </c>
      <c r="AC142" s="444" t="s">
        <v>4843</v>
      </c>
      <c r="AD142" s="444" t="s">
        <v>467</v>
      </c>
      <c r="AE142" s="444" t="s">
        <v>5591</v>
      </c>
      <c r="AF142" s="444" t="s">
        <v>2490</v>
      </c>
      <c r="AG142" s="444" t="s">
        <v>2489</v>
      </c>
      <c r="AH142" s="444">
        <v>26436128</v>
      </c>
      <c r="AI142" s="444">
        <v>26432421</v>
      </c>
      <c r="AJ142" s="444" t="s">
        <v>4902</v>
      </c>
      <c r="AK142" s="447" t="s">
        <v>7335</v>
      </c>
      <c r="AL142" s="444" t="s">
        <v>5892</v>
      </c>
      <c r="AM142" s="444" t="s">
        <v>6331</v>
      </c>
      <c r="AO142" s="444" t="s">
        <v>5312</v>
      </c>
      <c r="AQ142" s="444" t="s">
        <v>5312</v>
      </c>
    </row>
    <row r="143" spans="1:46" x14ac:dyDescent="0.3">
      <c r="A143" s="444" t="str">
        <v>4090</v>
      </c>
      <c r="E143" s="445" t="s">
        <v>8298</v>
      </c>
      <c r="F143" s="446" t="s">
        <v>7426</v>
      </c>
      <c r="G143" s="444" t="s">
        <v>2613</v>
      </c>
      <c r="H143" s="444" t="s">
        <v>1382</v>
      </c>
      <c r="I143" s="444" t="s">
        <v>2614</v>
      </c>
      <c r="J143" s="444" t="s">
        <v>4728</v>
      </c>
      <c r="K143" s="444" t="s">
        <v>3278</v>
      </c>
      <c r="L143" s="444" t="s">
        <v>3</v>
      </c>
      <c r="M143" s="444" t="s">
        <v>3</v>
      </c>
      <c r="N143" s="444" t="s">
        <v>102</v>
      </c>
      <c r="O143" s="444" t="s">
        <v>5308</v>
      </c>
      <c r="P143" s="444" t="s">
        <v>13</v>
      </c>
      <c r="R143" s="444" t="s">
        <v>35</v>
      </c>
      <c r="S143" s="444" t="s">
        <v>996</v>
      </c>
      <c r="T143" s="444" t="s">
        <v>33</v>
      </c>
      <c r="U143" s="444" t="s">
        <v>5310</v>
      </c>
      <c r="V143" s="444">
        <v>10203</v>
      </c>
      <c r="W143" s="444" t="s">
        <v>33</v>
      </c>
      <c r="X143" s="444" t="s">
        <v>2</v>
      </c>
      <c r="Y143" s="444" t="s">
        <v>3</v>
      </c>
      <c r="Z143" s="444" t="s">
        <v>3639</v>
      </c>
      <c r="AA143" s="444" t="s">
        <v>34</v>
      </c>
      <c r="AB143" s="444" t="s">
        <v>158</v>
      </c>
      <c r="AC143" s="444" t="s">
        <v>81</v>
      </c>
      <c r="AD143" s="444" t="s">
        <v>3239</v>
      </c>
      <c r="AE143" s="444" t="s">
        <v>1103</v>
      </c>
      <c r="AF143" s="444" t="s">
        <v>2388</v>
      </c>
      <c r="AG143" s="444" t="s">
        <v>3612</v>
      </c>
      <c r="AH143" s="444">
        <v>22152393</v>
      </c>
      <c r="AI143" s="444">
        <v>22152398</v>
      </c>
      <c r="AJ143" s="444" t="s">
        <v>4615</v>
      </c>
      <c r="AK143" s="447" t="s">
        <v>7427</v>
      </c>
      <c r="AL143" s="444" t="s">
        <v>4779</v>
      </c>
      <c r="AM143" s="444" t="s">
        <v>5400</v>
      </c>
      <c r="AO143" s="444" t="s">
        <v>5312</v>
      </c>
      <c r="AQ143" s="444" t="s">
        <v>5312</v>
      </c>
      <c r="AT143" s="444" t="s">
        <v>1376</v>
      </c>
    </row>
    <row r="144" spans="1:46" x14ac:dyDescent="0.3">
      <c r="A144" s="444" t="str">
        <v>4091</v>
      </c>
      <c r="E144" s="445" t="s">
        <v>7900</v>
      </c>
      <c r="F144" s="446" t="s">
        <v>6229</v>
      </c>
      <c r="G144" s="444" t="s">
        <v>372</v>
      </c>
      <c r="H144" s="444" t="s">
        <v>1382</v>
      </c>
      <c r="I144" s="444" t="s">
        <v>4579</v>
      </c>
      <c r="J144" s="444" t="s">
        <v>1</v>
      </c>
      <c r="K144" s="444" t="s">
        <v>3277</v>
      </c>
      <c r="L144" s="444" t="s">
        <v>5</v>
      </c>
      <c r="M144" s="444" t="s">
        <v>1</v>
      </c>
      <c r="N144" s="444" t="s">
        <v>102</v>
      </c>
      <c r="O144" s="444" t="s">
        <v>5308</v>
      </c>
      <c r="P144" s="444" t="s">
        <v>13</v>
      </c>
      <c r="R144" s="444" t="s">
        <v>35</v>
      </c>
      <c r="S144" s="444" t="s">
        <v>996</v>
      </c>
      <c r="T144" s="444" t="s">
        <v>33</v>
      </c>
      <c r="U144" s="444" t="s">
        <v>5310</v>
      </c>
      <c r="V144" s="444">
        <v>10110</v>
      </c>
      <c r="W144" s="444" t="s">
        <v>33</v>
      </c>
      <c r="X144" s="444" t="s">
        <v>1</v>
      </c>
      <c r="Y144" s="444" t="s">
        <v>11</v>
      </c>
      <c r="Z144" s="444" t="s">
        <v>3635</v>
      </c>
      <c r="AA144" s="444" t="s">
        <v>34</v>
      </c>
      <c r="AB144" s="444" t="s">
        <v>34</v>
      </c>
      <c r="AC144" s="444" t="s">
        <v>4775</v>
      </c>
      <c r="AD144" s="444" t="s">
        <v>141</v>
      </c>
      <c r="AE144" s="444" t="s">
        <v>1103</v>
      </c>
      <c r="AF144" s="444" t="s">
        <v>4290</v>
      </c>
      <c r="AG144" s="444" t="s">
        <v>3499</v>
      </c>
      <c r="AH144" s="444">
        <v>40019261</v>
      </c>
      <c r="AI144" s="444">
        <v>22140674</v>
      </c>
      <c r="AJ144" s="444" t="s">
        <v>6231</v>
      </c>
      <c r="AK144" s="447" t="s">
        <v>6230</v>
      </c>
      <c r="AL144" s="444" t="s">
        <v>4778</v>
      </c>
      <c r="AM144" s="444" t="s">
        <v>6050</v>
      </c>
      <c r="AO144" s="444" t="s">
        <v>5312</v>
      </c>
      <c r="AQ144" s="444" t="s">
        <v>5312</v>
      </c>
    </row>
    <row r="145" spans="1:46" x14ac:dyDescent="0.3">
      <c r="A145" s="444" t="str">
        <v>4092</v>
      </c>
      <c r="E145" s="445" t="s">
        <v>7664</v>
      </c>
      <c r="F145" s="446" t="s">
        <v>5359</v>
      </c>
      <c r="G145" s="444" t="s">
        <v>53</v>
      </c>
      <c r="H145" s="444" t="s">
        <v>1382</v>
      </c>
      <c r="I145" s="459" t="s">
        <v>5360</v>
      </c>
      <c r="J145" s="444" t="s">
        <v>4728</v>
      </c>
      <c r="K145" s="444" t="s">
        <v>3278</v>
      </c>
      <c r="L145" s="444" t="s">
        <v>1</v>
      </c>
      <c r="M145" s="444" t="s">
        <v>3</v>
      </c>
      <c r="N145" s="444" t="s">
        <v>102</v>
      </c>
      <c r="O145" s="444" t="s">
        <v>5308</v>
      </c>
      <c r="P145" s="444" t="s">
        <v>13</v>
      </c>
      <c r="R145" s="444" t="s">
        <v>35</v>
      </c>
      <c r="S145" s="444" t="s">
        <v>996</v>
      </c>
      <c r="T145" s="444" t="s">
        <v>33</v>
      </c>
      <c r="U145" s="444" t="s">
        <v>5310</v>
      </c>
      <c r="V145" s="444">
        <v>10108</v>
      </c>
      <c r="W145" s="444" t="s">
        <v>33</v>
      </c>
      <c r="X145" s="444" t="s">
        <v>1</v>
      </c>
      <c r="Y145" s="444" t="s">
        <v>9</v>
      </c>
      <c r="Z145" s="444" t="s">
        <v>3633</v>
      </c>
      <c r="AA145" s="444" t="s">
        <v>34</v>
      </c>
      <c r="AB145" s="444" t="s">
        <v>34</v>
      </c>
      <c r="AC145" s="444" t="s">
        <v>96</v>
      </c>
      <c r="AD145" s="444" t="s">
        <v>759</v>
      </c>
      <c r="AE145" s="444" t="s">
        <v>1103</v>
      </c>
      <c r="AF145" s="444" t="s">
        <v>4303</v>
      </c>
      <c r="AG145" s="444" t="s">
        <v>1240</v>
      </c>
      <c r="AH145" s="444">
        <v>22320122</v>
      </c>
      <c r="AI145" s="444">
        <v>40700122</v>
      </c>
      <c r="AJ145" s="444" t="s">
        <v>3235</v>
      </c>
      <c r="AK145" s="447" t="s">
        <v>5361</v>
      </c>
      <c r="AL145" s="444" t="s">
        <v>4771</v>
      </c>
      <c r="AM145" s="444" t="s">
        <v>5362</v>
      </c>
      <c r="AO145" s="444" t="s">
        <v>5312</v>
      </c>
      <c r="AQ145" s="444" t="s">
        <v>5312</v>
      </c>
      <c r="AT145" s="444" t="s">
        <v>1376</v>
      </c>
    </row>
    <row r="146" spans="1:46" x14ac:dyDescent="0.3">
      <c r="A146" s="444" t="str">
        <v>4093</v>
      </c>
      <c r="E146" s="445" t="s">
        <v>8300</v>
      </c>
      <c r="F146" s="446" t="s">
        <v>7430</v>
      </c>
      <c r="G146" s="444" t="s">
        <v>2744</v>
      </c>
      <c r="H146" s="444" t="s">
        <v>1382</v>
      </c>
      <c r="I146" s="444" t="s">
        <v>2799</v>
      </c>
      <c r="J146" s="444" t="s">
        <v>1</v>
      </c>
      <c r="K146" s="444" t="s">
        <v>3277</v>
      </c>
      <c r="L146" s="444" t="s">
        <v>3</v>
      </c>
      <c r="M146" s="444" t="s">
        <v>1</v>
      </c>
      <c r="N146" s="444" t="s">
        <v>102</v>
      </c>
      <c r="O146" s="444" t="s">
        <v>5308</v>
      </c>
      <c r="P146" s="444" t="s">
        <v>13</v>
      </c>
      <c r="R146" s="444" t="s">
        <v>35</v>
      </c>
      <c r="S146" s="444" t="s">
        <v>996</v>
      </c>
      <c r="T146" s="444" t="s">
        <v>33</v>
      </c>
      <c r="U146" s="444" t="s">
        <v>5310</v>
      </c>
      <c r="V146" s="444">
        <v>10106</v>
      </c>
      <c r="W146" s="444" t="s">
        <v>33</v>
      </c>
      <c r="X146" s="444" t="s">
        <v>1</v>
      </c>
      <c r="Y146" s="444" t="s">
        <v>6</v>
      </c>
      <c r="Z146" s="444" t="s">
        <v>3631</v>
      </c>
      <c r="AA146" s="444" t="s">
        <v>34</v>
      </c>
      <c r="AB146" s="444" t="s">
        <v>34</v>
      </c>
      <c r="AC146" s="444" t="s">
        <v>4866</v>
      </c>
      <c r="AD146" s="444" t="s">
        <v>718</v>
      </c>
      <c r="AE146" s="444" t="s">
        <v>1103</v>
      </c>
      <c r="AF146" s="444" t="s">
        <v>7431</v>
      </c>
      <c r="AG146" s="444" t="s">
        <v>2775</v>
      </c>
      <c r="AH146" s="444">
        <v>22140489</v>
      </c>
      <c r="AI146" s="444">
        <v>22140485</v>
      </c>
      <c r="AJ146" s="444" t="s">
        <v>2774</v>
      </c>
      <c r="AK146" s="447" t="s">
        <v>7432</v>
      </c>
      <c r="AL146" s="444" t="s">
        <v>4543</v>
      </c>
      <c r="AM146" s="444" t="s">
        <v>5343</v>
      </c>
      <c r="AO146" s="444" t="s">
        <v>5312</v>
      </c>
      <c r="AQ146" s="444" t="s">
        <v>5312</v>
      </c>
    </row>
    <row r="147" spans="1:46" x14ac:dyDescent="0.3">
      <c r="A147" s="444" t="str">
        <v>4095</v>
      </c>
      <c r="E147" s="445" t="s">
        <v>7971</v>
      </c>
      <c r="F147" s="446" t="s">
        <v>6462</v>
      </c>
      <c r="G147" s="444" t="s">
        <v>454</v>
      </c>
      <c r="H147" s="444" t="s">
        <v>1382</v>
      </c>
      <c r="I147" s="444" t="s">
        <v>215</v>
      </c>
      <c r="J147" s="444" t="s">
        <v>99</v>
      </c>
      <c r="K147" s="444" t="s">
        <v>71</v>
      </c>
      <c r="L147" s="444" t="s">
        <v>10</v>
      </c>
      <c r="M147" s="444" t="s">
        <v>4741</v>
      </c>
      <c r="N147" s="444" t="s">
        <v>102</v>
      </c>
      <c r="O147" s="444" t="s">
        <v>5308</v>
      </c>
      <c r="P147" s="444" t="s">
        <v>13</v>
      </c>
      <c r="R147" s="444" t="s">
        <v>35</v>
      </c>
      <c r="S147" s="444" t="s">
        <v>996</v>
      </c>
      <c r="T147" s="444" t="s">
        <v>33</v>
      </c>
      <c r="U147" s="444" t="s">
        <v>5310</v>
      </c>
      <c r="V147" s="444">
        <v>61003</v>
      </c>
      <c r="W147" s="444" t="s">
        <v>72</v>
      </c>
      <c r="X147" s="444" t="s">
        <v>11</v>
      </c>
      <c r="Y147" s="444" t="s">
        <v>3</v>
      </c>
      <c r="Z147" s="444" t="s">
        <v>4027</v>
      </c>
      <c r="AA147" s="444" t="s">
        <v>73</v>
      </c>
      <c r="AB147" s="444" t="s">
        <v>4854</v>
      </c>
      <c r="AC147" s="444" t="s">
        <v>4855</v>
      </c>
      <c r="AD147" s="444" t="s">
        <v>2985</v>
      </c>
      <c r="AE147" s="444" t="s">
        <v>5531</v>
      </c>
      <c r="AF147" s="444" t="s">
        <v>4585</v>
      </c>
      <c r="AG147" s="444" t="s">
        <v>1944</v>
      </c>
      <c r="AH147" s="444">
        <v>89459126</v>
      </c>
      <c r="AI147" s="444" t="s">
        <v>4769</v>
      </c>
      <c r="AJ147" s="444" t="s">
        <v>3368</v>
      </c>
      <c r="AK147" s="447" t="s">
        <v>6463</v>
      </c>
      <c r="AL147" s="444" t="s">
        <v>4906</v>
      </c>
      <c r="AM147" s="444" t="s">
        <v>5822</v>
      </c>
      <c r="AO147" s="444" t="s">
        <v>5312</v>
      </c>
      <c r="AQ147" s="444" t="s">
        <v>5312</v>
      </c>
    </row>
    <row r="148" spans="1:46" x14ac:dyDescent="0.3">
      <c r="A148" s="444" t="str">
        <v>4096</v>
      </c>
      <c r="E148" s="445" t="s">
        <v>7813</v>
      </c>
      <c r="F148" s="446" t="s">
        <v>5941</v>
      </c>
      <c r="G148" s="444" t="s">
        <v>885</v>
      </c>
      <c r="H148" s="444" t="s">
        <v>1382</v>
      </c>
      <c r="I148" s="444" t="s">
        <v>2562</v>
      </c>
      <c r="J148" s="444" t="s">
        <v>295</v>
      </c>
      <c r="K148" s="444" t="s">
        <v>4215</v>
      </c>
      <c r="L148" s="444" t="s">
        <v>1</v>
      </c>
      <c r="M148" s="444" t="s">
        <v>4728</v>
      </c>
      <c r="N148" s="444" t="s">
        <v>102</v>
      </c>
      <c r="O148" s="444" t="s">
        <v>5308</v>
      </c>
      <c r="P148" s="444" t="s">
        <v>13</v>
      </c>
      <c r="R148" s="444" t="s">
        <v>35</v>
      </c>
      <c r="S148" s="444" t="s">
        <v>996</v>
      </c>
      <c r="T148" s="444" t="s">
        <v>33</v>
      </c>
      <c r="U148" s="444" t="s">
        <v>5310</v>
      </c>
      <c r="V148" s="444">
        <v>70101</v>
      </c>
      <c r="W148" s="444" t="s">
        <v>60</v>
      </c>
      <c r="X148" s="444" t="s">
        <v>1</v>
      </c>
      <c r="Y148" s="444" t="s">
        <v>1</v>
      </c>
      <c r="Z148" s="444" t="s">
        <v>4031</v>
      </c>
      <c r="AA148" s="444" t="s">
        <v>4215</v>
      </c>
      <c r="AB148" s="444" t="s">
        <v>4215</v>
      </c>
      <c r="AC148" s="444" t="s">
        <v>4215</v>
      </c>
      <c r="AD148" s="444" t="s">
        <v>4568</v>
      </c>
      <c r="AE148" s="444" t="s">
        <v>5830</v>
      </c>
      <c r="AF148" s="444" t="s">
        <v>5942</v>
      </c>
      <c r="AG148" s="444" t="s">
        <v>1232</v>
      </c>
      <c r="AH148" s="444">
        <v>27984544</v>
      </c>
      <c r="AI148" s="444">
        <v>27982622</v>
      </c>
      <c r="AJ148" s="444" t="s">
        <v>5944</v>
      </c>
      <c r="AK148" s="447" t="s">
        <v>5943</v>
      </c>
      <c r="AL148" s="444" t="s">
        <v>4798</v>
      </c>
      <c r="AM148" s="444" t="s">
        <v>5831</v>
      </c>
      <c r="AO148" s="444" t="s">
        <v>5312</v>
      </c>
      <c r="AQ148" s="444" t="s">
        <v>5312</v>
      </c>
    </row>
    <row r="149" spans="1:46" x14ac:dyDescent="0.3">
      <c r="A149" s="444" t="str">
        <v>4097</v>
      </c>
      <c r="E149" s="445" t="s">
        <v>8267</v>
      </c>
      <c r="F149" s="446" t="s">
        <v>7336</v>
      </c>
      <c r="G149" s="444" t="s">
        <v>663</v>
      </c>
      <c r="H149" s="444" t="s">
        <v>1382</v>
      </c>
      <c r="I149" s="444" t="s">
        <v>3216</v>
      </c>
      <c r="J149" s="444" t="s">
        <v>4728</v>
      </c>
      <c r="K149" s="444" t="s">
        <v>3278</v>
      </c>
      <c r="L149" s="444" t="s">
        <v>4</v>
      </c>
      <c r="M149" s="444" t="s">
        <v>3</v>
      </c>
      <c r="N149" s="444" t="s">
        <v>102</v>
      </c>
      <c r="O149" s="444" t="s">
        <v>5308</v>
      </c>
      <c r="P149" s="444" t="s">
        <v>13</v>
      </c>
      <c r="R149" s="444" t="s">
        <v>35</v>
      </c>
      <c r="S149" s="444" t="s">
        <v>996</v>
      </c>
      <c r="T149" s="444" t="s">
        <v>33</v>
      </c>
      <c r="U149" s="444" t="s">
        <v>5310</v>
      </c>
      <c r="V149" s="444">
        <v>10901</v>
      </c>
      <c r="W149" s="444" t="s">
        <v>33</v>
      </c>
      <c r="X149" s="444" t="s">
        <v>10</v>
      </c>
      <c r="Y149" s="444" t="s">
        <v>1</v>
      </c>
      <c r="Z149" s="444" t="s">
        <v>3683</v>
      </c>
      <c r="AA149" s="444" t="s">
        <v>34</v>
      </c>
      <c r="AB149" s="444" t="s">
        <v>157</v>
      </c>
      <c r="AC149" s="444" t="s">
        <v>157</v>
      </c>
      <c r="AD149" s="444" t="s">
        <v>81</v>
      </c>
      <c r="AE149" s="444" t="s">
        <v>1103</v>
      </c>
      <c r="AF149" s="444" t="s">
        <v>4608</v>
      </c>
      <c r="AG149" s="444" t="s">
        <v>1332</v>
      </c>
      <c r="AH149" s="444">
        <v>22827777</v>
      </c>
      <c r="AI149" s="444">
        <v>85592927</v>
      </c>
      <c r="AJ149" s="444" t="s">
        <v>4082</v>
      </c>
      <c r="AK149" s="447" t="s">
        <v>7337</v>
      </c>
      <c r="AL149" s="444" t="s">
        <v>4766</v>
      </c>
      <c r="AM149" s="444" t="s">
        <v>5460</v>
      </c>
      <c r="AO149" s="444" t="s">
        <v>5312</v>
      </c>
      <c r="AQ149" s="444" t="s">
        <v>5312</v>
      </c>
    </row>
    <row r="150" spans="1:46" x14ac:dyDescent="0.3">
      <c r="A150" s="444" t="str">
        <v>4098</v>
      </c>
      <c r="E150" s="445" t="s">
        <v>8109</v>
      </c>
      <c r="F150" s="446" t="s">
        <v>6877</v>
      </c>
      <c r="G150" s="444" t="s">
        <v>438</v>
      </c>
      <c r="H150" s="444" t="s">
        <v>1382</v>
      </c>
      <c r="I150" s="444" t="s">
        <v>1331</v>
      </c>
      <c r="J150" s="444" t="s">
        <v>5</v>
      </c>
      <c r="K150" s="444" t="s">
        <v>120</v>
      </c>
      <c r="L150" s="444" t="s">
        <v>6</v>
      </c>
      <c r="M150" s="444" t="s">
        <v>14</v>
      </c>
      <c r="N150" s="444" t="s">
        <v>102</v>
      </c>
      <c r="O150" s="444" t="s">
        <v>5308</v>
      </c>
      <c r="P150" s="444" t="s">
        <v>13</v>
      </c>
      <c r="R150" s="444" t="s">
        <v>35</v>
      </c>
      <c r="S150" s="444" t="s">
        <v>996</v>
      </c>
      <c r="T150" s="444" t="s">
        <v>33</v>
      </c>
      <c r="U150" s="444" t="s">
        <v>5310</v>
      </c>
      <c r="V150" s="444">
        <v>30307</v>
      </c>
      <c r="W150" s="444" t="s">
        <v>48</v>
      </c>
      <c r="X150" s="444" t="s">
        <v>3</v>
      </c>
      <c r="Y150" s="444" t="s">
        <v>7</v>
      </c>
      <c r="Z150" s="444" t="s">
        <v>3856</v>
      </c>
      <c r="AA150" s="444" t="s">
        <v>120</v>
      </c>
      <c r="AB150" s="444" t="s">
        <v>121</v>
      </c>
      <c r="AC150" s="444" t="s">
        <v>4802</v>
      </c>
      <c r="AD150" s="444" t="s">
        <v>1323</v>
      </c>
      <c r="AE150" s="444" t="s">
        <v>1103</v>
      </c>
      <c r="AF150" s="444" t="s">
        <v>2198</v>
      </c>
      <c r="AG150" s="444" t="s">
        <v>4599</v>
      </c>
      <c r="AH150" s="444">
        <v>22730024</v>
      </c>
      <c r="AI150" s="444">
        <v>22730280</v>
      </c>
      <c r="AJ150" s="444" t="s">
        <v>4296</v>
      </c>
      <c r="AK150" s="447" t="s">
        <v>6878</v>
      </c>
      <c r="AL150" s="444" t="s">
        <v>4873</v>
      </c>
      <c r="AM150" s="444" t="s">
        <v>5666</v>
      </c>
      <c r="AO150" s="444" t="s">
        <v>5312</v>
      </c>
      <c r="AQ150" s="444" t="s">
        <v>5312</v>
      </c>
      <c r="AT150" s="444" t="s">
        <v>1376</v>
      </c>
    </row>
    <row r="151" spans="1:46" x14ac:dyDescent="0.3">
      <c r="A151" s="444" t="str">
        <v>4099</v>
      </c>
      <c r="E151" s="445" t="s">
        <v>8050</v>
      </c>
      <c r="F151" s="446" t="s">
        <v>6709</v>
      </c>
      <c r="G151" s="444" t="s">
        <v>1101</v>
      </c>
      <c r="H151" s="444" t="s">
        <v>1382</v>
      </c>
      <c r="I151" s="444" t="s">
        <v>1349</v>
      </c>
      <c r="J151" s="444" t="s">
        <v>4730</v>
      </c>
      <c r="K151" s="444" t="s">
        <v>3279</v>
      </c>
      <c r="L151" s="444" t="s">
        <v>1</v>
      </c>
      <c r="M151" s="444" t="s">
        <v>2</v>
      </c>
      <c r="N151" s="444" t="s">
        <v>102</v>
      </c>
      <c r="O151" s="444" t="s">
        <v>5308</v>
      </c>
      <c r="P151" s="444" t="s">
        <v>13</v>
      </c>
      <c r="R151" s="444" t="s">
        <v>35</v>
      </c>
      <c r="S151" s="444" t="s">
        <v>996</v>
      </c>
      <c r="T151" s="444" t="s">
        <v>33</v>
      </c>
      <c r="U151" s="444" t="s">
        <v>5310</v>
      </c>
      <c r="V151" s="444">
        <v>10801</v>
      </c>
      <c r="W151" s="444" t="s">
        <v>33</v>
      </c>
      <c r="X151" s="444" t="s">
        <v>9</v>
      </c>
      <c r="Y151" s="444" t="s">
        <v>1</v>
      </c>
      <c r="Z151" s="444" t="s">
        <v>3677</v>
      </c>
      <c r="AA151" s="444" t="s">
        <v>34</v>
      </c>
      <c r="AB151" s="444" t="s">
        <v>4831</v>
      </c>
      <c r="AC151" s="444" t="s">
        <v>4832</v>
      </c>
      <c r="AD151" s="444" t="s">
        <v>124</v>
      </c>
      <c r="AE151" s="444" t="s">
        <v>1103</v>
      </c>
      <c r="AF151" s="444" t="s">
        <v>4595</v>
      </c>
      <c r="AG151" s="444" t="s">
        <v>1359</v>
      </c>
      <c r="AH151" s="444">
        <v>25245259</v>
      </c>
      <c r="AI151" s="444" t="s">
        <v>4769</v>
      </c>
      <c r="AJ151" s="444" t="s">
        <v>3253</v>
      </c>
      <c r="AK151" s="447" t="s">
        <v>6710</v>
      </c>
      <c r="AL151" s="444" t="s">
        <v>5449</v>
      </c>
      <c r="AM151" s="444" t="s">
        <v>5450</v>
      </c>
      <c r="AO151" s="444" t="s">
        <v>5312</v>
      </c>
      <c r="AQ151" s="444" t="s">
        <v>5312</v>
      </c>
    </row>
    <row r="152" spans="1:46" x14ac:dyDescent="0.3">
      <c r="A152" s="444" t="str">
        <v>4100</v>
      </c>
      <c r="E152" s="445" t="s">
        <v>7868</v>
      </c>
      <c r="F152" s="446" t="s">
        <v>6126</v>
      </c>
      <c r="G152" s="444" t="s">
        <v>1078</v>
      </c>
      <c r="H152" s="444" t="s">
        <v>1382</v>
      </c>
      <c r="I152" s="444" t="s">
        <v>1773</v>
      </c>
      <c r="J152" s="444" t="s">
        <v>5</v>
      </c>
      <c r="K152" s="444" t="s">
        <v>120</v>
      </c>
      <c r="L152" s="444" t="s">
        <v>1</v>
      </c>
      <c r="M152" s="444" t="s">
        <v>14</v>
      </c>
      <c r="N152" s="444" t="s">
        <v>102</v>
      </c>
      <c r="O152" s="444" t="s">
        <v>5308</v>
      </c>
      <c r="P152" s="444" t="s">
        <v>13</v>
      </c>
      <c r="R152" s="444" t="s">
        <v>35</v>
      </c>
      <c r="S152" s="444" t="s">
        <v>996</v>
      </c>
      <c r="T152" s="444" t="s">
        <v>33</v>
      </c>
      <c r="U152" s="444" t="s">
        <v>5310</v>
      </c>
      <c r="V152" s="444">
        <v>30101</v>
      </c>
      <c r="W152" s="444" t="s">
        <v>48</v>
      </c>
      <c r="X152" s="444" t="s">
        <v>1</v>
      </c>
      <c r="Y152" s="444" t="s">
        <v>1</v>
      </c>
      <c r="Z152" s="444" t="s">
        <v>3838</v>
      </c>
      <c r="AA152" s="444" t="s">
        <v>120</v>
      </c>
      <c r="AB152" s="444" t="s">
        <v>120</v>
      </c>
      <c r="AC152" s="444" t="s">
        <v>4825</v>
      </c>
      <c r="AD152" s="444" t="s">
        <v>791</v>
      </c>
      <c r="AE152" s="444" t="s">
        <v>1103</v>
      </c>
      <c r="AF152" s="444" t="s">
        <v>6127</v>
      </c>
      <c r="AG152" s="444" t="s">
        <v>1305</v>
      </c>
      <c r="AH152" s="444">
        <v>25527378</v>
      </c>
      <c r="AI152" s="444">
        <v>25517626</v>
      </c>
      <c r="AJ152" s="444" t="s">
        <v>4577</v>
      </c>
      <c r="AK152" s="447" t="s">
        <v>6128</v>
      </c>
      <c r="AL152" s="444" t="s">
        <v>4826</v>
      </c>
      <c r="AM152" s="444" t="s">
        <v>5643</v>
      </c>
      <c r="AO152" s="444" t="s">
        <v>5312</v>
      </c>
      <c r="AQ152" s="444" t="s">
        <v>5312</v>
      </c>
      <c r="AT152" s="444" t="s">
        <v>1376</v>
      </c>
    </row>
    <row r="153" spans="1:46" x14ac:dyDescent="0.3">
      <c r="A153" s="444" t="str">
        <v>4101</v>
      </c>
      <c r="E153" s="445" t="s">
        <v>8311</v>
      </c>
      <c r="F153" s="446" t="s">
        <v>7459</v>
      </c>
      <c r="G153" s="444" t="s">
        <v>2969</v>
      </c>
      <c r="H153" s="444" t="s">
        <v>1382</v>
      </c>
      <c r="I153" s="444" t="s">
        <v>2980</v>
      </c>
      <c r="J153" s="444" t="s">
        <v>11</v>
      </c>
      <c r="K153" s="444" t="s">
        <v>117</v>
      </c>
      <c r="L153" s="444" t="s">
        <v>3</v>
      </c>
      <c r="M153" s="444" t="s">
        <v>62</v>
      </c>
      <c r="N153" s="444" t="s">
        <v>102</v>
      </c>
      <c r="O153" s="444" t="s">
        <v>5308</v>
      </c>
      <c r="P153" s="444" t="s">
        <v>13</v>
      </c>
      <c r="R153" s="444" t="s">
        <v>35</v>
      </c>
      <c r="S153" s="444" t="s">
        <v>996</v>
      </c>
      <c r="T153" s="444" t="s">
        <v>35</v>
      </c>
      <c r="U153" s="444" t="s">
        <v>5426</v>
      </c>
      <c r="V153" s="444">
        <v>50304</v>
      </c>
      <c r="W153" s="444" t="s">
        <v>118</v>
      </c>
      <c r="X153" s="444" t="s">
        <v>3</v>
      </c>
      <c r="Y153" s="444" t="s">
        <v>4</v>
      </c>
      <c r="Z153" s="444" t="s">
        <v>3940</v>
      </c>
      <c r="AA153" s="444" t="s">
        <v>4789</v>
      </c>
      <c r="AB153" s="444" t="s">
        <v>117</v>
      </c>
      <c r="AC153" s="444" t="s">
        <v>4914</v>
      </c>
      <c r="AD153" s="444" t="s">
        <v>792</v>
      </c>
      <c r="AE153" s="444" t="s">
        <v>2987</v>
      </c>
      <c r="AF153" s="444" t="s">
        <v>7460</v>
      </c>
      <c r="AG153" s="444" t="s">
        <v>4302</v>
      </c>
      <c r="AH153" s="444">
        <v>26536181</v>
      </c>
      <c r="AI153" s="444">
        <v>26536181</v>
      </c>
      <c r="AJ153" s="444" t="s">
        <v>3011</v>
      </c>
      <c r="AK153" s="447" t="s">
        <v>7461</v>
      </c>
      <c r="AL153" s="444" t="s">
        <v>4896</v>
      </c>
      <c r="AM153" s="444" t="s">
        <v>4920</v>
      </c>
      <c r="AO153" s="444" t="s">
        <v>5312</v>
      </c>
      <c r="AQ153" s="444" t="s">
        <v>5312</v>
      </c>
    </row>
    <row r="154" spans="1:46" x14ac:dyDescent="0.3">
      <c r="A154" s="444" t="str">
        <v>4102</v>
      </c>
      <c r="E154" s="445" t="s">
        <v>8322</v>
      </c>
      <c r="F154" s="446" t="s">
        <v>7492</v>
      </c>
      <c r="G154" s="444" t="s">
        <v>3227</v>
      </c>
      <c r="H154" s="444" t="s">
        <v>1382</v>
      </c>
      <c r="I154" s="444" t="s">
        <v>3228</v>
      </c>
      <c r="J154" s="444" t="s">
        <v>7</v>
      </c>
      <c r="K154" s="444" t="s">
        <v>103</v>
      </c>
      <c r="L154" s="444" t="s">
        <v>4</v>
      </c>
      <c r="M154" s="444" t="s">
        <v>110</v>
      </c>
      <c r="N154" s="444" t="s">
        <v>102</v>
      </c>
      <c r="O154" s="444" t="s">
        <v>5308</v>
      </c>
      <c r="P154" s="444" t="s">
        <v>13</v>
      </c>
      <c r="R154" s="444" t="s">
        <v>35</v>
      </c>
      <c r="S154" s="444" t="s">
        <v>996</v>
      </c>
      <c r="T154" s="444" t="s">
        <v>33</v>
      </c>
      <c r="U154" s="444" t="s">
        <v>5310</v>
      </c>
      <c r="V154" s="444">
        <v>40205</v>
      </c>
      <c r="W154" s="444" t="s">
        <v>102</v>
      </c>
      <c r="X154" s="444" t="s">
        <v>2</v>
      </c>
      <c r="Y154" s="444" t="s">
        <v>5</v>
      </c>
      <c r="Z154" s="444" t="s">
        <v>3892</v>
      </c>
      <c r="AA154" s="444" t="s">
        <v>103</v>
      </c>
      <c r="AB154" s="444" t="s">
        <v>767</v>
      </c>
      <c r="AC154" s="444" t="s">
        <v>734</v>
      </c>
      <c r="AD154" s="444" t="s">
        <v>734</v>
      </c>
      <c r="AE154" s="444" t="s">
        <v>1103</v>
      </c>
      <c r="AF154" s="444" t="s">
        <v>4922</v>
      </c>
      <c r="AG154" s="444" t="s">
        <v>4301</v>
      </c>
      <c r="AH154" s="444">
        <v>22607305</v>
      </c>
      <c r="AI154" s="444">
        <v>22623263</v>
      </c>
      <c r="AJ154" s="444" t="s">
        <v>4300</v>
      </c>
      <c r="AK154" s="447" t="s">
        <v>7493</v>
      </c>
      <c r="AL154" s="444" t="s">
        <v>4837</v>
      </c>
      <c r="AM154" s="444" t="s">
        <v>7494</v>
      </c>
      <c r="AO154" s="444" t="s">
        <v>5312</v>
      </c>
      <c r="AQ154" s="444" t="s">
        <v>5312</v>
      </c>
    </row>
    <row r="155" spans="1:46" x14ac:dyDescent="0.3">
      <c r="A155" s="444" t="str">
        <v>4103</v>
      </c>
      <c r="E155" s="445" t="s">
        <v>8077</v>
      </c>
      <c r="F155" s="446" t="s">
        <v>6787</v>
      </c>
      <c r="G155" s="444" t="s">
        <v>549</v>
      </c>
      <c r="H155" s="444" t="s">
        <v>1382</v>
      </c>
      <c r="I155" s="444" t="s">
        <v>2587</v>
      </c>
      <c r="J155" s="444" t="s">
        <v>62</v>
      </c>
      <c r="K155" s="444" t="s">
        <v>109</v>
      </c>
      <c r="L155" s="444" t="s">
        <v>4</v>
      </c>
      <c r="M155" s="444" t="s">
        <v>11</v>
      </c>
      <c r="N155" s="444" t="s">
        <v>102</v>
      </c>
      <c r="O155" s="444" t="s">
        <v>5308</v>
      </c>
      <c r="P155" s="444" t="s">
        <v>13</v>
      </c>
      <c r="R155" s="444" t="s">
        <v>35</v>
      </c>
      <c r="S155" s="444" t="s">
        <v>996</v>
      </c>
      <c r="T155" s="444" t="s">
        <v>35</v>
      </c>
      <c r="U155" s="444" t="s">
        <v>5426</v>
      </c>
      <c r="V155" s="444">
        <v>21004</v>
      </c>
      <c r="W155" s="444" t="s">
        <v>35</v>
      </c>
      <c r="X155" s="444" t="s">
        <v>11</v>
      </c>
      <c r="Y155" s="444" t="s">
        <v>4</v>
      </c>
      <c r="Z155" s="444" t="s">
        <v>5625</v>
      </c>
      <c r="AA155" s="444" t="s">
        <v>58</v>
      </c>
      <c r="AB155" s="444" t="s">
        <v>109</v>
      </c>
      <c r="AC155" s="444" t="s">
        <v>705</v>
      </c>
      <c r="AD155" s="444" t="s">
        <v>705</v>
      </c>
      <c r="AE155" s="444" t="s">
        <v>5615</v>
      </c>
      <c r="AF155" s="444" t="s">
        <v>1287</v>
      </c>
      <c r="AG155" s="444" t="s">
        <v>1286</v>
      </c>
      <c r="AH155" s="444">
        <v>24744070</v>
      </c>
      <c r="AI155" s="444">
        <v>88754269</v>
      </c>
      <c r="AJ155" s="444" t="s">
        <v>2135</v>
      </c>
      <c r="AK155" s="447" t="s">
        <v>6788</v>
      </c>
      <c r="AL155" s="444" t="s">
        <v>4874</v>
      </c>
      <c r="AM155" s="444" t="s">
        <v>5626</v>
      </c>
      <c r="AO155" s="444" t="s">
        <v>5312</v>
      </c>
      <c r="AQ155" s="444" t="s">
        <v>5312</v>
      </c>
    </row>
    <row r="156" spans="1:46" x14ac:dyDescent="0.3">
      <c r="A156" s="444" t="str">
        <v>4104</v>
      </c>
      <c r="E156" s="445" t="s">
        <v>8069</v>
      </c>
      <c r="F156" s="446" t="s">
        <v>6763</v>
      </c>
      <c r="G156" s="444" t="s">
        <v>545</v>
      </c>
      <c r="H156" s="444" t="s">
        <v>1382</v>
      </c>
      <c r="I156" s="444" t="s">
        <v>1321</v>
      </c>
      <c r="J156" s="444" t="s">
        <v>4728</v>
      </c>
      <c r="K156" s="444" t="s">
        <v>3278</v>
      </c>
      <c r="L156" s="444" t="s">
        <v>3</v>
      </c>
      <c r="M156" s="444" t="s">
        <v>3</v>
      </c>
      <c r="N156" s="444" t="s">
        <v>102</v>
      </c>
      <c r="O156" s="444" t="s">
        <v>5308</v>
      </c>
      <c r="P156" s="444" t="s">
        <v>13</v>
      </c>
      <c r="R156" s="444" t="s">
        <v>35</v>
      </c>
      <c r="S156" s="444" t="s">
        <v>996</v>
      </c>
      <c r="T156" s="444" t="s">
        <v>33</v>
      </c>
      <c r="U156" s="444" t="s">
        <v>5310</v>
      </c>
      <c r="V156" s="444">
        <v>10203</v>
      </c>
      <c r="W156" s="444" t="s">
        <v>33</v>
      </c>
      <c r="X156" s="444" t="s">
        <v>2</v>
      </c>
      <c r="Y156" s="444" t="s">
        <v>3</v>
      </c>
      <c r="Z156" s="444" t="s">
        <v>3639</v>
      </c>
      <c r="AA156" s="444" t="s">
        <v>34</v>
      </c>
      <c r="AB156" s="444" t="s">
        <v>158</v>
      </c>
      <c r="AC156" s="444" t="s">
        <v>81</v>
      </c>
      <c r="AD156" s="444" t="s">
        <v>3239</v>
      </c>
      <c r="AE156" s="444" t="s">
        <v>1103</v>
      </c>
      <c r="AF156" s="444" t="s">
        <v>4597</v>
      </c>
      <c r="AG156" s="444" t="s">
        <v>1322</v>
      </c>
      <c r="AH156" s="444">
        <v>22151154</v>
      </c>
      <c r="AI156" s="444">
        <v>22151339</v>
      </c>
      <c r="AJ156" s="444" t="s">
        <v>4596</v>
      </c>
      <c r="AK156" s="447" t="s">
        <v>6764</v>
      </c>
      <c r="AL156" s="444" t="s">
        <v>4779</v>
      </c>
      <c r="AM156" s="444" t="s">
        <v>5400</v>
      </c>
      <c r="AO156" s="444" t="s">
        <v>5312</v>
      </c>
      <c r="AQ156" s="444" t="s">
        <v>5312</v>
      </c>
      <c r="AT156" s="444" t="s">
        <v>1376</v>
      </c>
    </row>
    <row r="157" spans="1:46" x14ac:dyDescent="0.3">
      <c r="A157" s="444" t="str">
        <v>4105</v>
      </c>
      <c r="E157" s="445" t="s">
        <v>8347</v>
      </c>
      <c r="F157" s="446" t="s">
        <v>7563</v>
      </c>
      <c r="G157" s="444" t="s">
        <v>4647</v>
      </c>
      <c r="H157" s="444" t="s">
        <v>1382</v>
      </c>
      <c r="I157" s="444" t="s">
        <v>4648</v>
      </c>
      <c r="J157" s="444" t="s">
        <v>11</v>
      </c>
      <c r="K157" s="444" t="s">
        <v>117</v>
      </c>
      <c r="L157" s="444" t="s">
        <v>3</v>
      </c>
      <c r="M157" s="444" t="s">
        <v>62</v>
      </c>
      <c r="N157" s="444" t="s">
        <v>102</v>
      </c>
      <c r="O157" s="444" t="s">
        <v>5308</v>
      </c>
      <c r="P157" s="444" t="s">
        <v>13</v>
      </c>
      <c r="R157" s="444" t="s">
        <v>35</v>
      </c>
      <c r="S157" s="444" t="s">
        <v>996</v>
      </c>
      <c r="T157" s="444" t="s">
        <v>35</v>
      </c>
      <c r="U157" s="444" t="s">
        <v>5426</v>
      </c>
      <c r="V157" s="444">
        <v>50309</v>
      </c>
      <c r="W157" s="444" t="s">
        <v>118</v>
      </c>
      <c r="X157" s="444" t="s">
        <v>3</v>
      </c>
      <c r="Y157" s="444" t="s">
        <v>10</v>
      </c>
      <c r="Z157" s="444" t="s">
        <v>3944</v>
      </c>
      <c r="AA157" s="444" t="s">
        <v>4789</v>
      </c>
      <c r="AB157" s="444" t="s">
        <v>117</v>
      </c>
      <c r="AC157" s="444" t="s">
        <v>4918</v>
      </c>
      <c r="AD157" s="444" t="s">
        <v>796</v>
      </c>
      <c r="AE157" s="444" t="s">
        <v>2987</v>
      </c>
      <c r="AF157" s="444" t="s">
        <v>4649</v>
      </c>
      <c r="AG157" s="444" t="s">
        <v>4935</v>
      </c>
      <c r="AH157" s="444">
        <v>88123737</v>
      </c>
      <c r="AI157" s="444">
        <v>85641482</v>
      </c>
      <c r="AJ157" s="444" t="s">
        <v>4934</v>
      </c>
      <c r="AK157" s="447" t="s">
        <v>7564</v>
      </c>
      <c r="AL157" s="444" t="s">
        <v>4896</v>
      </c>
      <c r="AM157" s="444" t="s">
        <v>7565</v>
      </c>
      <c r="AO157" s="444" t="s">
        <v>5312</v>
      </c>
      <c r="AQ157" s="444" t="s">
        <v>5312</v>
      </c>
    </row>
    <row r="158" spans="1:46" x14ac:dyDescent="0.3">
      <c r="A158" s="444" t="str">
        <v>4106</v>
      </c>
      <c r="E158" s="445" t="s">
        <v>8345</v>
      </c>
      <c r="F158" s="446" t="s">
        <v>7556</v>
      </c>
      <c r="G158" s="444" t="s">
        <v>4640</v>
      </c>
      <c r="H158" s="444" t="s">
        <v>1382</v>
      </c>
      <c r="I158" s="444" t="s">
        <v>4641</v>
      </c>
      <c r="J158" s="444" t="s">
        <v>4728</v>
      </c>
      <c r="K158" s="444" t="s">
        <v>3278</v>
      </c>
      <c r="L158" s="444" t="s">
        <v>4</v>
      </c>
      <c r="M158" s="444" t="s">
        <v>3</v>
      </c>
      <c r="N158" s="444" t="s">
        <v>102</v>
      </c>
      <c r="O158" s="444" t="s">
        <v>5308</v>
      </c>
      <c r="P158" s="444" t="s">
        <v>13</v>
      </c>
      <c r="R158" s="444" t="s">
        <v>35</v>
      </c>
      <c r="S158" s="444" t="s">
        <v>996</v>
      </c>
      <c r="T158" s="444" t="s">
        <v>33</v>
      </c>
      <c r="U158" s="444" t="s">
        <v>5310</v>
      </c>
      <c r="V158" s="444">
        <v>10901</v>
      </c>
      <c r="W158" s="444" t="s">
        <v>33</v>
      </c>
      <c r="X158" s="444" t="s">
        <v>10</v>
      </c>
      <c r="Y158" s="444" t="s">
        <v>1</v>
      </c>
      <c r="Z158" s="444" t="s">
        <v>3683</v>
      </c>
      <c r="AA158" s="444" t="s">
        <v>34</v>
      </c>
      <c r="AB158" s="444" t="s">
        <v>157</v>
      </c>
      <c r="AC158" s="444" t="s">
        <v>157</v>
      </c>
      <c r="AD158" s="444" t="s">
        <v>157</v>
      </c>
      <c r="AE158" s="444" t="s">
        <v>1103</v>
      </c>
      <c r="AF158" s="444" t="s">
        <v>4644</v>
      </c>
      <c r="AG158" s="444" t="s">
        <v>4643</v>
      </c>
      <c r="AH158" s="444">
        <v>22827546</v>
      </c>
      <c r="AI158" s="444">
        <v>22827546</v>
      </c>
      <c r="AJ158" s="444" t="s">
        <v>4642</v>
      </c>
      <c r="AK158" s="447" t="s">
        <v>7557</v>
      </c>
      <c r="AL158" s="444" t="s">
        <v>4766</v>
      </c>
      <c r="AM158" s="444" t="s">
        <v>5323</v>
      </c>
      <c r="AO158" s="444" t="s">
        <v>5312</v>
      </c>
      <c r="AQ158" s="444" t="s">
        <v>5312</v>
      </c>
    </row>
    <row r="159" spans="1:46" x14ac:dyDescent="0.3">
      <c r="A159" s="444" t="str">
        <v>4107</v>
      </c>
      <c r="E159" s="445" t="s">
        <v>8329</v>
      </c>
      <c r="F159" s="446" t="s">
        <v>7514</v>
      </c>
      <c r="G159" s="444" t="s">
        <v>3488</v>
      </c>
      <c r="H159" s="444" t="s">
        <v>1382</v>
      </c>
      <c r="I159" s="444" t="s">
        <v>4752</v>
      </c>
      <c r="J159" s="444" t="s">
        <v>2</v>
      </c>
      <c r="K159" s="444" t="s">
        <v>164</v>
      </c>
      <c r="L159" s="444" t="s">
        <v>5</v>
      </c>
      <c r="M159" s="444" t="s">
        <v>5</v>
      </c>
      <c r="N159" s="444" t="s">
        <v>102</v>
      </c>
      <c r="O159" s="444" t="s">
        <v>5308</v>
      </c>
      <c r="P159" s="444" t="s">
        <v>13</v>
      </c>
      <c r="R159" s="444" t="s">
        <v>35</v>
      </c>
      <c r="S159" s="444" t="s">
        <v>996</v>
      </c>
      <c r="T159" s="444" t="s">
        <v>33</v>
      </c>
      <c r="U159" s="444" t="s">
        <v>5310</v>
      </c>
      <c r="V159" s="444">
        <v>10701</v>
      </c>
      <c r="W159" s="444" t="s">
        <v>33</v>
      </c>
      <c r="X159" s="444" t="s">
        <v>7</v>
      </c>
      <c r="Y159" s="444" t="s">
        <v>1</v>
      </c>
      <c r="Z159" s="444" t="s">
        <v>3671</v>
      </c>
      <c r="AA159" s="444" t="s">
        <v>34</v>
      </c>
      <c r="AB159" s="444" t="s">
        <v>4903</v>
      </c>
      <c r="AC159" s="444" t="s">
        <v>327</v>
      </c>
      <c r="AD159" s="444" t="s">
        <v>3511</v>
      </c>
      <c r="AE159" s="444" t="s">
        <v>1103</v>
      </c>
      <c r="AF159" s="444" t="s">
        <v>3513</v>
      </c>
      <c r="AG159" s="444" t="s">
        <v>3512</v>
      </c>
      <c r="AH159" s="444">
        <v>26548787</v>
      </c>
      <c r="AI159" s="444">
        <v>87149901</v>
      </c>
      <c r="AJ159" s="444" t="s">
        <v>4619</v>
      </c>
      <c r="AK159" s="447" t="s">
        <v>7515</v>
      </c>
      <c r="AL159" s="444" t="s">
        <v>4905</v>
      </c>
      <c r="AM159" s="444" t="s">
        <v>5446</v>
      </c>
      <c r="AO159" s="444" t="s">
        <v>5312</v>
      </c>
      <c r="AQ159" s="444" t="s">
        <v>5312</v>
      </c>
    </row>
    <row r="160" spans="1:46" x14ac:dyDescent="0.3">
      <c r="A160" s="444" t="str">
        <v>4108</v>
      </c>
      <c r="E160" s="445" t="s">
        <v>8143</v>
      </c>
      <c r="F160" s="446" t="s">
        <v>6984</v>
      </c>
      <c r="G160" s="444" t="s">
        <v>1009</v>
      </c>
      <c r="H160" s="444" t="s">
        <v>1382</v>
      </c>
      <c r="I160" s="444" t="s">
        <v>1324</v>
      </c>
      <c r="J160" s="444" t="s">
        <v>4728</v>
      </c>
      <c r="K160" s="444" t="s">
        <v>3278</v>
      </c>
      <c r="L160" s="444" t="s">
        <v>4</v>
      </c>
      <c r="M160" s="444" t="s">
        <v>3</v>
      </c>
      <c r="N160" s="444" t="s">
        <v>102</v>
      </c>
      <c r="O160" s="444" t="s">
        <v>5308</v>
      </c>
      <c r="P160" s="444" t="s">
        <v>13</v>
      </c>
      <c r="R160" s="444" t="s">
        <v>35</v>
      </c>
      <c r="S160" s="444" t="s">
        <v>996</v>
      </c>
      <c r="T160" s="444" t="s">
        <v>33</v>
      </c>
      <c r="U160" s="444" t="s">
        <v>5310</v>
      </c>
      <c r="V160" s="444">
        <v>10901</v>
      </c>
      <c r="W160" s="444" t="s">
        <v>33</v>
      </c>
      <c r="X160" s="444" t="s">
        <v>10</v>
      </c>
      <c r="Y160" s="444" t="s">
        <v>1</v>
      </c>
      <c r="Z160" s="444" t="s">
        <v>3683</v>
      </c>
      <c r="AA160" s="444" t="s">
        <v>34</v>
      </c>
      <c r="AB160" s="444" t="s">
        <v>157</v>
      </c>
      <c r="AC160" s="444" t="s">
        <v>157</v>
      </c>
      <c r="AD160" s="444" t="s">
        <v>2267</v>
      </c>
      <c r="AE160" s="444" t="s">
        <v>1103</v>
      </c>
      <c r="AF160" s="444" t="s">
        <v>4601</v>
      </c>
      <c r="AG160" s="444" t="s">
        <v>3377</v>
      </c>
      <c r="AH160" s="444">
        <v>22038498</v>
      </c>
      <c r="AI160" s="444">
        <v>22827593</v>
      </c>
      <c r="AJ160" s="444" t="s">
        <v>3255</v>
      </c>
      <c r="AK160" s="447" t="s">
        <v>6985</v>
      </c>
      <c r="AL160" s="444" t="s">
        <v>4766</v>
      </c>
      <c r="AM160" s="444" t="s">
        <v>5460</v>
      </c>
      <c r="AO160" s="444" t="s">
        <v>5312</v>
      </c>
      <c r="AQ160" s="444" t="s">
        <v>5312</v>
      </c>
    </row>
    <row r="161" spans="1:46" x14ac:dyDescent="0.3">
      <c r="A161" s="444" t="str">
        <v>4109</v>
      </c>
      <c r="E161" s="445" t="s">
        <v>8215</v>
      </c>
      <c r="F161" s="446" t="s">
        <v>7195</v>
      </c>
      <c r="G161" s="444" t="s">
        <v>646</v>
      </c>
      <c r="H161" s="444" t="s">
        <v>1382</v>
      </c>
      <c r="I161" s="444" t="s">
        <v>1354</v>
      </c>
      <c r="J161" s="444" t="s">
        <v>7</v>
      </c>
      <c r="K161" s="444" t="s">
        <v>103</v>
      </c>
      <c r="L161" s="444" t="s">
        <v>2</v>
      </c>
      <c r="M161" s="444" t="s">
        <v>110</v>
      </c>
      <c r="N161" s="444" t="s">
        <v>102</v>
      </c>
      <c r="O161" s="444" t="s">
        <v>5308</v>
      </c>
      <c r="P161" s="444" t="s">
        <v>13</v>
      </c>
      <c r="R161" s="444" t="s">
        <v>35</v>
      </c>
      <c r="S161" s="444" t="s">
        <v>996</v>
      </c>
      <c r="T161" s="444" t="s">
        <v>33</v>
      </c>
      <c r="U161" s="444" t="s">
        <v>5310</v>
      </c>
      <c r="V161" s="444">
        <v>40102</v>
      </c>
      <c r="W161" s="444" t="s">
        <v>102</v>
      </c>
      <c r="X161" s="444" t="s">
        <v>1</v>
      </c>
      <c r="Y161" s="444" t="s">
        <v>2</v>
      </c>
      <c r="Z161" s="444" t="s">
        <v>3884</v>
      </c>
      <c r="AA161" s="444" t="s">
        <v>103</v>
      </c>
      <c r="AB161" s="444" t="s">
        <v>103</v>
      </c>
      <c r="AC161" s="444" t="s">
        <v>4819</v>
      </c>
      <c r="AD161" s="444" t="s">
        <v>165</v>
      </c>
      <c r="AE161" s="444" t="s">
        <v>1103</v>
      </c>
      <c r="AF161" s="444" t="s">
        <v>7196</v>
      </c>
      <c r="AG161" s="444" t="s">
        <v>1365</v>
      </c>
      <c r="AH161" s="444">
        <v>22611717</v>
      </c>
      <c r="AI161" s="444">
        <v>22611717</v>
      </c>
      <c r="AJ161" s="444" t="s">
        <v>3003</v>
      </c>
      <c r="AK161" s="447" t="s">
        <v>7197</v>
      </c>
      <c r="AL161" s="444" t="s">
        <v>4822</v>
      </c>
      <c r="AM161" s="444" t="s">
        <v>5695</v>
      </c>
      <c r="AO161" s="444" t="s">
        <v>5312</v>
      </c>
      <c r="AQ161" s="444" t="s">
        <v>5312</v>
      </c>
    </row>
    <row r="162" spans="1:46" x14ac:dyDescent="0.3">
      <c r="A162" s="444" t="str">
        <v>4110</v>
      </c>
      <c r="E162" s="445" t="s">
        <v>7885</v>
      </c>
      <c r="F162" s="446" t="s">
        <v>6181</v>
      </c>
      <c r="G162" s="444" t="s">
        <v>138</v>
      </c>
      <c r="H162" s="444" t="s">
        <v>1382</v>
      </c>
      <c r="I162" s="444" t="s">
        <v>2568</v>
      </c>
      <c r="J162" s="444" t="s">
        <v>7</v>
      </c>
      <c r="K162" s="444" t="s">
        <v>103</v>
      </c>
      <c r="L162" s="444" t="s">
        <v>5</v>
      </c>
      <c r="M162" s="444" t="s">
        <v>110</v>
      </c>
      <c r="N162" s="444" t="s">
        <v>102</v>
      </c>
      <c r="O162" s="444" t="s">
        <v>5308</v>
      </c>
      <c r="P162" s="444" t="s">
        <v>13</v>
      </c>
      <c r="R162" s="444" t="s">
        <v>35</v>
      </c>
      <c r="S162" s="444" t="s">
        <v>996</v>
      </c>
      <c r="T162" s="444" t="s">
        <v>33</v>
      </c>
      <c r="U162" s="444" t="s">
        <v>5310</v>
      </c>
      <c r="V162" s="444">
        <v>40306</v>
      </c>
      <c r="W162" s="444" t="s">
        <v>102</v>
      </c>
      <c r="X162" s="444" t="s">
        <v>3</v>
      </c>
      <c r="Y162" s="444" t="s">
        <v>6</v>
      </c>
      <c r="Z162" s="444" t="s">
        <v>3899</v>
      </c>
      <c r="AA162" s="444" t="s">
        <v>103</v>
      </c>
      <c r="AB162" s="444" t="s">
        <v>500</v>
      </c>
      <c r="AC162" s="444" t="s">
        <v>392</v>
      </c>
      <c r="AD162" s="444" t="s">
        <v>392</v>
      </c>
      <c r="AE162" s="444" t="s">
        <v>1103</v>
      </c>
      <c r="AF162" s="444" t="s">
        <v>6182</v>
      </c>
      <c r="AG162" s="444" t="s">
        <v>3603</v>
      </c>
      <c r="AH162" s="444">
        <v>22440084</v>
      </c>
      <c r="AI162" s="444" t="s">
        <v>4769</v>
      </c>
      <c r="AJ162" s="444" t="s">
        <v>4830</v>
      </c>
      <c r="AK162" s="447" t="s">
        <v>6183</v>
      </c>
      <c r="AL162" s="444" t="s">
        <v>3437</v>
      </c>
      <c r="AM162" s="444" t="s">
        <v>5853</v>
      </c>
      <c r="AO162" s="444" t="s">
        <v>5312</v>
      </c>
      <c r="AQ162" s="444" t="s">
        <v>5312</v>
      </c>
    </row>
    <row r="163" spans="1:46" x14ac:dyDescent="0.3">
      <c r="A163" s="444" t="str">
        <v>4111</v>
      </c>
      <c r="E163" s="445" t="s">
        <v>7675</v>
      </c>
      <c r="F163" s="446" t="s">
        <v>5397</v>
      </c>
      <c r="G163" s="444" t="s">
        <v>925</v>
      </c>
      <c r="H163" s="444" t="s">
        <v>1382</v>
      </c>
      <c r="I163" s="444" t="s">
        <v>1247</v>
      </c>
      <c r="J163" s="444" t="s">
        <v>4728</v>
      </c>
      <c r="K163" s="444" t="s">
        <v>3278</v>
      </c>
      <c r="L163" s="444" t="s">
        <v>3</v>
      </c>
      <c r="M163" s="444" t="s">
        <v>3</v>
      </c>
      <c r="N163" s="444" t="s">
        <v>102</v>
      </c>
      <c r="O163" s="444" t="s">
        <v>5308</v>
      </c>
      <c r="P163" s="444" t="s">
        <v>13</v>
      </c>
      <c r="R163" s="444" t="s">
        <v>35</v>
      </c>
      <c r="S163" s="444" t="s">
        <v>996</v>
      </c>
      <c r="T163" s="444" t="s">
        <v>33</v>
      </c>
      <c r="U163" s="444" t="s">
        <v>5310</v>
      </c>
      <c r="V163" s="444">
        <v>10201</v>
      </c>
      <c r="W163" s="444" t="s">
        <v>33</v>
      </c>
      <c r="X163" s="444" t="s">
        <v>2</v>
      </c>
      <c r="Y163" s="444" t="s">
        <v>1</v>
      </c>
      <c r="Z163" s="444" t="s">
        <v>3637</v>
      </c>
      <c r="AA163" s="444" t="s">
        <v>34</v>
      </c>
      <c r="AB163" s="444" t="s">
        <v>158</v>
      </c>
      <c r="AC163" s="444" t="s">
        <v>158</v>
      </c>
      <c r="AD163" s="444" t="s">
        <v>158</v>
      </c>
      <c r="AE163" s="444" t="s">
        <v>1103</v>
      </c>
      <c r="AF163" s="444" t="s">
        <v>5398</v>
      </c>
      <c r="AG163" s="444" t="s">
        <v>1248</v>
      </c>
      <c r="AH163" s="444">
        <v>22898889</v>
      </c>
      <c r="AI163" s="444" t="s">
        <v>4769</v>
      </c>
      <c r="AJ163" s="444" t="s">
        <v>3238</v>
      </c>
      <c r="AK163" s="447" t="s">
        <v>5399</v>
      </c>
      <c r="AL163" s="444" t="s">
        <v>4779</v>
      </c>
      <c r="AM163" s="444" t="s">
        <v>5400</v>
      </c>
      <c r="AO163" s="444" t="s">
        <v>5312</v>
      </c>
      <c r="AQ163" s="444" t="s">
        <v>5312</v>
      </c>
    </row>
    <row r="164" spans="1:46" x14ac:dyDescent="0.3">
      <c r="A164" s="444" t="str">
        <v>4112</v>
      </c>
      <c r="E164" s="445" t="s">
        <v>7942</v>
      </c>
      <c r="F164" s="446" t="s">
        <v>6366</v>
      </c>
      <c r="G164" s="444" t="s">
        <v>420</v>
      </c>
      <c r="H164" s="444" t="s">
        <v>1382</v>
      </c>
      <c r="I164" s="444" t="s">
        <v>2574</v>
      </c>
      <c r="J164" s="444" t="s">
        <v>7</v>
      </c>
      <c r="K164" s="444" t="s">
        <v>103</v>
      </c>
      <c r="L164" s="444" t="s">
        <v>4</v>
      </c>
      <c r="M164" s="444" t="s">
        <v>110</v>
      </c>
      <c r="N164" s="444" t="s">
        <v>102</v>
      </c>
      <c r="O164" s="444" t="s">
        <v>5308</v>
      </c>
      <c r="P164" s="444" t="s">
        <v>13</v>
      </c>
      <c r="R164" s="444" t="s">
        <v>35</v>
      </c>
      <c r="S164" s="444" t="s">
        <v>996</v>
      </c>
      <c r="T164" s="444" t="s">
        <v>33</v>
      </c>
      <c r="U164" s="444" t="s">
        <v>5310</v>
      </c>
      <c r="V164" s="444">
        <v>40504</v>
      </c>
      <c r="W164" s="444" t="s">
        <v>102</v>
      </c>
      <c r="X164" s="444" t="s">
        <v>5</v>
      </c>
      <c r="Y164" s="444" t="s">
        <v>4</v>
      </c>
      <c r="Z164" s="444" t="s">
        <v>4363</v>
      </c>
      <c r="AA164" s="444" t="s">
        <v>103</v>
      </c>
      <c r="AB164" s="444" t="s">
        <v>81</v>
      </c>
      <c r="AC164" s="444" t="s">
        <v>4849</v>
      </c>
      <c r="AD164" s="444" t="s">
        <v>52</v>
      </c>
      <c r="AE164" s="444" t="s">
        <v>1103</v>
      </c>
      <c r="AF164" s="444" t="s">
        <v>1891</v>
      </c>
      <c r="AG164" s="444" t="s">
        <v>1326</v>
      </c>
      <c r="AH164" s="444">
        <v>22378927</v>
      </c>
      <c r="AI164" s="444">
        <v>22606137</v>
      </c>
      <c r="AJ164" s="444" t="s">
        <v>4850</v>
      </c>
      <c r="AK164" s="447" t="s">
        <v>6367</v>
      </c>
      <c r="AL164" s="444" t="s">
        <v>4837</v>
      </c>
      <c r="AM164" s="444" t="s">
        <v>5712</v>
      </c>
      <c r="AO164" s="444" t="s">
        <v>5312</v>
      </c>
      <c r="AQ164" s="444" t="s">
        <v>5312</v>
      </c>
    </row>
    <row r="165" spans="1:46" x14ac:dyDescent="0.3">
      <c r="A165" s="444" t="str">
        <v>4113</v>
      </c>
      <c r="E165" s="445" t="s">
        <v>8007</v>
      </c>
      <c r="F165" s="446" t="s">
        <v>6576</v>
      </c>
      <c r="G165" s="444" t="s">
        <v>494</v>
      </c>
      <c r="H165" s="444" t="s">
        <v>1382</v>
      </c>
      <c r="I165" s="444" t="s">
        <v>2008</v>
      </c>
      <c r="J165" s="444" t="s">
        <v>1</v>
      </c>
      <c r="K165" s="444" t="s">
        <v>3277</v>
      </c>
      <c r="L165" s="444" t="s">
        <v>3</v>
      </c>
      <c r="M165" s="444" t="s">
        <v>1</v>
      </c>
      <c r="N165" s="444" t="s">
        <v>102</v>
      </c>
      <c r="O165" s="444" t="s">
        <v>5308</v>
      </c>
      <c r="P165" s="444" t="s">
        <v>13</v>
      </c>
      <c r="R165" s="444" t="s">
        <v>35</v>
      </c>
      <c r="S165" s="444" t="s">
        <v>996</v>
      </c>
      <c r="T165" s="444" t="s">
        <v>33</v>
      </c>
      <c r="U165" s="444" t="s">
        <v>5310</v>
      </c>
      <c r="V165" s="444">
        <v>10106</v>
      </c>
      <c r="W165" s="444" t="s">
        <v>33</v>
      </c>
      <c r="X165" s="444" t="s">
        <v>1</v>
      </c>
      <c r="Y165" s="444" t="s">
        <v>6</v>
      </c>
      <c r="Z165" s="444" t="s">
        <v>3631</v>
      </c>
      <c r="AA165" s="444" t="s">
        <v>34</v>
      </c>
      <c r="AB165" s="444" t="s">
        <v>34</v>
      </c>
      <c r="AC165" s="444" t="s">
        <v>4866</v>
      </c>
      <c r="AD165" s="444" t="s">
        <v>855</v>
      </c>
      <c r="AE165" s="444" t="s">
        <v>1103</v>
      </c>
      <c r="AF165" s="444" t="s">
        <v>6577</v>
      </c>
      <c r="AG165" s="444" t="s">
        <v>3606</v>
      </c>
      <c r="AH165" s="444">
        <v>22260183</v>
      </c>
      <c r="AI165" s="444">
        <v>22261746</v>
      </c>
      <c r="AJ165" s="444" t="s">
        <v>2761</v>
      </c>
      <c r="AK165" s="447" t="s">
        <v>6578</v>
      </c>
      <c r="AL165" s="444" t="s">
        <v>4543</v>
      </c>
      <c r="AM165" s="444" t="s">
        <v>6579</v>
      </c>
      <c r="AO165" s="444" t="s">
        <v>5312</v>
      </c>
      <c r="AQ165" s="444" t="s">
        <v>5312</v>
      </c>
    </row>
    <row r="166" spans="1:46" x14ac:dyDescent="0.3">
      <c r="A166" s="444" t="str">
        <v>4114</v>
      </c>
      <c r="E166" s="445" t="s">
        <v>8348</v>
      </c>
      <c r="F166" s="446" t="s">
        <v>7566</v>
      </c>
      <c r="G166" s="444" t="s">
        <v>4754</v>
      </c>
      <c r="H166" s="444" t="s">
        <v>1382</v>
      </c>
      <c r="I166" s="444" t="s">
        <v>4756</v>
      </c>
      <c r="J166" s="444" t="s">
        <v>4730</v>
      </c>
      <c r="K166" s="444" t="s">
        <v>3279</v>
      </c>
      <c r="L166" s="444" t="s">
        <v>4</v>
      </c>
      <c r="M166" s="444" t="s">
        <v>2</v>
      </c>
      <c r="N166" s="444" t="s">
        <v>102</v>
      </c>
      <c r="O166" s="444" t="s">
        <v>5308</v>
      </c>
      <c r="P166" s="444" t="s">
        <v>13</v>
      </c>
      <c r="R166" s="444" t="s">
        <v>35</v>
      </c>
      <c r="S166" s="444" t="s">
        <v>996</v>
      </c>
      <c r="T166" s="444" t="s">
        <v>33</v>
      </c>
      <c r="U166" s="444" t="s">
        <v>5310</v>
      </c>
      <c r="V166" s="444">
        <v>11303</v>
      </c>
      <c r="W166" s="444" t="s">
        <v>33</v>
      </c>
      <c r="X166" s="444" t="s">
        <v>15</v>
      </c>
      <c r="Y166" s="444" t="s">
        <v>3</v>
      </c>
      <c r="Z166" s="444" t="s">
        <v>3704</v>
      </c>
      <c r="AA166" s="444" t="s">
        <v>34</v>
      </c>
      <c r="AB166" s="444" t="s">
        <v>77</v>
      </c>
      <c r="AC166" s="444" t="s">
        <v>91</v>
      </c>
      <c r="AD166" s="444" t="s">
        <v>4755</v>
      </c>
      <c r="AE166" s="444" t="s">
        <v>1103</v>
      </c>
      <c r="AF166" s="444" t="s">
        <v>7567</v>
      </c>
      <c r="AG166" s="444" t="s">
        <v>4937</v>
      </c>
      <c r="AH166" s="444">
        <v>83770184</v>
      </c>
      <c r="AI166" s="444">
        <v>22410425</v>
      </c>
      <c r="AJ166" s="444" t="s">
        <v>4936</v>
      </c>
      <c r="AK166" s="447" t="s">
        <v>7568</v>
      </c>
      <c r="AL166" s="444" t="s">
        <v>4857</v>
      </c>
      <c r="AM166" s="444" t="s">
        <v>7569</v>
      </c>
      <c r="AO166" s="444" t="s">
        <v>5312</v>
      </c>
      <c r="AQ166" s="444" t="s">
        <v>5312</v>
      </c>
    </row>
    <row r="167" spans="1:46" x14ac:dyDescent="0.3">
      <c r="A167" s="444" t="str">
        <v>4115</v>
      </c>
      <c r="E167" s="445" t="s">
        <v>7805</v>
      </c>
      <c r="F167" s="446" t="s">
        <v>5912</v>
      </c>
      <c r="G167" s="444" t="s">
        <v>1683</v>
      </c>
      <c r="H167" s="444" t="s">
        <v>1382</v>
      </c>
      <c r="I167" s="444" t="s">
        <v>1259</v>
      </c>
      <c r="J167" s="444" t="s">
        <v>4730</v>
      </c>
      <c r="K167" s="444" t="s">
        <v>3279</v>
      </c>
      <c r="L167" s="444" t="s">
        <v>5</v>
      </c>
      <c r="M167" s="444" t="s">
        <v>2</v>
      </c>
      <c r="N167" s="444" t="s">
        <v>102</v>
      </c>
      <c r="O167" s="444" t="s">
        <v>5308</v>
      </c>
      <c r="P167" s="444" t="s">
        <v>13</v>
      </c>
      <c r="R167" s="444" t="s">
        <v>35</v>
      </c>
      <c r="S167" s="444" t="s">
        <v>996</v>
      </c>
      <c r="T167" s="444" t="s">
        <v>33</v>
      </c>
      <c r="U167" s="444" t="s">
        <v>5310</v>
      </c>
      <c r="V167" s="444">
        <v>11401</v>
      </c>
      <c r="W167" s="444" t="s">
        <v>33</v>
      </c>
      <c r="X167" s="444" t="s">
        <v>110</v>
      </c>
      <c r="Y167" s="444" t="s">
        <v>1</v>
      </c>
      <c r="Z167" s="444" t="s">
        <v>3707</v>
      </c>
      <c r="AA167" s="444" t="s">
        <v>34</v>
      </c>
      <c r="AB167" s="444" t="s">
        <v>4781</v>
      </c>
      <c r="AC167" s="444" t="s">
        <v>230</v>
      </c>
      <c r="AD167" s="444" t="s">
        <v>759</v>
      </c>
      <c r="AE167" s="444" t="s">
        <v>1103</v>
      </c>
      <c r="AF167" s="444" t="s">
        <v>3242</v>
      </c>
      <c r="AG167" s="444" t="s">
        <v>1260</v>
      </c>
      <c r="AH167" s="444">
        <v>25079874</v>
      </c>
      <c r="AI167" s="444">
        <v>25079812</v>
      </c>
      <c r="AJ167" s="444" t="s">
        <v>5913</v>
      </c>
      <c r="AK167" s="447" t="s">
        <v>5914</v>
      </c>
      <c r="AL167" s="444" t="s">
        <v>4780</v>
      </c>
      <c r="AM167" s="444" t="s">
        <v>5478</v>
      </c>
      <c r="AO167" s="444" t="s">
        <v>5312</v>
      </c>
      <c r="AQ167" s="444" t="s">
        <v>5312</v>
      </c>
    </row>
    <row r="168" spans="1:46" x14ac:dyDescent="0.3">
      <c r="A168" s="444" t="str">
        <v>4116</v>
      </c>
      <c r="E168" s="445" t="s">
        <v>7842</v>
      </c>
      <c r="F168" s="446" t="s">
        <v>6038</v>
      </c>
      <c r="G168" s="444" t="s">
        <v>284</v>
      </c>
      <c r="H168" s="444" t="s">
        <v>1382</v>
      </c>
      <c r="I168" s="444" t="s">
        <v>3600</v>
      </c>
      <c r="J168" s="444" t="s">
        <v>4728</v>
      </c>
      <c r="K168" s="444" t="s">
        <v>3278</v>
      </c>
      <c r="L168" s="444" t="s">
        <v>4</v>
      </c>
      <c r="M168" s="444" t="s">
        <v>3</v>
      </c>
      <c r="N168" s="444" t="s">
        <v>102</v>
      </c>
      <c r="O168" s="444" t="s">
        <v>5308</v>
      </c>
      <c r="P168" s="444" t="s">
        <v>13</v>
      </c>
      <c r="R168" s="444" t="s">
        <v>35</v>
      </c>
      <c r="S168" s="444" t="s">
        <v>996</v>
      </c>
      <c r="T168" s="444" t="s">
        <v>33</v>
      </c>
      <c r="U168" s="444" t="s">
        <v>5310</v>
      </c>
      <c r="V168" s="444">
        <v>40701</v>
      </c>
      <c r="W168" s="444" t="s">
        <v>102</v>
      </c>
      <c r="X168" s="444" t="s">
        <v>7</v>
      </c>
      <c r="Y168" s="444" t="s">
        <v>1</v>
      </c>
      <c r="Z168" s="444" t="s">
        <v>3916</v>
      </c>
      <c r="AA168" s="444" t="s">
        <v>103</v>
      </c>
      <c r="AB168" s="444" t="s">
        <v>766</v>
      </c>
      <c r="AC168" s="444" t="s">
        <v>124</v>
      </c>
      <c r="AD168" s="444" t="s">
        <v>124</v>
      </c>
      <c r="AE168" s="444" t="s">
        <v>1103</v>
      </c>
      <c r="AF168" s="444" t="s">
        <v>4572</v>
      </c>
      <c r="AG168" s="444" t="s">
        <v>4066</v>
      </c>
      <c r="AH168" s="444">
        <v>22985755</v>
      </c>
      <c r="AI168" s="444">
        <v>22985754</v>
      </c>
      <c r="AJ168" s="444" t="s">
        <v>4814</v>
      </c>
      <c r="AK168" s="447" t="s">
        <v>6039</v>
      </c>
      <c r="AL168" s="444" t="s">
        <v>4766</v>
      </c>
      <c r="AM168" s="444" t="s">
        <v>5323</v>
      </c>
      <c r="AO168" s="444" t="s">
        <v>5312</v>
      </c>
      <c r="AQ168" s="444" t="s">
        <v>5312</v>
      </c>
      <c r="AT168" s="444" t="s">
        <v>1376</v>
      </c>
    </row>
    <row r="169" spans="1:46" x14ac:dyDescent="0.3">
      <c r="A169" s="444" t="str">
        <v>4117</v>
      </c>
      <c r="E169" s="445" t="s">
        <v>8271</v>
      </c>
      <c r="F169" s="446" t="s">
        <v>7348</v>
      </c>
      <c r="G169" s="444" t="s">
        <v>680</v>
      </c>
      <c r="H169" s="444" t="s">
        <v>1382</v>
      </c>
      <c r="I169" s="444" t="s">
        <v>1334</v>
      </c>
      <c r="J169" s="444" t="s">
        <v>7</v>
      </c>
      <c r="K169" s="444" t="s">
        <v>103</v>
      </c>
      <c r="L169" s="444" t="s">
        <v>4</v>
      </c>
      <c r="M169" s="444" t="s">
        <v>110</v>
      </c>
      <c r="N169" s="444" t="s">
        <v>102</v>
      </c>
      <c r="O169" s="444" t="s">
        <v>5308</v>
      </c>
      <c r="P169" s="444" t="s">
        <v>13</v>
      </c>
      <c r="R169" s="444" t="s">
        <v>35</v>
      </c>
      <c r="S169" s="444" t="s">
        <v>996</v>
      </c>
      <c r="T169" s="444" t="s">
        <v>33</v>
      </c>
      <c r="U169" s="444" t="s">
        <v>5310</v>
      </c>
      <c r="V169" s="444">
        <v>40201</v>
      </c>
      <c r="W169" s="444" t="s">
        <v>102</v>
      </c>
      <c r="X169" s="444" t="s">
        <v>2</v>
      </c>
      <c r="Y169" s="444" t="s">
        <v>1</v>
      </c>
      <c r="Z169" s="444" t="s">
        <v>3888</v>
      </c>
      <c r="AA169" s="444" t="s">
        <v>103</v>
      </c>
      <c r="AB169" s="444" t="s">
        <v>767</v>
      </c>
      <c r="AC169" s="444" t="s">
        <v>767</v>
      </c>
      <c r="AD169" s="444" t="s">
        <v>1335</v>
      </c>
      <c r="AE169" s="444" t="s">
        <v>1103</v>
      </c>
      <c r="AF169" s="444" t="s">
        <v>7349</v>
      </c>
      <c r="AG169" s="444" t="s">
        <v>7350</v>
      </c>
      <c r="AH169" s="444">
        <v>22374454</v>
      </c>
      <c r="AI169" s="444">
        <v>22634967</v>
      </c>
      <c r="AJ169" s="444" t="s">
        <v>4299</v>
      </c>
      <c r="AK169" s="447" t="s">
        <v>7351</v>
      </c>
      <c r="AL169" s="444" t="s">
        <v>4837</v>
      </c>
      <c r="AM169" s="444" t="s">
        <v>5712</v>
      </c>
      <c r="AO169" s="444" t="s">
        <v>5312</v>
      </c>
      <c r="AQ169" s="444" t="s">
        <v>5312</v>
      </c>
    </row>
    <row r="170" spans="1:46" x14ac:dyDescent="0.3">
      <c r="A170" s="444" t="str">
        <v>4118</v>
      </c>
      <c r="E170" s="445" t="s">
        <v>7742</v>
      </c>
      <c r="F170" s="446" t="s">
        <v>5657</v>
      </c>
      <c r="G170" s="444" t="s">
        <v>182</v>
      </c>
      <c r="H170" s="444" t="s">
        <v>1382</v>
      </c>
      <c r="I170" s="444" t="s">
        <v>1203</v>
      </c>
      <c r="J170" s="444" t="s">
        <v>4734</v>
      </c>
      <c r="K170" s="444" t="s">
        <v>3280</v>
      </c>
      <c r="L170" s="444" t="s">
        <v>1</v>
      </c>
      <c r="M170" s="444" t="s">
        <v>4729</v>
      </c>
      <c r="N170" s="444" t="s">
        <v>102</v>
      </c>
      <c r="O170" s="444" t="s">
        <v>5308</v>
      </c>
      <c r="P170" s="444" t="s">
        <v>13</v>
      </c>
      <c r="R170" s="444" t="s">
        <v>35</v>
      </c>
      <c r="S170" s="444" t="s">
        <v>996</v>
      </c>
      <c r="T170" s="444" t="s">
        <v>33</v>
      </c>
      <c r="U170" s="444" t="s">
        <v>5310</v>
      </c>
      <c r="V170" s="444">
        <v>60301</v>
      </c>
      <c r="W170" s="444" t="s">
        <v>72</v>
      </c>
      <c r="X170" s="444" t="s">
        <v>3</v>
      </c>
      <c r="Y170" s="444" t="s">
        <v>1</v>
      </c>
      <c r="Z170" s="444" t="s">
        <v>4000</v>
      </c>
      <c r="AA170" s="444" t="s">
        <v>73</v>
      </c>
      <c r="AB170" s="444" t="s">
        <v>515</v>
      </c>
      <c r="AC170" s="444" t="s">
        <v>515</v>
      </c>
      <c r="AD170" s="444" t="s">
        <v>1204</v>
      </c>
      <c r="AE170" s="444" t="s">
        <v>5531</v>
      </c>
      <c r="AF170" s="444" t="s">
        <v>5658</v>
      </c>
      <c r="AG170" s="444" t="s">
        <v>3595</v>
      </c>
      <c r="AH170" s="444">
        <v>27300097</v>
      </c>
      <c r="AI170" s="444" t="s">
        <v>4769</v>
      </c>
      <c r="AJ170" s="444" t="s">
        <v>1205</v>
      </c>
      <c r="AK170" s="447" t="s">
        <v>5659</v>
      </c>
      <c r="AL170" s="444" t="s">
        <v>5660</v>
      </c>
      <c r="AM170" s="444" t="s">
        <v>5661</v>
      </c>
      <c r="AO170" s="444" t="s">
        <v>5312</v>
      </c>
      <c r="AQ170" s="444" t="s">
        <v>5312</v>
      </c>
    </row>
    <row r="171" spans="1:46" x14ac:dyDescent="0.3">
      <c r="A171" s="444" t="str">
        <v>4119</v>
      </c>
      <c r="E171" s="445" t="s">
        <v>8282</v>
      </c>
      <c r="F171" s="446" t="s">
        <v>7379</v>
      </c>
      <c r="G171" s="444" t="s">
        <v>2967</v>
      </c>
      <c r="H171" s="444" t="s">
        <v>1382</v>
      </c>
      <c r="I171" s="444" t="s">
        <v>2978</v>
      </c>
      <c r="J171" s="444" t="s">
        <v>10</v>
      </c>
      <c r="K171" s="444" t="s">
        <v>786</v>
      </c>
      <c r="L171" s="444" t="s">
        <v>1</v>
      </c>
      <c r="M171" s="444" t="s">
        <v>743</v>
      </c>
      <c r="N171" s="444" t="s">
        <v>102</v>
      </c>
      <c r="O171" s="444" t="s">
        <v>5308</v>
      </c>
      <c r="P171" s="444" t="s">
        <v>13</v>
      </c>
      <c r="R171" s="444" t="s">
        <v>35</v>
      </c>
      <c r="S171" s="444" t="s">
        <v>996</v>
      </c>
      <c r="T171" s="444" t="s">
        <v>33</v>
      </c>
      <c r="U171" s="444" t="s">
        <v>5310</v>
      </c>
      <c r="V171" s="444">
        <v>50201</v>
      </c>
      <c r="W171" s="444" t="s">
        <v>118</v>
      </c>
      <c r="X171" s="444" t="s">
        <v>2</v>
      </c>
      <c r="Y171" s="444" t="s">
        <v>1</v>
      </c>
      <c r="Z171" s="444" t="s">
        <v>3931</v>
      </c>
      <c r="AA171" s="444" t="s">
        <v>4789</v>
      </c>
      <c r="AB171" s="444" t="s">
        <v>786</v>
      </c>
      <c r="AC171" s="444" t="s">
        <v>786</v>
      </c>
      <c r="AD171" s="444" t="s">
        <v>2987</v>
      </c>
      <c r="AE171" s="444" t="s">
        <v>2987</v>
      </c>
      <c r="AF171" s="444" t="s">
        <v>3005</v>
      </c>
      <c r="AG171" s="444" t="s">
        <v>3004</v>
      </c>
      <c r="AH171" s="444">
        <v>26864838</v>
      </c>
      <c r="AI171" s="444" t="s">
        <v>4769</v>
      </c>
      <c r="AJ171" s="444" t="s">
        <v>7380</v>
      </c>
      <c r="AK171" s="447" t="s">
        <v>7381</v>
      </c>
      <c r="AL171" s="444" t="s">
        <v>4839</v>
      </c>
      <c r="AM171" s="444" t="s">
        <v>5753</v>
      </c>
      <c r="AO171" s="444" t="s">
        <v>5312</v>
      </c>
      <c r="AQ171" s="444" t="s">
        <v>5312</v>
      </c>
    </row>
    <row r="172" spans="1:46" x14ac:dyDescent="0.3">
      <c r="A172" s="444" t="str">
        <v>4120</v>
      </c>
      <c r="E172" s="445" t="s">
        <v>7714</v>
      </c>
      <c r="F172" s="446" t="s">
        <v>5538</v>
      </c>
      <c r="G172" s="444" t="s">
        <v>1080</v>
      </c>
      <c r="H172" s="444" t="s">
        <v>1382</v>
      </c>
      <c r="I172" s="444" t="s">
        <v>1518</v>
      </c>
      <c r="J172" s="444" t="s">
        <v>4728</v>
      </c>
      <c r="K172" s="444" t="s">
        <v>3278</v>
      </c>
      <c r="L172" s="444" t="s">
        <v>2</v>
      </c>
      <c r="M172" s="444" t="s">
        <v>3</v>
      </c>
      <c r="N172" s="444" t="s">
        <v>102</v>
      </c>
      <c r="O172" s="444" t="s">
        <v>5308</v>
      </c>
      <c r="P172" s="444" t="s">
        <v>13</v>
      </c>
      <c r="R172" s="444" t="s">
        <v>35</v>
      </c>
      <c r="S172" s="444" t="s">
        <v>996</v>
      </c>
      <c r="T172" s="444" t="s">
        <v>33</v>
      </c>
      <c r="U172" s="444" t="s">
        <v>5310</v>
      </c>
      <c r="V172" s="444">
        <v>10109</v>
      </c>
      <c r="W172" s="444" t="s">
        <v>33</v>
      </c>
      <c r="X172" s="444" t="s">
        <v>1</v>
      </c>
      <c r="Y172" s="444" t="s">
        <v>10</v>
      </c>
      <c r="Z172" s="444" t="s">
        <v>3634</v>
      </c>
      <c r="AA172" s="444" t="s">
        <v>34</v>
      </c>
      <c r="AB172" s="444" t="s">
        <v>34</v>
      </c>
      <c r="AC172" s="444" t="s">
        <v>107</v>
      </c>
      <c r="AD172" s="444" t="s">
        <v>107</v>
      </c>
      <c r="AE172" s="444" t="s">
        <v>1103</v>
      </c>
      <c r="AF172" s="444" t="s">
        <v>5539</v>
      </c>
      <c r="AG172" s="444" t="s">
        <v>1519</v>
      </c>
      <c r="AH172" s="444">
        <v>22321365</v>
      </c>
      <c r="AI172" s="444">
        <v>22913806</v>
      </c>
      <c r="AJ172" s="444" t="s">
        <v>4298</v>
      </c>
      <c r="AK172" s="447" t="s">
        <v>5540</v>
      </c>
      <c r="AL172" s="444" t="s">
        <v>4774</v>
      </c>
      <c r="AM172" s="444" t="s">
        <v>5372</v>
      </c>
      <c r="AO172" s="444" t="s">
        <v>5312</v>
      </c>
      <c r="AQ172" s="444" t="s">
        <v>5312</v>
      </c>
    </row>
    <row r="173" spans="1:46" x14ac:dyDescent="0.3">
      <c r="A173" s="444" t="str">
        <v>4121</v>
      </c>
      <c r="E173" s="445" t="s">
        <v>8342</v>
      </c>
      <c r="F173" s="446" t="s">
        <v>7548</v>
      </c>
      <c r="G173" s="444" t="s">
        <v>4626</v>
      </c>
      <c r="H173" s="444" t="s">
        <v>1382</v>
      </c>
      <c r="I173" s="444" t="s">
        <v>4627</v>
      </c>
      <c r="J173" s="444" t="s">
        <v>741</v>
      </c>
      <c r="K173" s="444" t="s">
        <v>39</v>
      </c>
      <c r="L173" s="444" t="s">
        <v>2</v>
      </c>
      <c r="M173" s="444" t="s">
        <v>4</v>
      </c>
      <c r="N173" s="444" t="s">
        <v>102</v>
      </c>
      <c r="O173" s="444" t="s">
        <v>5308</v>
      </c>
      <c r="P173" s="444" t="s">
        <v>13</v>
      </c>
      <c r="R173" s="444" t="s">
        <v>35</v>
      </c>
      <c r="S173" s="444" t="s">
        <v>996</v>
      </c>
      <c r="T173" s="444" t="s">
        <v>33</v>
      </c>
      <c r="U173" s="444" t="s">
        <v>5310</v>
      </c>
      <c r="V173" s="444">
        <v>10303</v>
      </c>
      <c r="W173" s="444" t="s">
        <v>33</v>
      </c>
      <c r="X173" s="444" t="s">
        <v>3</v>
      </c>
      <c r="Y173" s="444" t="s">
        <v>3</v>
      </c>
      <c r="Z173" s="444" t="s">
        <v>3642</v>
      </c>
      <c r="AA173" s="444" t="s">
        <v>34</v>
      </c>
      <c r="AB173" s="444" t="s">
        <v>39</v>
      </c>
      <c r="AC173" s="444" t="s">
        <v>153</v>
      </c>
      <c r="AD173" s="444" t="s">
        <v>153</v>
      </c>
      <c r="AE173" s="444" t="s">
        <v>1103</v>
      </c>
      <c r="AF173" s="444" t="s">
        <v>4630</v>
      </c>
      <c r="AG173" s="444" t="s">
        <v>4629</v>
      </c>
      <c r="AH173" s="444">
        <v>22504858</v>
      </c>
      <c r="AI173" s="444">
        <v>21007986</v>
      </c>
      <c r="AJ173" s="444" t="s">
        <v>4628</v>
      </c>
      <c r="AK173" s="447" t="s">
        <v>7549</v>
      </c>
      <c r="AL173" s="444" t="s">
        <v>5422</v>
      </c>
      <c r="AM173" s="444" t="s">
        <v>6033</v>
      </c>
      <c r="AO173" s="444" t="s">
        <v>5312</v>
      </c>
      <c r="AQ173" s="444" t="s">
        <v>5312</v>
      </c>
    </row>
    <row r="174" spans="1:46" x14ac:dyDescent="0.3">
      <c r="A174" s="444" t="str">
        <v>4122</v>
      </c>
      <c r="E174" s="445" t="s">
        <v>7653</v>
      </c>
      <c r="F174" s="446" t="s">
        <v>5330</v>
      </c>
      <c r="G174" s="444" t="s">
        <v>36</v>
      </c>
      <c r="H174" s="444" t="s">
        <v>1382</v>
      </c>
      <c r="I174" s="444" t="s">
        <v>1234</v>
      </c>
      <c r="J174" s="444" t="s">
        <v>1</v>
      </c>
      <c r="K174" s="444" t="s">
        <v>3277</v>
      </c>
      <c r="L174" s="444" t="s">
        <v>2</v>
      </c>
      <c r="M174" s="444" t="s">
        <v>1</v>
      </c>
      <c r="N174" s="444" t="s">
        <v>102</v>
      </c>
      <c r="O174" s="444" t="s">
        <v>5308</v>
      </c>
      <c r="P174" s="444" t="s">
        <v>13</v>
      </c>
      <c r="R174" s="444" t="s">
        <v>35</v>
      </c>
      <c r="S174" s="444" t="s">
        <v>996</v>
      </c>
      <c r="T174" s="444" t="s">
        <v>33</v>
      </c>
      <c r="U174" s="444" t="s">
        <v>5310</v>
      </c>
      <c r="V174" s="444">
        <v>10104</v>
      </c>
      <c r="W174" s="444" t="s">
        <v>33</v>
      </c>
      <c r="X174" s="444" t="s">
        <v>1</v>
      </c>
      <c r="Y174" s="444" t="s">
        <v>4</v>
      </c>
      <c r="Z174" s="444" t="s">
        <v>3629</v>
      </c>
      <c r="AA174" s="444" t="s">
        <v>34</v>
      </c>
      <c r="AB174" s="444" t="s">
        <v>34</v>
      </c>
      <c r="AC174" s="444" t="s">
        <v>4767</v>
      </c>
      <c r="AD174" s="444" t="s">
        <v>1235</v>
      </c>
      <c r="AE174" s="444" t="s">
        <v>1103</v>
      </c>
      <c r="AF174" s="444" t="s">
        <v>4297</v>
      </c>
      <c r="AG174" s="444" t="s">
        <v>1236</v>
      </c>
      <c r="AH174" s="444">
        <v>22250029</v>
      </c>
      <c r="AI174" s="444">
        <v>22831839</v>
      </c>
      <c r="AJ174" s="444" t="s">
        <v>5332</v>
      </c>
      <c r="AK174" s="447" t="s">
        <v>5331</v>
      </c>
      <c r="AL174" s="444" t="s">
        <v>4768</v>
      </c>
      <c r="AM174" s="444" t="s">
        <v>5333</v>
      </c>
      <c r="AO174" s="444" t="s">
        <v>5312</v>
      </c>
      <c r="AQ174" s="444" t="s">
        <v>5312</v>
      </c>
    </row>
    <row r="175" spans="1:46" x14ac:dyDescent="0.3">
      <c r="A175" s="444" t="str">
        <v>4123</v>
      </c>
      <c r="E175" s="445" t="s">
        <v>8066</v>
      </c>
      <c r="F175" s="446" t="s">
        <v>6753</v>
      </c>
      <c r="G175" s="444" t="s">
        <v>542</v>
      </c>
      <c r="H175" s="444" t="s">
        <v>1382</v>
      </c>
      <c r="I175" s="444" t="s">
        <v>2115</v>
      </c>
      <c r="J175" s="444" t="s">
        <v>4730</v>
      </c>
      <c r="K175" s="444" t="s">
        <v>3279</v>
      </c>
      <c r="L175" s="444" t="s">
        <v>5</v>
      </c>
      <c r="M175" s="444" t="s">
        <v>2</v>
      </c>
      <c r="N175" s="444" t="s">
        <v>102</v>
      </c>
      <c r="O175" s="444" t="s">
        <v>5308</v>
      </c>
      <c r="P175" s="444" t="s">
        <v>13</v>
      </c>
      <c r="R175" s="444" t="s">
        <v>35</v>
      </c>
      <c r="S175" s="444" t="s">
        <v>996</v>
      </c>
      <c r="T175" s="444" t="s">
        <v>33</v>
      </c>
      <c r="U175" s="444" t="s">
        <v>5310</v>
      </c>
      <c r="V175" s="444">
        <v>11401</v>
      </c>
      <c r="W175" s="444" t="s">
        <v>33</v>
      </c>
      <c r="X175" s="444" t="s">
        <v>110</v>
      </c>
      <c r="Y175" s="444" t="s">
        <v>1</v>
      </c>
      <c r="Z175" s="444" t="s">
        <v>3707</v>
      </c>
      <c r="AA175" s="444" t="s">
        <v>34</v>
      </c>
      <c r="AB175" s="444" t="s">
        <v>4781</v>
      </c>
      <c r="AC175" s="444" t="s">
        <v>230</v>
      </c>
      <c r="AD175" s="444" t="s">
        <v>2116</v>
      </c>
      <c r="AE175" s="444" t="s">
        <v>1103</v>
      </c>
      <c r="AF175" s="444" t="s">
        <v>6754</v>
      </c>
      <c r="AG175" s="444" t="s">
        <v>6755</v>
      </c>
      <c r="AH175" s="444">
        <v>22974500</v>
      </c>
      <c r="AI175" s="444" t="s">
        <v>4769</v>
      </c>
      <c r="AJ175" s="444" t="s">
        <v>3254</v>
      </c>
      <c r="AK175" s="447" t="s">
        <v>6756</v>
      </c>
      <c r="AL175" s="444" t="s">
        <v>4780</v>
      </c>
      <c r="AM175" s="444" t="s">
        <v>5478</v>
      </c>
      <c r="AO175" s="444" t="s">
        <v>5312</v>
      </c>
      <c r="AQ175" s="444" t="s">
        <v>5312</v>
      </c>
    </row>
    <row r="176" spans="1:46" x14ac:dyDescent="0.3">
      <c r="A176" s="444" t="str">
        <v>4124</v>
      </c>
      <c r="E176" s="445" t="s">
        <v>7699</v>
      </c>
      <c r="F176" s="446" t="s">
        <v>5484</v>
      </c>
      <c r="G176" s="444" t="s">
        <v>1486</v>
      </c>
      <c r="H176" s="444" t="s">
        <v>1382</v>
      </c>
      <c r="I176" s="444" t="s">
        <v>2558</v>
      </c>
      <c r="J176" s="444" t="s">
        <v>4730</v>
      </c>
      <c r="K176" s="444" t="s">
        <v>3279</v>
      </c>
      <c r="L176" s="444" t="s">
        <v>3</v>
      </c>
      <c r="M176" s="444" t="s">
        <v>2</v>
      </c>
      <c r="N176" s="444" t="s">
        <v>102</v>
      </c>
      <c r="O176" s="444" t="s">
        <v>5308</v>
      </c>
      <c r="P176" s="444" t="s">
        <v>13</v>
      </c>
      <c r="R176" s="444" t="s">
        <v>35</v>
      </c>
      <c r="S176" s="444" t="s">
        <v>996</v>
      </c>
      <c r="T176" s="444" t="s">
        <v>33</v>
      </c>
      <c r="U176" s="444" t="s">
        <v>5310</v>
      </c>
      <c r="V176" s="444">
        <v>30301</v>
      </c>
      <c r="W176" s="444" t="s">
        <v>48</v>
      </c>
      <c r="X176" s="444" t="s">
        <v>3</v>
      </c>
      <c r="Y176" s="444" t="s">
        <v>1</v>
      </c>
      <c r="Z176" s="444" t="s">
        <v>3851</v>
      </c>
      <c r="AA176" s="444" t="s">
        <v>120</v>
      </c>
      <c r="AB176" s="444" t="s">
        <v>121</v>
      </c>
      <c r="AC176" s="444" t="s">
        <v>4782</v>
      </c>
      <c r="AD176" s="444" t="s">
        <v>1309</v>
      </c>
      <c r="AE176" s="444" t="s">
        <v>1103</v>
      </c>
      <c r="AF176" s="444" t="s">
        <v>1487</v>
      </c>
      <c r="AG176" s="444" t="s">
        <v>5485</v>
      </c>
      <c r="AH176" s="444">
        <v>22789300</v>
      </c>
      <c r="AI176" s="444" t="s">
        <v>4769</v>
      </c>
      <c r="AJ176" s="444" t="s">
        <v>2749</v>
      </c>
      <c r="AK176" s="447" t="s">
        <v>5486</v>
      </c>
      <c r="AL176" s="444" t="s">
        <v>4941</v>
      </c>
      <c r="AM176" s="444" t="s">
        <v>4769</v>
      </c>
      <c r="AO176" s="444" t="s">
        <v>5320</v>
      </c>
      <c r="AP176" s="444" t="s">
        <v>244</v>
      </c>
      <c r="AQ176" s="444" t="s">
        <v>5312</v>
      </c>
      <c r="AT176" s="444" t="s">
        <v>1376</v>
      </c>
    </row>
    <row r="177" spans="1:46" x14ac:dyDescent="0.3">
      <c r="A177" s="444" t="str">
        <v>4125</v>
      </c>
      <c r="E177" s="445" t="s">
        <v>8035</v>
      </c>
      <c r="F177" s="446" t="s">
        <v>6662</v>
      </c>
      <c r="G177" s="444" t="s">
        <v>939</v>
      </c>
      <c r="H177" s="444" t="s">
        <v>1382</v>
      </c>
      <c r="I177" s="444" t="s">
        <v>4076</v>
      </c>
      <c r="J177" s="444" t="s">
        <v>5</v>
      </c>
      <c r="K177" s="444" t="s">
        <v>120</v>
      </c>
      <c r="L177" s="444" t="s">
        <v>1</v>
      </c>
      <c r="M177" s="444" t="s">
        <v>14</v>
      </c>
      <c r="N177" s="444" t="s">
        <v>102</v>
      </c>
      <c r="O177" s="444" t="s">
        <v>5308</v>
      </c>
      <c r="P177" s="444" t="s">
        <v>13</v>
      </c>
      <c r="R177" s="444" t="s">
        <v>35</v>
      </c>
      <c r="S177" s="444" t="s">
        <v>996</v>
      </c>
      <c r="T177" s="444" t="s">
        <v>33</v>
      </c>
      <c r="U177" s="444" t="s">
        <v>5310</v>
      </c>
      <c r="V177" s="444">
        <v>30103</v>
      </c>
      <c r="W177" s="444" t="s">
        <v>48</v>
      </c>
      <c r="X177" s="444" t="s">
        <v>1</v>
      </c>
      <c r="Y177" s="444" t="s">
        <v>3</v>
      </c>
      <c r="Z177" s="444" t="s">
        <v>3840</v>
      </c>
      <c r="AA177" s="444" t="s">
        <v>120</v>
      </c>
      <c r="AB177" s="444" t="s">
        <v>120</v>
      </c>
      <c r="AC177" s="444" t="s">
        <v>4840</v>
      </c>
      <c r="AD177" s="444" t="s">
        <v>167</v>
      </c>
      <c r="AE177" s="444" t="s">
        <v>1103</v>
      </c>
      <c r="AF177" s="444" t="s">
        <v>6663</v>
      </c>
      <c r="AG177" s="444" t="s">
        <v>2057</v>
      </c>
      <c r="AH177" s="444">
        <v>25922762</v>
      </c>
      <c r="AI177" s="444" t="s">
        <v>4769</v>
      </c>
      <c r="AJ177" s="444" t="s">
        <v>4590</v>
      </c>
      <c r="AK177" s="447" t="s">
        <v>6664</v>
      </c>
      <c r="AL177" s="444" t="s">
        <v>4826</v>
      </c>
      <c r="AM177" s="444" t="s">
        <v>5643</v>
      </c>
      <c r="AO177" s="444" t="s">
        <v>5312</v>
      </c>
      <c r="AQ177" s="444" t="s">
        <v>5312</v>
      </c>
    </row>
    <row r="178" spans="1:46" x14ac:dyDescent="0.3">
      <c r="A178" s="444" t="str">
        <v>4126</v>
      </c>
      <c r="E178" s="445" t="s">
        <v>8002</v>
      </c>
      <c r="F178" s="446" t="s">
        <v>6564</v>
      </c>
      <c r="G178" s="444" t="s">
        <v>888</v>
      </c>
      <c r="H178" s="444" t="s">
        <v>1382</v>
      </c>
      <c r="I178" s="444" t="s">
        <v>2002</v>
      </c>
      <c r="J178" s="444" t="s">
        <v>4730</v>
      </c>
      <c r="K178" s="444" t="s">
        <v>3279</v>
      </c>
      <c r="L178" s="444" t="s">
        <v>4</v>
      </c>
      <c r="M178" s="444" t="s">
        <v>2</v>
      </c>
      <c r="N178" s="444" t="s">
        <v>102</v>
      </c>
      <c r="O178" s="444" t="s">
        <v>5308</v>
      </c>
      <c r="P178" s="444" t="s">
        <v>13</v>
      </c>
      <c r="R178" s="444" t="s">
        <v>35</v>
      </c>
      <c r="S178" s="444" t="s">
        <v>996</v>
      </c>
      <c r="T178" s="444" t="s">
        <v>33</v>
      </c>
      <c r="U178" s="444" t="s">
        <v>5310</v>
      </c>
      <c r="V178" s="444">
        <v>11301</v>
      </c>
      <c r="W178" s="444" t="s">
        <v>33</v>
      </c>
      <c r="X178" s="444" t="s">
        <v>15</v>
      </c>
      <c r="Y178" s="444" t="s">
        <v>1</v>
      </c>
      <c r="Z178" s="444" t="s">
        <v>5473</v>
      </c>
      <c r="AA178" s="444" t="s">
        <v>34</v>
      </c>
      <c r="AB178" s="444" t="s">
        <v>77</v>
      </c>
      <c r="AC178" s="444" t="s">
        <v>86</v>
      </c>
      <c r="AD178" s="444" t="s">
        <v>1278</v>
      </c>
      <c r="AE178" s="444" t="s">
        <v>1103</v>
      </c>
      <c r="AF178" s="444" t="s">
        <v>2003</v>
      </c>
      <c r="AG178" s="444" t="s">
        <v>1279</v>
      </c>
      <c r="AH178" s="444">
        <v>22408890</v>
      </c>
      <c r="AI178" s="444">
        <v>83121491</v>
      </c>
      <c r="AJ178" s="444" t="s">
        <v>3370</v>
      </c>
      <c r="AK178" s="447" t="s">
        <v>6565</v>
      </c>
      <c r="AL178" s="444" t="s">
        <v>4857</v>
      </c>
      <c r="AM178" s="444" t="s">
        <v>5475</v>
      </c>
      <c r="AO178" s="444" t="s">
        <v>5312</v>
      </c>
      <c r="AQ178" s="444" t="s">
        <v>5312</v>
      </c>
    </row>
    <row r="179" spans="1:46" x14ac:dyDescent="0.3">
      <c r="A179" s="444" t="str">
        <v>4127</v>
      </c>
      <c r="E179" s="445" t="s">
        <v>7867</v>
      </c>
      <c r="F179" s="446" t="s">
        <v>6122</v>
      </c>
      <c r="G179" s="444" t="s">
        <v>333</v>
      </c>
      <c r="H179" s="444" t="s">
        <v>1382</v>
      </c>
      <c r="I179" s="444" t="s">
        <v>1771</v>
      </c>
      <c r="J179" s="444" t="s">
        <v>1</v>
      </c>
      <c r="K179" s="444" t="s">
        <v>3277</v>
      </c>
      <c r="L179" s="444" t="s">
        <v>1</v>
      </c>
      <c r="M179" s="444" t="s">
        <v>1</v>
      </c>
      <c r="N179" s="444" t="s">
        <v>102</v>
      </c>
      <c r="O179" s="444" t="s">
        <v>5308</v>
      </c>
      <c r="P179" s="444" t="s">
        <v>13</v>
      </c>
      <c r="R179" s="444" t="s">
        <v>35</v>
      </c>
      <c r="S179" s="444" t="s">
        <v>996</v>
      </c>
      <c r="T179" s="444" t="s">
        <v>33</v>
      </c>
      <c r="U179" s="444" t="s">
        <v>5310</v>
      </c>
      <c r="V179" s="444">
        <v>10108</v>
      </c>
      <c r="W179" s="444" t="s">
        <v>33</v>
      </c>
      <c r="X179" s="444" t="s">
        <v>1</v>
      </c>
      <c r="Y179" s="444" t="s">
        <v>9</v>
      </c>
      <c r="Z179" s="444" t="s">
        <v>3633</v>
      </c>
      <c r="AA179" s="444" t="s">
        <v>34</v>
      </c>
      <c r="AB179" s="444" t="s">
        <v>34</v>
      </c>
      <c r="AC179" s="444" t="s">
        <v>96</v>
      </c>
      <c r="AD179" s="444" t="s">
        <v>96</v>
      </c>
      <c r="AE179" s="444" t="s">
        <v>1103</v>
      </c>
      <c r="AF179" s="444" t="s">
        <v>6123</v>
      </c>
      <c r="AG179" s="444" t="s">
        <v>1772</v>
      </c>
      <c r="AH179" s="444">
        <v>22960384</v>
      </c>
      <c r="AI179" s="444">
        <v>22960373</v>
      </c>
      <c r="AJ179" s="444" t="s">
        <v>2756</v>
      </c>
      <c r="AK179" s="447" t="s">
        <v>6124</v>
      </c>
      <c r="AL179" s="444" t="s">
        <v>4978</v>
      </c>
      <c r="AM179" s="444" t="s">
        <v>6125</v>
      </c>
      <c r="AO179" s="444" t="s">
        <v>5312</v>
      </c>
      <c r="AQ179" s="444" t="s">
        <v>5312</v>
      </c>
    </row>
    <row r="180" spans="1:46" x14ac:dyDescent="0.3">
      <c r="A180" s="444" t="str">
        <v>4128</v>
      </c>
      <c r="E180" s="445" t="s">
        <v>7825</v>
      </c>
      <c r="F180" s="446" t="s">
        <v>5977</v>
      </c>
      <c r="G180" s="444" t="s">
        <v>131</v>
      </c>
      <c r="H180" s="444" t="s">
        <v>1382</v>
      </c>
      <c r="I180" s="444" t="s">
        <v>1255</v>
      </c>
      <c r="J180" s="444" t="s">
        <v>4730</v>
      </c>
      <c r="K180" s="444" t="s">
        <v>3279</v>
      </c>
      <c r="L180" s="444" t="s">
        <v>3</v>
      </c>
      <c r="M180" s="444" t="s">
        <v>2</v>
      </c>
      <c r="N180" s="444" t="s">
        <v>102</v>
      </c>
      <c r="O180" s="444" t="s">
        <v>5308</v>
      </c>
      <c r="P180" s="444" t="s">
        <v>13</v>
      </c>
      <c r="R180" s="444" t="s">
        <v>35</v>
      </c>
      <c r="S180" s="444" t="s">
        <v>996</v>
      </c>
      <c r="T180" s="444" t="s">
        <v>33</v>
      </c>
      <c r="U180" s="444" t="s">
        <v>5310</v>
      </c>
      <c r="V180" s="444">
        <v>30303</v>
      </c>
      <c r="W180" s="444" t="s">
        <v>48</v>
      </c>
      <c r="X180" s="444" t="s">
        <v>3</v>
      </c>
      <c r="Y180" s="444" t="s">
        <v>3</v>
      </c>
      <c r="Z180" s="444" t="s">
        <v>3853</v>
      </c>
      <c r="AA180" s="444" t="s">
        <v>120</v>
      </c>
      <c r="AB180" s="444" t="s">
        <v>121</v>
      </c>
      <c r="AC180" s="444" t="s">
        <v>86</v>
      </c>
      <c r="AD180" s="444" t="s">
        <v>86</v>
      </c>
      <c r="AE180" s="444" t="s">
        <v>1103</v>
      </c>
      <c r="AF180" s="444" t="s">
        <v>5978</v>
      </c>
      <c r="AG180" s="444" t="s">
        <v>1256</v>
      </c>
      <c r="AH180" s="444">
        <v>22794444</v>
      </c>
      <c r="AI180" s="444" t="s">
        <v>4769</v>
      </c>
      <c r="AJ180" s="444" t="s">
        <v>5980</v>
      </c>
      <c r="AK180" s="447" t="s">
        <v>5979</v>
      </c>
      <c r="AL180" s="444" t="s">
        <v>4941</v>
      </c>
      <c r="AM180" s="444" t="s">
        <v>5498</v>
      </c>
      <c r="AO180" s="444" t="s">
        <v>5312</v>
      </c>
      <c r="AQ180" s="444" t="s">
        <v>5312</v>
      </c>
      <c r="AT180" s="444" t="s">
        <v>1376</v>
      </c>
    </row>
    <row r="181" spans="1:46" x14ac:dyDescent="0.3">
      <c r="A181" s="444" t="str">
        <v>4129</v>
      </c>
      <c r="E181" s="445" t="s">
        <v>7797</v>
      </c>
      <c r="F181" s="446" t="s">
        <v>5891</v>
      </c>
      <c r="G181" s="444" t="s">
        <v>170</v>
      </c>
      <c r="H181" s="444" t="s">
        <v>1382</v>
      </c>
      <c r="I181" s="444" t="s">
        <v>1209</v>
      </c>
      <c r="J181" s="444" t="s">
        <v>3</v>
      </c>
      <c r="K181" s="444" t="s">
        <v>58</v>
      </c>
      <c r="L181" s="444" t="s">
        <v>2</v>
      </c>
      <c r="M181" s="444" t="s">
        <v>9</v>
      </c>
      <c r="N181" s="444" t="s">
        <v>102</v>
      </c>
      <c r="O181" s="444" t="s">
        <v>5308</v>
      </c>
      <c r="P181" s="444" t="s">
        <v>13</v>
      </c>
      <c r="R181" s="444" t="s">
        <v>35</v>
      </c>
      <c r="S181" s="444" t="s">
        <v>996</v>
      </c>
      <c r="T181" s="444" t="s">
        <v>33</v>
      </c>
      <c r="U181" s="444" t="s">
        <v>5310</v>
      </c>
      <c r="V181" s="444">
        <v>20110</v>
      </c>
      <c r="W181" s="444" t="s">
        <v>35</v>
      </c>
      <c r="X181" s="444" t="s">
        <v>1</v>
      </c>
      <c r="Y181" s="444" t="s">
        <v>11</v>
      </c>
      <c r="Z181" s="444" t="s">
        <v>3745</v>
      </c>
      <c r="AA181" s="444" t="s">
        <v>58</v>
      </c>
      <c r="AB181" s="444" t="s">
        <v>58</v>
      </c>
      <c r="AC181" s="444" t="s">
        <v>39</v>
      </c>
      <c r="AD181" s="444" t="s">
        <v>39</v>
      </c>
      <c r="AE181" s="444" t="s">
        <v>1103</v>
      </c>
      <c r="AF181" s="444" t="s">
        <v>2753</v>
      </c>
      <c r="AG181" s="444" t="s">
        <v>2752</v>
      </c>
      <c r="AH181" s="444">
        <v>24408200</v>
      </c>
      <c r="AI181" s="444">
        <v>24411669</v>
      </c>
      <c r="AJ181" s="444" t="s">
        <v>1210</v>
      </c>
      <c r="AK181" s="447" t="s">
        <v>4769</v>
      </c>
      <c r="AL181" s="444" t="s">
        <v>4784</v>
      </c>
      <c r="AM181" s="444" t="s">
        <v>5544</v>
      </c>
      <c r="AO181" s="444" t="s">
        <v>5312</v>
      </c>
      <c r="AQ181" s="444" t="s">
        <v>5312</v>
      </c>
    </row>
    <row r="182" spans="1:46" x14ac:dyDescent="0.3">
      <c r="A182" s="444" t="str">
        <v>4130</v>
      </c>
      <c r="E182" s="445" t="s">
        <v>7974</v>
      </c>
      <c r="F182" s="446" t="s">
        <v>6473</v>
      </c>
      <c r="G182" s="444" t="s">
        <v>458</v>
      </c>
      <c r="H182" s="444" t="s">
        <v>1382</v>
      </c>
      <c r="I182" s="444" t="s">
        <v>3348</v>
      </c>
      <c r="J182" s="444" t="s">
        <v>4730</v>
      </c>
      <c r="K182" s="444" t="s">
        <v>3279</v>
      </c>
      <c r="L182" s="444" t="s">
        <v>4</v>
      </c>
      <c r="M182" s="444" t="s">
        <v>2</v>
      </c>
      <c r="N182" s="444" t="s">
        <v>102</v>
      </c>
      <c r="O182" s="444" t="s">
        <v>5308</v>
      </c>
      <c r="P182" s="444" t="s">
        <v>13</v>
      </c>
      <c r="R182" s="444" t="s">
        <v>35</v>
      </c>
      <c r="S182" s="444" t="s">
        <v>996</v>
      </c>
      <c r="T182" s="444" t="s">
        <v>33</v>
      </c>
      <c r="U182" s="444" t="s">
        <v>5310</v>
      </c>
      <c r="V182" s="444">
        <v>11301</v>
      </c>
      <c r="W182" s="444" t="s">
        <v>33</v>
      </c>
      <c r="X182" s="444" t="s">
        <v>15</v>
      </c>
      <c r="Y182" s="444" t="s">
        <v>1</v>
      </c>
      <c r="Z182" s="444" t="s">
        <v>5473</v>
      </c>
      <c r="AA182" s="444" t="s">
        <v>34</v>
      </c>
      <c r="AB182" s="444" t="s">
        <v>77</v>
      </c>
      <c r="AC182" s="444" t="s">
        <v>86</v>
      </c>
      <c r="AD182" s="444" t="s">
        <v>77</v>
      </c>
      <c r="AE182" s="444" t="s">
        <v>1103</v>
      </c>
      <c r="AF182" s="444" t="s">
        <v>1951</v>
      </c>
      <c r="AG182" s="444" t="s">
        <v>3369</v>
      </c>
      <c r="AH182" s="444">
        <v>22367120</v>
      </c>
      <c r="AI182" s="444">
        <v>22413193</v>
      </c>
      <c r="AJ182" s="444" t="s">
        <v>1950</v>
      </c>
      <c r="AK182" s="447" t="s">
        <v>6474</v>
      </c>
      <c r="AL182" s="444" t="s">
        <v>4857</v>
      </c>
      <c r="AM182" s="444" t="s">
        <v>5475</v>
      </c>
      <c r="AO182" s="444" t="s">
        <v>5312</v>
      </c>
      <c r="AQ182" s="444" t="s">
        <v>5312</v>
      </c>
    </row>
    <row r="183" spans="1:46" x14ac:dyDescent="0.3">
      <c r="A183" s="444" t="str">
        <v>4131</v>
      </c>
      <c r="E183" s="445" t="s">
        <v>8214</v>
      </c>
      <c r="F183" s="446" t="s">
        <v>7192</v>
      </c>
      <c r="G183" s="444" t="s">
        <v>645</v>
      </c>
      <c r="H183" s="444" t="s">
        <v>1382</v>
      </c>
      <c r="I183" s="444" t="s">
        <v>2394</v>
      </c>
      <c r="J183" s="444" t="s">
        <v>4730</v>
      </c>
      <c r="K183" s="444" t="s">
        <v>3279</v>
      </c>
      <c r="L183" s="444" t="s">
        <v>5</v>
      </c>
      <c r="M183" s="444" t="s">
        <v>2</v>
      </c>
      <c r="N183" s="444" t="s">
        <v>102</v>
      </c>
      <c r="O183" s="444" t="s">
        <v>5308</v>
      </c>
      <c r="P183" s="444" t="s">
        <v>13</v>
      </c>
      <c r="R183" s="444" t="s">
        <v>35</v>
      </c>
      <c r="S183" s="444" t="s">
        <v>996</v>
      </c>
      <c r="T183" s="444" t="s">
        <v>33</v>
      </c>
      <c r="U183" s="444" t="s">
        <v>5310</v>
      </c>
      <c r="V183" s="444">
        <v>11401</v>
      </c>
      <c r="W183" s="444" t="s">
        <v>33</v>
      </c>
      <c r="X183" s="444" t="s">
        <v>110</v>
      </c>
      <c r="Y183" s="444" t="s">
        <v>1</v>
      </c>
      <c r="Z183" s="444" t="s">
        <v>3707</v>
      </c>
      <c r="AA183" s="444" t="s">
        <v>34</v>
      </c>
      <c r="AB183" s="444" t="s">
        <v>4781</v>
      </c>
      <c r="AC183" s="444" t="s">
        <v>230</v>
      </c>
      <c r="AD183" s="444" t="s">
        <v>443</v>
      </c>
      <c r="AE183" s="444" t="s">
        <v>1103</v>
      </c>
      <c r="AF183" s="444" t="s">
        <v>2396</v>
      </c>
      <c r="AG183" s="444" t="s">
        <v>2395</v>
      </c>
      <c r="AH183" s="444">
        <v>22410874</v>
      </c>
      <c r="AI183" s="444">
        <v>22970560</v>
      </c>
      <c r="AJ183" s="444" t="s">
        <v>7194</v>
      </c>
      <c r="AK183" s="447" t="s">
        <v>7193</v>
      </c>
      <c r="AL183" s="444" t="s">
        <v>4780</v>
      </c>
      <c r="AM183" s="444" t="s">
        <v>5478</v>
      </c>
      <c r="AO183" s="444" t="s">
        <v>5312</v>
      </c>
      <c r="AQ183" s="444" t="s">
        <v>5312</v>
      </c>
    </row>
    <row r="184" spans="1:46" x14ac:dyDescent="0.3">
      <c r="A184" s="444" t="str">
        <v>4132</v>
      </c>
      <c r="E184" s="445" t="s">
        <v>8067</v>
      </c>
      <c r="F184" s="446" t="s">
        <v>6757</v>
      </c>
      <c r="G184" s="444" t="s">
        <v>543</v>
      </c>
      <c r="H184" s="444" t="s">
        <v>1382</v>
      </c>
      <c r="I184" s="444" t="s">
        <v>4077</v>
      </c>
      <c r="J184" s="444" t="s">
        <v>5</v>
      </c>
      <c r="K184" s="444" t="s">
        <v>120</v>
      </c>
      <c r="L184" s="444" t="s">
        <v>6</v>
      </c>
      <c r="M184" s="444" t="s">
        <v>14</v>
      </c>
      <c r="N184" s="444" t="s">
        <v>102</v>
      </c>
      <c r="O184" s="444" t="s">
        <v>5308</v>
      </c>
      <c r="P184" s="444" t="s">
        <v>13</v>
      </c>
      <c r="R184" s="444" t="s">
        <v>35</v>
      </c>
      <c r="S184" s="444" t="s">
        <v>996</v>
      </c>
      <c r="T184" s="444" t="s">
        <v>33</v>
      </c>
      <c r="U184" s="444" t="s">
        <v>5310</v>
      </c>
      <c r="V184" s="444">
        <v>30305</v>
      </c>
      <c r="W184" s="444" t="s">
        <v>48</v>
      </c>
      <c r="X184" s="444" t="s">
        <v>3</v>
      </c>
      <c r="Y184" s="444" t="s">
        <v>5</v>
      </c>
      <c r="Z184" s="444" t="s">
        <v>3855</v>
      </c>
      <c r="AA184" s="444" t="s">
        <v>120</v>
      </c>
      <c r="AB184" s="444" t="s">
        <v>121</v>
      </c>
      <c r="AC184" s="444" t="s">
        <v>4193</v>
      </c>
      <c r="AD184" s="444" t="s">
        <v>755</v>
      </c>
      <c r="AE184" s="444" t="s">
        <v>1103</v>
      </c>
      <c r="AF184" s="444" t="s">
        <v>2117</v>
      </c>
      <c r="AG184" s="444" t="s">
        <v>2764</v>
      </c>
      <c r="AH184" s="444">
        <v>22795489</v>
      </c>
      <c r="AI184" s="444">
        <v>22795489</v>
      </c>
      <c r="AJ184" s="444" t="s">
        <v>2763</v>
      </c>
      <c r="AK184" s="447" t="s">
        <v>6758</v>
      </c>
      <c r="AL184" s="444" t="s">
        <v>4873</v>
      </c>
      <c r="AM184" s="444" t="s">
        <v>6250</v>
      </c>
      <c r="AO184" s="444" t="s">
        <v>5312</v>
      </c>
      <c r="AQ184" s="444" t="s">
        <v>5312</v>
      </c>
    </row>
    <row r="185" spans="1:46" x14ac:dyDescent="0.3">
      <c r="A185" s="444" t="str">
        <v>4133</v>
      </c>
      <c r="E185" s="445" t="s">
        <v>7651</v>
      </c>
      <c r="F185" s="446" t="s">
        <v>5321</v>
      </c>
      <c r="G185" s="444" t="s">
        <v>1182</v>
      </c>
      <c r="H185" s="444" t="s">
        <v>1382</v>
      </c>
      <c r="I185" s="444" t="s">
        <v>4058</v>
      </c>
      <c r="J185" s="444" t="s">
        <v>4728</v>
      </c>
      <c r="K185" s="444" t="s">
        <v>3278</v>
      </c>
      <c r="L185" s="444" t="s">
        <v>4</v>
      </c>
      <c r="M185" s="444" t="s">
        <v>3</v>
      </c>
      <c r="N185" s="444" t="s">
        <v>102</v>
      </c>
      <c r="O185" s="444" t="s">
        <v>5308</v>
      </c>
      <c r="P185" s="444" t="s">
        <v>13</v>
      </c>
      <c r="R185" s="444" t="s">
        <v>35</v>
      </c>
      <c r="S185" s="444" t="s">
        <v>996</v>
      </c>
      <c r="T185" s="444" t="s">
        <v>33</v>
      </c>
      <c r="U185" s="444" t="s">
        <v>5310</v>
      </c>
      <c r="V185" s="444">
        <v>10903</v>
      </c>
      <c r="W185" s="444" t="s">
        <v>33</v>
      </c>
      <c r="X185" s="444" t="s">
        <v>10</v>
      </c>
      <c r="Y185" s="444" t="s">
        <v>3</v>
      </c>
      <c r="Z185" s="444" t="s">
        <v>3685</v>
      </c>
      <c r="AA185" s="444" t="s">
        <v>34</v>
      </c>
      <c r="AB185" s="444" t="s">
        <v>157</v>
      </c>
      <c r="AC185" s="444" t="s">
        <v>4765</v>
      </c>
      <c r="AD185" s="444" t="s">
        <v>1394</v>
      </c>
      <c r="AE185" s="444" t="s">
        <v>1103</v>
      </c>
      <c r="AF185" s="444" t="s">
        <v>4551</v>
      </c>
      <c r="AG185" s="444" t="s">
        <v>1395</v>
      </c>
      <c r="AH185" s="444">
        <v>22036474</v>
      </c>
      <c r="AI185" s="444">
        <v>22821609</v>
      </c>
      <c r="AJ185" s="444" t="s">
        <v>4550</v>
      </c>
      <c r="AK185" s="447" t="s">
        <v>5322</v>
      </c>
      <c r="AL185" s="444" t="s">
        <v>4766</v>
      </c>
      <c r="AM185" s="444" t="s">
        <v>5323</v>
      </c>
      <c r="AO185" s="444" t="s">
        <v>5312</v>
      </c>
      <c r="AQ185" s="444" t="s">
        <v>5312</v>
      </c>
      <c r="AT185" s="444" t="s">
        <v>1376</v>
      </c>
    </row>
    <row r="186" spans="1:46" x14ac:dyDescent="0.3">
      <c r="A186" s="444" t="str">
        <v>4134</v>
      </c>
      <c r="E186" s="445" t="s">
        <v>8283</v>
      </c>
      <c r="F186" s="446" t="s">
        <v>7382</v>
      </c>
      <c r="G186" s="444" t="s">
        <v>693</v>
      </c>
      <c r="H186" s="444" t="s">
        <v>1382</v>
      </c>
      <c r="I186" s="444" t="s">
        <v>1344</v>
      </c>
      <c r="J186" s="444" t="s">
        <v>7</v>
      </c>
      <c r="K186" s="444" t="s">
        <v>103</v>
      </c>
      <c r="L186" s="444" t="s">
        <v>7</v>
      </c>
      <c r="M186" s="444" t="s">
        <v>110</v>
      </c>
      <c r="N186" s="444" t="s">
        <v>102</v>
      </c>
      <c r="O186" s="444" t="s">
        <v>5308</v>
      </c>
      <c r="P186" s="444" t="s">
        <v>13</v>
      </c>
      <c r="R186" s="444" t="s">
        <v>35</v>
      </c>
      <c r="S186" s="444" t="s">
        <v>996</v>
      </c>
      <c r="T186" s="444" t="s">
        <v>33</v>
      </c>
      <c r="U186" s="444" t="s">
        <v>5310</v>
      </c>
      <c r="V186" s="444">
        <v>40701</v>
      </c>
      <c r="W186" s="444" t="s">
        <v>102</v>
      </c>
      <c r="X186" s="444" t="s">
        <v>7</v>
      </c>
      <c r="Y186" s="444" t="s">
        <v>1</v>
      </c>
      <c r="Z186" s="444" t="s">
        <v>3916</v>
      </c>
      <c r="AA186" s="444" t="s">
        <v>103</v>
      </c>
      <c r="AB186" s="444" t="s">
        <v>766</v>
      </c>
      <c r="AC186" s="444" t="s">
        <v>124</v>
      </c>
      <c r="AD186" s="444" t="s">
        <v>1345</v>
      </c>
      <c r="AE186" s="444" t="s">
        <v>1103</v>
      </c>
      <c r="AF186" s="444" t="s">
        <v>7383</v>
      </c>
      <c r="AG186" s="444" t="s">
        <v>4083</v>
      </c>
      <c r="AH186" s="444">
        <v>22934863</v>
      </c>
      <c r="AI186" s="444">
        <v>22393567</v>
      </c>
      <c r="AJ186" s="444" t="s">
        <v>4611</v>
      </c>
      <c r="AK186" s="447" t="s">
        <v>7384</v>
      </c>
      <c r="AL186" s="444" t="s">
        <v>4801</v>
      </c>
      <c r="AM186" s="444" t="s">
        <v>5700</v>
      </c>
      <c r="AO186" s="444" t="s">
        <v>5312</v>
      </c>
      <c r="AQ186" s="444" t="s">
        <v>5312</v>
      </c>
    </row>
    <row r="187" spans="1:46" x14ac:dyDescent="0.3">
      <c r="A187" s="444" t="str">
        <v>4135</v>
      </c>
      <c r="E187" s="445" t="s">
        <v>8006</v>
      </c>
      <c r="F187" s="446" t="s">
        <v>6573</v>
      </c>
      <c r="G187" s="444" t="s">
        <v>890</v>
      </c>
      <c r="H187" s="444" t="s">
        <v>1382</v>
      </c>
      <c r="I187" s="444" t="s">
        <v>3605</v>
      </c>
      <c r="J187" s="444" t="s">
        <v>4728</v>
      </c>
      <c r="K187" s="444" t="s">
        <v>3278</v>
      </c>
      <c r="L187" s="444" t="s">
        <v>3</v>
      </c>
      <c r="M187" s="444" t="s">
        <v>3</v>
      </c>
      <c r="N187" s="444" t="s">
        <v>102</v>
      </c>
      <c r="O187" s="444" t="s">
        <v>5308</v>
      </c>
      <c r="P187" s="444" t="s">
        <v>13</v>
      </c>
      <c r="R187" s="444" t="s">
        <v>35</v>
      </c>
      <c r="S187" s="444" t="s">
        <v>996</v>
      </c>
      <c r="T187" s="444" t="s">
        <v>33</v>
      </c>
      <c r="U187" s="444" t="s">
        <v>5310</v>
      </c>
      <c r="V187" s="444">
        <v>10203</v>
      </c>
      <c r="W187" s="444" t="s">
        <v>33</v>
      </c>
      <c r="X187" s="444" t="s">
        <v>2</v>
      </c>
      <c r="Y187" s="444" t="s">
        <v>3</v>
      </c>
      <c r="Z187" s="444" t="s">
        <v>3639</v>
      </c>
      <c r="AA187" s="444" t="s">
        <v>34</v>
      </c>
      <c r="AB187" s="444" t="s">
        <v>158</v>
      </c>
      <c r="AC187" s="444" t="s">
        <v>81</v>
      </c>
      <c r="AD187" s="444" t="s">
        <v>3239</v>
      </c>
      <c r="AE187" s="444" t="s">
        <v>1103</v>
      </c>
      <c r="AF187" s="444" t="s">
        <v>3252</v>
      </c>
      <c r="AG187" s="444" t="s">
        <v>3373</v>
      </c>
      <c r="AH187" s="444">
        <v>40366010</v>
      </c>
      <c r="AI187" s="444" t="s">
        <v>4769</v>
      </c>
      <c r="AJ187" s="444" t="s">
        <v>6574</v>
      </c>
      <c r="AK187" s="447" t="s">
        <v>6575</v>
      </c>
      <c r="AL187" s="444" t="s">
        <v>4779</v>
      </c>
      <c r="AM187" s="444" t="s">
        <v>5400</v>
      </c>
      <c r="AO187" s="444" t="s">
        <v>5312</v>
      </c>
      <c r="AQ187" s="444" t="s">
        <v>5312</v>
      </c>
      <c r="AT187" s="444" t="s">
        <v>1376</v>
      </c>
    </row>
    <row r="188" spans="1:46" x14ac:dyDescent="0.3">
      <c r="A188" s="444" t="str">
        <v>4137</v>
      </c>
      <c r="E188" s="445" t="s">
        <v>8045</v>
      </c>
      <c r="F188" s="446" t="s">
        <v>6694</v>
      </c>
      <c r="G188" s="444" t="s">
        <v>523</v>
      </c>
      <c r="H188" s="444" t="s">
        <v>1382</v>
      </c>
      <c r="I188" s="444" t="s">
        <v>2077</v>
      </c>
      <c r="J188" s="444" t="s">
        <v>7</v>
      </c>
      <c r="K188" s="444" t="s">
        <v>103</v>
      </c>
      <c r="L188" s="444" t="s">
        <v>7</v>
      </c>
      <c r="M188" s="444" t="s">
        <v>110</v>
      </c>
      <c r="N188" s="444" t="s">
        <v>102</v>
      </c>
      <c r="O188" s="444" t="s">
        <v>5308</v>
      </c>
      <c r="P188" s="444" t="s">
        <v>13</v>
      </c>
      <c r="R188" s="444" t="s">
        <v>35</v>
      </c>
      <c r="S188" s="444" t="s">
        <v>996</v>
      </c>
      <c r="T188" s="444" t="s">
        <v>33</v>
      </c>
      <c r="U188" s="444" t="s">
        <v>5310</v>
      </c>
      <c r="V188" s="444">
        <v>40802</v>
      </c>
      <c r="W188" s="444" t="s">
        <v>102</v>
      </c>
      <c r="X188" s="444" t="s">
        <v>9</v>
      </c>
      <c r="Y188" s="444" t="s">
        <v>2</v>
      </c>
      <c r="Z188" s="444" t="s">
        <v>3919</v>
      </c>
      <c r="AA188" s="444" t="s">
        <v>103</v>
      </c>
      <c r="AB188" s="444" t="s">
        <v>4869</v>
      </c>
      <c r="AC188" s="444" t="s">
        <v>4870</v>
      </c>
      <c r="AD188" s="444" t="s">
        <v>451</v>
      </c>
      <c r="AE188" s="444" t="s">
        <v>1103</v>
      </c>
      <c r="AF188" s="444" t="s">
        <v>4591</v>
      </c>
      <c r="AG188" s="444" t="s">
        <v>2078</v>
      </c>
      <c r="AH188" s="444">
        <v>22656527</v>
      </c>
      <c r="AI188" s="444">
        <v>22659121</v>
      </c>
      <c r="AJ188" s="444" t="s">
        <v>4871</v>
      </c>
      <c r="AK188" s="447" t="s">
        <v>6695</v>
      </c>
      <c r="AL188" s="444" t="s">
        <v>4801</v>
      </c>
      <c r="AM188" s="444" t="s">
        <v>5700</v>
      </c>
      <c r="AO188" s="444" t="s">
        <v>5312</v>
      </c>
      <c r="AQ188" s="444" t="s">
        <v>5312</v>
      </c>
    </row>
    <row r="189" spans="1:46" x14ac:dyDescent="0.3">
      <c r="A189" s="444" t="str">
        <v>4138</v>
      </c>
      <c r="E189" s="445" t="s">
        <v>7723</v>
      </c>
      <c r="F189" s="446" t="s">
        <v>5566</v>
      </c>
      <c r="G189" s="444" t="s">
        <v>1061</v>
      </c>
      <c r="H189" s="444" t="s">
        <v>1382</v>
      </c>
      <c r="I189" s="444" t="s">
        <v>1536</v>
      </c>
      <c r="J189" s="444" t="s">
        <v>3</v>
      </c>
      <c r="K189" s="444" t="s">
        <v>58</v>
      </c>
      <c r="L189" s="444" t="s">
        <v>4</v>
      </c>
      <c r="M189" s="444" t="s">
        <v>9</v>
      </c>
      <c r="N189" s="444" t="s">
        <v>102</v>
      </c>
      <c r="O189" s="444" t="s">
        <v>5308</v>
      </c>
      <c r="P189" s="444" t="s">
        <v>13</v>
      </c>
      <c r="R189" s="444" t="s">
        <v>35</v>
      </c>
      <c r="S189" s="444" t="s">
        <v>996</v>
      </c>
      <c r="T189" s="444" t="s">
        <v>33</v>
      </c>
      <c r="U189" s="444" t="s">
        <v>5310</v>
      </c>
      <c r="V189" s="444">
        <v>20108</v>
      </c>
      <c r="W189" s="444" t="s">
        <v>35</v>
      </c>
      <c r="X189" s="444" t="s">
        <v>1</v>
      </c>
      <c r="Y189" s="444" t="s">
        <v>9</v>
      </c>
      <c r="Z189" s="444" t="s">
        <v>3743</v>
      </c>
      <c r="AA189" s="444" t="s">
        <v>58</v>
      </c>
      <c r="AB189" s="444" t="s">
        <v>58</v>
      </c>
      <c r="AC189" s="444" t="s">
        <v>81</v>
      </c>
      <c r="AD189" s="444" t="s">
        <v>802</v>
      </c>
      <c r="AE189" s="444" t="s">
        <v>1103</v>
      </c>
      <c r="AF189" s="444" t="s">
        <v>1537</v>
      </c>
      <c r="AG189" s="444" t="s">
        <v>4561</v>
      </c>
      <c r="AH189" s="444">
        <v>24380824</v>
      </c>
      <c r="AI189" s="444">
        <v>24382122</v>
      </c>
      <c r="AJ189" s="444" t="s">
        <v>4560</v>
      </c>
      <c r="AK189" s="447" t="s">
        <v>5567</v>
      </c>
      <c r="AL189" s="444" t="s">
        <v>4965</v>
      </c>
      <c r="AM189" s="444" t="s">
        <v>5396</v>
      </c>
      <c r="AO189" s="444" t="s">
        <v>5312</v>
      </c>
      <c r="AQ189" s="444" t="s">
        <v>5312</v>
      </c>
      <c r="AT189" s="444" t="s">
        <v>1376</v>
      </c>
    </row>
    <row r="190" spans="1:46" x14ac:dyDescent="0.3">
      <c r="A190" s="444" t="str">
        <v>4139</v>
      </c>
      <c r="E190" s="445" t="s">
        <v>7899</v>
      </c>
      <c r="F190" s="446" t="s">
        <v>6225</v>
      </c>
      <c r="G190" s="444" t="s">
        <v>371</v>
      </c>
      <c r="H190" s="444" t="s">
        <v>1382</v>
      </c>
      <c r="I190" s="444" t="s">
        <v>1829</v>
      </c>
      <c r="J190" s="444" t="s">
        <v>1</v>
      </c>
      <c r="K190" s="444" t="s">
        <v>3277</v>
      </c>
      <c r="L190" s="444" t="s">
        <v>3</v>
      </c>
      <c r="M190" s="444" t="s">
        <v>1</v>
      </c>
      <c r="N190" s="444" t="s">
        <v>102</v>
      </c>
      <c r="O190" s="444" t="s">
        <v>5308</v>
      </c>
      <c r="P190" s="444" t="s">
        <v>13</v>
      </c>
      <c r="R190" s="444" t="s">
        <v>35</v>
      </c>
      <c r="S190" s="444" t="s">
        <v>996</v>
      </c>
      <c r="T190" s="444" t="s">
        <v>33</v>
      </c>
      <c r="U190" s="444" t="s">
        <v>5310</v>
      </c>
      <c r="V190" s="444">
        <v>11803</v>
      </c>
      <c r="W190" s="444" t="s">
        <v>33</v>
      </c>
      <c r="X190" s="444" t="s">
        <v>62</v>
      </c>
      <c r="Y190" s="444" t="s">
        <v>3</v>
      </c>
      <c r="Z190" s="444" t="s">
        <v>3724</v>
      </c>
      <c r="AA190" s="444" t="s">
        <v>34</v>
      </c>
      <c r="AB190" s="444" t="s">
        <v>63</v>
      </c>
      <c r="AC190" s="444" t="s">
        <v>4772</v>
      </c>
      <c r="AD190" s="444" t="s">
        <v>1830</v>
      </c>
      <c r="AE190" s="444" t="s">
        <v>1103</v>
      </c>
      <c r="AF190" s="444" t="s">
        <v>6226</v>
      </c>
      <c r="AG190" s="444" t="s">
        <v>4295</v>
      </c>
      <c r="AH190" s="444">
        <v>22726564</v>
      </c>
      <c r="AI190" s="444" t="s">
        <v>4769</v>
      </c>
      <c r="AJ190" s="444" t="s">
        <v>6228</v>
      </c>
      <c r="AK190" s="447" t="s">
        <v>6227</v>
      </c>
      <c r="AL190" s="444" t="s">
        <v>4543</v>
      </c>
      <c r="AM190" s="444" t="s">
        <v>5343</v>
      </c>
      <c r="AO190" s="444" t="s">
        <v>5312</v>
      </c>
      <c r="AQ190" s="444" t="s">
        <v>5312</v>
      </c>
    </row>
    <row r="191" spans="1:46" x14ac:dyDescent="0.3">
      <c r="A191" s="444" t="str">
        <v>4140</v>
      </c>
      <c r="E191" s="445" t="s">
        <v>7657</v>
      </c>
      <c r="F191" s="446" t="s">
        <v>5341</v>
      </c>
      <c r="G191" s="444" t="s">
        <v>1043</v>
      </c>
      <c r="H191" s="444" t="s">
        <v>1382</v>
      </c>
      <c r="I191" s="444" t="s">
        <v>1237</v>
      </c>
      <c r="J191" s="444" t="s">
        <v>1</v>
      </c>
      <c r="K191" s="444" t="s">
        <v>3277</v>
      </c>
      <c r="L191" s="444" t="s">
        <v>3</v>
      </c>
      <c r="M191" s="444" t="s">
        <v>1</v>
      </c>
      <c r="N191" s="444" t="s">
        <v>102</v>
      </c>
      <c r="O191" s="444" t="s">
        <v>5308</v>
      </c>
      <c r="P191" s="444" t="s">
        <v>13</v>
      </c>
      <c r="R191" s="444" t="s">
        <v>35</v>
      </c>
      <c r="S191" s="444" t="s">
        <v>996</v>
      </c>
      <c r="T191" s="444" t="s">
        <v>33</v>
      </c>
      <c r="U191" s="444" t="s">
        <v>5310</v>
      </c>
      <c r="V191" s="444">
        <v>10105</v>
      </c>
      <c r="W191" s="444" t="s">
        <v>33</v>
      </c>
      <c r="X191" s="444" t="s">
        <v>1</v>
      </c>
      <c r="Y191" s="444" t="s">
        <v>5</v>
      </c>
      <c r="Z191" s="444" t="s">
        <v>3630</v>
      </c>
      <c r="AA191" s="444" t="s">
        <v>34</v>
      </c>
      <c r="AB191" s="444" t="s">
        <v>34</v>
      </c>
      <c r="AC191" s="444" t="s">
        <v>64</v>
      </c>
      <c r="AD191" s="444" t="s">
        <v>64</v>
      </c>
      <c r="AE191" s="444" t="s">
        <v>1103</v>
      </c>
      <c r="AF191" s="444" t="s">
        <v>1238</v>
      </c>
      <c r="AG191" s="444" t="s">
        <v>1408</v>
      </c>
      <c r="AH191" s="444">
        <v>25285600</v>
      </c>
      <c r="AI191" s="444">
        <v>22246205</v>
      </c>
      <c r="AJ191" s="444" t="s">
        <v>4294</v>
      </c>
      <c r="AK191" s="447" t="s">
        <v>5342</v>
      </c>
      <c r="AL191" s="444" t="s">
        <v>4543</v>
      </c>
      <c r="AM191" s="444" t="s">
        <v>5343</v>
      </c>
      <c r="AO191" s="444" t="s">
        <v>5312</v>
      </c>
      <c r="AQ191" s="444" t="s">
        <v>5312</v>
      </c>
    </row>
    <row r="192" spans="1:46" x14ac:dyDescent="0.3">
      <c r="A192" s="444" t="str">
        <v>4141</v>
      </c>
      <c r="E192" s="445" t="s">
        <v>7934</v>
      </c>
      <c r="F192" s="446" t="s">
        <v>6344</v>
      </c>
      <c r="G192" s="444" t="s">
        <v>1079</v>
      </c>
      <c r="H192" s="444" t="s">
        <v>1382</v>
      </c>
      <c r="I192" s="444" t="s">
        <v>1268</v>
      </c>
      <c r="J192" s="444" t="s">
        <v>1</v>
      </c>
      <c r="K192" s="444" t="s">
        <v>3277</v>
      </c>
      <c r="L192" s="444" t="s">
        <v>3</v>
      </c>
      <c r="M192" s="444" t="s">
        <v>1</v>
      </c>
      <c r="N192" s="444" t="s">
        <v>102</v>
      </c>
      <c r="O192" s="444" t="s">
        <v>5308</v>
      </c>
      <c r="P192" s="444" t="s">
        <v>13</v>
      </c>
      <c r="R192" s="444" t="s">
        <v>35</v>
      </c>
      <c r="S192" s="444" t="s">
        <v>996</v>
      </c>
      <c r="T192" s="444" t="s">
        <v>33</v>
      </c>
      <c r="U192" s="444" t="s">
        <v>5310</v>
      </c>
      <c r="V192" s="444">
        <v>11801</v>
      </c>
      <c r="W192" s="444" t="s">
        <v>33</v>
      </c>
      <c r="X192" s="444" t="s">
        <v>62</v>
      </c>
      <c r="Y192" s="444" t="s">
        <v>1</v>
      </c>
      <c r="Z192" s="444" t="s">
        <v>3722</v>
      </c>
      <c r="AA192" s="444" t="s">
        <v>34</v>
      </c>
      <c r="AB192" s="444" t="s">
        <v>63</v>
      </c>
      <c r="AC192" s="444" t="s">
        <v>63</v>
      </c>
      <c r="AD192" s="444" t="s">
        <v>63</v>
      </c>
      <c r="AE192" s="444" t="s">
        <v>1103</v>
      </c>
      <c r="AF192" s="444" t="s">
        <v>1881</v>
      </c>
      <c r="AG192" s="444" t="s">
        <v>4293</v>
      </c>
      <c r="AH192" s="444">
        <v>22721524</v>
      </c>
      <c r="AI192" s="444">
        <v>22723969</v>
      </c>
      <c r="AJ192" s="444" t="s">
        <v>1267</v>
      </c>
      <c r="AK192" s="447" t="s">
        <v>6345</v>
      </c>
      <c r="AL192" s="444" t="s">
        <v>4543</v>
      </c>
      <c r="AM192" s="444" t="s">
        <v>5343</v>
      </c>
      <c r="AO192" s="444" t="s">
        <v>5312</v>
      </c>
      <c r="AQ192" s="444" t="s">
        <v>5312</v>
      </c>
    </row>
    <row r="193" spans="1:46" x14ac:dyDescent="0.3">
      <c r="A193" s="444" t="str">
        <v>4142</v>
      </c>
      <c r="E193" s="445" t="s">
        <v>7935</v>
      </c>
      <c r="F193" s="446" t="s">
        <v>6346</v>
      </c>
      <c r="G193" s="444" t="s">
        <v>886</v>
      </c>
      <c r="H193" s="444" t="s">
        <v>1382</v>
      </c>
      <c r="I193" s="444" t="s">
        <v>721</v>
      </c>
      <c r="J193" s="444" t="s">
        <v>3</v>
      </c>
      <c r="K193" s="444" t="s">
        <v>58</v>
      </c>
      <c r="L193" s="444" t="s">
        <v>2</v>
      </c>
      <c r="M193" s="444" t="s">
        <v>9</v>
      </c>
      <c r="N193" s="444" t="s">
        <v>102</v>
      </c>
      <c r="O193" s="444" t="s">
        <v>5308</v>
      </c>
      <c r="P193" s="444" t="s">
        <v>13</v>
      </c>
      <c r="R193" s="444" t="s">
        <v>35</v>
      </c>
      <c r="S193" s="444" t="s">
        <v>996</v>
      </c>
      <c r="T193" s="444" t="s">
        <v>33</v>
      </c>
      <c r="U193" s="444" t="s">
        <v>5310</v>
      </c>
      <c r="V193" s="444">
        <v>20110</v>
      </c>
      <c r="W193" s="444" t="s">
        <v>35</v>
      </c>
      <c r="X193" s="444" t="s">
        <v>1</v>
      </c>
      <c r="Y193" s="444" t="s">
        <v>11</v>
      </c>
      <c r="Z193" s="444" t="s">
        <v>3745</v>
      </c>
      <c r="AA193" s="444" t="s">
        <v>58</v>
      </c>
      <c r="AB193" s="444" t="s">
        <v>58</v>
      </c>
      <c r="AC193" s="444" t="s">
        <v>39</v>
      </c>
      <c r="AD193" s="444" t="s">
        <v>1263</v>
      </c>
      <c r="AE193" s="444" t="s">
        <v>1103</v>
      </c>
      <c r="AF193" s="444" t="s">
        <v>6347</v>
      </c>
      <c r="AG193" s="444" t="s">
        <v>3367</v>
      </c>
      <c r="AH193" s="444">
        <v>24435050</v>
      </c>
      <c r="AI193" s="444">
        <v>24435050</v>
      </c>
      <c r="AJ193" s="444" t="s">
        <v>1264</v>
      </c>
      <c r="AK193" s="447" t="s">
        <v>6348</v>
      </c>
      <c r="AL193" s="444" t="s">
        <v>4784</v>
      </c>
      <c r="AM193" s="444" t="s">
        <v>5544</v>
      </c>
      <c r="AO193" s="444" t="s">
        <v>5312</v>
      </c>
      <c r="AQ193" s="444" t="s">
        <v>5312</v>
      </c>
    </row>
    <row r="194" spans="1:46" x14ac:dyDescent="0.3">
      <c r="A194" s="444" t="str">
        <v>4143</v>
      </c>
      <c r="E194" s="445" t="s">
        <v>7880</v>
      </c>
      <c r="F194" s="446" t="s">
        <v>6168</v>
      </c>
      <c r="G194" s="444" t="s">
        <v>354</v>
      </c>
      <c r="H194" s="444" t="s">
        <v>1382</v>
      </c>
      <c r="I194" s="444" t="s">
        <v>474</v>
      </c>
      <c r="J194" s="444" t="s">
        <v>3</v>
      </c>
      <c r="K194" s="444" t="s">
        <v>58</v>
      </c>
      <c r="L194" s="444" t="s">
        <v>3</v>
      </c>
      <c r="M194" s="444" t="s">
        <v>9</v>
      </c>
      <c r="N194" s="444" t="s">
        <v>102</v>
      </c>
      <c r="O194" s="444" t="s">
        <v>5308</v>
      </c>
      <c r="P194" s="444" t="s">
        <v>13</v>
      </c>
      <c r="R194" s="444" t="s">
        <v>35</v>
      </c>
      <c r="S194" s="444" t="s">
        <v>996</v>
      </c>
      <c r="T194" s="444" t="s">
        <v>33</v>
      </c>
      <c r="U194" s="444" t="s">
        <v>5310</v>
      </c>
      <c r="V194" s="444">
        <v>20102</v>
      </c>
      <c r="W194" s="444" t="s">
        <v>35</v>
      </c>
      <c r="X194" s="444" t="s">
        <v>1</v>
      </c>
      <c r="Y194" s="444" t="s">
        <v>2</v>
      </c>
      <c r="Z194" s="444" t="s">
        <v>3737</v>
      </c>
      <c r="AA194" s="444" t="s">
        <v>58</v>
      </c>
      <c r="AB194" s="444" t="s">
        <v>58</v>
      </c>
      <c r="AC194" s="444" t="s">
        <v>34</v>
      </c>
      <c r="AD194" s="444" t="s">
        <v>2567</v>
      </c>
      <c r="AE194" s="444" t="s">
        <v>1103</v>
      </c>
      <c r="AF194" s="444" t="s">
        <v>6169</v>
      </c>
      <c r="AG194" s="444" t="s">
        <v>2997</v>
      </c>
      <c r="AH194" s="444">
        <v>24416880</v>
      </c>
      <c r="AI194" s="444" t="s">
        <v>4769</v>
      </c>
      <c r="AJ194" s="444" t="s">
        <v>4581</v>
      </c>
      <c r="AK194" s="447" t="s">
        <v>6170</v>
      </c>
      <c r="AL194" s="444" t="s">
        <v>4785</v>
      </c>
      <c r="AM194" s="444" t="s">
        <v>5563</v>
      </c>
      <c r="AO194" s="444" t="s">
        <v>5312</v>
      </c>
      <c r="AQ194" s="444" t="s">
        <v>5312</v>
      </c>
    </row>
    <row r="195" spans="1:46" x14ac:dyDescent="0.3">
      <c r="A195" s="444" t="str">
        <v>4144</v>
      </c>
      <c r="E195" s="445" t="s">
        <v>7824</v>
      </c>
      <c r="F195" s="446" t="s">
        <v>5975</v>
      </c>
      <c r="G195" s="444" t="s">
        <v>154</v>
      </c>
      <c r="H195" s="444" t="s">
        <v>1382</v>
      </c>
      <c r="I195" s="444" t="s">
        <v>451</v>
      </c>
      <c r="J195" s="444" t="s">
        <v>4730</v>
      </c>
      <c r="K195" s="444" t="s">
        <v>3279</v>
      </c>
      <c r="L195" s="444" t="s">
        <v>3</v>
      </c>
      <c r="M195" s="444" t="s">
        <v>2</v>
      </c>
      <c r="N195" s="444" t="s">
        <v>102</v>
      </c>
      <c r="O195" s="444" t="s">
        <v>5308</v>
      </c>
      <c r="P195" s="444" t="s">
        <v>13</v>
      </c>
      <c r="R195" s="444" t="s">
        <v>35</v>
      </c>
      <c r="S195" s="444" t="s">
        <v>996</v>
      </c>
      <c r="T195" s="444" t="s">
        <v>33</v>
      </c>
      <c r="U195" s="444" t="s">
        <v>5310</v>
      </c>
      <c r="V195" s="444">
        <v>11501</v>
      </c>
      <c r="W195" s="444" t="s">
        <v>33</v>
      </c>
      <c r="X195" s="444" t="s">
        <v>99</v>
      </c>
      <c r="Y195" s="444" t="s">
        <v>1</v>
      </c>
      <c r="Z195" s="444" t="s">
        <v>3710</v>
      </c>
      <c r="AA195" s="444" t="s">
        <v>34</v>
      </c>
      <c r="AB195" s="444" t="s">
        <v>4783</v>
      </c>
      <c r="AC195" s="444" t="s">
        <v>228</v>
      </c>
      <c r="AD195" s="444" t="s">
        <v>68</v>
      </c>
      <c r="AE195" s="444" t="s">
        <v>1103</v>
      </c>
      <c r="AF195" s="444" t="s">
        <v>1239</v>
      </c>
      <c r="AG195" s="444" t="s">
        <v>4809</v>
      </c>
      <c r="AH195" s="444">
        <v>22342123</v>
      </c>
      <c r="AI195" s="444">
        <v>22342123</v>
      </c>
      <c r="AJ195" s="444" t="s">
        <v>4808</v>
      </c>
      <c r="AK195" s="447" t="s">
        <v>5976</v>
      </c>
      <c r="AL195" s="444" t="s">
        <v>4941</v>
      </c>
      <c r="AM195" s="444" t="s">
        <v>5498</v>
      </c>
      <c r="AO195" s="444" t="s">
        <v>5312</v>
      </c>
      <c r="AQ195" s="444" t="s">
        <v>5312</v>
      </c>
    </row>
    <row r="196" spans="1:46" x14ac:dyDescent="0.3">
      <c r="A196" s="444" t="str">
        <v>4145</v>
      </c>
      <c r="E196" s="445" t="s">
        <v>7840</v>
      </c>
      <c r="F196" s="446" t="s">
        <v>6031</v>
      </c>
      <c r="G196" s="444" t="s">
        <v>279</v>
      </c>
      <c r="H196" s="444" t="s">
        <v>1382</v>
      </c>
      <c r="I196" s="444" t="s">
        <v>1272</v>
      </c>
      <c r="J196" s="444" t="s">
        <v>741</v>
      </c>
      <c r="K196" s="444" t="s">
        <v>39</v>
      </c>
      <c r="L196" s="444" t="s">
        <v>2</v>
      </c>
      <c r="M196" s="444" t="s">
        <v>4</v>
      </c>
      <c r="N196" s="444" t="s">
        <v>102</v>
      </c>
      <c r="O196" s="444" t="s">
        <v>5308</v>
      </c>
      <c r="P196" s="444" t="s">
        <v>13</v>
      </c>
      <c r="R196" s="444" t="s">
        <v>35</v>
      </c>
      <c r="S196" s="444" t="s">
        <v>996</v>
      </c>
      <c r="T196" s="444" t="s">
        <v>33</v>
      </c>
      <c r="U196" s="444" t="s">
        <v>5310</v>
      </c>
      <c r="V196" s="444">
        <v>10302</v>
      </c>
      <c r="W196" s="444" t="s">
        <v>33</v>
      </c>
      <c r="X196" s="444" t="s">
        <v>3</v>
      </c>
      <c r="Y196" s="444" t="s">
        <v>2</v>
      </c>
      <c r="Z196" s="444" t="s">
        <v>3641</v>
      </c>
      <c r="AA196" s="444" t="s">
        <v>34</v>
      </c>
      <c r="AB196" s="444" t="s">
        <v>39</v>
      </c>
      <c r="AC196" s="444" t="s">
        <v>41</v>
      </c>
      <c r="AD196" s="444" t="s">
        <v>41</v>
      </c>
      <c r="AE196" s="444" t="s">
        <v>1103</v>
      </c>
      <c r="AF196" s="444" t="s">
        <v>4292</v>
      </c>
      <c r="AG196" s="444" t="s">
        <v>4291</v>
      </c>
      <c r="AH196" s="444">
        <v>40361290</v>
      </c>
      <c r="AI196" s="444" t="s">
        <v>4769</v>
      </c>
      <c r="AJ196" s="444" t="s">
        <v>1737</v>
      </c>
      <c r="AK196" s="447" t="s">
        <v>6032</v>
      </c>
      <c r="AL196" s="444" t="s">
        <v>5422</v>
      </c>
      <c r="AM196" s="444" t="s">
        <v>6033</v>
      </c>
      <c r="AO196" s="444" t="s">
        <v>5312</v>
      </c>
      <c r="AQ196" s="444" t="s">
        <v>5312</v>
      </c>
    </row>
    <row r="197" spans="1:46" x14ac:dyDescent="0.3">
      <c r="A197" s="444" t="str">
        <v>4147</v>
      </c>
      <c r="E197" s="445" t="s">
        <v>8008</v>
      </c>
      <c r="F197" s="446" t="s">
        <v>6580</v>
      </c>
      <c r="G197" s="444" t="s">
        <v>495</v>
      </c>
      <c r="H197" s="444" t="s">
        <v>1382</v>
      </c>
      <c r="I197" s="444" t="s">
        <v>1316</v>
      </c>
      <c r="J197" s="444" t="s">
        <v>14</v>
      </c>
      <c r="K197" s="444" t="s">
        <v>73</v>
      </c>
      <c r="L197" s="444" t="s">
        <v>7</v>
      </c>
      <c r="M197" s="444" t="s">
        <v>741</v>
      </c>
      <c r="N197" s="444" t="s">
        <v>102</v>
      </c>
      <c r="O197" s="444" t="s">
        <v>5308</v>
      </c>
      <c r="P197" s="444" t="s">
        <v>13</v>
      </c>
      <c r="R197" s="444" t="s">
        <v>35</v>
      </c>
      <c r="S197" s="444" t="s">
        <v>996</v>
      </c>
      <c r="T197" s="444" t="s">
        <v>33</v>
      </c>
      <c r="U197" s="444" t="s">
        <v>5310</v>
      </c>
      <c r="V197" s="444">
        <v>60203</v>
      </c>
      <c r="W197" s="444" t="s">
        <v>72</v>
      </c>
      <c r="X197" s="444" t="s">
        <v>2</v>
      </c>
      <c r="Y197" s="444" t="s">
        <v>3</v>
      </c>
      <c r="Z197" s="444" t="s">
        <v>3996</v>
      </c>
      <c r="AA197" s="444" t="s">
        <v>73</v>
      </c>
      <c r="AB197" s="444" t="s">
        <v>804</v>
      </c>
      <c r="AC197" s="444" t="s">
        <v>4835</v>
      </c>
      <c r="AD197" s="444" t="s">
        <v>815</v>
      </c>
      <c r="AE197" s="444" t="s">
        <v>5591</v>
      </c>
      <c r="AF197" s="444" t="s">
        <v>6581</v>
      </c>
      <c r="AG197" s="444" t="s">
        <v>1317</v>
      </c>
      <c r="AH197" s="444">
        <v>26367366</v>
      </c>
      <c r="AI197" s="444">
        <v>26367366</v>
      </c>
      <c r="AJ197" s="444" t="s">
        <v>4588</v>
      </c>
      <c r="AK197" s="447" t="s">
        <v>6582</v>
      </c>
      <c r="AL197" s="444" t="s">
        <v>4836</v>
      </c>
      <c r="AM197" s="444" t="s">
        <v>6263</v>
      </c>
      <c r="AO197" s="444" t="s">
        <v>5312</v>
      </c>
      <c r="AQ197" s="444" t="s">
        <v>5312</v>
      </c>
    </row>
    <row r="198" spans="1:46" x14ac:dyDescent="0.3">
      <c r="A198" s="444" t="str">
        <v>4148</v>
      </c>
      <c r="E198" s="445" t="s">
        <v>7763</v>
      </c>
      <c r="F198" s="446" t="s">
        <v>5739</v>
      </c>
      <c r="G198" s="444" t="s">
        <v>1077</v>
      </c>
      <c r="H198" s="444" t="s">
        <v>1382</v>
      </c>
      <c r="I198" s="444" t="s">
        <v>157</v>
      </c>
      <c r="J198" s="444" t="s">
        <v>9</v>
      </c>
      <c r="K198" s="444" t="s">
        <v>289</v>
      </c>
      <c r="L198" s="444" t="s">
        <v>2</v>
      </c>
      <c r="M198" s="444" t="s">
        <v>295</v>
      </c>
      <c r="N198" s="444" t="s">
        <v>102</v>
      </c>
      <c r="O198" s="444" t="s">
        <v>5308</v>
      </c>
      <c r="P198" s="444" t="s">
        <v>13</v>
      </c>
      <c r="R198" s="444" t="s">
        <v>35</v>
      </c>
      <c r="S198" s="444" t="s">
        <v>996</v>
      </c>
      <c r="T198" s="444" t="s">
        <v>33</v>
      </c>
      <c r="U198" s="444" t="s">
        <v>5310</v>
      </c>
      <c r="V198" s="444">
        <v>50101</v>
      </c>
      <c r="W198" s="444" t="s">
        <v>118</v>
      </c>
      <c r="X198" s="444" t="s">
        <v>1</v>
      </c>
      <c r="Y198" s="444" t="s">
        <v>1</v>
      </c>
      <c r="Z198" s="444" t="s">
        <v>3926</v>
      </c>
      <c r="AA198" s="444" t="s">
        <v>4789</v>
      </c>
      <c r="AB198" s="444" t="s">
        <v>289</v>
      </c>
      <c r="AC198" s="444" t="s">
        <v>289</v>
      </c>
      <c r="AD198" s="444" t="s">
        <v>782</v>
      </c>
      <c r="AE198" s="444" t="s">
        <v>2987</v>
      </c>
      <c r="AF198" s="444" t="s">
        <v>5740</v>
      </c>
      <c r="AG198" s="444" t="s">
        <v>4289</v>
      </c>
      <c r="AH198" s="444">
        <v>26660301</v>
      </c>
      <c r="AI198" s="444" t="s">
        <v>4769</v>
      </c>
      <c r="AJ198" s="444" t="s">
        <v>4790</v>
      </c>
      <c r="AK198" s="447" t="s">
        <v>5741</v>
      </c>
      <c r="AL198" s="444" t="s">
        <v>5742</v>
      </c>
      <c r="AM198" s="444" t="s">
        <v>5743</v>
      </c>
      <c r="AO198" s="444" t="s">
        <v>5312</v>
      </c>
      <c r="AQ198" s="444" t="s">
        <v>5312</v>
      </c>
    </row>
    <row r="199" spans="1:46" x14ac:dyDescent="0.3">
      <c r="A199" s="444" t="str">
        <v>4149</v>
      </c>
      <c r="E199" s="445" t="s">
        <v>8323</v>
      </c>
      <c r="F199" s="446" t="s">
        <v>7495</v>
      </c>
      <c r="G199" s="444" t="s">
        <v>3229</v>
      </c>
      <c r="H199" s="444" t="s">
        <v>1382</v>
      </c>
      <c r="I199" s="444" t="s">
        <v>3230</v>
      </c>
      <c r="J199" s="444" t="s">
        <v>4728</v>
      </c>
      <c r="K199" s="444" t="s">
        <v>3278</v>
      </c>
      <c r="L199" s="444" t="s">
        <v>2</v>
      </c>
      <c r="M199" s="444" t="s">
        <v>3</v>
      </c>
      <c r="N199" s="444" t="s">
        <v>102</v>
      </c>
      <c r="O199" s="444" t="s">
        <v>5308</v>
      </c>
      <c r="P199" s="444" t="s">
        <v>13</v>
      </c>
      <c r="R199" s="444" t="s">
        <v>35</v>
      </c>
      <c r="S199" s="444" t="s">
        <v>996</v>
      </c>
      <c r="T199" s="444" t="s">
        <v>33</v>
      </c>
      <c r="U199" s="444" t="s">
        <v>5310</v>
      </c>
      <c r="V199" s="444">
        <v>10109</v>
      </c>
      <c r="W199" s="444" t="s">
        <v>33</v>
      </c>
      <c r="X199" s="444" t="s">
        <v>1</v>
      </c>
      <c r="Y199" s="444" t="s">
        <v>10</v>
      </c>
      <c r="Z199" s="444" t="s">
        <v>3634</v>
      </c>
      <c r="AA199" s="444" t="s">
        <v>34</v>
      </c>
      <c r="AB199" s="444" t="s">
        <v>34</v>
      </c>
      <c r="AC199" s="444" t="s">
        <v>107</v>
      </c>
      <c r="AD199" s="444" t="s">
        <v>1173</v>
      </c>
      <c r="AE199" s="444" t="s">
        <v>1103</v>
      </c>
      <c r="AF199" s="444" t="s">
        <v>7496</v>
      </c>
      <c r="AG199" s="444" t="s">
        <v>3269</v>
      </c>
      <c r="AH199" s="444">
        <v>22312070</v>
      </c>
      <c r="AI199" s="444" t="s">
        <v>4769</v>
      </c>
      <c r="AJ199" s="444" t="s">
        <v>3268</v>
      </c>
      <c r="AK199" s="447" t="s">
        <v>7497</v>
      </c>
      <c r="AL199" s="444" t="s">
        <v>4774</v>
      </c>
      <c r="AM199" s="444" t="s">
        <v>5372</v>
      </c>
      <c r="AO199" s="444" t="s">
        <v>5312</v>
      </c>
      <c r="AQ199" s="444" t="s">
        <v>5312</v>
      </c>
    </row>
    <row r="200" spans="1:46" x14ac:dyDescent="0.3">
      <c r="A200" s="444" t="str">
        <v>4150</v>
      </c>
      <c r="E200" s="445" t="s">
        <v>7828</v>
      </c>
      <c r="F200" s="446" t="s">
        <v>5989</v>
      </c>
      <c r="G200" s="444" t="s">
        <v>1194</v>
      </c>
      <c r="H200" s="444" t="s">
        <v>1382</v>
      </c>
      <c r="I200" s="444" t="s">
        <v>3479</v>
      </c>
      <c r="J200" s="444" t="s">
        <v>3</v>
      </c>
      <c r="K200" s="444" t="s">
        <v>58</v>
      </c>
      <c r="L200" s="444" t="s">
        <v>10</v>
      </c>
      <c r="M200" s="444" t="s">
        <v>9</v>
      </c>
      <c r="N200" s="444" t="s">
        <v>102</v>
      </c>
      <c r="O200" s="444" t="s">
        <v>5308</v>
      </c>
      <c r="P200" s="444" t="s">
        <v>13</v>
      </c>
      <c r="R200" s="444" t="s">
        <v>35</v>
      </c>
      <c r="S200" s="444" t="s">
        <v>996</v>
      </c>
      <c r="T200" s="444" t="s">
        <v>33</v>
      </c>
      <c r="U200" s="444" t="s">
        <v>5310</v>
      </c>
      <c r="V200" s="444">
        <v>20901</v>
      </c>
      <c r="W200" s="444" t="s">
        <v>35</v>
      </c>
      <c r="X200" s="444" t="s">
        <v>10</v>
      </c>
      <c r="Y200" s="444" t="s">
        <v>1</v>
      </c>
      <c r="Z200" s="444" t="s">
        <v>3798</v>
      </c>
      <c r="AA200" s="444" t="s">
        <v>58</v>
      </c>
      <c r="AB200" s="444" t="s">
        <v>4810</v>
      </c>
      <c r="AC200" s="444" t="s">
        <v>4810</v>
      </c>
      <c r="AD200" s="444" t="s">
        <v>1288</v>
      </c>
      <c r="AE200" s="444" t="s">
        <v>5591</v>
      </c>
      <c r="AF200" s="444" t="s">
        <v>1716</v>
      </c>
      <c r="AG200" s="444" t="s">
        <v>5990</v>
      </c>
      <c r="AH200" s="444">
        <v>24289910</v>
      </c>
      <c r="AI200" s="444">
        <v>24287436</v>
      </c>
      <c r="AJ200" s="444" t="s">
        <v>5992</v>
      </c>
      <c r="AK200" s="447" t="s">
        <v>5991</v>
      </c>
      <c r="AL200" s="444" t="s">
        <v>4282</v>
      </c>
      <c r="AM200" s="444" t="s">
        <v>5592</v>
      </c>
      <c r="AO200" s="444" t="s">
        <v>5312</v>
      </c>
      <c r="AQ200" s="444" t="s">
        <v>5312</v>
      </c>
    </row>
    <row r="201" spans="1:46" x14ac:dyDescent="0.3">
      <c r="A201" s="444" t="str">
        <v>4151</v>
      </c>
      <c r="E201" s="445" t="s">
        <v>7866</v>
      </c>
      <c r="F201" s="446" t="s">
        <v>6121</v>
      </c>
      <c r="G201" s="444" t="s">
        <v>331</v>
      </c>
      <c r="H201" s="444" t="s">
        <v>1382</v>
      </c>
      <c r="I201" s="444" t="s">
        <v>2975</v>
      </c>
      <c r="J201" s="444" t="s">
        <v>7</v>
      </c>
      <c r="K201" s="444" t="s">
        <v>103</v>
      </c>
      <c r="L201" s="444" t="s">
        <v>2</v>
      </c>
      <c r="M201" s="444" t="s">
        <v>110</v>
      </c>
      <c r="N201" s="444" t="s">
        <v>102</v>
      </c>
      <c r="O201" s="444" t="s">
        <v>5308</v>
      </c>
      <c r="P201" s="444" t="s">
        <v>13</v>
      </c>
      <c r="R201" s="444" t="s">
        <v>35</v>
      </c>
      <c r="S201" s="444" t="s">
        <v>996</v>
      </c>
      <c r="T201" s="444" t="s">
        <v>33</v>
      </c>
      <c r="U201" s="444" t="s">
        <v>5310</v>
      </c>
      <c r="V201" s="444">
        <v>40102</v>
      </c>
      <c r="W201" s="444" t="s">
        <v>102</v>
      </c>
      <c r="X201" s="444" t="s">
        <v>1</v>
      </c>
      <c r="Y201" s="444" t="s">
        <v>2</v>
      </c>
      <c r="Z201" s="444" t="s">
        <v>3884</v>
      </c>
      <c r="AA201" s="444" t="s">
        <v>103</v>
      </c>
      <c r="AB201" s="444" t="s">
        <v>103</v>
      </c>
      <c r="AC201" s="444" t="s">
        <v>4819</v>
      </c>
      <c r="AD201" s="444" t="s">
        <v>285</v>
      </c>
      <c r="AE201" s="444" t="s">
        <v>1103</v>
      </c>
      <c r="AF201" s="444" t="s">
        <v>1770</v>
      </c>
      <c r="AG201" s="444" t="s">
        <v>4820</v>
      </c>
      <c r="AH201" s="444">
        <v>22615368</v>
      </c>
      <c r="AI201" s="444">
        <v>22604227</v>
      </c>
      <c r="AJ201" s="444" t="s">
        <v>4288</v>
      </c>
      <c r="AK201" s="447" t="s">
        <v>4821</v>
      </c>
      <c r="AL201" s="444" t="s">
        <v>4822</v>
      </c>
      <c r="AM201" s="444" t="s">
        <v>4823</v>
      </c>
      <c r="AO201" s="444" t="s">
        <v>5312</v>
      </c>
      <c r="AQ201" s="444" t="s">
        <v>5312</v>
      </c>
    </row>
    <row r="202" spans="1:46" x14ac:dyDescent="0.3">
      <c r="A202" s="444" t="str">
        <v>4225</v>
      </c>
      <c r="E202" s="445" t="s">
        <v>8246</v>
      </c>
      <c r="F202" s="446" t="s">
        <v>7282</v>
      </c>
      <c r="G202" s="444" t="s">
        <v>661</v>
      </c>
      <c r="H202" s="444" t="s">
        <v>1382</v>
      </c>
      <c r="I202" s="444" t="s">
        <v>2456</v>
      </c>
      <c r="J202" s="444" t="s">
        <v>741</v>
      </c>
      <c r="K202" s="444" t="s">
        <v>39</v>
      </c>
      <c r="L202" s="444" t="s">
        <v>3</v>
      </c>
      <c r="M202" s="444" t="s">
        <v>4</v>
      </c>
      <c r="N202" s="444" t="s">
        <v>102</v>
      </c>
      <c r="O202" s="444" t="s">
        <v>5308</v>
      </c>
      <c r="P202" s="444" t="s">
        <v>13</v>
      </c>
      <c r="R202" s="444" t="s">
        <v>35</v>
      </c>
      <c r="S202" s="444" t="s">
        <v>996</v>
      </c>
      <c r="T202" s="444" t="s">
        <v>33</v>
      </c>
      <c r="U202" s="444" t="s">
        <v>5310</v>
      </c>
      <c r="V202" s="444">
        <v>10601</v>
      </c>
      <c r="W202" s="444" t="s">
        <v>33</v>
      </c>
      <c r="X202" s="444" t="s">
        <v>6</v>
      </c>
      <c r="Y202" s="444" t="s">
        <v>1</v>
      </c>
      <c r="Z202" s="444" t="s">
        <v>3664</v>
      </c>
      <c r="AA202" s="444" t="s">
        <v>34</v>
      </c>
      <c r="AB202" s="444" t="s">
        <v>4890</v>
      </c>
      <c r="AC202" s="444" t="s">
        <v>4890</v>
      </c>
      <c r="AD202" s="444" t="s">
        <v>210</v>
      </c>
      <c r="AE202" s="444" t="s">
        <v>1103</v>
      </c>
      <c r="AF202" s="444" t="s">
        <v>2457</v>
      </c>
      <c r="AG202" s="444" t="s">
        <v>3378</v>
      </c>
      <c r="AH202" s="444">
        <v>22300821</v>
      </c>
      <c r="AI202" s="444" t="s">
        <v>4769</v>
      </c>
      <c r="AJ202" s="444" t="s">
        <v>4287</v>
      </c>
      <c r="AK202" s="447" t="s">
        <v>7283</v>
      </c>
      <c r="AL202" s="444" t="s">
        <v>7284</v>
      </c>
      <c r="AM202" s="444" t="s">
        <v>7285</v>
      </c>
      <c r="AO202" s="444" t="s">
        <v>5312</v>
      </c>
      <c r="AQ202" s="444" t="s">
        <v>5312</v>
      </c>
    </row>
    <row r="203" spans="1:46" x14ac:dyDescent="0.3">
      <c r="A203" s="444" t="str">
        <v>4913</v>
      </c>
      <c r="E203" s="445" t="s">
        <v>8119</v>
      </c>
      <c r="F203" s="446" t="s">
        <v>6902</v>
      </c>
      <c r="G203" s="444" t="s">
        <v>572</v>
      </c>
      <c r="H203" s="444" t="s">
        <v>1382</v>
      </c>
      <c r="I203" s="444" t="s">
        <v>615</v>
      </c>
      <c r="J203" s="444" t="s">
        <v>1</v>
      </c>
      <c r="K203" s="444" t="s">
        <v>3277</v>
      </c>
      <c r="L203" s="444" t="s">
        <v>6</v>
      </c>
      <c r="M203" s="444" t="s">
        <v>1</v>
      </c>
      <c r="N203" s="444" t="s">
        <v>102</v>
      </c>
      <c r="O203" s="444" t="s">
        <v>5308</v>
      </c>
      <c r="P203" s="444" t="s">
        <v>13</v>
      </c>
      <c r="R203" s="444" t="s">
        <v>35</v>
      </c>
      <c r="S203" s="444" t="s">
        <v>996</v>
      </c>
      <c r="T203" s="444" t="s">
        <v>33</v>
      </c>
      <c r="U203" s="444" t="s">
        <v>5310</v>
      </c>
      <c r="V203" s="444">
        <v>11001</v>
      </c>
      <c r="W203" s="444" t="s">
        <v>33</v>
      </c>
      <c r="X203" s="444" t="s">
        <v>11</v>
      </c>
      <c r="Y203" s="444" t="s">
        <v>1</v>
      </c>
      <c r="Z203" s="444" t="s">
        <v>3689</v>
      </c>
      <c r="AA203" s="444" t="s">
        <v>34</v>
      </c>
      <c r="AB203" s="444" t="s">
        <v>123</v>
      </c>
      <c r="AC203" s="444" t="s">
        <v>123</v>
      </c>
      <c r="AD203" s="444" t="s">
        <v>68</v>
      </c>
      <c r="AE203" s="444" t="s">
        <v>1103</v>
      </c>
      <c r="AF203" s="444" t="s">
        <v>2216</v>
      </c>
      <c r="AG203" s="444" t="s">
        <v>4881</v>
      </c>
      <c r="AH203" s="444">
        <v>22545206</v>
      </c>
      <c r="AI203" s="444">
        <v>83803771</v>
      </c>
      <c r="AJ203" s="444" t="s">
        <v>1306</v>
      </c>
      <c r="AK203" s="447" t="s">
        <v>6903</v>
      </c>
      <c r="AL203" s="444" t="s">
        <v>5328</v>
      </c>
      <c r="AM203" s="444" t="s">
        <v>6197</v>
      </c>
      <c r="AO203" s="444" t="s">
        <v>5312</v>
      </c>
      <c r="AQ203" s="444" t="s">
        <v>5312</v>
      </c>
    </row>
    <row r="204" spans="1:46" x14ac:dyDescent="0.3">
      <c r="A204" s="444" t="str">
        <v>4915</v>
      </c>
      <c r="E204" s="445" t="s">
        <v>7909</v>
      </c>
      <c r="F204" s="446" t="s">
        <v>6260</v>
      </c>
      <c r="G204" s="444" t="s">
        <v>384</v>
      </c>
      <c r="H204" s="444" t="s">
        <v>1382</v>
      </c>
      <c r="I204" s="444" t="s">
        <v>4069</v>
      </c>
      <c r="J204" s="444" t="s">
        <v>14</v>
      </c>
      <c r="K204" s="444" t="s">
        <v>73</v>
      </c>
      <c r="L204" s="444" t="s">
        <v>7</v>
      </c>
      <c r="M204" s="444" t="s">
        <v>741</v>
      </c>
      <c r="N204" s="444" t="s">
        <v>102</v>
      </c>
      <c r="O204" s="444" t="s">
        <v>5308</v>
      </c>
      <c r="P204" s="444" t="s">
        <v>13</v>
      </c>
      <c r="R204" s="444" t="s">
        <v>35</v>
      </c>
      <c r="S204" s="444" t="s">
        <v>996</v>
      </c>
      <c r="T204" s="444" t="s">
        <v>33</v>
      </c>
      <c r="U204" s="444" t="s">
        <v>5310</v>
      </c>
      <c r="V204" s="444">
        <v>60203</v>
      </c>
      <c r="W204" s="444" t="s">
        <v>72</v>
      </c>
      <c r="X204" s="444" t="s">
        <v>2</v>
      </c>
      <c r="Y204" s="444" t="s">
        <v>3</v>
      </c>
      <c r="Z204" s="444" t="s">
        <v>3996</v>
      </c>
      <c r="AA204" s="444" t="s">
        <v>73</v>
      </c>
      <c r="AB204" s="444" t="s">
        <v>804</v>
      </c>
      <c r="AC204" s="444" t="s">
        <v>4835</v>
      </c>
      <c r="AD204" s="444" t="s">
        <v>815</v>
      </c>
      <c r="AE204" s="444" t="s">
        <v>5591</v>
      </c>
      <c r="AF204" s="444" t="s">
        <v>4580</v>
      </c>
      <c r="AG204" s="444" t="s">
        <v>3000</v>
      </c>
      <c r="AH204" s="444">
        <v>26367771</v>
      </c>
      <c r="AI204" s="444">
        <v>26352379</v>
      </c>
      <c r="AJ204" s="444" t="s">
        <v>6262</v>
      </c>
      <c r="AK204" s="447" t="s">
        <v>6261</v>
      </c>
      <c r="AL204" s="444" t="s">
        <v>4836</v>
      </c>
      <c r="AM204" s="444" t="s">
        <v>6263</v>
      </c>
      <c r="AO204" s="444" t="s">
        <v>5312</v>
      </c>
      <c r="AQ204" s="444" t="s">
        <v>5312</v>
      </c>
    </row>
    <row r="205" spans="1:46" x14ac:dyDescent="0.3">
      <c r="A205" s="444" t="str">
        <v>5072</v>
      </c>
      <c r="E205" s="445" t="s">
        <v>7785</v>
      </c>
      <c r="F205" s="446" t="s">
        <v>5854</v>
      </c>
      <c r="G205" s="444" t="s">
        <v>1190</v>
      </c>
      <c r="H205" s="444" t="s">
        <v>1382</v>
      </c>
      <c r="I205" s="444" t="s">
        <v>1233</v>
      </c>
      <c r="J205" s="444" t="s">
        <v>1</v>
      </c>
      <c r="K205" s="444" t="s">
        <v>3277</v>
      </c>
      <c r="L205" s="444" t="s">
        <v>3</v>
      </c>
      <c r="M205" s="444" t="s">
        <v>1</v>
      </c>
      <c r="N205" s="444" t="s">
        <v>102</v>
      </c>
      <c r="O205" s="444" t="s">
        <v>5308</v>
      </c>
      <c r="P205" s="444" t="s">
        <v>13</v>
      </c>
      <c r="R205" s="444" t="s">
        <v>35</v>
      </c>
      <c r="S205" s="444" t="s">
        <v>996</v>
      </c>
      <c r="T205" s="444" t="s">
        <v>33</v>
      </c>
      <c r="U205" s="444" t="s">
        <v>5310</v>
      </c>
      <c r="V205" s="444">
        <v>11801</v>
      </c>
      <c r="W205" s="444" t="s">
        <v>33</v>
      </c>
      <c r="X205" s="444" t="s">
        <v>62</v>
      </c>
      <c r="Y205" s="444" t="s">
        <v>1</v>
      </c>
      <c r="Z205" s="444" t="s">
        <v>3722</v>
      </c>
      <c r="AA205" s="444" t="s">
        <v>34</v>
      </c>
      <c r="AB205" s="444" t="s">
        <v>63</v>
      </c>
      <c r="AC205" s="444" t="s">
        <v>63</v>
      </c>
      <c r="AD205" s="444" t="s">
        <v>70</v>
      </c>
      <c r="AE205" s="444" t="s">
        <v>1103</v>
      </c>
      <c r="AF205" s="444" t="s">
        <v>5855</v>
      </c>
      <c r="AG205" s="444" t="s">
        <v>4794</v>
      </c>
      <c r="AH205" s="444">
        <v>22725664</v>
      </c>
      <c r="AI205" s="444">
        <v>22725410</v>
      </c>
      <c r="AJ205" s="444" t="s">
        <v>5856</v>
      </c>
      <c r="AK205" s="447" t="s">
        <v>5857</v>
      </c>
      <c r="AL205" s="444" t="s">
        <v>4543</v>
      </c>
      <c r="AM205" s="444" t="s">
        <v>5343</v>
      </c>
      <c r="AO205" s="444" t="s">
        <v>5312</v>
      </c>
      <c r="AQ205" s="444" t="s">
        <v>5312</v>
      </c>
      <c r="AT205" s="444" t="s">
        <v>1376</v>
      </c>
    </row>
    <row r="206" spans="1:46" x14ac:dyDescent="0.3">
      <c r="A206" s="444" t="str">
        <v>5073</v>
      </c>
      <c r="E206" s="445" t="s">
        <v>8281</v>
      </c>
      <c r="F206" s="446" t="s">
        <v>7377</v>
      </c>
      <c r="G206" s="444" t="s">
        <v>691</v>
      </c>
      <c r="H206" s="444" t="s">
        <v>1382</v>
      </c>
      <c r="I206" s="444" t="s">
        <v>2598</v>
      </c>
      <c r="J206" s="444" t="s">
        <v>5</v>
      </c>
      <c r="K206" s="444" t="s">
        <v>120</v>
      </c>
      <c r="L206" s="444" t="s">
        <v>1</v>
      </c>
      <c r="M206" s="444" t="s">
        <v>14</v>
      </c>
      <c r="N206" s="444" t="s">
        <v>102</v>
      </c>
      <c r="O206" s="444" t="s">
        <v>5308</v>
      </c>
      <c r="P206" s="444" t="s">
        <v>13</v>
      </c>
      <c r="R206" s="444" t="s">
        <v>35</v>
      </c>
      <c r="S206" s="444" t="s">
        <v>996</v>
      </c>
      <c r="T206" s="444" t="s">
        <v>33</v>
      </c>
      <c r="U206" s="444" t="s">
        <v>5310</v>
      </c>
      <c r="V206" s="444">
        <v>30102</v>
      </c>
      <c r="W206" s="444" t="s">
        <v>48</v>
      </c>
      <c r="X206" s="444" t="s">
        <v>1</v>
      </c>
      <c r="Y206" s="444" t="s">
        <v>2</v>
      </c>
      <c r="Z206" s="444" t="s">
        <v>3839</v>
      </c>
      <c r="AA206" s="444" t="s">
        <v>120</v>
      </c>
      <c r="AB206" s="444" t="s">
        <v>120</v>
      </c>
      <c r="AC206" s="444" t="s">
        <v>744</v>
      </c>
      <c r="AD206" s="444" t="s">
        <v>696</v>
      </c>
      <c r="AE206" s="444" t="s">
        <v>1103</v>
      </c>
      <c r="AF206" s="444" t="s">
        <v>2508</v>
      </c>
      <c r="AG206" s="444" t="s">
        <v>1311</v>
      </c>
      <c r="AH206" s="444">
        <v>25520931</v>
      </c>
      <c r="AI206" s="444">
        <v>25510456</v>
      </c>
      <c r="AJ206" s="444" t="s">
        <v>4907</v>
      </c>
      <c r="AK206" s="447" t="s">
        <v>7378</v>
      </c>
      <c r="AL206" s="444" t="s">
        <v>4826</v>
      </c>
      <c r="AM206" s="444" t="s">
        <v>5643</v>
      </c>
      <c r="AO206" s="444" t="s">
        <v>5312</v>
      </c>
      <c r="AQ206" s="444" t="s">
        <v>5312</v>
      </c>
    </row>
    <row r="207" spans="1:46" x14ac:dyDescent="0.3">
      <c r="A207" s="444" t="str">
        <v>5075</v>
      </c>
      <c r="E207" s="445" t="s">
        <v>7654</v>
      </c>
      <c r="F207" s="446" t="s">
        <v>5334</v>
      </c>
      <c r="G207" s="444" t="s">
        <v>1049</v>
      </c>
      <c r="H207" s="444" t="s">
        <v>1382</v>
      </c>
      <c r="I207" s="444" t="s">
        <v>1398</v>
      </c>
      <c r="J207" s="444" t="s">
        <v>1</v>
      </c>
      <c r="K207" s="444" t="s">
        <v>3277</v>
      </c>
      <c r="L207" s="444" t="s">
        <v>2</v>
      </c>
      <c r="M207" s="444" t="s">
        <v>1</v>
      </c>
      <c r="N207" s="444" t="s">
        <v>102</v>
      </c>
      <c r="O207" s="444" t="s">
        <v>5308</v>
      </c>
      <c r="P207" s="444" t="s">
        <v>13</v>
      </c>
      <c r="R207" s="444" t="s">
        <v>35</v>
      </c>
      <c r="S207" s="444" t="s">
        <v>996</v>
      </c>
      <c r="T207" s="444" t="s">
        <v>33</v>
      </c>
      <c r="U207" s="444" t="s">
        <v>5310</v>
      </c>
      <c r="V207" s="444">
        <v>10104</v>
      </c>
      <c r="W207" s="444" t="s">
        <v>33</v>
      </c>
      <c r="X207" s="444" t="s">
        <v>1</v>
      </c>
      <c r="Y207" s="444" t="s">
        <v>4</v>
      </c>
      <c r="Z207" s="444" t="s">
        <v>3629</v>
      </c>
      <c r="AA207" s="444" t="s">
        <v>34</v>
      </c>
      <c r="AB207" s="444" t="s">
        <v>34</v>
      </c>
      <c r="AC207" s="444" t="s">
        <v>4767</v>
      </c>
      <c r="AD207" s="444" t="s">
        <v>56</v>
      </c>
      <c r="AE207" s="444" t="s">
        <v>1103</v>
      </c>
      <c r="AF207" s="444" t="s">
        <v>1399</v>
      </c>
      <c r="AG207" s="444" t="s">
        <v>4553</v>
      </c>
      <c r="AH207" s="444">
        <v>40021406</v>
      </c>
      <c r="AI207" s="444" t="s">
        <v>4769</v>
      </c>
      <c r="AJ207" s="444" t="s">
        <v>4552</v>
      </c>
      <c r="AK207" s="447" t="s">
        <v>5335</v>
      </c>
      <c r="AL207" s="444" t="s">
        <v>4768</v>
      </c>
      <c r="AM207" s="444" t="s">
        <v>5311</v>
      </c>
      <c r="AO207" s="444" t="s">
        <v>5312</v>
      </c>
      <c r="AQ207" s="444" t="s">
        <v>5312</v>
      </c>
    </row>
    <row r="208" spans="1:46" x14ac:dyDescent="0.3">
      <c r="A208" s="444" t="str">
        <v>5076</v>
      </c>
      <c r="E208" s="445" t="s">
        <v>7819</v>
      </c>
      <c r="F208" s="446" t="s">
        <v>5960</v>
      </c>
      <c r="G208" s="444" t="s">
        <v>261</v>
      </c>
      <c r="H208" s="444" t="s">
        <v>1382</v>
      </c>
      <c r="I208" s="444" t="s">
        <v>4206</v>
      </c>
      <c r="J208" s="444" t="s">
        <v>4</v>
      </c>
      <c r="K208" s="444" t="s">
        <v>57</v>
      </c>
      <c r="L208" s="444" t="s">
        <v>6</v>
      </c>
      <c r="M208" s="444" t="s">
        <v>10</v>
      </c>
      <c r="N208" s="444" t="s">
        <v>102</v>
      </c>
      <c r="O208" s="444" t="s">
        <v>5308</v>
      </c>
      <c r="P208" s="444" t="s">
        <v>13</v>
      </c>
      <c r="R208" s="444" t="s">
        <v>35</v>
      </c>
      <c r="S208" s="444" t="s">
        <v>996</v>
      </c>
      <c r="T208" s="444" t="s">
        <v>33</v>
      </c>
      <c r="U208" s="444" t="s">
        <v>5310</v>
      </c>
      <c r="V208" s="444">
        <v>20703</v>
      </c>
      <c r="W208" s="444" t="s">
        <v>35</v>
      </c>
      <c r="X208" s="444" t="s">
        <v>7</v>
      </c>
      <c r="Y208" s="444" t="s">
        <v>3</v>
      </c>
      <c r="Z208" s="444" t="s">
        <v>3790</v>
      </c>
      <c r="AA208" s="444" t="s">
        <v>58</v>
      </c>
      <c r="AB208" s="444" t="s">
        <v>471</v>
      </c>
      <c r="AC208" s="444" t="s">
        <v>515</v>
      </c>
      <c r="AD208" s="444" t="s">
        <v>4286</v>
      </c>
      <c r="AE208" s="444" t="s">
        <v>1103</v>
      </c>
      <c r="AF208" s="444" t="s">
        <v>1296</v>
      </c>
      <c r="AG208" s="444" t="s">
        <v>5961</v>
      </c>
      <c r="AH208" s="444">
        <v>40015939</v>
      </c>
      <c r="AI208" s="444">
        <v>85261019</v>
      </c>
      <c r="AJ208" s="444" t="s">
        <v>1295</v>
      </c>
      <c r="AK208" s="447" t="s">
        <v>5962</v>
      </c>
      <c r="AL208" s="444" t="s">
        <v>5605</v>
      </c>
      <c r="AM208" s="444" t="s">
        <v>5606</v>
      </c>
      <c r="AO208" s="444" t="s">
        <v>5312</v>
      </c>
      <c r="AQ208" s="444" t="s">
        <v>5312</v>
      </c>
    </row>
    <row r="209" spans="1:46" x14ac:dyDescent="0.3">
      <c r="A209" s="444" t="str">
        <v>5077</v>
      </c>
      <c r="E209" s="445" t="s">
        <v>8339</v>
      </c>
      <c r="F209" s="446"/>
      <c r="G209" s="444" t="s">
        <v>4203</v>
      </c>
      <c r="H209" s="444" t="s">
        <v>1382</v>
      </c>
      <c r="I209" s="444" t="s">
        <v>4213</v>
      </c>
      <c r="J209" s="444" t="s">
        <v>4728</v>
      </c>
      <c r="K209" s="444" t="s">
        <v>3278</v>
      </c>
      <c r="L209" s="444" t="s">
        <v>3</v>
      </c>
      <c r="M209" s="444" t="s">
        <v>3</v>
      </c>
      <c r="N209" s="444" t="s">
        <v>102</v>
      </c>
      <c r="O209" s="444" t="s">
        <v>5308</v>
      </c>
      <c r="P209" s="444" t="s">
        <v>13</v>
      </c>
      <c r="R209" s="444" t="s">
        <v>35</v>
      </c>
      <c r="S209" s="444" t="s">
        <v>996</v>
      </c>
      <c r="T209" s="444" t="s">
        <v>33</v>
      </c>
      <c r="U209" s="444" t="s">
        <v>5310</v>
      </c>
      <c r="V209" s="444">
        <v>10901</v>
      </c>
      <c r="W209" s="444" t="s">
        <v>33</v>
      </c>
      <c r="X209" s="444" t="s">
        <v>10</v>
      </c>
      <c r="Y209" s="444" t="s">
        <v>1</v>
      </c>
      <c r="Z209" s="444" t="s">
        <v>3683</v>
      </c>
      <c r="AA209" s="444" t="s">
        <v>34</v>
      </c>
      <c r="AB209" s="444" t="s">
        <v>157</v>
      </c>
      <c r="AC209" s="444" t="s">
        <v>157</v>
      </c>
      <c r="AD209" s="444" t="s">
        <v>158</v>
      </c>
      <c r="AE209" s="444" t="s">
        <v>1103</v>
      </c>
      <c r="AF209" s="444" t="s">
        <v>6480</v>
      </c>
      <c r="AG209" s="444" t="s">
        <v>4769</v>
      </c>
      <c r="AH209" s="444" t="s">
        <v>4769</v>
      </c>
      <c r="AI209" s="444" t="s">
        <v>4769</v>
      </c>
      <c r="AJ209" s="444" t="s">
        <v>4769</v>
      </c>
      <c r="AK209" s="447" t="s">
        <v>4769</v>
      </c>
      <c r="AL209" s="444" t="s">
        <v>4769</v>
      </c>
      <c r="AM209" s="444" t="s">
        <v>4769</v>
      </c>
      <c r="AO209" s="444" t="s">
        <v>5312</v>
      </c>
      <c r="AQ209" s="444" t="s">
        <v>5312</v>
      </c>
    </row>
    <row r="210" spans="1:46" x14ac:dyDescent="0.3">
      <c r="A210" s="444" t="str">
        <v>5079</v>
      </c>
      <c r="E210" s="445" t="s">
        <v>8301</v>
      </c>
      <c r="F210" s="446" t="s">
        <v>7433</v>
      </c>
      <c r="G210" s="444" t="s">
        <v>2800</v>
      </c>
      <c r="H210" s="444" t="s">
        <v>1382</v>
      </c>
      <c r="I210" s="444" t="s">
        <v>2801</v>
      </c>
      <c r="J210" s="444" t="s">
        <v>9</v>
      </c>
      <c r="K210" s="444" t="s">
        <v>289</v>
      </c>
      <c r="L210" s="444" t="s">
        <v>4</v>
      </c>
      <c r="M210" s="444" t="s">
        <v>295</v>
      </c>
      <c r="N210" s="444" t="s">
        <v>102</v>
      </c>
      <c r="O210" s="444" t="s">
        <v>5308</v>
      </c>
      <c r="P210" s="444" t="s">
        <v>13</v>
      </c>
      <c r="R210" s="444" t="s">
        <v>35</v>
      </c>
      <c r="S210" s="444" t="s">
        <v>996</v>
      </c>
      <c r="T210" s="444" t="s">
        <v>33</v>
      </c>
      <c r="U210" s="444" t="s">
        <v>5310</v>
      </c>
      <c r="V210" s="444">
        <v>50101</v>
      </c>
      <c r="W210" s="444" t="s">
        <v>118</v>
      </c>
      <c r="X210" s="444" t="s">
        <v>1</v>
      </c>
      <c r="Y210" s="444" t="s">
        <v>1</v>
      </c>
      <c r="Z210" s="444" t="s">
        <v>3926</v>
      </c>
      <c r="AA210" s="444" t="s">
        <v>4789</v>
      </c>
      <c r="AB210" s="444" t="s">
        <v>289</v>
      </c>
      <c r="AC210" s="444" t="s">
        <v>289</v>
      </c>
      <c r="AD210" s="444" t="s">
        <v>2802</v>
      </c>
      <c r="AE210" s="444" t="s">
        <v>2987</v>
      </c>
      <c r="AF210" s="444" t="s">
        <v>7434</v>
      </c>
      <c r="AG210" s="444" t="s">
        <v>2803</v>
      </c>
      <c r="AH210" s="444">
        <v>22662134</v>
      </c>
      <c r="AI210" s="444" t="s">
        <v>4769</v>
      </c>
      <c r="AJ210" s="444" t="s">
        <v>7435</v>
      </c>
      <c r="AK210" s="447" t="s">
        <v>7436</v>
      </c>
      <c r="AL210" s="444" t="s">
        <v>4912</v>
      </c>
      <c r="AM210" s="444" t="s">
        <v>7437</v>
      </c>
      <c r="AO210" s="444" t="s">
        <v>5312</v>
      </c>
      <c r="AQ210" s="444" t="s">
        <v>5312</v>
      </c>
    </row>
    <row r="211" spans="1:46" x14ac:dyDescent="0.3">
      <c r="A211" s="444" t="str">
        <v>5080</v>
      </c>
      <c r="E211" s="445" t="s">
        <v>8232</v>
      </c>
      <c r="F211" s="446" t="s">
        <v>7242</v>
      </c>
      <c r="G211" s="444" t="s">
        <v>907</v>
      </c>
      <c r="H211" s="444" t="s">
        <v>1382</v>
      </c>
      <c r="I211" s="444" t="s">
        <v>3483</v>
      </c>
      <c r="J211" s="444" t="s">
        <v>15</v>
      </c>
      <c r="K211" s="444" t="s">
        <v>440</v>
      </c>
      <c r="L211" s="444" t="s">
        <v>6</v>
      </c>
      <c r="M211" s="444" t="s">
        <v>4734</v>
      </c>
      <c r="N211" s="444" t="s">
        <v>102</v>
      </c>
      <c r="O211" s="444" t="s">
        <v>5308</v>
      </c>
      <c r="P211" s="444" t="s">
        <v>13</v>
      </c>
      <c r="R211" s="444" t="s">
        <v>35</v>
      </c>
      <c r="S211" s="444" t="s">
        <v>996</v>
      </c>
      <c r="T211" s="444" t="s">
        <v>33</v>
      </c>
      <c r="U211" s="444" t="s">
        <v>5310</v>
      </c>
      <c r="V211" s="444">
        <v>60601</v>
      </c>
      <c r="W211" s="444" t="s">
        <v>72</v>
      </c>
      <c r="X211" s="444" t="s">
        <v>6</v>
      </c>
      <c r="Y211" s="444" t="s">
        <v>1</v>
      </c>
      <c r="Z211" s="444" t="s">
        <v>5813</v>
      </c>
      <c r="AA211" s="444" t="s">
        <v>73</v>
      </c>
      <c r="AB211" s="444" t="s">
        <v>4867</v>
      </c>
      <c r="AC211" s="444" t="s">
        <v>4867</v>
      </c>
      <c r="AD211" s="444" t="s">
        <v>816</v>
      </c>
      <c r="AE211" s="444" t="s">
        <v>5591</v>
      </c>
      <c r="AF211" s="444" t="s">
        <v>7243</v>
      </c>
      <c r="AG211" s="444" t="s">
        <v>2435</v>
      </c>
      <c r="AH211" s="444">
        <v>27772681</v>
      </c>
      <c r="AI211" s="444">
        <v>27740244</v>
      </c>
      <c r="AJ211" s="444" t="s">
        <v>4285</v>
      </c>
      <c r="AK211" s="447" t="s">
        <v>7244</v>
      </c>
      <c r="AL211" s="444" t="s">
        <v>4889</v>
      </c>
      <c r="AM211" s="444" t="s">
        <v>6942</v>
      </c>
      <c r="AO211" s="444" t="s">
        <v>5312</v>
      </c>
      <c r="AQ211" s="444" t="s">
        <v>5312</v>
      </c>
    </row>
    <row r="212" spans="1:46" x14ac:dyDescent="0.3">
      <c r="A212" s="444" t="str">
        <v>5121</v>
      </c>
      <c r="E212" s="445" t="s">
        <v>8010</v>
      </c>
      <c r="F212" s="446" t="s">
        <v>6586</v>
      </c>
      <c r="G212" s="444" t="s">
        <v>224</v>
      </c>
      <c r="H212" s="444" t="s">
        <v>1382</v>
      </c>
      <c r="I212" s="444" t="s">
        <v>3349</v>
      </c>
      <c r="J212" s="444" t="s">
        <v>1</v>
      </c>
      <c r="K212" s="444" t="s">
        <v>3277</v>
      </c>
      <c r="L212" s="444" t="s">
        <v>4</v>
      </c>
      <c r="M212" s="444" t="s">
        <v>1</v>
      </c>
      <c r="N212" s="444" t="s">
        <v>102</v>
      </c>
      <c r="O212" s="444" t="s">
        <v>5308</v>
      </c>
      <c r="P212" s="444" t="s">
        <v>13</v>
      </c>
      <c r="R212" s="444" t="s">
        <v>35</v>
      </c>
      <c r="S212" s="444" t="s">
        <v>996</v>
      </c>
      <c r="T212" s="444" t="s">
        <v>33</v>
      </c>
      <c r="U212" s="444" t="s">
        <v>5310</v>
      </c>
      <c r="V212" s="444">
        <v>11803</v>
      </c>
      <c r="W212" s="444" t="s">
        <v>33</v>
      </c>
      <c r="X212" s="444" t="s">
        <v>62</v>
      </c>
      <c r="Y212" s="444" t="s">
        <v>3</v>
      </c>
      <c r="Z212" s="444" t="s">
        <v>3724</v>
      </c>
      <c r="AA212" s="444" t="s">
        <v>34</v>
      </c>
      <c r="AB212" s="444" t="s">
        <v>63</v>
      </c>
      <c r="AC212" s="444" t="s">
        <v>4772</v>
      </c>
      <c r="AD212" s="444" t="s">
        <v>1338</v>
      </c>
      <c r="AE212" s="444" t="s">
        <v>1103</v>
      </c>
      <c r="AF212" s="444" t="s">
        <v>6587</v>
      </c>
      <c r="AG212" s="444" t="s">
        <v>3374</v>
      </c>
      <c r="AH212" s="444">
        <v>22728608</v>
      </c>
      <c r="AI212" s="444">
        <v>22710526</v>
      </c>
      <c r="AJ212" s="444" t="s">
        <v>1299</v>
      </c>
      <c r="AK212" s="447" t="s">
        <v>6588</v>
      </c>
      <c r="AL212" s="444" t="s">
        <v>4773</v>
      </c>
      <c r="AM212" s="444" t="s">
        <v>5525</v>
      </c>
      <c r="AO212" s="444" t="s">
        <v>5312</v>
      </c>
      <c r="AQ212" s="444" t="s">
        <v>5312</v>
      </c>
    </row>
    <row r="213" spans="1:46" x14ac:dyDescent="0.3">
      <c r="A213" s="444" t="str">
        <v>5125</v>
      </c>
      <c r="E213" s="445" t="s">
        <v>8268</v>
      </c>
      <c r="F213" s="446" t="s">
        <v>7338</v>
      </c>
      <c r="G213" s="444" t="s">
        <v>678</v>
      </c>
      <c r="H213" s="444" t="s">
        <v>1382</v>
      </c>
      <c r="I213" s="444" t="s">
        <v>2491</v>
      </c>
      <c r="J213" s="444" t="s">
        <v>2</v>
      </c>
      <c r="K213" s="444" t="s">
        <v>164</v>
      </c>
      <c r="L213" s="444" t="s">
        <v>5</v>
      </c>
      <c r="M213" s="444" t="s">
        <v>5</v>
      </c>
      <c r="N213" s="444" t="s">
        <v>102</v>
      </c>
      <c r="O213" s="444" t="s">
        <v>5308</v>
      </c>
      <c r="P213" s="444" t="s">
        <v>13</v>
      </c>
      <c r="R213" s="444" t="s">
        <v>35</v>
      </c>
      <c r="S213" s="444" t="s">
        <v>996</v>
      </c>
      <c r="T213" s="444" t="s">
        <v>33</v>
      </c>
      <c r="U213" s="444" t="s">
        <v>5310</v>
      </c>
      <c r="V213" s="444">
        <v>10701</v>
      </c>
      <c r="W213" s="444" t="s">
        <v>33</v>
      </c>
      <c r="X213" s="444" t="s">
        <v>7</v>
      </c>
      <c r="Y213" s="444" t="s">
        <v>1</v>
      </c>
      <c r="Z213" s="444" t="s">
        <v>3671</v>
      </c>
      <c r="AA213" s="444" t="s">
        <v>34</v>
      </c>
      <c r="AB213" s="444" t="s">
        <v>4903</v>
      </c>
      <c r="AC213" s="444" t="s">
        <v>327</v>
      </c>
      <c r="AD213" s="444" t="s">
        <v>327</v>
      </c>
      <c r="AE213" s="444" t="s">
        <v>1103</v>
      </c>
      <c r="AF213" s="444" t="s">
        <v>7339</v>
      </c>
      <c r="AG213" s="444" t="s">
        <v>4904</v>
      </c>
      <c r="AH213" s="444">
        <v>22491516</v>
      </c>
      <c r="AI213" s="444">
        <v>22828132</v>
      </c>
      <c r="AJ213" s="444" t="s">
        <v>3259</v>
      </c>
      <c r="AK213" s="447" t="s">
        <v>7340</v>
      </c>
      <c r="AL213" s="444" t="s">
        <v>4905</v>
      </c>
      <c r="AM213" s="444" t="s">
        <v>5446</v>
      </c>
      <c r="AO213" s="444" t="s">
        <v>5312</v>
      </c>
      <c r="AQ213" s="444" t="s">
        <v>5312</v>
      </c>
    </row>
    <row r="214" spans="1:46" x14ac:dyDescent="0.3">
      <c r="A214" s="444" t="str">
        <v>5128</v>
      </c>
      <c r="E214" s="445" t="s">
        <v>8350</v>
      </c>
      <c r="F214" s="446" t="s">
        <v>7574</v>
      </c>
      <c r="G214" s="444" t="s">
        <v>4760</v>
      </c>
      <c r="H214" s="444" t="s">
        <v>1382</v>
      </c>
      <c r="I214" s="444" t="s">
        <v>4761</v>
      </c>
      <c r="J214" s="444" t="s">
        <v>4730</v>
      </c>
      <c r="K214" s="444" t="s">
        <v>3279</v>
      </c>
      <c r="L214" s="444" t="s">
        <v>3</v>
      </c>
      <c r="M214" s="444" t="s">
        <v>2</v>
      </c>
      <c r="N214" s="444" t="s">
        <v>102</v>
      </c>
      <c r="O214" s="444" t="s">
        <v>5308</v>
      </c>
      <c r="P214" s="444" t="s">
        <v>13</v>
      </c>
      <c r="R214" s="444" t="s">
        <v>35</v>
      </c>
      <c r="S214" s="444" t="s">
        <v>996</v>
      </c>
      <c r="T214" s="444" t="s">
        <v>33</v>
      </c>
      <c r="U214" s="444" t="s">
        <v>5310</v>
      </c>
      <c r="V214" s="444">
        <v>11501</v>
      </c>
      <c r="W214" s="444" t="s">
        <v>33</v>
      </c>
      <c r="X214" s="444" t="s">
        <v>99</v>
      </c>
      <c r="Y214" s="444" t="s">
        <v>1</v>
      </c>
      <c r="Z214" s="444" t="s">
        <v>3710</v>
      </c>
      <c r="AA214" s="444" t="s">
        <v>34</v>
      </c>
      <c r="AB214" s="444" t="s">
        <v>4783</v>
      </c>
      <c r="AC214" s="444" t="s">
        <v>228</v>
      </c>
      <c r="AD214" s="444" t="s">
        <v>200</v>
      </c>
      <c r="AE214" s="444" t="s">
        <v>1103</v>
      </c>
      <c r="AF214" s="444" t="s">
        <v>7575</v>
      </c>
      <c r="AG214" s="444" t="s">
        <v>4940</v>
      </c>
      <c r="AH214" s="444">
        <v>40001027</v>
      </c>
      <c r="AI214" s="444">
        <v>22241289</v>
      </c>
      <c r="AJ214" s="444" t="s">
        <v>4939</v>
      </c>
      <c r="AK214" s="447" t="s">
        <v>7576</v>
      </c>
      <c r="AL214" s="444" t="s">
        <v>4941</v>
      </c>
      <c r="AM214" s="444" t="s">
        <v>5498</v>
      </c>
      <c r="AO214" s="444" t="s">
        <v>5312</v>
      </c>
      <c r="AQ214" s="444" t="s">
        <v>5312</v>
      </c>
    </row>
    <row r="215" spans="1:46" x14ac:dyDescent="0.3">
      <c r="A215" s="444" t="str">
        <v>5129</v>
      </c>
      <c r="E215" s="445" t="s">
        <v>8161</v>
      </c>
      <c r="F215" s="446" t="s">
        <v>7031</v>
      </c>
      <c r="G215" s="444" t="s">
        <v>2590</v>
      </c>
      <c r="H215" s="444" t="s">
        <v>1382</v>
      </c>
      <c r="I215" s="444" t="s">
        <v>2591</v>
      </c>
      <c r="J215" s="444" t="s">
        <v>7</v>
      </c>
      <c r="K215" s="444" t="s">
        <v>103</v>
      </c>
      <c r="L215" s="444" t="s">
        <v>2</v>
      </c>
      <c r="M215" s="444" t="s">
        <v>110</v>
      </c>
      <c r="N215" s="444" t="s">
        <v>102</v>
      </c>
      <c r="O215" s="444" t="s">
        <v>5308</v>
      </c>
      <c r="P215" s="444" t="s">
        <v>13</v>
      </c>
      <c r="R215" s="444" t="s">
        <v>35</v>
      </c>
      <c r="S215" s="444" t="s">
        <v>996</v>
      </c>
      <c r="T215" s="444" t="s">
        <v>33</v>
      </c>
      <c r="U215" s="444" t="s">
        <v>5310</v>
      </c>
      <c r="V215" s="444">
        <v>40102</v>
      </c>
      <c r="W215" s="444" t="s">
        <v>102</v>
      </c>
      <c r="X215" s="444" t="s">
        <v>1</v>
      </c>
      <c r="Y215" s="444" t="s">
        <v>2</v>
      </c>
      <c r="Z215" s="444" t="s">
        <v>3884</v>
      </c>
      <c r="AA215" s="444" t="s">
        <v>103</v>
      </c>
      <c r="AB215" s="444" t="s">
        <v>103</v>
      </c>
      <c r="AC215" s="444" t="s">
        <v>4819</v>
      </c>
      <c r="AD215" s="444" t="s">
        <v>165</v>
      </c>
      <c r="AE215" s="444" t="s">
        <v>1103</v>
      </c>
      <c r="AF215" s="444" t="s">
        <v>7032</v>
      </c>
      <c r="AG215" s="444" t="s">
        <v>3610</v>
      </c>
      <c r="AH215" s="444">
        <v>22600353</v>
      </c>
      <c r="AI215" s="444" t="s">
        <v>4769</v>
      </c>
      <c r="AJ215" s="444" t="s">
        <v>4887</v>
      </c>
      <c r="AK215" s="447" t="s">
        <v>7033</v>
      </c>
      <c r="AL215" s="444" t="s">
        <v>4822</v>
      </c>
      <c r="AM215" s="444" t="s">
        <v>5695</v>
      </c>
      <c r="AO215" s="444" t="s">
        <v>5312</v>
      </c>
      <c r="AQ215" s="444" t="s">
        <v>5312</v>
      </c>
    </row>
    <row r="216" spans="1:46" x14ac:dyDescent="0.3">
      <c r="A216" s="444" t="str">
        <v>5131</v>
      </c>
      <c r="E216" s="445" t="s">
        <v>8011</v>
      </c>
      <c r="F216" s="446" t="s">
        <v>6589</v>
      </c>
      <c r="G216" s="444" t="s">
        <v>496</v>
      </c>
      <c r="H216" s="444" t="s">
        <v>1382</v>
      </c>
      <c r="I216" s="444" t="s">
        <v>1292</v>
      </c>
      <c r="J216" s="444" t="s">
        <v>4730</v>
      </c>
      <c r="K216" s="444" t="s">
        <v>3279</v>
      </c>
      <c r="L216" s="444" t="s">
        <v>6</v>
      </c>
      <c r="M216" s="444" t="s">
        <v>2</v>
      </c>
      <c r="N216" s="444" t="s">
        <v>102</v>
      </c>
      <c r="O216" s="444" t="s">
        <v>5308</v>
      </c>
      <c r="P216" s="444" t="s">
        <v>13</v>
      </c>
      <c r="R216" s="444" t="s">
        <v>35</v>
      </c>
      <c r="S216" s="444" t="s">
        <v>996</v>
      </c>
      <c r="T216" s="444" t="s">
        <v>33</v>
      </c>
      <c r="U216" s="444" t="s">
        <v>5310</v>
      </c>
      <c r="V216" s="444">
        <v>11102</v>
      </c>
      <c r="W216" s="444" t="s">
        <v>33</v>
      </c>
      <c r="X216" s="444" t="s">
        <v>13</v>
      </c>
      <c r="Y216" s="444" t="s">
        <v>2</v>
      </c>
      <c r="Z216" s="444" t="s">
        <v>3695</v>
      </c>
      <c r="AA216" s="444" t="s">
        <v>34</v>
      </c>
      <c r="AB216" s="444" t="s">
        <v>4816</v>
      </c>
      <c r="AC216" s="444" t="s">
        <v>81</v>
      </c>
      <c r="AD216" s="444" t="s">
        <v>81</v>
      </c>
      <c r="AE216" s="444" t="s">
        <v>1103</v>
      </c>
      <c r="AF216" s="444" t="s">
        <v>4589</v>
      </c>
      <c r="AG216" s="444" t="s">
        <v>2009</v>
      </c>
      <c r="AH216" s="444">
        <v>22940429</v>
      </c>
      <c r="AI216" s="444">
        <v>22920136</v>
      </c>
      <c r="AJ216" s="444" t="s">
        <v>1293</v>
      </c>
      <c r="AK216" s="447" t="s">
        <v>6590</v>
      </c>
      <c r="AL216" s="444" t="s">
        <v>4817</v>
      </c>
      <c r="AM216" s="444" t="s">
        <v>6591</v>
      </c>
      <c r="AO216" s="444" t="s">
        <v>5312</v>
      </c>
      <c r="AQ216" s="444" t="s">
        <v>5312</v>
      </c>
    </row>
    <row r="217" spans="1:46" x14ac:dyDescent="0.3">
      <c r="A217" s="444" t="str">
        <v>5132</v>
      </c>
      <c r="E217" s="445" t="s">
        <v>8328</v>
      </c>
      <c r="F217" s="446" t="s">
        <v>7510</v>
      </c>
      <c r="G217" s="444" t="s">
        <v>3355</v>
      </c>
      <c r="H217" s="444" t="s">
        <v>1382</v>
      </c>
      <c r="I217" s="444" t="s">
        <v>3356</v>
      </c>
      <c r="J217" s="444" t="s">
        <v>4728</v>
      </c>
      <c r="K217" s="444" t="s">
        <v>3278</v>
      </c>
      <c r="L217" s="444" t="s">
        <v>4</v>
      </c>
      <c r="M217" s="444" t="s">
        <v>3</v>
      </c>
      <c r="N217" s="444" t="s">
        <v>102</v>
      </c>
      <c r="O217" s="444" t="s">
        <v>5308</v>
      </c>
      <c r="P217" s="444" t="s">
        <v>13</v>
      </c>
      <c r="R217" s="444" t="s">
        <v>35</v>
      </c>
      <c r="S217" s="444" t="s">
        <v>996</v>
      </c>
      <c r="T217" s="444" t="s">
        <v>33</v>
      </c>
      <c r="U217" s="444" t="s">
        <v>5310</v>
      </c>
      <c r="V217" s="444">
        <v>10903</v>
      </c>
      <c r="W217" s="444" t="s">
        <v>33</v>
      </c>
      <c r="X217" s="444" t="s">
        <v>10</v>
      </c>
      <c r="Y217" s="444" t="s">
        <v>3</v>
      </c>
      <c r="Z217" s="444" t="s">
        <v>3685</v>
      </c>
      <c r="AA217" s="444" t="s">
        <v>34</v>
      </c>
      <c r="AB217" s="444" t="s">
        <v>157</v>
      </c>
      <c r="AC217" s="444" t="s">
        <v>4765</v>
      </c>
      <c r="AD217" s="444" t="s">
        <v>3392</v>
      </c>
      <c r="AE217" s="444" t="s">
        <v>1103</v>
      </c>
      <c r="AF217" s="444" t="s">
        <v>3615</v>
      </c>
      <c r="AG217" s="444" t="s">
        <v>3614</v>
      </c>
      <c r="AH217" s="444">
        <v>40809633</v>
      </c>
      <c r="AI217" s="444">
        <v>89751666</v>
      </c>
      <c r="AJ217" s="444" t="s">
        <v>7512</v>
      </c>
      <c r="AK217" s="447" t="s">
        <v>7511</v>
      </c>
      <c r="AL217" s="444" t="s">
        <v>4766</v>
      </c>
      <c r="AM217" s="444" t="s">
        <v>7513</v>
      </c>
      <c r="AO217" s="444" t="s">
        <v>5312</v>
      </c>
      <c r="AQ217" s="444" t="s">
        <v>5312</v>
      </c>
    </row>
    <row r="218" spans="1:46" x14ac:dyDescent="0.3">
      <c r="A218" s="444" t="str">
        <v>5133</v>
      </c>
      <c r="E218" s="445" t="s">
        <v>8049</v>
      </c>
      <c r="F218" s="446" t="s">
        <v>6706</v>
      </c>
      <c r="G218" s="444" t="s">
        <v>1025</v>
      </c>
      <c r="H218" s="444" t="s">
        <v>1382</v>
      </c>
      <c r="I218" s="444" t="s">
        <v>2585</v>
      </c>
      <c r="J218" s="444" t="s">
        <v>7</v>
      </c>
      <c r="K218" s="444" t="s">
        <v>103</v>
      </c>
      <c r="L218" s="444" t="s">
        <v>4</v>
      </c>
      <c r="M218" s="444" t="s">
        <v>110</v>
      </c>
      <c r="N218" s="444" t="s">
        <v>102</v>
      </c>
      <c r="O218" s="444" t="s">
        <v>5308</v>
      </c>
      <c r="P218" s="444" t="s">
        <v>13</v>
      </c>
      <c r="R218" s="444" t="s">
        <v>35</v>
      </c>
      <c r="S218" s="444" t="s">
        <v>996</v>
      </c>
      <c r="T218" s="444" t="s">
        <v>33</v>
      </c>
      <c r="U218" s="444" t="s">
        <v>5310</v>
      </c>
      <c r="V218" s="444">
        <v>40504</v>
      </c>
      <c r="W218" s="444" t="s">
        <v>102</v>
      </c>
      <c r="X218" s="444" t="s">
        <v>5</v>
      </c>
      <c r="Y218" s="444" t="s">
        <v>4</v>
      </c>
      <c r="Z218" s="444" t="s">
        <v>4363</v>
      </c>
      <c r="AA218" s="444" t="s">
        <v>103</v>
      </c>
      <c r="AB218" s="444" t="s">
        <v>81</v>
      </c>
      <c r="AC218" s="444" t="s">
        <v>4849</v>
      </c>
      <c r="AD218" s="444" t="s">
        <v>2083</v>
      </c>
      <c r="AE218" s="444" t="s">
        <v>1103</v>
      </c>
      <c r="AF218" s="444" t="s">
        <v>6707</v>
      </c>
      <c r="AG218" s="444" t="s">
        <v>4872</v>
      </c>
      <c r="AH218" s="444">
        <v>22635470</v>
      </c>
      <c r="AI218" s="444">
        <v>22635469</v>
      </c>
      <c r="AJ218" s="444" t="s">
        <v>3502</v>
      </c>
      <c r="AK218" s="447" t="s">
        <v>6708</v>
      </c>
      <c r="AL218" s="444" t="s">
        <v>4837</v>
      </c>
      <c r="AM218" s="444" t="s">
        <v>5712</v>
      </c>
      <c r="AO218" s="444" t="s">
        <v>5312</v>
      </c>
      <c r="AQ218" s="444" t="s">
        <v>5312</v>
      </c>
    </row>
    <row r="219" spans="1:46" x14ac:dyDescent="0.3">
      <c r="A219" s="444" t="str">
        <v>5134</v>
      </c>
      <c r="E219" s="445" t="s">
        <v>8319</v>
      </c>
      <c r="F219" s="446" t="s">
        <v>5995</v>
      </c>
      <c r="G219" s="444" t="s">
        <v>3222</v>
      </c>
      <c r="H219" s="444" t="s">
        <v>1382</v>
      </c>
      <c r="I219" s="444" t="s">
        <v>668</v>
      </c>
      <c r="J219" s="444" t="s">
        <v>4728</v>
      </c>
      <c r="K219" s="444" t="s">
        <v>3278</v>
      </c>
      <c r="L219" s="444" t="s">
        <v>3</v>
      </c>
      <c r="M219" s="444" t="s">
        <v>3</v>
      </c>
      <c r="N219" s="444" t="s">
        <v>102</v>
      </c>
      <c r="O219" s="444" t="s">
        <v>5308</v>
      </c>
      <c r="P219" s="444" t="s">
        <v>13</v>
      </c>
      <c r="R219" s="444" t="s">
        <v>35</v>
      </c>
      <c r="S219" s="444" t="s">
        <v>996</v>
      </c>
      <c r="T219" s="444" t="s">
        <v>33</v>
      </c>
      <c r="U219" s="444" t="s">
        <v>5310</v>
      </c>
      <c r="V219" s="444">
        <v>10203</v>
      </c>
      <c r="W219" s="444" t="s">
        <v>33</v>
      </c>
      <c r="X219" s="444" t="s">
        <v>2</v>
      </c>
      <c r="Y219" s="444" t="s">
        <v>3</v>
      </c>
      <c r="Z219" s="444" t="s">
        <v>3639</v>
      </c>
      <c r="AA219" s="444" t="s">
        <v>34</v>
      </c>
      <c r="AB219" s="444" t="s">
        <v>158</v>
      </c>
      <c r="AC219" s="444" t="s">
        <v>81</v>
      </c>
      <c r="AD219" s="444" t="s">
        <v>3239</v>
      </c>
      <c r="AE219" s="444" t="s">
        <v>1103</v>
      </c>
      <c r="AF219" s="444" t="s">
        <v>5996</v>
      </c>
      <c r="AG219" s="444" t="s">
        <v>7483</v>
      </c>
      <c r="AH219" s="444">
        <v>22152204</v>
      </c>
      <c r="AI219" s="444" t="s">
        <v>4769</v>
      </c>
      <c r="AJ219" s="444" t="s">
        <v>7484</v>
      </c>
      <c r="AK219" s="447" t="s">
        <v>5998</v>
      </c>
      <c r="AL219" s="444" t="s">
        <v>4779</v>
      </c>
      <c r="AM219" s="444" t="s">
        <v>5400</v>
      </c>
      <c r="AO219" s="444" t="s">
        <v>5312</v>
      </c>
      <c r="AQ219" s="444" t="s">
        <v>5312</v>
      </c>
      <c r="AT219" s="444" t="s">
        <v>1376</v>
      </c>
    </row>
    <row r="220" spans="1:46" x14ac:dyDescent="0.3">
      <c r="A220" s="444" t="str">
        <v>5136</v>
      </c>
      <c r="E220" s="445" t="s">
        <v>7830</v>
      </c>
      <c r="F220" s="446" t="s">
        <v>5995</v>
      </c>
      <c r="G220" s="444" t="s">
        <v>268</v>
      </c>
      <c r="H220" s="444" t="s">
        <v>1382</v>
      </c>
      <c r="I220" s="444" t="s">
        <v>3211</v>
      </c>
      <c r="J220" s="444" t="s">
        <v>4728</v>
      </c>
      <c r="K220" s="444" t="s">
        <v>3278</v>
      </c>
      <c r="L220" s="444" t="s">
        <v>3</v>
      </c>
      <c r="M220" s="444" t="s">
        <v>3</v>
      </c>
      <c r="N220" s="444" t="s">
        <v>102</v>
      </c>
      <c r="O220" s="444" t="s">
        <v>5308</v>
      </c>
      <c r="P220" s="444" t="s">
        <v>13</v>
      </c>
      <c r="R220" s="444" t="s">
        <v>35</v>
      </c>
      <c r="S220" s="444" t="s">
        <v>996</v>
      </c>
      <c r="T220" s="444" t="s">
        <v>33</v>
      </c>
      <c r="U220" s="444" t="s">
        <v>5310</v>
      </c>
      <c r="V220" s="444">
        <v>10203</v>
      </c>
      <c r="W220" s="444" t="s">
        <v>33</v>
      </c>
      <c r="X220" s="444" t="s">
        <v>2</v>
      </c>
      <c r="Y220" s="444" t="s">
        <v>3</v>
      </c>
      <c r="Z220" s="444" t="s">
        <v>3639</v>
      </c>
      <c r="AA220" s="444" t="s">
        <v>34</v>
      </c>
      <c r="AB220" s="444" t="s">
        <v>158</v>
      </c>
      <c r="AC220" s="444" t="s">
        <v>81</v>
      </c>
      <c r="AD220" s="444" t="s">
        <v>3239</v>
      </c>
      <c r="AE220" s="444" t="s">
        <v>1103</v>
      </c>
      <c r="AF220" s="444" t="s">
        <v>5996</v>
      </c>
      <c r="AG220" s="444" t="s">
        <v>5997</v>
      </c>
      <c r="AH220" s="444">
        <v>22152204</v>
      </c>
      <c r="AI220" s="444" t="s">
        <v>4769</v>
      </c>
      <c r="AJ220" s="444" t="s">
        <v>5999</v>
      </c>
      <c r="AK220" s="447" t="s">
        <v>5998</v>
      </c>
      <c r="AL220" s="444" t="s">
        <v>4779</v>
      </c>
      <c r="AM220" s="444" t="s">
        <v>5400</v>
      </c>
      <c r="AO220" s="444" t="s">
        <v>5312</v>
      </c>
      <c r="AQ220" s="444" t="s">
        <v>5312</v>
      </c>
      <c r="AT220" s="444" t="s">
        <v>1376</v>
      </c>
    </row>
    <row r="221" spans="1:46" x14ac:dyDescent="0.3">
      <c r="A221" s="444" t="str">
        <v>5137</v>
      </c>
      <c r="E221" s="445" t="s">
        <v>8163</v>
      </c>
      <c r="F221" s="446" t="s">
        <v>7037</v>
      </c>
      <c r="G221" s="444" t="s">
        <v>240</v>
      </c>
      <c r="H221" s="444" t="s">
        <v>1382</v>
      </c>
      <c r="I221" s="444" t="s">
        <v>1384</v>
      </c>
      <c r="J221" s="444" t="s">
        <v>743</v>
      </c>
      <c r="K221" s="444" t="s">
        <v>739</v>
      </c>
      <c r="L221" s="444" t="s">
        <v>1</v>
      </c>
      <c r="M221" s="444" t="s">
        <v>4742</v>
      </c>
      <c r="N221" s="444" t="s">
        <v>102</v>
      </c>
      <c r="O221" s="444" t="s">
        <v>5308</v>
      </c>
      <c r="P221" s="444" t="s">
        <v>13</v>
      </c>
      <c r="R221" s="444" t="s">
        <v>35</v>
      </c>
      <c r="S221" s="444" t="s">
        <v>996</v>
      </c>
      <c r="T221" s="444" t="s">
        <v>33</v>
      </c>
      <c r="U221" s="444" t="s">
        <v>5310</v>
      </c>
      <c r="V221" s="444">
        <v>70201</v>
      </c>
      <c r="W221" s="444" t="s">
        <v>60</v>
      </c>
      <c r="X221" s="444" t="s">
        <v>2</v>
      </c>
      <c r="Y221" s="444" t="s">
        <v>1</v>
      </c>
      <c r="Z221" s="444" t="s">
        <v>4035</v>
      </c>
      <c r="AA221" s="444" t="s">
        <v>4215</v>
      </c>
      <c r="AB221" s="444" t="s">
        <v>4806</v>
      </c>
      <c r="AC221" s="444" t="s">
        <v>739</v>
      </c>
      <c r="AD221" s="444" t="s">
        <v>4200</v>
      </c>
      <c r="AE221" s="444" t="s">
        <v>5830</v>
      </c>
      <c r="AF221" s="444" t="s">
        <v>7038</v>
      </c>
      <c r="AG221" s="444" t="s">
        <v>4888</v>
      </c>
      <c r="AH221" s="444">
        <v>27100891</v>
      </c>
      <c r="AI221" s="444">
        <v>86169090</v>
      </c>
      <c r="AJ221" s="444" t="s">
        <v>2298</v>
      </c>
      <c r="AK221" s="447" t="s">
        <v>7039</v>
      </c>
      <c r="AL221" s="444" t="s">
        <v>4807</v>
      </c>
      <c r="AM221" s="444" t="s">
        <v>5839</v>
      </c>
      <c r="AO221" s="444" t="s">
        <v>5312</v>
      </c>
      <c r="AQ221" s="444" t="s">
        <v>5312</v>
      </c>
    </row>
    <row r="222" spans="1:46" x14ac:dyDescent="0.3">
      <c r="A222" s="444" t="str">
        <v>5139</v>
      </c>
      <c r="E222" s="445" t="s">
        <v>8231</v>
      </c>
      <c r="F222" s="446" t="s">
        <v>7240</v>
      </c>
      <c r="G222" s="444" t="s">
        <v>1020</v>
      </c>
      <c r="H222" s="444" t="s">
        <v>1382</v>
      </c>
      <c r="I222" s="444" t="s">
        <v>2432</v>
      </c>
      <c r="J222" s="444" t="s">
        <v>4730</v>
      </c>
      <c r="K222" s="444" t="s">
        <v>3279</v>
      </c>
      <c r="L222" s="444" t="s">
        <v>4</v>
      </c>
      <c r="M222" s="444" t="s">
        <v>2</v>
      </c>
      <c r="N222" s="444" t="s">
        <v>102</v>
      </c>
      <c r="O222" s="444" t="s">
        <v>5308</v>
      </c>
      <c r="P222" s="444" t="s">
        <v>13</v>
      </c>
      <c r="R222" s="444" t="s">
        <v>35</v>
      </c>
      <c r="S222" s="444" t="s">
        <v>996</v>
      </c>
      <c r="T222" s="444" t="s">
        <v>33</v>
      </c>
      <c r="U222" s="444" t="s">
        <v>5310</v>
      </c>
      <c r="V222" s="444">
        <v>11301</v>
      </c>
      <c r="W222" s="444" t="s">
        <v>33</v>
      </c>
      <c r="X222" s="444" t="s">
        <v>15</v>
      </c>
      <c r="Y222" s="444" t="s">
        <v>1</v>
      </c>
      <c r="Z222" s="444" t="s">
        <v>5473</v>
      </c>
      <c r="AA222" s="444" t="s">
        <v>34</v>
      </c>
      <c r="AB222" s="444" t="s">
        <v>77</v>
      </c>
      <c r="AC222" s="444" t="s">
        <v>86</v>
      </c>
      <c r="AD222" s="444" t="s">
        <v>86</v>
      </c>
      <c r="AE222" s="444" t="s">
        <v>1103</v>
      </c>
      <c r="AF222" s="444" t="s">
        <v>2434</v>
      </c>
      <c r="AG222" s="444" t="s">
        <v>4603</v>
      </c>
      <c r="AH222" s="444">
        <v>72612330</v>
      </c>
      <c r="AI222" s="444">
        <v>89187776</v>
      </c>
      <c r="AJ222" s="444" t="s">
        <v>2433</v>
      </c>
      <c r="AK222" s="447" t="s">
        <v>7241</v>
      </c>
      <c r="AL222" s="444" t="s">
        <v>4857</v>
      </c>
      <c r="AM222" s="444" t="s">
        <v>5475</v>
      </c>
      <c r="AO222" s="444" t="s">
        <v>5312</v>
      </c>
      <c r="AQ222" s="444" t="s">
        <v>5312</v>
      </c>
    </row>
    <row r="223" spans="1:46" x14ac:dyDescent="0.3">
      <c r="A223" s="444" t="str">
        <v>5142</v>
      </c>
      <c r="E223" s="445" t="s">
        <v>8303</v>
      </c>
      <c r="F223" s="446" t="s">
        <v>7440</v>
      </c>
      <c r="G223" s="444" t="s">
        <v>2617</v>
      </c>
      <c r="H223" s="444" t="s">
        <v>1382</v>
      </c>
      <c r="I223" s="444" t="s">
        <v>2618</v>
      </c>
      <c r="J223" s="444" t="s">
        <v>4730</v>
      </c>
      <c r="K223" s="444" t="s">
        <v>3279</v>
      </c>
      <c r="L223" s="444" t="s">
        <v>5</v>
      </c>
      <c r="M223" s="444" t="s">
        <v>2</v>
      </c>
      <c r="N223" s="444" t="s">
        <v>102</v>
      </c>
      <c r="O223" s="444" t="s">
        <v>5308</v>
      </c>
      <c r="P223" s="444" t="s">
        <v>13</v>
      </c>
      <c r="R223" s="444" t="s">
        <v>35</v>
      </c>
      <c r="S223" s="444" t="s">
        <v>996</v>
      </c>
      <c r="T223" s="444" t="s">
        <v>33</v>
      </c>
      <c r="U223" s="444" t="s">
        <v>5310</v>
      </c>
      <c r="V223" s="444">
        <v>11401</v>
      </c>
      <c r="W223" s="444" t="s">
        <v>33</v>
      </c>
      <c r="X223" s="444" t="s">
        <v>110</v>
      </c>
      <c r="Y223" s="444" t="s">
        <v>1</v>
      </c>
      <c r="Z223" s="444" t="s">
        <v>3707</v>
      </c>
      <c r="AA223" s="444" t="s">
        <v>34</v>
      </c>
      <c r="AB223" s="444" t="s">
        <v>4781</v>
      </c>
      <c r="AC223" s="444" t="s">
        <v>230</v>
      </c>
      <c r="AD223" s="444" t="s">
        <v>230</v>
      </c>
      <c r="AE223" s="444" t="s">
        <v>1103</v>
      </c>
      <c r="AF223" s="444" t="s">
        <v>2805</v>
      </c>
      <c r="AG223" s="444" t="s">
        <v>3008</v>
      </c>
      <c r="AH223" s="444">
        <v>22978043</v>
      </c>
      <c r="AI223" s="444">
        <v>22416185</v>
      </c>
      <c r="AJ223" s="444" t="s">
        <v>7442</v>
      </c>
      <c r="AK223" s="447" t="s">
        <v>7441</v>
      </c>
      <c r="AL223" s="444" t="s">
        <v>4780</v>
      </c>
      <c r="AM223" s="444" t="s">
        <v>5478</v>
      </c>
      <c r="AO223" s="444" t="s">
        <v>5312</v>
      </c>
      <c r="AQ223" s="444" t="s">
        <v>5312</v>
      </c>
    </row>
    <row r="224" spans="1:46" x14ac:dyDescent="0.3">
      <c r="A224" s="444" t="str">
        <v>5144</v>
      </c>
      <c r="E224" s="445" t="s">
        <v>7864</v>
      </c>
      <c r="F224" s="446" t="s">
        <v>6117</v>
      </c>
      <c r="G224" s="444" t="s">
        <v>328</v>
      </c>
      <c r="H224" s="444" t="s">
        <v>1382</v>
      </c>
      <c r="I224" s="444" t="s">
        <v>1769</v>
      </c>
      <c r="J224" s="444" t="s">
        <v>7</v>
      </c>
      <c r="K224" s="444" t="s">
        <v>103</v>
      </c>
      <c r="L224" s="444" t="s">
        <v>6</v>
      </c>
      <c r="M224" s="444" t="s">
        <v>110</v>
      </c>
      <c r="N224" s="444" t="s">
        <v>102</v>
      </c>
      <c r="O224" s="444" t="s">
        <v>5308</v>
      </c>
      <c r="P224" s="444" t="s">
        <v>13</v>
      </c>
      <c r="R224" s="444" t="s">
        <v>35</v>
      </c>
      <c r="S224" s="444" t="s">
        <v>996</v>
      </c>
      <c r="T224" s="444" t="s">
        <v>33</v>
      </c>
      <c r="U224" s="444" t="s">
        <v>5310</v>
      </c>
      <c r="V224" s="444">
        <v>40601</v>
      </c>
      <c r="W224" s="444" t="s">
        <v>102</v>
      </c>
      <c r="X224" s="444" t="s">
        <v>6</v>
      </c>
      <c r="Y224" s="444" t="s">
        <v>1</v>
      </c>
      <c r="Z224" s="444" t="s">
        <v>3912</v>
      </c>
      <c r="AA224" s="444" t="s">
        <v>103</v>
      </c>
      <c r="AB224" s="444" t="s">
        <v>132</v>
      </c>
      <c r="AC224" s="444" t="s">
        <v>132</v>
      </c>
      <c r="AD224" s="444" t="s">
        <v>2983</v>
      </c>
      <c r="AE224" s="444" t="s">
        <v>1103</v>
      </c>
      <c r="AF224" s="444" t="s">
        <v>2996</v>
      </c>
      <c r="AG224" s="444" t="s">
        <v>3602</v>
      </c>
      <c r="AH224" s="444">
        <v>22682683</v>
      </c>
      <c r="AI224" s="444">
        <v>22682683</v>
      </c>
      <c r="AJ224" s="444" t="s">
        <v>4575</v>
      </c>
      <c r="AK224" s="447" t="s">
        <v>6118</v>
      </c>
      <c r="AL224" s="444" t="s">
        <v>4818</v>
      </c>
      <c r="AM224" s="444" t="s">
        <v>5728</v>
      </c>
      <c r="AO224" s="444" t="s">
        <v>5312</v>
      </c>
      <c r="AQ224" s="444" t="s">
        <v>5312</v>
      </c>
    </row>
    <row r="225" spans="1:46" x14ac:dyDescent="0.3">
      <c r="A225" s="444" t="str">
        <v>5145</v>
      </c>
      <c r="E225" s="445" t="s">
        <v>8302</v>
      </c>
      <c r="F225" s="446" t="s">
        <v>7438</v>
      </c>
      <c r="G225" s="444" t="s">
        <v>2615</v>
      </c>
      <c r="H225" s="444" t="s">
        <v>1382</v>
      </c>
      <c r="I225" s="444" t="s">
        <v>2616</v>
      </c>
      <c r="J225" s="444" t="s">
        <v>1</v>
      </c>
      <c r="K225" s="444" t="s">
        <v>3277</v>
      </c>
      <c r="L225" s="444" t="s">
        <v>1</v>
      </c>
      <c r="M225" s="444" t="s">
        <v>1</v>
      </c>
      <c r="N225" s="444" t="s">
        <v>102</v>
      </c>
      <c r="O225" s="444" t="s">
        <v>5308</v>
      </c>
      <c r="P225" s="444" t="s">
        <v>13</v>
      </c>
      <c r="R225" s="444" t="s">
        <v>35</v>
      </c>
      <c r="S225" s="444" t="s">
        <v>996</v>
      </c>
      <c r="T225" s="444" t="s">
        <v>33</v>
      </c>
      <c r="U225" s="444" t="s">
        <v>5310</v>
      </c>
      <c r="V225" s="444">
        <v>10111</v>
      </c>
      <c r="W225" s="444" t="s">
        <v>33</v>
      </c>
      <c r="X225" s="444" t="s">
        <v>1</v>
      </c>
      <c r="Y225" s="444" t="s">
        <v>13</v>
      </c>
      <c r="Z225" s="444" t="s">
        <v>3636</v>
      </c>
      <c r="AA225" s="444" t="s">
        <v>34</v>
      </c>
      <c r="AB225" s="444" t="s">
        <v>34</v>
      </c>
      <c r="AC225" s="444" t="s">
        <v>4812</v>
      </c>
      <c r="AD225" s="444" t="s">
        <v>1175</v>
      </c>
      <c r="AE225" s="444" t="s">
        <v>1103</v>
      </c>
      <c r="AF225" s="444" t="s">
        <v>3007</v>
      </c>
      <c r="AG225" s="444" t="s">
        <v>3006</v>
      </c>
      <c r="AH225" s="444">
        <v>22266596</v>
      </c>
      <c r="AI225" s="444">
        <v>22274907</v>
      </c>
      <c r="AJ225" s="444" t="s">
        <v>2804</v>
      </c>
      <c r="AK225" s="447" t="s">
        <v>7439</v>
      </c>
      <c r="AL225" s="444" t="s">
        <v>4978</v>
      </c>
      <c r="AM225" s="444" t="s">
        <v>5327</v>
      </c>
      <c r="AO225" s="444" t="s">
        <v>5312</v>
      </c>
      <c r="AQ225" s="444" t="s">
        <v>5312</v>
      </c>
    </row>
    <row r="226" spans="1:46" x14ac:dyDescent="0.3">
      <c r="A226" s="444" t="str">
        <v>5146</v>
      </c>
      <c r="E226" s="445" t="s">
        <v>8065</v>
      </c>
      <c r="F226" s="446" t="s">
        <v>6751</v>
      </c>
      <c r="G226" s="444" t="s">
        <v>541</v>
      </c>
      <c r="H226" s="444" t="s">
        <v>1382</v>
      </c>
      <c r="I226" s="444" t="s">
        <v>2112</v>
      </c>
      <c r="J226" s="444" t="s">
        <v>3</v>
      </c>
      <c r="K226" s="444" t="s">
        <v>58</v>
      </c>
      <c r="L226" s="444" t="s">
        <v>9</v>
      </c>
      <c r="M226" s="444" t="s">
        <v>9</v>
      </c>
      <c r="N226" s="444" t="s">
        <v>102</v>
      </c>
      <c r="O226" s="444" t="s">
        <v>5308</v>
      </c>
      <c r="P226" s="444" t="s">
        <v>13</v>
      </c>
      <c r="R226" s="444" t="s">
        <v>35</v>
      </c>
      <c r="S226" s="444" t="s">
        <v>996</v>
      </c>
      <c r="T226" s="444" t="s">
        <v>35</v>
      </c>
      <c r="U226" s="444" t="s">
        <v>5426</v>
      </c>
      <c r="V226" s="444">
        <v>20502</v>
      </c>
      <c r="W226" s="444" t="s">
        <v>35</v>
      </c>
      <c r="X226" s="444" t="s">
        <v>5</v>
      </c>
      <c r="Y226" s="444" t="s">
        <v>2</v>
      </c>
      <c r="Z226" s="444" t="s">
        <v>3774</v>
      </c>
      <c r="AA226" s="444" t="s">
        <v>58</v>
      </c>
      <c r="AB226" s="444" t="s">
        <v>653</v>
      </c>
      <c r="AC226" s="444" t="s">
        <v>4846</v>
      </c>
      <c r="AD226" s="444" t="s">
        <v>654</v>
      </c>
      <c r="AE226" s="444" t="s">
        <v>1103</v>
      </c>
      <c r="AF226" s="444" t="s">
        <v>2114</v>
      </c>
      <c r="AG226" s="444" t="s">
        <v>2113</v>
      </c>
      <c r="AH226" s="444">
        <v>24468281</v>
      </c>
      <c r="AI226" s="444">
        <v>24463838</v>
      </c>
      <c r="AJ226" s="444" t="s">
        <v>4284</v>
      </c>
      <c r="AK226" s="447" t="s">
        <v>6752</v>
      </c>
      <c r="AL226" s="444" t="s">
        <v>4786</v>
      </c>
      <c r="AM226" s="444" t="s">
        <v>5597</v>
      </c>
      <c r="AO226" s="444" t="s">
        <v>5312</v>
      </c>
      <c r="AQ226" s="444" t="s">
        <v>5312</v>
      </c>
    </row>
    <row r="227" spans="1:46" x14ac:dyDescent="0.3">
      <c r="A227" s="444" t="str">
        <v>5148</v>
      </c>
      <c r="E227" s="445" t="s">
        <v>8211</v>
      </c>
      <c r="F227" s="446" t="s">
        <v>7184</v>
      </c>
      <c r="G227" s="444" t="s">
        <v>919</v>
      </c>
      <c r="H227" s="444" t="s">
        <v>1382</v>
      </c>
      <c r="I227" s="444" t="s">
        <v>1353</v>
      </c>
      <c r="J227" s="444" t="s">
        <v>4728</v>
      </c>
      <c r="K227" s="444" t="s">
        <v>3278</v>
      </c>
      <c r="L227" s="444" t="s">
        <v>3</v>
      </c>
      <c r="M227" s="444" t="s">
        <v>3</v>
      </c>
      <c r="N227" s="444" t="s">
        <v>102</v>
      </c>
      <c r="O227" s="444" t="s">
        <v>5308</v>
      </c>
      <c r="P227" s="444" t="s">
        <v>13</v>
      </c>
      <c r="R227" s="444" t="s">
        <v>35</v>
      </c>
      <c r="S227" s="444" t="s">
        <v>996</v>
      </c>
      <c r="T227" s="444" t="s">
        <v>33</v>
      </c>
      <c r="U227" s="444" t="s">
        <v>5310</v>
      </c>
      <c r="V227" s="444">
        <v>10203</v>
      </c>
      <c r="W227" s="444" t="s">
        <v>33</v>
      </c>
      <c r="X227" s="444" t="s">
        <v>2</v>
      </c>
      <c r="Y227" s="444" t="s">
        <v>3</v>
      </c>
      <c r="Z227" s="444" t="s">
        <v>3639</v>
      </c>
      <c r="AA227" s="444" t="s">
        <v>34</v>
      </c>
      <c r="AB227" s="444" t="s">
        <v>158</v>
      </c>
      <c r="AC227" s="444" t="s">
        <v>81</v>
      </c>
      <c r="AD227" s="444" t="s">
        <v>3239</v>
      </c>
      <c r="AE227" s="444" t="s">
        <v>1103</v>
      </c>
      <c r="AF227" s="444" t="s">
        <v>7185</v>
      </c>
      <c r="AG227" s="444" t="s">
        <v>7186</v>
      </c>
      <c r="AH227" s="444">
        <v>22152103</v>
      </c>
      <c r="AI227" s="444">
        <v>87870044</v>
      </c>
      <c r="AJ227" s="444" t="s">
        <v>4080</v>
      </c>
      <c r="AK227" s="447" t="s">
        <v>7187</v>
      </c>
      <c r="AL227" s="444" t="s">
        <v>4779</v>
      </c>
      <c r="AM227" s="444" t="s">
        <v>5400</v>
      </c>
      <c r="AO227" s="444" t="s">
        <v>5312</v>
      </c>
      <c r="AQ227" s="444" t="s">
        <v>5312</v>
      </c>
    </row>
    <row r="228" spans="1:46" x14ac:dyDescent="0.3">
      <c r="A228" s="444" t="str">
        <v>5149</v>
      </c>
      <c r="E228" s="445" t="s">
        <v>7786</v>
      </c>
      <c r="F228" s="446" t="s">
        <v>5858</v>
      </c>
      <c r="G228" s="444" t="s">
        <v>1068</v>
      </c>
      <c r="H228" s="444" t="s">
        <v>1382</v>
      </c>
      <c r="I228" s="444" t="s">
        <v>1276</v>
      </c>
      <c r="J228" s="444" t="s">
        <v>4728</v>
      </c>
      <c r="K228" s="444" t="s">
        <v>3278</v>
      </c>
      <c r="L228" s="444" t="s">
        <v>3</v>
      </c>
      <c r="M228" s="444" t="s">
        <v>3</v>
      </c>
      <c r="N228" s="444" t="s">
        <v>102</v>
      </c>
      <c r="O228" s="444" t="s">
        <v>5308</v>
      </c>
      <c r="P228" s="444" t="s">
        <v>13</v>
      </c>
      <c r="R228" s="444" t="s">
        <v>35</v>
      </c>
      <c r="S228" s="444" t="s">
        <v>996</v>
      </c>
      <c r="T228" s="444" t="s">
        <v>33</v>
      </c>
      <c r="U228" s="444" t="s">
        <v>5310</v>
      </c>
      <c r="V228" s="444">
        <v>10203</v>
      </c>
      <c r="W228" s="444" t="s">
        <v>33</v>
      </c>
      <c r="X228" s="444" t="s">
        <v>2</v>
      </c>
      <c r="Y228" s="444" t="s">
        <v>3</v>
      </c>
      <c r="Z228" s="444" t="s">
        <v>3639</v>
      </c>
      <c r="AA228" s="444" t="s">
        <v>34</v>
      </c>
      <c r="AB228" s="444" t="s">
        <v>158</v>
      </c>
      <c r="AC228" s="444" t="s">
        <v>81</v>
      </c>
      <c r="AD228" s="444" t="s">
        <v>3239</v>
      </c>
      <c r="AE228" s="444" t="s">
        <v>1103</v>
      </c>
      <c r="AF228" s="444" t="s">
        <v>4565</v>
      </c>
      <c r="AG228" s="444" t="s">
        <v>5859</v>
      </c>
      <c r="AH228" s="444">
        <v>22151016</v>
      </c>
      <c r="AI228" s="444">
        <v>22151384</v>
      </c>
      <c r="AJ228" s="444" t="s">
        <v>1277</v>
      </c>
      <c r="AK228" s="447" t="s">
        <v>5860</v>
      </c>
      <c r="AL228" s="444" t="s">
        <v>4779</v>
      </c>
      <c r="AM228" s="444" t="s">
        <v>5400</v>
      </c>
      <c r="AO228" s="444" t="s">
        <v>5312</v>
      </c>
      <c r="AQ228" s="444" t="s">
        <v>5312</v>
      </c>
    </row>
    <row r="229" spans="1:46" x14ac:dyDescent="0.3">
      <c r="A229" s="444" t="str">
        <v>5150</v>
      </c>
      <c r="E229" s="445" t="s">
        <v>8284</v>
      </c>
      <c r="F229" s="446" t="s">
        <v>7385</v>
      </c>
      <c r="G229" s="455" t="s">
        <v>694</v>
      </c>
      <c r="H229" s="444" t="s">
        <v>1382</v>
      </c>
      <c r="I229" s="444" t="s">
        <v>1333</v>
      </c>
      <c r="J229" s="444" t="s">
        <v>7</v>
      </c>
      <c r="K229" s="444" t="s">
        <v>103</v>
      </c>
      <c r="L229" s="444" t="s">
        <v>2</v>
      </c>
      <c r="M229" s="444" t="s">
        <v>110</v>
      </c>
      <c r="N229" s="444" t="s">
        <v>102</v>
      </c>
      <c r="O229" s="444" t="s">
        <v>5308</v>
      </c>
      <c r="P229" s="444" t="s">
        <v>13</v>
      </c>
      <c r="R229" s="444" t="s">
        <v>35</v>
      </c>
      <c r="S229" s="444" t="s">
        <v>996</v>
      </c>
      <c r="T229" s="444" t="s">
        <v>33</v>
      </c>
      <c r="U229" s="444" t="s">
        <v>5310</v>
      </c>
      <c r="V229" s="444">
        <v>40103</v>
      </c>
      <c r="W229" s="444" t="s">
        <v>102</v>
      </c>
      <c r="X229" s="444" t="s">
        <v>1</v>
      </c>
      <c r="Y229" s="444" t="s">
        <v>3</v>
      </c>
      <c r="Z229" s="444" t="s">
        <v>3885</v>
      </c>
      <c r="AA229" s="444" t="s">
        <v>103</v>
      </c>
      <c r="AB229" s="444" t="s">
        <v>103</v>
      </c>
      <c r="AC229" s="444" t="s">
        <v>203</v>
      </c>
      <c r="AD229" s="444" t="s">
        <v>203</v>
      </c>
      <c r="AE229" s="444" t="s">
        <v>1103</v>
      </c>
      <c r="AF229" s="444" t="s">
        <v>4084</v>
      </c>
      <c r="AG229" s="444" t="s">
        <v>4612</v>
      </c>
      <c r="AH229" s="444">
        <v>22659026</v>
      </c>
      <c r="AI229" s="444">
        <v>22659026</v>
      </c>
      <c r="AJ229" s="444" t="s">
        <v>2509</v>
      </c>
      <c r="AK229" s="447" t="s">
        <v>7386</v>
      </c>
      <c r="AL229" s="444" t="s">
        <v>4822</v>
      </c>
      <c r="AM229" s="444" t="s">
        <v>5695</v>
      </c>
      <c r="AO229" s="444" t="s">
        <v>5312</v>
      </c>
      <c r="AQ229" s="444" t="s">
        <v>5312</v>
      </c>
    </row>
    <row r="230" spans="1:46" x14ac:dyDescent="0.3">
      <c r="A230" s="444" t="str">
        <v>5151</v>
      </c>
      <c r="E230" s="445" t="s">
        <v>7665</v>
      </c>
      <c r="F230" s="446" t="s">
        <v>5363</v>
      </c>
      <c r="G230" s="444" t="s">
        <v>1422</v>
      </c>
      <c r="H230" s="444" t="s">
        <v>1382</v>
      </c>
      <c r="I230" s="444" t="s">
        <v>838</v>
      </c>
      <c r="J230" s="444" t="s">
        <v>1</v>
      </c>
      <c r="K230" s="444" t="s">
        <v>3277</v>
      </c>
      <c r="L230" s="444" t="s">
        <v>4</v>
      </c>
      <c r="M230" s="444" t="s">
        <v>1</v>
      </c>
      <c r="N230" s="444" t="s">
        <v>102</v>
      </c>
      <c r="O230" s="444" t="s">
        <v>5308</v>
      </c>
      <c r="P230" s="444" t="s">
        <v>13</v>
      </c>
      <c r="R230" s="444" t="s">
        <v>35</v>
      </c>
      <c r="S230" s="444" t="s">
        <v>996</v>
      </c>
      <c r="T230" s="444" t="s">
        <v>33</v>
      </c>
      <c r="U230" s="444" t="s">
        <v>5310</v>
      </c>
      <c r="V230" s="444">
        <v>11803</v>
      </c>
      <c r="W230" s="444" t="s">
        <v>33</v>
      </c>
      <c r="X230" s="444" t="s">
        <v>62</v>
      </c>
      <c r="Y230" s="444" t="s">
        <v>3</v>
      </c>
      <c r="Z230" s="444" t="s">
        <v>3724</v>
      </c>
      <c r="AA230" s="444" t="s">
        <v>34</v>
      </c>
      <c r="AB230" s="444" t="s">
        <v>63</v>
      </c>
      <c r="AC230" s="444" t="s">
        <v>4772</v>
      </c>
      <c r="AD230" s="444" t="s">
        <v>1356</v>
      </c>
      <c r="AE230" s="444" t="s">
        <v>1103</v>
      </c>
      <c r="AF230" s="444" t="s">
        <v>4283</v>
      </c>
      <c r="AG230" s="444" t="s">
        <v>3236</v>
      </c>
      <c r="AH230" s="444">
        <v>40008900</v>
      </c>
      <c r="AI230" s="444" t="s">
        <v>4769</v>
      </c>
      <c r="AJ230" s="444" t="s">
        <v>2747</v>
      </c>
      <c r="AK230" s="447" t="s">
        <v>5364</v>
      </c>
      <c r="AL230" s="444" t="s">
        <v>4773</v>
      </c>
      <c r="AM230" s="444" t="s">
        <v>5365</v>
      </c>
      <c r="AO230" s="444" t="s">
        <v>5312</v>
      </c>
      <c r="AQ230" s="444" t="s">
        <v>5312</v>
      </c>
      <c r="AT230" s="444" t="s">
        <v>1376</v>
      </c>
    </row>
    <row r="231" spans="1:46" x14ac:dyDescent="0.3">
      <c r="A231" s="444" t="str">
        <v>5152</v>
      </c>
      <c r="E231" s="445" t="s">
        <v>7655</v>
      </c>
      <c r="F231" s="446" t="s">
        <v>5336</v>
      </c>
      <c r="G231" s="444" t="s">
        <v>43</v>
      </c>
      <c r="H231" s="444" t="s">
        <v>1400</v>
      </c>
      <c r="I231" s="444" t="s">
        <v>1401</v>
      </c>
      <c r="J231" s="444" t="s">
        <v>1</v>
      </c>
      <c r="K231" s="444" t="s">
        <v>3277</v>
      </c>
      <c r="L231" s="444" t="s">
        <v>2</v>
      </c>
      <c r="M231" s="444" t="s">
        <v>1</v>
      </c>
      <c r="N231" s="444" t="s">
        <v>102</v>
      </c>
      <c r="O231" s="444" t="s">
        <v>5308</v>
      </c>
      <c r="P231" s="444" t="s">
        <v>13</v>
      </c>
      <c r="Q231" s="444" t="s">
        <v>5309</v>
      </c>
      <c r="R231" s="444" t="s">
        <v>33</v>
      </c>
      <c r="S231" s="444" t="s">
        <v>4393</v>
      </c>
      <c r="T231" s="444" t="s">
        <v>33</v>
      </c>
      <c r="U231" s="444" t="s">
        <v>5310</v>
      </c>
      <c r="V231" s="444">
        <v>10104</v>
      </c>
      <c r="W231" s="444" t="s">
        <v>33</v>
      </c>
      <c r="X231" s="444" t="s">
        <v>1</v>
      </c>
      <c r="Y231" s="444" t="s">
        <v>4</v>
      </c>
      <c r="Z231" s="444" t="s">
        <v>3629</v>
      </c>
      <c r="AA231" s="444" t="s">
        <v>34</v>
      </c>
      <c r="AB231" s="444" t="s">
        <v>34</v>
      </c>
      <c r="AC231" s="444" t="s">
        <v>4767</v>
      </c>
      <c r="AD231" s="444" t="s">
        <v>1108</v>
      </c>
      <c r="AE231" s="444" t="s">
        <v>1103</v>
      </c>
      <c r="AF231" s="444" t="s">
        <v>1402</v>
      </c>
      <c r="AG231" s="444" t="s">
        <v>3428</v>
      </c>
      <c r="AH231" s="444">
        <v>22214246</v>
      </c>
      <c r="AI231" s="444">
        <v>22580968</v>
      </c>
      <c r="AJ231" s="444" t="s">
        <v>4952</v>
      </c>
      <c r="AK231" s="447" t="s">
        <v>5337</v>
      </c>
      <c r="AL231" s="444" t="s">
        <v>4768</v>
      </c>
      <c r="AM231" s="444" t="s">
        <v>5311</v>
      </c>
      <c r="AO231" s="444" t="s">
        <v>5312</v>
      </c>
      <c r="AQ231" s="444" t="s">
        <v>5312</v>
      </c>
    </row>
    <row r="232" spans="1:46" x14ac:dyDescent="0.3">
      <c r="A232" s="444" t="str">
        <v>5154</v>
      </c>
      <c r="E232" s="445" t="s">
        <v>7710</v>
      </c>
      <c r="F232" s="446" t="s">
        <v>5517</v>
      </c>
      <c r="G232" s="444" t="s">
        <v>116</v>
      </c>
      <c r="H232" s="444" t="s">
        <v>1507</v>
      </c>
      <c r="I232" s="444" t="s">
        <v>1508</v>
      </c>
      <c r="J232" s="444" t="s">
        <v>4730</v>
      </c>
      <c r="K232" s="444" t="s">
        <v>3279</v>
      </c>
      <c r="L232" s="444" t="s">
        <v>3</v>
      </c>
      <c r="M232" s="444" t="s">
        <v>2</v>
      </c>
      <c r="N232" s="444" t="s">
        <v>102</v>
      </c>
      <c r="O232" s="444" t="s">
        <v>5308</v>
      </c>
      <c r="P232" s="444" t="s">
        <v>13</v>
      </c>
      <c r="Q232" s="444" t="s">
        <v>5309</v>
      </c>
      <c r="R232" s="444" t="s">
        <v>33</v>
      </c>
      <c r="S232" s="444" t="s">
        <v>4393</v>
      </c>
      <c r="T232" s="444" t="s">
        <v>33</v>
      </c>
      <c r="U232" s="444" t="s">
        <v>5310</v>
      </c>
      <c r="V232" s="444">
        <v>11503</v>
      </c>
      <c r="W232" s="444" t="s">
        <v>33</v>
      </c>
      <c r="X232" s="444" t="s">
        <v>99</v>
      </c>
      <c r="Y232" s="444" t="s">
        <v>3</v>
      </c>
      <c r="Z232" s="444" t="s">
        <v>3712</v>
      </c>
      <c r="AA232" s="444" t="s">
        <v>34</v>
      </c>
      <c r="AB232" s="444" t="s">
        <v>4783</v>
      </c>
      <c r="AC232" s="444" t="s">
        <v>4819</v>
      </c>
      <c r="AD232" s="444" t="s">
        <v>95</v>
      </c>
      <c r="AE232" s="444" t="s">
        <v>1103</v>
      </c>
      <c r="AF232" s="444" t="s">
        <v>1509</v>
      </c>
      <c r="AG232" s="444" t="s">
        <v>5518</v>
      </c>
      <c r="AH232" s="444">
        <v>22251272</v>
      </c>
      <c r="AI232" s="444" t="s">
        <v>4769</v>
      </c>
      <c r="AJ232" s="444" t="s">
        <v>4265</v>
      </c>
      <c r="AK232" s="447" t="s">
        <v>5519</v>
      </c>
      <c r="AL232" s="444" t="s">
        <v>4941</v>
      </c>
      <c r="AM232" s="444" t="s">
        <v>5498</v>
      </c>
      <c r="AO232" s="444" t="s">
        <v>5312</v>
      </c>
      <c r="AQ232" s="444" t="s">
        <v>5312</v>
      </c>
    </row>
    <row r="233" spans="1:46" x14ac:dyDescent="0.3">
      <c r="A233" s="444" t="str">
        <v>5155</v>
      </c>
      <c r="E233" s="445" t="s">
        <v>7656</v>
      </c>
      <c r="F233" s="446" t="s">
        <v>5338</v>
      </c>
      <c r="G233" s="444" t="s">
        <v>1403</v>
      </c>
      <c r="H233" s="444" t="s">
        <v>1404</v>
      </c>
      <c r="I233" s="444" t="s">
        <v>1405</v>
      </c>
      <c r="J233" s="444" t="s">
        <v>1</v>
      </c>
      <c r="K233" s="444" t="s">
        <v>3277</v>
      </c>
      <c r="L233" s="444" t="s">
        <v>2</v>
      </c>
      <c r="M233" s="444" t="s">
        <v>1</v>
      </c>
      <c r="N233" s="444" t="s">
        <v>102</v>
      </c>
      <c r="O233" s="444" t="s">
        <v>5308</v>
      </c>
      <c r="P233" s="444" t="s">
        <v>13</v>
      </c>
      <c r="Q233" s="444" t="s">
        <v>5339</v>
      </c>
      <c r="R233" s="444" t="s">
        <v>33</v>
      </c>
      <c r="S233" s="444" t="s">
        <v>4393</v>
      </c>
      <c r="T233" s="444" t="s">
        <v>33</v>
      </c>
      <c r="U233" s="444" t="s">
        <v>5310</v>
      </c>
      <c r="V233" s="444">
        <v>10104</v>
      </c>
      <c r="W233" s="444" t="s">
        <v>33</v>
      </c>
      <c r="X233" s="444" t="s">
        <v>1</v>
      </c>
      <c r="Y233" s="444" t="s">
        <v>4</v>
      </c>
      <c r="Z233" s="444" t="s">
        <v>3629</v>
      </c>
      <c r="AA233" s="444" t="s">
        <v>34</v>
      </c>
      <c r="AB233" s="444" t="s">
        <v>34</v>
      </c>
      <c r="AC233" s="444" t="s">
        <v>4767</v>
      </c>
      <c r="AD233" s="444" t="s">
        <v>1406</v>
      </c>
      <c r="AE233" s="444" t="s">
        <v>1103</v>
      </c>
      <c r="AF233" s="444" t="s">
        <v>1407</v>
      </c>
      <c r="AG233" s="444" t="s">
        <v>3429</v>
      </c>
      <c r="AH233" s="444">
        <v>22571887</v>
      </c>
      <c r="AI233" s="444" t="s">
        <v>4769</v>
      </c>
      <c r="AJ233" s="444" t="s">
        <v>3535</v>
      </c>
      <c r="AK233" s="447" t="s">
        <v>5340</v>
      </c>
      <c r="AL233" s="444" t="s">
        <v>4768</v>
      </c>
      <c r="AM233" s="444" t="s">
        <v>5327</v>
      </c>
      <c r="AO233" s="444" t="s">
        <v>5312</v>
      </c>
      <c r="AQ233" s="444" t="s">
        <v>5312</v>
      </c>
      <c r="AT233" s="444" t="s">
        <v>1376</v>
      </c>
    </row>
    <row r="234" spans="1:46" x14ac:dyDescent="0.3">
      <c r="A234" s="444" t="str">
        <v>5156</v>
      </c>
      <c r="E234" s="445" t="s">
        <v>7650</v>
      </c>
      <c r="F234" s="446" t="s">
        <v>5318</v>
      </c>
      <c r="G234" s="444" t="s">
        <v>1048</v>
      </c>
      <c r="H234" s="444" t="s">
        <v>1393</v>
      </c>
      <c r="I234" s="444" t="s">
        <v>3023</v>
      </c>
      <c r="J234" s="444" t="s">
        <v>4728</v>
      </c>
      <c r="K234" s="444" t="s">
        <v>3278</v>
      </c>
      <c r="L234" s="444" t="s">
        <v>1</v>
      </c>
      <c r="M234" s="444" t="s">
        <v>3</v>
      </c>
      <c r="N234" s="444" t="s">
        <v>102</v>
      </c>
      <c r="O234" s="444" t="s">
        <v>5308</v>
      </c>
      <c r="P234" s="444" t="s">
        <v>13</v>
      </c>
      <c r="Q234" s="444" t="s">
        <v>5314</v>
      </c>
      <c r="R234" s="444" t="s">
        <v>33</v>
      </c>
      <c r="S234" s="444" t="s">
        <v>4393</v>
      </c>
      <c r="T234" s="444" t="s">
        <v>33</v>
      </c>
      <c r="U234" s="444" t="s">
        <v>5310</v>
      </c>
      <c r="V234" s="444">
        <v>10102</v>
      </c>
      <c r="W234" s="444" t="s">
        <v>33</v>
      </c>
      <c r="X234" s="444" t="s">
        <v>1</v>
      </c>
      <c r="Y234" s="444" t="s">
        <v>2</v>
      </c>
      <c r="Z234" s="444" t="s">
        <v>3627</v>
      </c>
      <c r="AA234" s="444" t="s">
        <v>34</v>
      </c>
      <c r="AB234" s="444" t="s">
        <v>34</v>
      </c>
      <c r="AC234" s="444" t="s">
        <v>4951</v>
      </c>
      <c r="AD234" s="444" t="s">
        <v>3071</v>
      </c>
      <c r="AE234" s="444" t="s">
        <v>1103</v>
      </c>
      <c r="AF234" s="444" t="s">
        <v>3426</v>
      </c>
      <c r="AG234" s="444" t="s">
        <v>3072</v>
      </c>
      <c r="AH234" s="444">
        <v>21002801</v>
      </c>
      <c r="AI234" s="444">
        <v>21102810</v>
      </c>
      <c r="AJ234" s="444" t="s">
        <v>4769</v>
      </c>
      <c r="AK234" s="447" t="s">
        <v>4769</v>
      </c>
      <c r="AL234" s="444" t="s">
        <v>4771</v>
      </c>
      <c r="AM234" s="444" t="s">
        <v>5319</v>
      </c>
      <c r="AO234" s="444" t="s">
        <v>5320</v>
      </c>
      <c r="AP234" s="444" t="s">
        <v>2741</v>
      </c>
      <c r="AQ234" s="444" t="s">
        <v>5312</v>
      </c>
    </row>
    <row r="235" spans="1:46" x14ac:dyDescent="0.3">
      <c r="A235" s="444" t="str">
        <v>5159</v>
      </c>
      <c r="E235" s="445" t="s">
        <v>7652</v>
      </c>
      <c r="F235" s="446" t="s">
        <v>5324</v>
      </c>
      <c r="G235" s="444" t="s">
        <v>37</v>
      </c>
      <c r="H235" s="444" t="s">
        <v>1396</v>
      </c>
      <c r="I235" s="444" t="s">
        <v>1397</v>
      </c>
      <c r="J235" s="444" t="s">
        <v>1</v>
      </c>
      <c r="K235" s="444" t="s">
        <v>3277</v>
      </c>
      <c r="L235" s="444" t="s">
        <v>1</v>
      </c>
      <c r="M235" s="444" t="s">
        <v>1</v>
      </c>
      <c r="N235" s="444" t="s">
        <v>102</v>
      </c>
      <c r="O235" s="444" t="s">
        <v>5308</v>
      </c>
      <c r="P235" s="444" t="s">
        <v>13</v>
      </c>
      <c r="Q235" s="444" t="s">
        <v>5325</v>
      </c>
      <c r="R235" s="444" t="s">
        <v>33</v>
      </c>
      <c r="S235" s="444" t="s">
        <v>4393</v>
      </c>
      <c r="T235" s="444" t="s">
        <v>33</v>
      </c>
      <c r="U235" s="444" t="s">
        <v>5310</v>
      </c>
      <c r="V235" s="444">
        <v>10103</v>
      </c>
      <c r="W235" s="444" t="s">
        <v>33</v>
      </c>
      <c r="X235" s="444" t="s">
        <v>1</v>
      </c>
      <c r="Y235" s="444" t="s">
        <v>3</v>
      </c>
      <c r="Z235" s="444" t="s">
        <v>3628</v>
      </c>
      <c r="AA235" s="444" t="s">
        <v>34</v>
      </c>
      <c r="AB235" s="444" t="s">
        <v>34</v>
      </c>
      <c r="AC235" s="444" t="s">
        <v>4891</v>
      </c>
      <c r="AD235" s="444" t="s">
        <v>49</v>
      </c>
      <c r="AE235" s="444" t="s">
        <v>1103</v>
      </c>
      <c r="AF235" s="444" t="s">
        <v>2638</v>
      </c>
      <c r="AG235" s="444" t="s">
        <v>3427</v>
      </c>
      <c r="AH235" s="444">
        <v>40829669</v>
      </c>
      <c r="AI235" s="444">
        <v>40829669</v>
      </c>
      <c r="AJ235" s="444" t="s">
        <v>4108</v>
      </c>
      <c r="AK235" s="447" t="s">
        <v>5326</v>
      </c>
      <c r="AL235" s="444" t="s">
        <v>4978</v>
      </c>
      <c r="AM235" s="444" t="s">
        <v>5327</v>
      </c>
      <c r="AO235" s="444" t="s">
        <v>5320</v>
      </c>
      <c r="AP235" s="444" t="s">
        <v>391</v>
      </c>
      <c r="AQ235" s="444" t="s">
        <v>5312</v>
      </c>
    </row>
    <row r="236" spans="1:46" x14ac:dyDescent="0.3">
      <c r="A236" s="444" t="str">
        <v>5161</v>
      </c>
      <c r="E236" s="445" t="s">
        <v>7666</v>
      </c>
      <c r="F236" s="446" t="s">
        <v>5366</v>
      </c>
      <c r="G236" s="444" t="s">
        <v>55</v>
      </c>
      <c r="H236" s="444" t="s">
        <v>1423</v>
      </c>
      <c r="I236" s="444" t="s">
        <v>1424</v>
      </c>
      <c r="J236" s="444" t="s">
        <v>4728</v>
      </c>
      <c r="K236" s="444" t="s">
        <v>3278</v>
      </c>
      <c r="L236" s="444" t="s">
        <v>1</v>
      </c>
      <c r="M236" s="444" t="s">
        <v>3</v>
      </c>
      <c r="N236" s="444" t="s">
        <v>102</v>
      </c>
      <c r="O236" s="444" t="s">
        <v>5308</v>
      </c>
      <c r="P236" s="444" t="s">
        <v>13</v>
      </c>
      <c r="Q236" s="444" t="s">
        <v>5367</v>
      </c>
      <c r="R236" s="444" t="s">
        <v>33</v>
      </c>
      <c r="S236" s="444" t="s">
        <v>4393</v>
      </c>
      <c r="T236" s="444" t="s">
        <v>33</v>
      </c>
      <c r="U236" s="444" t="s">
        <v>5310</v>
      </c>
      <c r="V236" s="444">
        <v>10108</v>
      </c>
      <c r="W236" s="444" t="s">
        <v>33</v>
      </c>
      <c r="X236" s="444" t="s">
        <v>1</v>
      </c>
      <c r="Y236" s="444" t="s">
        <v>9</v>
      </c>
      <c r="Z236" s="444" t="s">
        <v>3633</v>
      </c>
      <c r="AA236" s="444" t="s">
        <v>34</v>
      </c>
      <c r="AB236" s="444" t="s">
        <v>34</v>
      </c>
      <c r="AC236" s="444" t="s">
        <v>96</v>
      </c>
      <c r="AD236" s="444" t="s">
        <v>1425</v>
      </c>
      <c r="AE236" s="444" t="s">
        <v>1103</v>
      </c>
      <c r="AF236" s="444" t="s">
        <v>3290</v>
      </c>
      <c r="AG236" s="444" t="s">
        <v>4109</v>
      </c>
      <c r="AH236" s="444">
        <v>22216646</v>
      </c>
      <c r="AI236" s="444" t="s">
        <v>4769</v>
      </c>
      <c r="AJ236" s="444" t="s">
        <v>5368</v>
      </c>
      <c r="AK236" s="447" t="s">
        <v>5369</v>
      </c>
      <c r="AL236" s="444" t="s">
        <v>4771</v>
      </c>
      <c r="AM236" s="444" t="s">
        <v>5316</v>
      </c>
      <c r="AO236" s="444" t="s">
        <v>5312</v>
      </c>
      <c r="AQ236" s="444" t="s">
        <v>5312</v>
      </c>
    </row>
    <row r="237" spans="1:46" x14ac:dyDescent="0.3">
      <c r="A237" s="444" t="str">
        <v>5162</v>
      </c>
      <c r="E237" s="445" t="s">
        <v>7708</v>
      </c>
      <c r="F237" s="446" t="s">
        <v>5511</v>
      </c>
      <c r="G237" s="444" t="s">
        <v>84</v>
      </c>
      <c r="H237" s="444" t="s">
        <v>1503</v>
      </c>
      <c r="I237" s="444" t="s">
        <v>1504</v>
      </c>
      <c r="J237" s="444" t="s">
        <v>4730</v>
      </c>
      <c r="K237" s="444" t="s">
        <v>3279</v>
      </c>
      <c r="L237" s="444" t="s">
        <v>3</v>
      </c>
      <c r="M237" s="444" t="s">
        <v>2</v>
      </c>
      <c r="N237" s="444" t="s">
        <v>102</v>
      </c>
      <c r="O237" s="444" t="s">
        <v>5308</v>
      </c>
      <c r="P237" s="444" t="s">
        <v>13</v>
      </c>
      <c r="Q237" s="444" t="s">
        <v>5309</v>
      </c>
      <c r="R237" s="444" t="s">
        <v>33</v>
      </c>
      <c r="S237" s="444" t="s">
        <v>4393</v>
      </c>
      <c r="T237" s="444" t="s">
        <v>33</v>
      </c>
      <c r="U237" s="444" t="s">
        <v>5310</v>
      </c>
      <c r="V237" s="444">
        <v>11501</v>
      </c>
      <c r="W237" s="444" t="s">
        <v>33</v>
      </c>
      <c r="X237" s="444" t="s">
        <v>99</v>
      </c>
      <c r="Y237" s="444" t="s">
        <v>1</v>
      </c>
      <c r="Z237" s="444" t="s">
        <v>3710</v>
      </c>
      <c r="AA237" s="444" t="s">
        <v>34</v>
      </c>
      <c r="AB237" s="444" t="s">
        <v>4783</v>
      </c>
      <c r="AC237" s="444" t="s">
        <v>228</v>
      </c>
      <c r="AD237" s="444" t="s">
        <v>228</v>
      </c>
      <c r="AE237" s="444" t="s">
        <v>1103</v>
      </c>
      <c r="AF237" s="444" t="s">
        <v>1505</v>
      </c>
      <c r="AG237" s="444" t="s">
        <v>3433</v>
      </c>
      <c r="AH237" s="444">
        <v>22250281</v>
      </c>
      <c r="AI237" s="444">
        <v>22800232</v>
      </c>
      <c r="AJ237" s="444" t="s">
        <v>4253</v>
      </c>
      <c r="AK237" s="447" t="s">
        <v>5512</v>
      </c>
      <c r="AL237" s="444" t="s">
        <v>4941</v>
      </c>
      <c r="AM237" s="444" t="s">
        <v>5498</v>
      </c>
      <c r="AO237" s="444" t="s">
        <v>5312</v>
      </c>
      <c r="AQ237" s="444" t="s">
        <v>5312</v>
      </c>
    </row>
    <row r="238" spans="1:46" x14ac:dyDescent="0.3">
      <c r="A238" s="444" t="str">
        <v>5163</v>
      </c>
      <c r="E238" s="445" t="s">
        <v>7689</v>
      </c>
      <c r="F238" s="446" t="s">
        <v>5451</v>
      </c>
      <c r="G238" s="444" t="s">
        <v>69</v>
      </c>
      <c r="H238" s="444" t="s">
        <v>1463</v>
      </c>
      <c r="I238" s="444" t="s">
        <v>1464</v>
      </c>
      <c r="J238" s="444" t="s">
        <v>4730</v>
      </c>
      <c r="K238" s="444" t="s">
        <v>3279</v>
      </c>
      <c r="L238" s="444" t="s">
        <v>1</v>
      </c>
      <c r="M238" s="444" t="s">
        <v>2</v>
      </c>
      <c r="N238" s="444" t="s">
        <v>102</v>
      </c>
      <c r="O238" s="444" t="s">
        <v>5308</v>
      </c>
      <c r="P238" s="444" t="s">
        <v>13</v>
      </c>
      <c r="Q238" s="444" t="s">
        <v>5314</v>
      </c>
      <c r="R238" s="444" t="s">
        <v>33</v>
      </c>
      <c r="S238" s="444" t="s">
        <v>4393</v>
      </c>
      <c r="T238" s="444" t="s">
        <v>33</v>
      </c>
      <c r="U238" s="444" t="s">
        <v>5310</v>
      </c>
      <c r="V238" s="444">
        <v>10801</v>
      </c>
      <c r="W238" s="444" t="s">
        <v>33</v>
      </c>
      <c r="X238" s="444" t="s">
        <v>9</v>
      </c>
      <c r="Y238" s="444" t="s">
        <v>1</v>
      </c>
      <c r="Z238" s="444" t="s">
        <v>3677</v>
      </c>
      <c r="AA238" s="444" t="s">
        <v>34</v>
      </c>
      <c r="AB238" s="444" t="s">
        <v>4831</v>
      </c>
      <c r="AC238" s="444" t="s">
        <v>4832</v>
      </c>
      <c r="AD238" s="444" t="s">
        <v>757</v>
      </c>
      <c r="AE238" s="444" t="s">
        <v>1103</v>
      </c>
      <c r="AF238" s="444" t="s">
        <v>1466</v>
      </c>
      <c r="AG238" s="444" t="s">
        <v>3082</v>
      </c>
      <c r="AH238" s="444">
        <v>22213885</v>
      </c>
      <c r="AI238" s="444">
        <v>22216730</v>
      </c>
      <c r="AJ238" s="444" t="s">
        <v>1465</v>
      </c>
      <c r="AK238" s="447" t="s">
        <v>5452</v>
      </c>
      <c r="AL238" s="444" t="s">
        <v>5449</v>
      </c>
      <c r="AM238" s="444" t="s">
        <v>5450</v>
      </c>
      <c r="AO238" s="444" t="s">
        <v>5312</v>
      </c>
      <c r="AQ238" s="444" t="s">
        <v>5312</v>
      </c>
    </row>
    <row r="239" spans="1:46" x14ac:dyDescent="0.3">
      <c r="A239" s="444" t="str">
        <v>5165</v>
      </c>
      <c r="E239" s="445" t="s">
        <v>7696</v>
      </c>
      <c r="F239" s="446" t="s">
        <v>5472</v>
      </c>
      <c r="G239" s="444" t="s">
        <v>879</v>
      </c>
      <c r="H239" s="444" t="s">
        <v>1480</v>
      </c>
      <c r="I239" s="444" t="s">
        <v>4731</v>
      </c>
      <c r="J239" s="444" t="s">
        <v>4730</v>
      </c>
      <c r="K239" s="444" t="s">
        <v>3279</v>
      </c>
      <c r="L239" s="444" t="s">
        <v>4</v>
      </c>
      <c r="M239" s="444" t="s">
        <v>2</v>
      </c>
      <c r="N239" s="444" t="s">
        <v>102</v>
      </c>
      <c r="O239" s="444" t="s">
        <v>5308</v>
      </c>
      <c r="P239" s="444" t="s">
        <v>13</v>
      </c>
      <c r="Q239" s="444" t="s">
        <v>5347</v>
      </c>
      <c r="R239" s="444" t="s">
        <v>33</v>
      </c>
      <c r="S239" s="444" t="s">
        <v>4393</v>
      </c>
      <c r="T239" s="444" t="s">
        <v>33</v>
      </c>
      <c r="U239" s="444" t="s">
        <v>5310</v>
      </c>
      <c r="V239" s="444">
        <v>11301</v>
      </c>
      <c r="W239" s="444" t="s">
        <v>33</v>
      </c>
      <c r="X239" s="444" t="s">
        <v>15</v>
      </c>
      <c r="Y239" s="444" t="s">
        <v>1</v>
      </c>
      <c r="Z239" s="444" t="s">
        <v>5473</v>
      </c>
      <c r="AA239" s="444" t="s">
        <v>34</v>
      </c>
      <c r="AB239" s="444" t="s">
        <v>77</v>
      </c>
      <c r="AC239" s="444" t="s">
        <v>86</v>
      </c>
      <c r="AD239" s="444" t="s">
        <v>1481</v>
      </c>
      <c r="AE239" s="444" t="s">
        <v>1103</v>
      </c>
      <c r="AF239" s="444" t="s">
        <v>1482</v>
      </c>
      <c r="AG239" s="444" t="s">
        <v>2827</v>
      </c>
      <c r="AH239" s="444">
        <v>22400123</v>
      </c>
      <c r="AI239" s="444">
        <v>22400123</v>
      </c>
      <c r="AJ239" s="444" t="s">
        <v>4404</v>
      </c>
      <c r="AK239" s="447" t="s">
        <v>5474</v>
      </c>
      <c r="AL239" s="444" t="s">
        <v>4857</v>
      </c>
      <c r="AM239" s="444" t="s">
        <v>5475</v>
      </c>
      <c r="AO239" s="444" t="s">
        <v>5312</v>
      </c>
      <c r="AQ239" s="444" t="s">
        <v>5312</v>
      </c>
    </row>
    <row r="240" spans="1:46" x14ac:dyDescent="0.3">
      <c r="A240" s="444" t="str">
        <v>5166</v>
      </c>
      <c r="E240" s="445" t="s">
        <v>7659</v>
      </c>
      <c r="F240" s="446" t="s">
        <v>5346</v>
      </c>
      <c r="G240" s="444" t="s">
        <v>1055</v>
      </c>
      <c r="H240" s="444" t="s">
        <v>1412</v>
      </c>
      <c r="I240" s="444" t="s">
        <v>1413</v>
      </c>
      <c r="J240" s="444" t="s">
        <v>1</v>
      </c>
      <c r="K240" s="444" t="s">
        <v>3277</v>
      </c>
      <c r="L240" s="444" t="s">
        <v>3</v>
      </c>
      <c r="M240" s="444" t="s">
        <v>1</v>
      </c>
      <c r="N240" s="444" t="s">
        <v>102</v>
      </c>
      <c r="O240" s="444" t="s">
        <v>5308</v>
      </c>
      <c r="P240" s="444" t="s">
        <v>13</v>
      </c>
      <c r="Q240" s="444" t="s">
        <v>5347</v>
      </c>
      <c r="R240" s="444" t="s">
        <v>33</v>
      </c>
      <c r="S240" s="444" t="s">
        <v>4393</v>
      </c>
      <c r="T240" s="444" t="s">
        <v>33</v>
      </c>
      <c r="U240" s="444" t="s">
        <v>5310</v>
      </c>
      <c r="V240" s="444">
        <v>10105</v>
      </c>
      <c r="W240" s="444" t="s">
        <v>33</v>
      </c>
      <c r="X240" s="444" t="s">
        <v>1</v>
      </c>
      <c r="Y240" s="444" t="s">
        <v>5</v>
      </c>
      <c r="Z240" s="444" t="s">
        <v>3630</v>
      </c>
      <c r="AA240" s="444" t="s">
        <v>34</v>
      </c>
      <c r="AB240" s="444" t="s">
        <v>34</v>
      </c>
      <c r="AC240" s="444" t="s">
        <v>64</v>
      </c>
      <c r="AD240" s="444" t="s">
        <v>64</v>
      </c>
      <c r="AE240" s="444" t="s">
        <v>1103</v>
      </c>
      <c r="AF240" s="444" t="s">
        <v>1414</v>
      </c>
      <c r="AG240" s="444" t="s">
        <v>3534</v>
      </c>
      <c r="AH240" s="444">
        <v>22255036</v>
      </c>
      <c r="AI240" s="444">
        <v>22534326</v>
      </c>
      <c r="AJ240" s="444" t="s">
        <v>4954</v>
      </c>
      <c r="AK240" s="447" t="s">
        <v>5348</v>
      </c>
      <c r="AL240" s="444" t="s">
        <v>4543</v>
      </c>
      <c r="AM240" s="444" t="s">
        <v>5343</v>
      </c>
      <c r="AO240" s="444" t="s">
        <v>5312</v>
      </c>
      <c r="AQ240" s="444" t="s">
        <v>5312</v>
      </c>
    </row>
    <row r="241" spans="1:46" x14ac:dyDescent="0.3">
      <c r="A241" s="444" t="str">
        <v>5167</v>
      </c>
      <c r="E241" s="445" t="s">
        <v>7672</v>
      </c>
      <c r="F241" s="446" t="s">
        <v>5385</v>
      </c>
      <c r="G241" s="444" t="s">
        <v>1044</v>
      </c>
      <c r="H241" s="444" t="s">
        <v>1430</v>
      </c>
      <c r="I241" s="444" t="s">
        <v>1431</v>
      </c>
      <c r="J241" s="444" t="s">
        <v>1</v>
      </c>
      <c r="K241" s="444" t="s">
        <v>3277</v>
      </c>
      <c r="L241" s="444" t="s">
        <v>5</v>
      </c>
      <c r="M241" s="444" t="s">
        <v>1</v>
      </c>
      <c r="N241" s="444" t="s">
        <v>102</v>
      </c>
      <c r="O241" s="444" t="s">
        <v>5308</v>
      </c>
      <c r="P241" s="444" t="s">
        <v>13</v>
      </c>
      <c r="Q241" s="444" t="s">
        <v>5309</v>
      </c>
      <c r="R241" s="444" t="s">
        <v>33</v>
      </c>
      <c r="S241" s="444" t="s">
        <v>4393</v>
      </c>
      <c r="T241" s="444" t="s">
        <v>33</v>
      </c>
      <c r="U241" s="444" t="s">
        <v>5310</v>
      </c>
      <c r="V241" s="444">
        <v>10110</v>
      </c>
      <c r="W241" s="444" t="s">
        <v>33</v>
      </c>
      <c r="X241" s="444" t="s">
        <v>1</v>
      </c>
      <c r="Y241" s="444" t="s">
        <v>11</v>
      </c>
      <c r="Z241" s="444" t="s">
        <v>3635</v>
      </c>
      <c r="AA241" s="444" t="s">
        <v>34</v>
      </c>
      <c r="AB241" s="444" t="s">
        <v>34</v>
      </c>
      <c r="AC241" s="444" t="s">
        <v>4775</v>
      </c>
      <c r="AD241" s="444" t="s">
        <v>143</v>
      </c>
      <c r="AE241" s="444" t="s">
        <v>1103</v>
      </c>
      <c r="AF241" s="444" t="s">
        <v>5386</v>
      </c>
      <c r="AG241" s="444" t="s">
        <v>3076</v>
      </c>
      <c r="AH241" s="444">
        <v>22541108</v>
      </c>
      <c r="AI241" s="444">
        <v>22541109</v>
      </c>
      <c r="AJ241" s="444" t="s">
        <v>2820</v>
      </c>
      <c r="AK241" s="447" t="s">
        <v>5387</v>
      </c>
      <c r="AL241" s="444" t="s">
        <v>4778</v>
      </c>
      <c r="AM241" s="444" t="s">
        <v>5384</v>
      </c>
      <c r="AO241" s="444" t="s">
        <v>5312</v>
      </c>
      <c r="AQ241" s="444" t="s">
        <v>5312</v>
      </c>
    </row>
    <row r="242" spans="1:46" x14ac:dyDescent="0.3">
      <c r="A242" s="444" t="str">
        <v>5168</v>
      </c>
      <c r="E242" s="445" t="s">
        <v>7703</v>
      </c>
      <c r="F242" s="446" t="s">
        <v>5494</v>
      </c>
      <c r="G242" s="444" t="s">
        <v>87</v>
      </c>
      <c r="H242" s="444" t="s">
        <v>1496</v>
      </c>
      <c r="I242" s="444" t="s">
        <v>1497</v>
      </c>
      <c r="J242" s="444" t="s">
        <v>4730</v>
      </c>
      <c r="K242" s="444" t="s">
        <v>3279</v>
      </c>
      <c r="L242" s="444" t="s">
        <v>5</v>
      </c>
      <c r="M242" s="444" t="s">
        <v>2</v>
      </c>
      <c r="N242" s="444" t="s">
        <v>102</v>
      </c>
      <c r="O242" s="444" t="s">
        <v>5308</v>
      </c>
      <c r="P242" s="444" t="s">
        <v>13</v>
      </c>
      <c r="Q242" s="444" t="s">
        <v>5309</v>
      </c>
      <c r="R242" s="444" t="s">
        <v>33</v>
      </c>
      <c r="S242" s="444" t="s">
        <v>4393</v>
      </c>
      <c r="T242" s="444" t="s">
        <v>33</v>
      </c>
      <c r="U242" s="444" t="s">
        <v>5310</v>
      </c>
      <c r="V242" s="444">
        <v>11401</v>
      </c>
      <c r="W242" s="444" t="s">
        <v>33</v>
      </c>
      <c r="X242" s="444" t="s">
        <v>110</v>
      </c>
      <c r="Y242" s="444" t="s">
        <v>1</v>
      </c>
      <c r="Z242" s="444" t="s">
        <v>3707</v>
      </c>
      <c r="AA242" s="444" t="s">
        <v>34</v>
      </c>
      <c r="AB242" s="444" t="s">
        <v>4781</v>
      </c>
      <c r="AC242" s="444" t="s">
        <v>230</v>
      </c>
      <c r="AD242" s="444" t="s">
        <v>81</v>
      </c>
      <c r="AE242" s="444" t="s">
        <v>1103</v>
      </c>
      <c r="AF242" s="444" t="s">
        <v>1499</v>
      </c>
      <c r="AG242" s="444" t="s">
        <v>3085</v>
      </c>
      <c r="AH242" s="444">
        <v>22359282</v>
      </c>
      <c r="AI242" s="444">
        <v>22351336</v>
      </c>
      <c r="AJ242" s="444" t="s">
        <v>1498</v>
      </c>
      <c r="AK242" s="447" t="s">
        <v>5495</v>
      </c>
      <c r="AL242" s="444" t="s">
        <v>4780</v>
      </c>
      <c r="AM242" s="444" t="s">
        <v>5478</v>
      </c>
      <c r="AO242" s="444" t="s">
        <v>5320</v>
      </c>
      <c r="AP242" s="444" t="s">
        <v>98</v>
      </c>
      <c r="AQ242" s="444" t="s">
        <v>5312</v>
      </c>
      <c r="AT242" s="444" t="s">
        <v>1376</v>
      </c>
    </row>
    <row r="243" spans="1:46" x14ac:dyDescent="0.3">
      <c r="A243" s="444" t="str">
        <v>5170</v>
      </c>
      <c r="E243" s="445" t="s">
        <v>7660</v>
      </c>
      <c r="F243" s="446" t="s">
        <v>5349</v>
      </c>
      <c r="G243" s="444" t="s">
        <v>1183</v>
      </c>
      <c r="H243" s="444" t="s">
        <v>1415</v>
      </c>
      <c r="I243" s="444" t="s">
        <v>1416</v>
      </c>
      <c r="J243" s="444" t="s">
        <v>1</v>
      </c>
      <c r="K243" s="444" t="s">
        <v>3277</v>
      </c>
      <c r="L243" s="444" t="s">
        <v>3</v>
      </c>
      <c r="M243" s="444" t="s">
        <v>1</v>
      </c>
      <c r="N243" s="444" t="s">
        <v>102</v>
      </c>
      <c r="O243" s="444" t="s">
        <v>5308</v>
      </c>
      <c r="P243" s="444" t="s">
        <v>13</v>
      </c>
      <c r="Q243" s="444" t="s">
        <v>5309</v>
      </c>
      <c r="R243" s="444" t="s">
        <v>33</v>
      </c>
      <c r="S243" s="444" t="s">
        <v>4393</v>
      </c>
      <c r="T243" s="444" t="s">
        <v>33</v>
      </c>
      <c r="U243" s="444" t="s">
        <v>5310</v>
      </c>
      <c r="V243" s="444">
        <v>10105</v>
      </c>
      <c r="W243" s="444" t="s">
        <v>33</v>
      </c>
      <c r="X243" s="444" t="s">
        <v>1</v>
      </c>
      <c r="Y243" s="444" t="s">
        <v>5</v>
      </c>
      <c r="Z243" s="444" t="s">
        <v>3630</v>
      </c>
      <c r="AA243" s="444" t="s">
        <v>34</v>
      </c>
      <c r="AB243" s="444" t="s">
        <v>34</v>
      </c>
      <c r="AC243" s="444" t="s">
        <v>64</v>
      </c>
      <c r="AD243" s="444" t="s">
        <v>1051</v>
      </c>
      <c r="AE243" s="444" t="s">
        <v>1103</v>
      </c>
      <c r="AF243" s="444" t="s">
        <v>1417</v>
      </c>
      <c r="AG243" s="444" t="s">
        <v>3288</v>
      </c>
      <c r="AH243" s="444">
        <v>22271846</v>
      </c>
      <c r="AI243" s="444">
        <v>22271040</v>
      </c>
      <c r="AJ243" s="444" t="s">
        <v>5350</v>
      </c>
      <c r="AK243" s="447" t="s">
        <v>5351</v>
      </c>
      <c r="AL243" s="444" t="s">
        <v>4543</v>
      </c>
      <c r="AM243" s="444" t="s">
        <v>5343</v>
      </c>
      <c r="AO243" s="444" t="s">
        <v>5312</v>
      </c>
      <c r="AQ243" s="444" t="s">
        <v>5312</v>
      </c>
    </row>
    <row r="244" spans="1:46" x14ac:dyDescent="0.3">
      <c r="A244" s="444" t="str">
        <v>5171</v>
      </c>
      <c r="E244" s="445" t="s">
        <v>7712</v>
      </c>
      <c r="F244" s="446" t="s">
        <v>5526</v>
      </c>
      <c r="G244" s="444" t="s">
        <v>937</v>
      </c>
      <c r="H244" s="444" t="s">
        <v>1512</v>
      </c>
      <c r="I244" s="444" t="s">
        <v>1513</v>
      </c>
      <c r="J244" s="444" t="s">
        <v>1</v>
      </c>
      <c r="K244" s="444" t="s">
        <v>3277</v>
      </c>
      <c r="L244" s="444" t="s">
        <v>4</v>
      </c>
      <c r="M244" s="444" t="s">
        <v>1</v>
      </c>
      <c r="N244" s="444" t="s">
        <v>102</v>
      </c>
      <c r="O244" s="444" t="s">
        <v>5308</v>
      </c>
      <c r="P244" s="444" t="s">
        <v>13</v>
      </c>
      <c r="Q244" s="444" t="s">
        <v>16</v>
      </c>
      <c r="R244" s="444" t="s">
        <v>33</v>
      </c>
      <c r="S244" s="444" t="s">
        <v>4393</v>
      </c>
      <c r="T244" s="444" t="s">
        <v>33</v>
      </c>
      <c r="U244" s="444" t="s">
        <v>5310</v>
      </c>
      <c r="V244" s="444">
        <v>11802</v>
      </c>
      <c r="W244" s="444" t="s">
        <v>33</v>
      </c>
      <c r="X244" s="444" t="s">
        <v>62</v>
      </c>
      <c r="Y244" s="444" t="s">
        <v>2</v>
      </c>
      <c r="Z244" s="444" t="s">
        <v>3723</v>
      </c>
      <c r="AA244" s="444" t="s">
        <v>34</v>
      </c>
      <c r="AB244" s="444" t="s">
        <v>63</v>
      </c>
      <c r="AC244" s="444" t="s">
        <v>4915</v>
      </c>
      <c r="AD244" s="444" t="s">
        <v>1116</v>
      </c>
      <c r="AE244" s="444" t="s">
        <v>1103</v>
      </c>
      <c r="AF244" s="444" t="s">
        <v>1514</v>
      </c>
      <c r="AG244" s="444" t="s">
        <v>3434</v>
      </c>
      <c r="AH244" s="444">
        <v>22736373</v>
      </c>
      <c r="AI244" s="444">
        <v>22736380</v>
      </c>
      <c r="AJ244" s="444" t="s">
        <v>4961</v>
      </c>
      <c r="AK244" s="447" t="s">
        <v>5527</v>
      </c>
      <c r="AL244" s="444" t="s">
        <v>4773</v>
      </c>
      <c r="AM244" s="444" t="s">
        <v>5525</v>
      </c>
      <c r="AO244" s="444" t="s">
        <v>5312</v>
      </c>
      <c r="AQ244" s="444" t="s">
        <v>5312</v>
      </c>
    </row>
    <row r="245" spans="1:46" x14ac:dyDescent="0.3">
      <c r="A245" s="444" t="str">
        <v>5173</v>
      </c>
      <c r="E245" s="445" t="s">
        <v>7676</v>
      </c>
      <c r="F245" s="446" t="s">
        <v>5401</v>
      </c>
      <c r="G245" s="444" t="s">
        <v>1058</v>
      </c>
      <c r="H245" s="444" t="s">
        <v>1434</v>
      </c>
      <c r="I245" s="444" t="s">
        <v>3025</v>
      </c>
      <c r="J245" s="444" t="s">
        <v>4728</v>
      </c>
      <c r="K245" s="444" t="s">
        <v>3278</v>
      </c>
      <c r="L245" s="444" t="s">
        <v>3</v>
      </c>
      <c r="M245" s="444" t="s">
        <v>3</v>
      </c>
      <c r="N245" s="444" t="s">
        <v>102</v>
      </c>
      <c r="O245" s="444" t="s">
        <v>5308</v>
      </c>
      <c r="P245" s="444" t="s">
        <v>13</v>
      </c>
      <c r="Q245" s="444" t="s">
        <v>5314</v>
      </c>
      <c r="R245" s="444" t="s">
        <v>33</v>
      </c>
      <c r="S245" s="444" t="s">
        <v>4393</v>
      </c>
      <c r="T245" s="444" t="s">
        <v>33</v>
      </c>
      <c r="U245" s="444" t="s">
        <v>5310</v>
      </c>
      <c r="V245" s="444">
        <v>10202</v>
      </c>
      <c r="W245" s="444" t="s">
        <v>33</v>
      </c>
      <c r="X245" s="444" t="s">
        <v>2</v>
      </c>
      <c r="Y245" s="444" t="s">
        <v>2</v>
      </c>
      <c r="Z245" s="444" t="s">
        <v>3638</v>
      </c>
      <c r="AA245" s="444" t="s">
        <v>34</v>
      </c>
      <c r="AB245" s="444" t="s">
        <v>158</v>
      </c>
      <c r="AC245" s="444" t="s">
        <v>124</v>
      </c>
      <c r="AD245" s="444" t="s">
        <v>487</v>
      </c>
      <c r="AE245" s="444" t="s">
        <v>1103</v>
      </c>
      <c r="AF245" s="444" t="s">
        <v>3078</v>
      </c>
      <c r="AG245" s="444" t="s">
        <v>2821</v>
      </c>
      <c r="AH245" s="444">
        <v>22282885</v>
      </c>
      <c r="AI245" s="444">
        <v>40814800</v>
      </c>
      <c r="AJ245" s="444" t="s">
        <v>3291</v>
      </c>
      <c r="AK245" s="447" t="s">
        <v>5402</v>
      </c>
      <c r="AL245" s="444" t="s">
        <v>4779</v>
      </c>
      <c r="AM245" s="444" t="s">
        <v>5400</v>
      </c>
      <c r="AO245" s="444" t="s">
        <v>5320</v>
      </c>
      <c r="AP245" s="444" t="s">
        <v>632</v>
      </c>
      <c r="AQ245" s="444" t="s">
        <v>5312</v>
      </c>
    </row>
    <row r="246" spans="1:46" x14ac:dyDescent="0.3">
      <c r="A246" s="444" t="str">
        <v>5176</v>
      </c>
      <c r="E246" s="445" t="s">
        <v>7694</v>
      </c>
      <c r="F246" s="446" t="s">
        <v>5465</v>
      </c>
      <c r="G246" s="444" t="s">
        <v>1041</v>
      </c>
      <c r="H246" s="444" t="s">
        <v>1475</v>
      </c>
      <c r="I246" s="444" t="s">
        <v>1476</v>
      </c>
      <c r="J246" s="444" t="s">
        <v>4730</v>
      </c>
      <c r="K246" s="444" t="s">
        <v>3279</v>
      </c>
      <c r="L246" s="444" t="s">
        <v>6</v>
      </c>
      <c r="M246" s="444" t="s">
        <v>2</v>
      </c>
      <c r="N246" s="444" t="s">
        <v>102</v>
      </c>
      <c r="O246" s="444" t="s">
        <v>5308</v>
      </c>
      <c r="P246" s="444" t="s">
        <v>13</v>
      </c>
      <c r="Q246" s="444" t="s">
        <v>5466</v>
      </c>
      <c r="R246" s="444" t="s">
        <v>33</v>
      </c>
      <c r="S246" s="444" t="s">
        <v>4393</v>
      </c>
      <c r="T246" s="444" t="s">
        <v>33</v>
      </c>
      <c r="U246" s="444" t="s">
        <v>5310</v>
      </c>
      <c r="V246" s="444">
        <v>11101</v>
      </c>
      <c r="W246" s="444" t="s">
        <v>33</v>
      </c>
      <c r="X246" s="444" t="s">
        <v>13</v>
      </c>
      <c r="Y246" s="444" t="s">
        <v>1</v>
      </c>
      <c r="Z246" s="444" t="s">
        <v>3694</v>
      </c>
      <c r="AA246" s="444" t="s">
        <v>34</v>
      </c>
      <c r="AB246" s="444" t="s">
        <v>4816</v>
      </c>
      <c r="AC246" s="444" t="s">
        <v>132</v>
      </c>
      <c r="AD246" s="444" t="s">
        <v>132</v>
      </c>
      <c r="AE246" s="444" t="s">
        <v>1103</v>
      </c>
      <c r="AF246" s="444" t="s">
        <v>1477</v>
      </c>
      <c r="AG246" s="444" t="s">
        <v>2826</v>
      </c>
      <c r="AH246" s="444">
        <v>22290285</v>
      </c>
      <c r="AI246" s="444" t="s">
        <v>4769</v>
      </c>
      <c r="AJ246" s="444" t="s">
        <v>4512</v>
      </c>
      <c r="AK246" s="447" t="s">
        <v>5467</v>
      </c>
      <c r="AL246" s="444" t="s">
        <v>4817</v>
      </c>
      <c r="AM246" s="444" t="s">
        <v>5468</v>
      </c>
      <c r="AO246" s="444" t="s">
        <v>5320</v>
      </c>
      <c r="AP246" s="444" t="s">
        <v>424</v>
      </c>
      <c r="AQ246" s="444" t="s">
        <v>5312</v>
      </c>
    </row>
    <row r="247" spans="1:46" x14ac:dyDescent="0.3">
      <c r="A247" s="444" t="str">
        <v>5177</v>
      </c>
      <c r="E247" s="445" t="s">
        <v>7695</v>
      </c>
      <c r="F247" s="446" t="s">
        <v>5469</v>
      </c>
      <c r="G247" s="444" t="s">
        <v>1042</v>
      </c>
      <c r="H247" s="444" t="s">
        <v>1478</v>
      </c>
      <c r="I247" s="444" t="s">
        <v>1352</v>
      </c>
      <c r="J247" s="444" t="s">
        <v>4730</v>
      </c>
      <c r="K247" s="444" t="s">
        <v>3279</v>
      </c>
      <c r="L247" s="444" t="s">
        <v>6</v>
      </c>
      <c r="M247" s="444" t="s">
        <v>2</v>
      </c>
      <c r="N247" s="444" t="s">
        <v>102</v>
      </c>
      <c r="O247" s="444" t="s">
        <v>5308</v>
      </c>
      <c r="P247" s="444" t="s">
        <v>13</v>
      </c>
      <c r="R247" s="444" t="s">
        <v>48</v>
      </c>
      <c r="S247" s="444" t="s">
        <v>4838</v>
      </c>
      <c r="T247" s="444" t="s">
        <v>33</v>
      </c>
      <c r="U247" s="444" t="s">
        <v>5310</v>
      </c>
      <c r="V247" s="444">
        <v>11102</v>
      </c>
      <c r="W247" s="444" t="s">
        <v>33</v>
      </c>
      <c r="X247" s="444" t="s">
        <v>13</v>
      </c>
      <c r="Y247" s="444" t="s">
        <v>2</v>
      </c>
      <c r="Z247" s="444" t="s">
        <v>3695</v>
      </c>
      <c r="AA247" s="444" t="s">
        <v>34</v>
      </c>
      <c r="AB247" s="444" t="s">
        <v>4816</v>
      </c>
      <c r="AC247" s="444" t="s">
        <v>81</v>
      </c>
      <c r="AD247" s="444" t="s">
        <v>108</v>
      </c>
      <c r="AE247" s="444" t="s">
        <v>1103</v>
      </c>
      <c r="AF247" s="444" t="s">
        <v>1479</v>
      </c>
      <c r="AG247" s="444" t="s">
        <v>1364</v>
      </c>
      <c r="AH247" s="444">
        <v>25290494</v>
      </c>
      <c r="AI247" s="444">
        <v>25290673</v>
      </c>
      <c r="AJ247" s="444" t="s">
        <v>1363</v>
      </c>
      <c r="AK247" s="447" t="s">
        <v>5470</v>
      </c>
      <c r="AL247" s="444" t="s">
        <v>4817</v>
      </c>
      <c r="AM247" s="444" t="s">
        <v>5468</v>
      </c>
      <c r="AO247" s="444" t="s">
        <v>5312</v>
      </c>
      <c r="AQ247" s="444" t="s">
        <v>5312</v>
      </c>
    </row>
    <row r="248" spans="1:46" x14ac:dyDescent="0.3">
      <c r="A248" s="444" t="str">
        <v>5178</v>
      </c>
      <c r="E248" s="445" t="s">
        <v>7691</v>
      </c>
      <c r="F248" s="446" t="s">
        <v>5456</v>
      </c>
      <c r="G248" s="444" t="s">
        <v>1037</v>
      </c>
      <c r="H248" s="444" t="s">
        <v>1467</v>
      </c>
      <c r="I248" s="444" t="s">
        <v>4384</v>
      </c>
      <c r="J248" s="444" t="s">
        <v>4730</v>
      </c>
      <c r="K248" s="444" t="s">
        <v>3279</v>
      </c>
      <c r="L248" s="444" t="s">
        <v>2</v>
      </c>
      <c r="M248" s="444" t="s">
        <v>2</v>
      </c>
      <c r="N248" s="444" t="s">
        <v>102</v>
      </c>
      <c r="O248" s="444" t="s">
        <v>5308</v>
      </c>
      <c r="P248" s="444" t="s">
        <v>13</v>
      </c>
      <c r="Q248" s="444" t="s">
        <v>5309</v>
      </c>
      <c r="R248" s="444" t="s">
        <v>33</v>
      </c>
      <c r="S248" s="444" t="s">
        <v>4393</v>
      </c>
      <c r="T248" s="444" t="s">
        <v>33</v>
      </c>
      <c r="U248" s="444" t="s">
        <v>5310</v>
      </c>
      <c r="V248" s="444">
        <v>10805</v>
      </c>
      <c r="W248" s="444" t="s">
        <v>33</v>
      </c>
      <c r="X248" s="444" t="s">
        <v>9</v>
      </c>
      <c r="Y248" s="444" t="s">
        <v>5</v>
      </c>
      <c r="Z248" s="444" t="s">
        <v>3680</v>
      </c>
      <c r="AA248" s="444" t="s">
        <v>34</v>
      </c>
      <c r="AB248" s="444" t="s">
        <v>4831</v>
      </c>
      <c r="AC248" s="444" t="s">
        <v>4959</v>
      </c>
      <c r="AD248" s="444" t="s">
        <v>1468</v>
      </c>
      <c r="AE248" s="444" t="s">
        <v>1103</v>
      </c>
      <c r="AF248" s="444" t="s">
        <v>1469</v>
      </c>
      <c r="AG248" s="444" t="s">
        <v>3083</v>
      </c>
      <c r="AH248" s="444">
        <v>22293393</v>
      </c>
      <c r="AI248" s="444">
        <v>22293393</v>
      </c>
      <c r="AJ248" s="444" t="s">
        <v>4115</v>
      </c>
      <c r="AK248" s="447" t="s">
        <v>5457</v>
      </c>
      <c r="AL248" s="444" t="s">
        <v>4865</v>
      </c>
      <c r="AM248" s="444" t="s">
        <v>5458</v>
      </c>
      <c r="AO248" s="444" t="s">
        <v>5312</v>
      </c>
      <c r="AQ248" s="444" t="s">
        <v>5312</v>
      </c>
    </row>
    <row r="249" spans="1:46" x14ac:dyDescent="0.3">
      <c r="A249" s="444" t="str">
        <v>5197</v>
      </c>
      <c r="E249" s="445" t="s">
        <v>7671</v>
      </c>
      <c r="F249" s="446" t="s">
        <v>5381</v>
      </c>
      <c r="G249" s="444" t="s">
        <v>1052</v>
      </c>
      <c r="H249" s="444" t="s">
        <v>1428</v>
      </c>
      <c r="I249" s="444" t="s">
        <v>1429</v>
      </c>
      <c r="J249" s="444" t="s">
        <v>1</v>
      </c>
      <c r="K249" s="444" t="s">
        <v>3277</v>
      </c>
      <c r="L249" s="444" t="s">
        <v>5</v>
      </c>
      <c r="M249" s="444" t="s">
        <v>1</v>
      </c>
      <c r="N249" s="444" t="s">
        <v>102</v>
      </c>
      <c r="O249" s="444" t="s">
        <v>5308</v>
      </c>
      <c r="P249" s="444" t="s">
        <v>13</v>
      </c>
      <c r="Q249" s="444" t="s">
        <v>5309</v>
      </c>
      <c r="R249" s="444" t="s">
        <v>33</v>
      </c>
      <c r="S249" s="444" t="s">
        <v>4393</v>
      </c>
      <c r="T249" s="444" t="s">
        <v>33</v>
      </c>
      <c r="U249" s="444" t="s">
        <v>5310</v>
      </c>
      <c r="V249" s="444">
        <v>10110</v>
      </c>
      <c r="W249" s="444" t="s">
        <v>33</v>
      </c>
      <c r="X249" s="444" t="s">
        <v>1</v>
      </c>
      <c r="Y249" s="444" t="s">
        <v>11</v>
      </c>
      <c r="Z249" s="444" t="s">
        <v>3635</v>
      </c>
      <c r="AA249" s="444" t="s">
        <v>34</v>
      </c>
      <c r="AB249" s="444" t="s">
        <v>34</v>
      </c>
      <c r="AC249" s="444" t="s">
        <v>4775</v>
      </c>
      <c r="AD249" s="444" t="s">
        <v>141</v>
      </c>
      <c r="AE249" s="444" t="s">
        <v>1103</v>
      </c>
      <c r="AF249" s="444" t="s">
        <v>5382</v>
      </c>
      <c r="AG249" s="444" t="s">
        <v>4250</v>
      </c>
      <c r="AH249" s="444">
        <v>22545434</v>
      </c>
      <c r="AI249" s="444" t="s">
        <v>4769</v>
      </c>
      <c r="AJ249" s="444" t="s">
        <v>4112</v>
      </c>
      <c r="AK249" s="447" t="s">
        <v>5383</v>
      </c>
      <c r="AL249" s="444" t="s">
        <v>4778</v>
      </c>
      <c r="AM249" s="444" t="s">
        <v>5384</v>
      </c>
      <c r="AO249" s="444" t="s">
        <v>5320</v>
      </c>
      <c r="AP249" s="444" t="s">
        <v>460</v>
      </c>
      <c r="AQ249" s="444" t="s">
        <v>5312</v>
      </c>
    </row>
    <row r="250" spans="1:46" x14ac:dyDescent="0.3">
      <c r="A250" s="444" t="str">
        <v>5288</v>
      </c>
      <c r="E250" s="445" t="s">
        <v>7648</v>
      </c>
      <c r="F250" s="460" t="s">
        <v>5307</v>
      </c>
      <c r="G250" s="444" t="s">
        <v>1180</v>
      </c>
      <c r="H250" s="444" t="s">
        <v>1390</v>
      </c>
      <c r="I250" s="444" t="s">
        <v>3422</v>
      </c>
      <c r="J250" s="444" t="s">
        <v>1</v>
      </c>
      <c r="K250" s="444" t="s">
        <v>3277</v>
      </c>
      <c r="L250" s="444" t="s">
        <v>2</v>
      </c>
      <c r="M250" s="444" t="s">
        <v>1</v>
      </c>
      <c r="N250" s="444" t="s">
        <v>102</v>
      </c>
      <c r="O250" s="444" t="s">
        <v>5308</v>
      </c>
      <c r="P250" s="444" t="s">
        <v>13</v>
      </c>
      <c r="Q250" s="444" t="s">
        <v>5309</v>
      </c>
      <c r="R250" s="444" t="s">
        <v>33</v>
      </c>
      <c r="S250" s="444" t="s">
        <v>4393</v>
      </c>
      <c r="T250" s="444" t="s">
        <v>33</v>
      </c>
      <c r="U250" s="444" t="s">
        <v>5310</v>
      </c>
      <c r="V250" s="444">
        <v>10101</v>
      </c>
      <c r="W250" s="444" t="s">
        <v>33</v>
      </c>
      <c r="X250" s="444" t="s">
        <v>1</v>
      </c>
      <c r="Y250" s="444" t="s">
        <v>1</v>
      </c>
      <c r="Z250" s="444" t="s">
        <v>3626</v>
      </c>
      <c r="AA250" s="444" t="s">
        <v>34</v>
      </c>
      <c r="AB250" s="444" t="s">
        <v>34</v>
      </c>
      <c r="AC250" s="444" t="s">
        <v>4840</v>
      </c>
      <c r="AD250" s="444" t="s">
        <v>38</v>
      </c>
      <c r="AE250" s="444" t="s">
        <v>1103</v>
      </c>
      <c r="AF250" s="444" t="s">
        <v>1391</v>
      </c>
      <c r="AG250" s="444" t="s">
        <v>3424</v>
      </c>
      <c r="AH250" s="444">
        <v>22220068</v>
      </c>
      <c r="AI250" s="444">
        <v>22237537</v>
      </c>
      <c r="AJ250" s="444" t="s">
        <v>4503</v>
      </c>
      <c r="AK250" s="447" t="s">
        <v>4769</v>
      </c>
      <c r="AL250" s="444" t="s">
        <v>4768</v>
      </c>
      <c r="AM250" s="444" t="s">
        <v>5311</v>
      </c>
      <c r="AO250" s="444" t="s">
        <v>5312</v>
      </c>
      <c r="AQ250" s="444" t="s">
        <v>5312</v>
      </c>
    </row>
    <row r="251" spans="1:46" x14ac:dyDescent="0.3">
      <c r="A251" s="444" t="str">
        <v>5289</v>
      </c>
      <c r="E251" s="445" t="s">
        <v>7701</v>
      </c>
      <c r="F251" s="446" t="s">
        <v>5489</v>
      </c>
      <c r="G251" s="444" t="s">
        <v>1185</v>
      </c>
      <c r="H251" s="444" t="s">
        <v>1490</v>
      </c>
      <c r="I251" s="444" t="s">
        <v>1491</v>
      </c>
      <c r="J251" s="444" t="s">
        <v>4730</v>
      </c>
      <c r="K251" s="444" t="s">
        <v>3279</v>
      </c>
      <c r="L251" s="444" t="s">
        <v>5</v>
      </c>
      <c r="M251" s="444" t="s">
        <v>2</v>
      </c>
      <c r="N251" s="444" t="s">
        <v>102</v>
      </c>
      <c r="O251" s="444" t="s">
        <v>5308</v>
      </c>
      <c r="P251" s="444" t="s">
        <v>13</v>
      </c>
      <c r="Q251" s="444" t="s">
        <v>5490</v>
      </c>
      <c r="R251" s="444" t="s">
        <v>33</v>
      </c>
      <c r="S251" s="444" t="s">
        <v>4393</v>
      </c>
      <c r="T251" s="444" t="s">
        <v>33</v>
      </c>
      <c r="U251" s="444" t="s">
        <v>5310</v>
      </c>
      <c r="V251" s="444">
        <v>11401</v>
      </c>
      <c r="W251" s="444" t="s">
        <v>33</v>
      </c>
      <c r="X251" s="444" t="s">
        <v>110</v>
      </c>
      <c r="Y251" s="444" t="s">
        <v>1</v>
      </c>
      <c r="Z251" s="444" t="s">
        <v>3707</v>
      </c>
      <c r="AA251" s="444" t="s">
        <v>34</v>
      </c>
      <c r="AB251" s="444" t="s">
        <v>4781</v>
      </c>
      <c r="AC251" s="444" t="s">
        <v>230</v>
      </c>
      <c r="AD251" s="444" t="s">
        <v>1192</v>
      </c>
      <c r="AE251" s="444" t="s">
        <v>1103</v>
      </c>
      <c r="AF251" s="444" t="s">
        <v>1492</v>
      </c>
      <c r="AG251" s="444" t="s">
        <v>2828</v>
      </c>
      <c r="AH251" s="444">
        <v>22356785</v>
      </c>
      <c r="AI251" s="444">
        <v>22369062</v>
      </c>
      <c r="AJ251" s="444" t="s">
        <v>4405</v>
      </c>
      <c r="AK251" s="447" t="s">
        <v>5491</v>
      </c>
      <c r="AL251" s="444" t="s">
        <v>4780</v>
      </c>
      <c r="AM251" s="444" t="s">
        <v>5478</v>
      </c>
      <c r="AO251" s="444" t="s">
        <v>5312</v>
      </c>
      <c r="AQ251" s="444" t="s">
        <v>5312</v>
      </c>
    </row>
    <row r="252" spans="1:46" x14ac:dyDescent="0.3">
      <c r="A252" s="444" t="str">
        <v>5290</v>
      </c>
      <c r="E252" s="445" t="s">
        <v>7692</v>
      </c>
      <c r="F252" s="446" t="s">
        <v>5459</v>
      </c>
      <c r="G252" s="444" t="s">
        <v>1039</v>
      </c>
      <c r="H252" s="444" t="s">
        <v>1470</v>
      </c>
      <c r="I252" s="444" t="s">
        <v>4385</v>
      </c>
      <c r="J252" s="444" t="s">
        <v>4728</v>
      </c>
      <c r="K252" s="444" t="s">
        <v>3278</v>
      </c>
      <c r="L252" s="444" t="s">
        <v>4</v>
      </c>
      <c r="M252" s="444" t="s">
        <v>3</v>
      </c>
      <c r="N252" s="444" t="s">
        <v>102</v>
      </c>
      <c r="O252" s="444" t="s">
        <v>5308</v>
      </c>
      <c r="P252" s="444" t="s">
        <v>13</v>
      </c>
      <c r="Q252" s="444" t="s">
        <v>5347</v>
      </c>
      <c r="R252" s="444" t="s">
        <v>33</v>
      </c>
      <c r="S252" s="444" t="s">
        <v>4393</v>
      </c>
      <c r="T252" s="444" t="s">
        <v>33</v>
      </c>
      <c r="U252" s="444" t="s">
        <v>5310</v>
      </c>
      <c r="V252" s="444">
        <v>10904</v>
      </c>
      <c r="W252" s="444" t="s">
        <v>33</v>
      </c>
      <c r="X252" s="444" t="s">
        <v>10</v>
      </c>
      <c r="Y252" s="444" t="s">
        <v>4</v>
      </c>
      <c r="Z252" s="444" t="s">
        <v>3686</v>
      </c>
      <c r="AA252" s="444" t="s">
        <v>34</v>
      </c>
      <c r="AB252" s="444" t="s">
        <v>157</v>
      </c>
      <c r="AC252" s="444" t="s">
        <v>4805</v>
      </c>
      <c r="AD252" s="444" t="s">
        <v>3084</v>
      </c>
      <c r="AE252" s="444" t="s">
        <v>1103</v>
      </c>
      <c r="AF252" s="444" t="s">
        <v>1471</v>
      </c>
      <c r="AG252" s="444" t="s">
        <v>4960</v>
      </c>
      <c r="AH252" s="444">
        <v>22822636</v>
      </c>
      <c r="AI252" s="444">
        <v>22821457</v>
      </c>
      <c r="AJ252" s="444" t="s">
        <v>4403</v>
      </c>
      <c r="AK252" s="447" t="s">
        <v>5461</v>
      </c>
      <c r="AL252" s="444" t="s">
        <v>4766</v>
      </c>
      <c r="AM252" s="444" t="s">
        <v>5462</v>
      </c>
      <c r="AO252" s="444" t="s">
        <v>5320</v>
      </c>
      <c r="AP252" s="444" t="s">
        <v>67</v>
      </c>
      <c r="AQ252" s="444" t="s">
        <v>5312</v>
      </c>
      <c r="AT252" s="444" t="s">
        <v>1376</v>
      </c>
    </row>
    <row r="253" spans="1:46" x14ac:dyDescent="0.3">
      <c r="A253" s="444" t="str">
        <v>5291</v>
      </c>
      <c r="E253" s="445" t="s">
        <v>7711</v>
      </c>
      <c r="F253" s="446" t="s">
        <v>5522</v>
      </c>
      <c r="G253" s="444" t="s">
        <v>938</v>
      </c>
      <c r="H253" s="444" t="s">
        <v>1510</v>
      </c>
      <c r="I253" s="444" t="s">
        <v>1511</v>
      </c>
      <c r="J253" s="444" t="s">
        <v>1</v>
      </c>
      <c r="K253" s="444" t="s">
        <v>3277</v>
      </c>
      <c r="L253" s="444" t="s">
        <v>4</v>
      </c>
      <c r="M253" s="444" t="s">
        <v>1</v>
      </c>
      <c r="N253" s="444" t="s">
        <v>102</v>
      </c>
      <c r="O253" s="444" t="s">
        <v>5308</v>
      </c>
      <c r="P253" s="444" t="s">
        <v>13</v>
      </c>
      <c r="Q253" s="444" t="s">
        <v>5309</v>
      </c>
      <c r="R253" s="444" t="s">
        <v>33</v>
      </c>
      <c r="S253" s="444" t="s">
        <v>4393</v>
      </c>
      <c r="T253" s="444" t="s">
        <v>33</v>
      </c>
      <c r="U253" s="444" t="s">
        <v>5310</v>
      </c>
      <c r="V253" s="444">
        <v>11801</v>
      </c>
      <c r="W253" s="444" t="s">
        <v>33</v>
      </c>
      <c r="X253" s="444" t="s">
        <v>62</v>
      </c>
      <c r="Y253" s="444" t="s">
        <v>1</v>
      </c>
      <c r="Z253" s="444" t="s">
        <v>3722</v>
      </c>
      <c r="AA253" s="444" t="s">
        <v>34</v>
      </c>
      <c r="AB253" s="444" t="s">
        <v>63</v>
      </c>
      <c r="AC253" s="444" t="s">
        <v>63</v>
      </c>
      <c r="AD253" s="444" t="s">
        <v>642</v>
      </c>
      <c r="AE253" s="444" t="s">
        <v>1103</v>
      </c>
      <c r="AF253" s="444" t="s">
        <v>5523</v>
      </c>
      <c r="AG253" s="444" t="s">
        <v>3539</v>
      </c>
      <c r="AH253" s="444">
        <v>22721261</v>
      </c>
      <c r="AI253" s="444" t="s">
        <v>4769</v>
      </c>
      <c r="AJ253" s="444" t="s">
        <v>2948</v>
      </c>
      <c r="AK253" s="447" t="s">
        <v>5524</v>
      </c>
      <c r="AL253" s="444" t="s">
        <v>4773</v>
      </c>
      <c r="AM253" s="444" t="s">
        <v>5525</v>
      </c>
      <c r="AO253" s="444" t="s">
        <v>5312</v>
      </c>
      <c r="AQ253" s="444" t="s">
        <v>5312</v>
      </c>
    </row>
    <row r="254" spans="1:46" x14ac:dyDescent="0.3">
      <c r="A254" s="444" t="str">
        <v>5293</v>
      </c>
      <c r="E254" s="445" t="s">
        <v>7693</v>
      </c>
      <c r="F254" s="446" t="s">
        <v>5463</v>
      </c>
      <c r="G254" s="444" t="s">
        <v>926</v>
      </c>
      <c r="H254" s="444" t="s">
        <v>1472</v>
      </c>
      <c r="I254" s="444" t="s">
        <v>1473</v>
      </c>
      <c r="J254" s="444" t="s">
        <v>1</v>
      </c>
      <c r="K254" s="444" t="s">
        <v>3277</v>
      </c>
      <c r="L254" s="444" t="s">
        <v>6</v>
      </c>
      <c r="M254" s="444" t="s">
        <v>1</v>
      </c>
      <c r="N254" s="444" t="s">
        <v>102</v>
      </c>
      <c r="O254" s="444" t="s">
        <v>5308</v>
      </c>
      <c r="P254" s="444" t="s">
        <v>13</v>
      </c>
      <c r="Q254" s="444" t="s">
        <v>5347</v>
      </c>
      <c r="R254" s="444" t="s">
        <v>33</v>
      </c>
      <c r="S254" s="444" t="s">
        <v>4393</v>
      </c>
      <c r="T254" s="444" t="s">
        <v>33</v>
      </c>
      <c r="U254" s="444" t="s">
        <v>5310</v>
      </c>
      <c r="V254" s="444">
        <v>11005</v>
      </c>
      <c r="W254" s="444" t="s">
        <v>33</v>
      </c>
      <c r="X254" s="444" t="s">
        <v>11</v>
      </c>
      <c r="Y254" s="444" t="s">
        <v>5</v>
      </c>
      <c r="Z254" s="444" t="s">
        <v>3693</v>
      </c>
      <c r="AA254" s="444" t="s">
        <v>34</v>
      </c>
      <c r="AB254" s="444" t="s">
        <v>123</v>
      </c>
      <c r="AC254" s="444" t="s">
        <v>129</v>
      </c>
      <c r="AD254" s="444" t="s">
        <v>129</v>
      </c>
      <c r="AE254" s="444" t="s">
        <v>1103</v>
      </c>
      <c r="AF254" s="444" t="s">
        <v>1474</v>
      </c>
      <c r="AG254" s="444" t="s">
        <v>3537</v>
      </c>
      <c r="AH254" s="444">
        <v>22546459</v>
      </c>
      <c r="AI254" s="444" t="s">
        <v>4769</v>
      </c>
      <c r="AJ254" s="444" t="s">
        <v>4266</v>
      </c>
      <c r="AK254" s="447" t="s">
        <v>5464</v>
      </c>
      <c r="AL254" s="444" t="s">
        <v>5328</v>
      </c>
      <c r="AM254" s="444" t="s">
        <v>5329</v>
      </c>
      <c r="AO254" s="444" t="s">
        <v>5320</v>
      </c>
      <c r="AP254" s="444" t="s">
        <v>220</v>
      </c>
      <c r="AQ254" s="444" t="s">
        <v>5312</v>
      </c>
    </row>
    <row r="255" spans="1:46" x14ac:dyDescent="0.3">
      <c r="A255" s="444" t="str">
        <v>5294</v>
      </c>
      <c r="E255" s="445" t="s">
        <v>7709</v>
      </c>
      <c r="F255" s="446" t="s">
        <v>5513</v>
      </c>
      <c r="G255" s="444" t="s">
        <v>92</v>
      </c>
      <c r="H255" s="444" t="s">
        <v>1506</v>
      </c>
      <c r="I255" s="442" t="s">
        <v>5514</v>
      </c>
      <c r="J255" s="444" t="s">
        <v>4730</v>
      </c>
      <c r="K255" s="444" t="s">
        <v>3279</v>
      </c>
      <c r="L255" s="444" t="s">
        <v>3</v>
      </c>
      <c r="M255" s="444" t="s">
        <v>2</v>
      </c>
      <c r="N255" s="444" t="s">
        <v>102</v>
      </c>
      <c r="O255" s="444" t="s">
        <v>5308</v>
      </c>
      <c r="P255" s="444" t="s">
        <v>13</v>
      </c>
      <c r="Q255" s="444" t="s">
        <v>5309</v>
      </c>
      <c r="R255" s="444" t="s">
        <v>33</v>
      </c>
      <c r="S255" s="444" t="s">
        <v>4393</v>
      </c>
      <c r="T255" s="444" t="s">
        <v>33</v>
      </c>
      <c r="U255" s="444" t="s">
        <v>5310</v>
      </c>
      <c r="V255" s="444">
        <v>11502</v>
      </c>
      <c r="W255" s="444" t="s">
        <v>33</v>
      </c>
      <c r="X255" s="444" t="s">
        <v>99</v>
      </c>
      <c r="Y255" s="444" t="s">
        <v>2</v>
      </c>
      <c r="Z255" s="444" t="s">
        <v>3711</v>
      </c>
      <c r="AA255" s="444" t="s">
        <v>34</v>
      </c>
      <c r="AB255" s="444" t="s">
        <v>4783</v>
      </c>
      <c r="AC255" s="444" t="s">
        <v>276</v>
      </c>
      <c r="AD255" s="444" t="s">
        <v>280</v>
      </c>
      <c r="AE255" s="444" t="s">
        <v>1103</v>
      </c>
      <c r="AF255" s="444" t="s">
        <v>125</v>
      </c>
      <c r="AG255" s="444" t="s">
        <v>2830</v>
      </c>
      <c r="AH255" s="444">
        <v>22242015</v>
      </c>
      <c r="AI255" s="444">
        <v>22250006</v>
      </c>
      <c r="AJ255" s="444" t="s">
        <v>5516</v>
      </c>
      <c r="AK255" s="447" t="s">
        <v>5515</v>
      </c>
      <c r="AL255" s="444" t="s">
        <v>4941</v>
      </c>
      <c r="AM255" s="444" t="s">
        <v>5498</v>
      </c>
      <c r="AO255" s="444" t="s">
        <v>5320</v>
      </c>
      <c r="AP255" s="444" t="s">
        <v>316</v>
      </c>
      <c r="AQ255" s="444" t="s">
        <v>5312</v>
      </c>
    </row>
    <row r="256" spans="1:46" x14ac:dyDescent="0.3">
      <c r="A256" s="444" t="str">
        <v>5295</v>
      </c>
      <c r="E256" s="445" t="s">
        <v>7649</v>
      </c>
      <c r="F256" s="446" t="s">
        <v>5313</v>
      </c>
      <c r="G256" s="444" t="s">
        <v>1181</v>
      </c>
      <c r="H256" s="444" t="s">
        <v>1392</v>
      </c>
      <c r="I256" s="444" t="s">
        <v>3022</v>
      </c>
      <c r="J256" s="444" t="s">
        <v>4728</v>
      </c>
      <c r="K256" s="444" t="s">
        <v>3278</v>
      </c>
      <c r="L256" s="444" t="s">
        <v>1</v>
      </c>
      <c r="M256" s="444" t="s">
        <v>3</v>
      </c>
      <c r="N256" s="444" t="s">
        <v>102</v>
      </c>
      <c r="O256" s="444" t="s">
        <v>5308</v>
      </c>
      <c r="P256" s="444" t="s">
        <v>13</v>
      </c>
      <c r="Q256" s="444" t="s">
        <v>5314</v>
      </c>
      <c r="R256" s="444" t="s">
        <v>33</v>
      </c>
      <c r="S256" s="444" t="s">
        <v>4393</v>
      </c>
      <c r="T256" s="444" t="s">
        <v>33</v>
      </c>
      <c r="U256" s="444" t="s">
        <v>5310</v>
      </c>
      <c r="V256" s="444">
        <v>10102</v>
      </c>
      <c r="W256" s="444" t="s">
        <v>33</v>
      </c>
      <c r="X256" s="444" t="s">
        <v>1</v>
      </c>
      <c r="Y256" s="444" t="s">
        <v>2</v>
      </c>
      <c r="Z256" s="444" t="s">
        <v>3627</v>
      </c>
      <c r="AA256" s="444" t="s">
        <v>34</v>
      </c>
      <c r="AB256" s="444" t="s">
        <v>34</v>
      </c>
      <c r="AC256" s="444" t="s">
        <v>4951</v>
      </c>
      <c r="AD256" s="444" t="s">
        <v>3069</v>
      </c>
      <c r="AE256" s="444" t="s">
        <v>1103</v>
      </c>
      <c r="AF256" s="444" t="s">
        <v>3070</v>
      </c>
      <c r="AG256" s="444" t="s">
        <v>3425</v>
      </c>
      <c r="AH256" s="444">
        <v>22220017</v>
      </c>
      <c r="AI256" s="444">
        <v>22220484</v>
      </c>
      <c r="AJ256" s="444" t="s">
        <v>4394</v>
      </c>
      <c r="AK256" s="447" t="s">
        <v>5315</v>
      </c>
      <c r="AL256" s="444" t="s">
        <v>4771</v>
      </c>
      <c r="AM256" s="444" t="s">
        <v>5316</v>
      </c>
      <c r="AN256" s="444" t="s">
        <v>5317</v>
      </c>
      <c r="AO256" s="444" t="s">
        <v>5312</v>
      </c>
      <c r="AQ256" s="444" t="s">
        <v>5312</v>
      </c>
    </row>
    <row r="257" spans="1:43" x14ac:dyDescent="0.3">
      <c r="A257" s="444" t="str">
        <v>5296</v>
      </c>
      <c r="E257" s="445" t="s">
        <v>7661</v>
      </c>
      <c r="F257" s="446" t="s">
        <v>5352</v>
      </c>
      <c r="G257" s="444" t="s">
        <v>1040</v>
      </c>
      <c r="H257" s="444" t="s">
        <v>1418</v>
      </c>
      <c r="I257" s="444" t="s">
        <v>3024</v>
      </c>
      <c r="J257" s="444" t="s">
        <v>4728</v>
      </c>
      <c r="K257" s="444" t="s">
        <v>3278</v>
      </c>
      <c r="L257" s="444" t="s">
        <v>5</v>
      </c>
      <c r="M257" s="444" t="s">
        <v>3</v>
      </c>
      <c r="N257" s="444" t="s">
        <v>102</v>
      </c>
      <c r="O257" s="444" t="s">
        <v>5308</v>
      </c>
      <c r="P257" s="444" t="s">
        <v>13</v>
      </c>
      <c r="Q257" s="444" t="s">
        <v>5309</v>
      </c>
      <c r="R257" s="444" t="s">
        <v>33</v>
      </c>
      <c r="S257" s="444" t="s">
        <v>4393</v>
      </c>
      <c r="T257" s="444" t="s">
        <v>33</v>
      </c>
      <c r="U257" s="444" t="s">
        <v>5310</v>
      </c>
      <c r="V257" s="444">
        <v>10107</v>
      </c>
      <c r="W257" s="444" t="s">
        <v>33</v>
      </c>
      <c r="X257" s="444" t="s">
        <v>1</v>
      </c>
      <c r="Y257" s="444" t="s">
        <v>7</v>
      </c>
      <c r="Z257" s="444" t="s">
        <v>3632</v>
      </c>
      <c r="AA257" s="444" t="s">
        <v>34</v>
      </c>
      <c r="AB257" s="444" t="s">
        <v>34</v>
      </c>
      <c r="AC257" s="444" t="s">
        <v>4805</v>
      </c>
      <c r="AD257" s="444" t="s">
        <v>89</v>
      </c>
      <c r="AE257" s="444" t="s">
        <v>1103</v>
      </c>
      <c r="AF257" s="444" t="s">
        <v>3289</v>
      </c>
      <c r="AG257" s="444" t="s">
        <v>3073</v>
      </c>
      <c r="AH257" s="444">
        <v>22917910</v>
      </c>
      <c r="AI257" s="444">
        <v>22917910</v>
      </c>
      <c r="AJ257" s="444" t="s">
        <v>4246</v>
      </c>
      <c r="AK257" s="447" t="s">
        <v>5353</v>
      </c>
      <c r="AL257" s="444" t="s">
        <v>4953</v>
      </c>
      <c r="AM257" s="444" t="s">
        <v>5354</v>
      </c>
      <c r="AO257" s="444" t="s">
        <v>5312</v>
      </c>
      <c r="AQ257" s="444" t="s">
        <v>5312</v>
      </c>
    </row>
    <row r="258" spans="1:43" x14ac:dyDescent="0.3">
      <c r="A258" s="444" t="str">
        <v>5297</v>
      </c>
      <c r="E258" s="445" t="s">
        <v>7702</v>
      </c>
      <c r="F258" s="446" t="s">
        <v>5492</v>
      </c>
      <c r="G258" s="444" t="s">
        <v>90</v>
      </c>
      <c r="H258" s="444" t="s">
        <v>1493</v>
      </c>
      <c r="I258" s="444" t="s">
        <v>1494</v>
      </c>
      <c r="J258" s="444" t="s">
        <v>4730</v>
      </c>
      <c r="K258" s="444" t="s">
        <v>3279</v>
      </c>
      <c r="L258" s="444" t="s">
        <v>5</v>
      </c>
      <c r="M258" s="444" t="s">
        <v>2</v>
      </c>
      <c r="N258" s="444" t="s">
        <v>102</v>
      </c>
      <c r="O258" s="444" t="s">
        <v>5308</v>
      </c>
      <c r="P258" s="444" t="s">
        <v>13</v>
      </c>
      <c r="R258" s="444" t="s">
        <v>48</v>
      </c>
      <c r="S258" s="444" t="s">
        <v>4838</v>
      </c>
      <c r="T258" s="444" t="s">
        <v>33</v>
      </c>
      <c r="U258" s="444" t="s">
        <v>5310</v>
      </c>
      <c r="V258" s="444">
        <v>11401</v>
      </c>
      <c r="W258" s="444" t="s">
        <v>33</v>
      </c>
      <c r="X258" s="444" t="s">
        <v>110</v>
      </c>
      <c r="Y258" s="444" t="s">
        <v>1</v>
      </c>
      <c r="Z258" s="444" t="s">
        <v>3707</v>
      </c>
      <c r="AA258" s="444" t="s">
        <v>34</v>
      </c>
      <c r="AB258" s="444" t="s">
        <v>4781</v>
      </c>
      <c r="AC258" s="444" t="s">
        <v>230</v>
      </c>
      <c r="AD258" s="444" t="s">
        <v>231</v>
      </c>
      <c r="AE258" s="444" t="s">
        <v>1103</v>
      </c>
      <c r="AF258" s="444" t="s">
        <v>1495</v>
      </c>
      <c r="AG258" s="444" t="s">
        <v>4114</v>
      </c>
      <c r="AH258" s="444">
        <v>22359414</v>
      </c>
      <c r="AI258" s="444">
        <v>22359476</v>
      </c>
      <c r="AJ258" s="444" t="s">
        <v>3538</v>
      </c>
      <c r="AK258" s="447" t="s">
        <v>5493</v>
      </c>
      <c r="AL258" s="444" t="s">
        <v>4780</v>
      </c>
      <c r="AM258" s="444" t="s">
        <v>5478</v>
      </c>
      <c r="AO258" s="444" t="s">
        <v>5312</v>
      </c>
      <c r="AQ258" s="444" t="s">
        <v>5312</v>
      </c>
    </row>
    <row r="259" spans="1:43" x14ac:dyDescent="0.3">
      <c r="A259" s="444" t="str">
        <v>5299</v>
      </c>
      <c r="E259" s="445" t="s">
        <v>7688</v>
      </c>
      <c r="F259" s="446" t="s">
        <v>5447</v>
      </c>
      <c r="G259" s="444" t="s">
        <v>1066</v>
      </c>
      <c r="H259" s="444" t="s">
        <v>1461</v>
      </c>
      <c r="I259" s="444" t="s">
        <v>1462</v>
      </c>
      <c r="J259" s="444" t="s">
        <v>4730</v>
      </c>
      <c r="K259" s="444" t="s">
        <v>3279</v>
      </c>
      <c r="L259" s="444" t="s">
        <v>1</v>
      </c>
      <c r="M259" s="444" t="s">
        <v>2</v>
      </c>
      <c r="N259" s="444" t="s">
        <v>102</v>
      </c>
      <c r="O259" s="444" t="s">
        <v>5308</v>
      </c>
      <c r="P259" s="444" t="s">
        <v>13</v>
      </c>
      <c r="R259" s="444" t="s">
        <v>48</v>
      </c>
      <c r="S259" s="444" t="s">
        <v>4838</v>
      </c>
      <c r="T259" s="444" t="s">
        <v>33</v>
      </c>
      <c r="U259" s="444" t="s">
        <v>5310</v>
      </c>
      <c r="V259" s="444">
        <v>10801</v>
      </c>
      <c r="W259" s="444" t="s">
        <v>33</v>
      </c>
      <c r="X259" s="444" t="s">
        <v>9</v>
      </c>
      <c r="Y259" s="444" t="s">
        <v>1</v>
      </c>
      <c r="Z259" s="444" t="s">
        <v>3677</v>
      </c>
      <c r="AA259" s="444" t="s">
        <v>34</v>
      </c>
      <c r="AB259" s="444" t="s">
        <v>4831</v>
      </c>
      <c r="AC259" s="444" t="s">
        <v>4832</v>
      </c>
      <c r="AD259" s="444" t="s">
        <v>216</v>
      </c>
      <c r="AE259" s="444" t="s">
        <v>1103</v>
      </c>
      <c r="AF259" s="444" t="s">
        <v>217</v>
      </c>
      <c r="AG259" s="444" t="s">
        <v>4402</v>
      </c>
      <c r="AH259" s="444">
        <v>22850928</v>
      </c>
      <c r="AI259" s="444">
        <v>22451890</v>
      </c>
      <c r="AJ259" s="444" t="s">
        <v>4958</v>
      </c>
      <c r="AK259" s="447" t="s">
        <v>5448</v>
      </c>
      <c r="AL259" s="444" t="s">
        <v>5449</v>
      </c>
      <c r="AM259" s="444" t="s">
        <v>5450</v>
      </c>
      <c r="AO259" s="444" t="s">
        <v>5312</v>
      </c>
      <c r="AQ259" s="444" t="s">
        <v>5312</v>
      </c>
    </row>
    <row r="260" spans="1:43" x14ac:dyDescent="0.3">
      <c r="A260" s="444" t="str">
        <v>5300</v>
      </c>
      <c r="E260" s="445" t="s">
        <v>7669</v>
      </c>
      <c r="F260" s="446" t="s">
        <v>5376</v>
      </c>
      <c r="G260" s="444" t="s">
        <v>1047</v>
      </c>
      <c r="H260" s="444" t="s">
        <v>1426</v>
      </c>
      <c r="I260" s="444" t="s">
        <v>4110</v>
      </c>
      <c r="J260" s="444" t="s">
        <v>4728</v>
      </c>
      <c r="K260" s="444" t="s">
        <v>3278</v>
      </c>
      <c r="L260" s="444" t="s">
        <v>2</v>
      </c>
      <c r="M260" s="444" t="s">
        <v>3</v>
      </c>
      <c r="N260" s="444" t="s">
        <v>102</v>
      </c>
      <c r="O260" s="444" t="s">
        <v>5308</v>
      </c>
      <c r="P260" s="444" t="s">
        <v>13</v>
      </c>
      <c r="Q260" s="444" t="s">
        <v>5309</v>
      </c>
      <c r="R260" s="444" t="s">
        <v>33</v>
      </c>
      <c r="S260" s="444" t="s">
        <v>4393</v>
      </c>
      <c r="T260" s="444" t="s">
        <v>33</v>
      </c>
      <c r="U260" s="444" t="s">
        <v>5310</v>
      </c>
      <c r="V260" s="444">
        <v>10109</v>
      </c>
      <c r="W260" s="444" t="s">
        <v>33</v>
      </c>
      <c r="X260" s="444" t="s">
        <v>1</v>
      </c>
      <c r="Y260" s="444" t="s">
        <v>10</v>
      </c>
      <c r="Z260" s="444" t="s">
        <v>3634</v>
      </c>
      <c r="AA260" s="444" t="s">
        <v>34</v>
      </c>
      <c r="AB260" s="444" t="s">
        <v>34</v>
      </c>
      <c r="AC260" s="444" t="s">
        <v>107</v>
      </c>
      <c r="AD260" s="444" t="s">
        <v>107</v>
      </c>
      <c r="AE260" s="444" t="s">
        <v>1103</v>
      </c>
      <c r="AF260" s="444" t="s">
        <v>3075</v>
      </c>
      <c r="AG260" s="444" t="s">
        <v>3074</v>
      </c>
      <c r="AH260" s="444">
        <v>22322753</v>
      </c>
      <c r="AI260" s="444">
        <v>22323700</v>
      </c>
      <c r="AJ260" s="444" t="s">
        <v>4255</v>
      </c>
      <c r="AK260" s="447" t="s">
        <v>5377</v>
      </c>
      <c r="AL260" s="444" t="s">
        <v>4774</v>
      </c>
      <c r="AM260" s="444" t="s">
        <v>5375</v>
      </c>
      <c r="AO260" s="444" t="s">
        <v>5320</v>
      </c>
      <c r="AP260" s="444" t="s">
        <v>1046</v>
      </c>
      <c r="AQ260" s="444" t="s">
        <v>5312</v>
      </c>
    </row>
    <row r="261" spans="1:43" x14ac:dyDescent="0.3">
      <c r="A261" s="444" t="str">
        <v>5301</v>
      </c>
      <c r="E261" s="445" t="s">
        <v>7658</v>
      </c>
      <c r="F261" s="446" t="s">
        <v>5344</v>
      </c>
      <c r="G261" s="444" t="s">
        <v>1050</v>
      </c>
      <c r="H261" s="444" t="s">
        <v>1409</v>
      </c>
      <c r="I261" s="444" t="s">
        <v>1410</v>
      </c>
      <c r="J261" s="444" t="s">
        <v>1</v>
      </c>
      <c r="K261" s="444" t="s">
        <v>3277</v>
      </c>
      <c r="L261" s="444" t="s">
        <v>3</v>
      </c>
      <c r="M261" s="444" t="s">
        <v>1</v>
      </c>
      <c r="N261" s="444" t="s">
        <v>102</v>
      </c>
      <c r="O261" s="444" t="s">
        <v>5308</v>
      </c>
      <c r="P261" s="444" t="s">
        <v>13</v>
      </c>
      <c r="R261" s="444" t="s">
        <v>48</v>
      </c>
      <c r="S261" s="444" t="s">
        <v>4838</v>
      </c>
      <c r="T261" s="444" t="s">
        <v>33</v>
      </c>
      <c r="U261" s="444" t="s">
        <v>5310</v>
      </c>
      <c r="V261" s="444">
        <v>10105</v>
      </c>
      <c r="W261" s="444" t="s">
        <v>33</v>
      </c>
      <c r="X261" s="444" t="s">
        <v>1</v>
      </c>
      <c r="Y261" s="444" t="s">
        <v>5</v>
      </c>
      <c r="Z261" s="444" t="s">
        <v>3630</v>
      </c>
      <c r="AA261" s="444" t="s">
        <v>34</v>
      </c>
      <c r="AB261" s="444" t="s">
        <v>34</v>
      </c>
      <c r="AC261" s="444" t="s">
        <v>64</v>
      </c>
      <c r="AD261" s="444" t="s">
        <v>1411</v>
      </c>
      <c r="AE261" s="444" t="s">
        <v>1103</v>
      </c>
      <c r="AF261" s="444" t="s">
        <v>846</v>
      </c>
      <c r="AG261" s="444" t="s">
        <v>3430</v>
      </c>
      <c r="AH261" s="444">
        <v>22252590</v>
      </c>
      <c r="AI261" s="444">
        <v>22567405</v>
      </c>
      <c r="AJ261" s="444" t="s">
        <v>845</v>
      </c>
      <c r="AK261" s="447" t="s">
        <v>5345</v>
      </c>
      <c r="AL261" s="444" t="s">
        <v>4543</v>
      </c>
      <c r="AM261" s="444" t="s">
        <v>5343</v>
      </c>
      <c r="AO261" s="444" t="s">
        <v>5312</v>
      </c>
      <c r="AQ261" s="444" t="s">
        <v>5312</v>
      </c>
    </row>
    <row r="262" spans="1:43" x14ac:dyDescent="0.3">
      <c r="A262" s="444" t="str">
        <v>5302</v>
      </c>
      <c r="E262" s="445" t="s">
        <v>7822</v>
      </c>
      <c r="F262" s="446" t="s">
        <v>5969</v>
      </c>
      <c r="G262" s="444" t="s">
        <v>1119</v>
      </c>
      <c r="H262" s="444" t="s">
        <v>1709</v>
      </c>
      <c r="I262" s="444" t="s">
        <v>3030</v>
      </c>
      <c r="J262" s="444" t="s">
        <v>4728</v>
      </c>
      <c r="K262" s="444" t="s">
        <v>3278</v>
      </c>
      <c r="L262" s="444" t="s">
        <v>5</v>
      </c>
      <c r="M262" s="444" t="s">
        <v>3</v>
      </c>
      <c r="N262" s="444" t="s">
        <v>102</v>
      </c>
      <c r="O262" s="444" t="s">
        <v>5308</v>
      </c>
      <c r="P262" s="444" t="s">
        <v>13</v>
      </c>
      <c r="Q262" s="444" t="s">
        <v>5314</v>
      </c>
      <c r="R262" s="444" t="s">
        <v>33</v>
      </c>
      <c r="S262" s="444" t="s">
        <v>4393</v>
      </c>
      <c r="T262" s="444" t="s">
        <v>33</v>
      </c>
      <c r="U262" s="444" t="s">
        <v>5310</v>
      </c>
      <c r="V262" s="444">
        <v>11305</v>
      </c>
      <c r="W262" s="444" t="s">
        <v>33</v>
      </c>
      <c r="X262" s="444" t="s">
        <v>15</v>
      </c>
      <c r="Y262" s="444" t="s">
        <v>5</v>
      </c>
      <c r="Z262" s="444" t="s">
        <v>3706</v>
      </c>
      <c r="AA262" s="444" t="s">
        <v>34</v>
      </c>
      <c r="AB262" s="444" t="s">
        <v>77</v>
      </c>
      <c r="AC262" s="444" t="s">
        <v>5006</v>
      </c>
      <c r="AD262" s="444" t="s">
        <v>847</v>
      </c>
      <c r="AE262" s="444" t="s">
        <v>1103</v>
      </c>
      <c r="AF262" s="444" t="s">
        <v>2657</v>
      </c>
      <c r="AG262" s="444" t="s">
        <v>3095</v>
      </c>
      <c r="AH262" s="444">
        <v>22975986</v>
      </c>
      <c r="AI262" s="444">
        <v>22975986</v>
      </c>
      <c r="AJ262" s="444" t="s">
        <v>5971</v>
      </c>
      <c r="AK262" s="447" t="s">
        <v>5970</v>
      </c>
      <c r="AL262" s="444" t="s">
        <v>5007</v>
      </c>
      <c r="AM262" s="444" t="s">
        <v>5354</v>
      </c>
      <c r="AN262" s="444" t="s">
        <v>5317</v>
      </c>
      <c r="AO262" s="444" t="s">
        <v>5320</v>
      </c>
      <c r="AP262" s="444" t="s">
        <v>397</v>
      </c>
      <c r="AQ262" s="444" t="s">
        <v>5312</v>
      </c>
    </row>
    <row r="263" spans="1:43" x14ac:dyDescent="0.3">
      <c r="A263" s="444" t="str">
        <v>5303</v>
      </c>
      <c r="E263" s="445" t="s">
        <v>7848</v>
      </c>
      <c r="F263" s="446" t="s">
        <v>6067</v>
      </c>
      <c r="G263" s="444" t="s">
        <v>307</v>
      </c>
      <c r="H263" s="444" t="s">
        <v>1747</v>
      </c>
      <c r="I263" s="448" t="s">
        <v>3031</v>
      </c>
      <c r="J263" s="444" t="s">
        <v>4728</v>
      </c>
      <c r="K263" s="444" t="s">
        <v>3278</v>
      </c>
      <c r="L263" s="444" t="s">
        <v>1</v>
      </c>
      <c r="M263" s="444" t="s">
        <v>3</v>
      </c>
      <c r="N263" s="444" t="s">
        <v>102</v>
      </c>
      <c r="O263" s="444" t="s">
        <v>5308</v>
      </c>
      <c r="P263" s="444" t="s">
        <v>13</v>
      </c>
      <c r="R263" s="444" t="s">
        <v>48</v>
      </c>
      <c r="S263" s="444" t="s">
        <v>4838</v>
      </c>
      <c r="T263" s="444" t="s">
        <v>33</v>
      </c>
      <c r="U263" s="444" t="s">
        <v>5310</v>
      </c>
      <c r="V263" s="444">
        <v>10103</v>
      </c>
      <c r="W263" s="444" t="s">
        <v>33</v>
      </c>
      <c r="X263" s="444" t="s">
        <v>1</v>
      </c>
      <c r="Y263" s="444" t="s">
        <v>3</v>
      </c>
      <c r="Z263" s="444" t="s">
        <v>3628</v>
      </c>
      <c r="AA263" s="444" t="s">
        <v>34</v>
      </c>
      <c r="AB263" s="444" t="s">
        <v>34</v>
      </c>
      <c r="AC263" s="444" t="s">
        <v>4891</v>
      </c>
      <c r="AD263" s="444" t="s">
        <v>47</v>
      </c>
      <c r="AE263" s="444" t="s">
        <v>1103</v>
      </c>
      <c r="AF263" s="444" t="s">
        <v>6068</v>
      </c>
      <c r="AG263" s="444" t="s">
        <v>4134</v>
      </c>
      <c r="AH263" s="444">
        <v>22227544</v>
      </c>
      <c r="AI263" s="444" t="s">
        <v>4769</v>
      </c>
      <c r="AJ263" s="444" t="s">
        <v>4432</v>
      </c>
      <c r="AK263" s="447" t="s">
        <v>4769</v>
      </c>
      <c r="AL263" s="444" t="s">
        <v>4771</v>
      </c>
      <c r="AM263" s="444" t="s">
        <v>5316</v>
      </c>
      <c r="AO263" s="444" t="s">
        <v>5312</v>
      </c>
      <c r="AQ263" s="444" t="s">
        <v>5312</v>
      </c>
    </row>
    <row r="264" spans="1:43" x14ac:dyDescent="0.3">
      <c r="A264" s="444" t="str">
        <v>5304</v>
      </c>
      <c r="E264" s="445" t="s">
        <v>7843</v>
      </c>
      <c r="F264" s="446" t="s">
        <v>6040</v>
      </c>
      <c r="G264" s="444" t="s">
        <v>214</v>
      </c>
      <c r="H264" s="444" t="s">
        <v>1740</v>
      </c>
      <c r="I264" s="450" t="s">
        <v>6041</v>
      </c>
      <c r="J264" s="444" t="s">
        <v>4730</v>
      </c>
      <c r="K264" s="444" t="s">
        <v>3279</v>
      </c>
      <c r="L264" s="444" t="s">
        <v>5</v>
      </c>
      <c r="M264" s="444" t="s">
        <v>2</v>
      </c>
      <c r="N264" s="444" t="s">
        <v>102</v>
      </c>
      <c r="O264" s="444" t="s">
        <v>5308</v>
      </c>
      <c r="P264" s="444" t="s">
        <v>13</v>
      </c>
      <c r="Q264" s="444" t="s">
        <v>5603</v>
      </c>
      <c r="R264" s="444" t="s">
        <v>33</v>
      </c>
      <c r="S264" s="444" t="s">
        <v>4393</v>
      </c>
      <c r="T264" s="444" t="s">
        <v>33</v>
      </c>
      <c r="U264" s="444" t="s">
        <v>5310</v>
      </c>
      <c r="V264" s="444">
        <v>11403</v>
      </c>
      <c r="W264" s="444" t="s">
        <v>33</v>
      </c>
      <c r="X264" s="444" t="s">
        <v>110</v>
      </c>
      <c r="Y264" s="444" t="s">
        <v>3</v>
      </c>
      <c r="Z264" s="444" t="s">
        <v>3709</v>
      </c>
      <c r="AA264" s="444" t="s">
        <v>34</v>
      </c>
      <c r="AB264" s="444" t="s">
        <v>4781</v>
      </c>
      <c r="AC264" s="444" t="s">
        <v>5021</v>
      </c>
      <c r="AD264" s="444" t="s">
        <v>216</v>
      </c>
      <c r="AE264" s="444" t="s">
        <v>1103</v>
      </c>
      <c r="AF264" s="444" t="s">
        <v>1742</v>
      </c>
      <c r="AG264" s="444" t="s">
        <v>2862</v>
      </c>
      <c r="AH264" s="444">
        <v>22927809</v>
      </c>
      <c r="AI264" s="444">
        <v>22924292</v>
      </c>
      <c r="AJ264" s="444" t="s">
        <v>1741</v>
      </c>
      <c r="AK264" s="447" t="s">
        <v>6042</v>
      </c>
      <c r="AL264" s="444" t="s">
        <v>4780</v>
      </c>
      <c r="AM264" s="444" t="s">
        <v>5478</v>
      </c>
      <c r="AO264" s="444" t="s">
        <v>5312</v>
      </c>
      <c r="AQ264" s="444" t="s">
        <v>5312</v>
      </c>
    </row>
    <row r="265" spans="1:43" x14ac:dyDescent="0.3">
      <c r="A265" s="444" t="str">
        <v>5316</v>
      </c>
      <c r="E265" s="445" t="s">
        <v>7798</v>
      </c>
      <c r="F265" s="446" t="s">
        <v>5893</v>
      </c>
      <c r="G265" s="444" t="s">
        <v>241</v>
      </c>
      <c r="H265" s="444" t="s">
        <v>1671</v>
      </c>
      <c r="I265" s="444" t="s">
        <v>1672</v>
      </c>
      <c r="J265" s="444" t="s">
        <v>4730</v>
      </c>
      <c r="K265" s="444" t="s">
        <v>3279</v>
      </c>
      <c r="L265" s="444" t="s">
        <v>4</v>
      </c>
      <c r="M265" s="444" t="s">
        <v>2</v>
      </c>
      <c r="N265" s="444" t="s">
        <v>102</v>
      </c>
      <c r="O265" s="444" t="s">
        <v>5308</v>
      </c>
      <c r="P265" s="444" t="s">
        <v>13</v>
      </c>
      <c r="Q265" s="444" t="s">
        <v>5309</v>
      </c>
      <c r="R265" s="444" t="s">
        <v>33</v>
      </c>
      <c r="S265" s="444" t="s">
        <v>4393</v>
      </c>
      <c r="T265" s="444" t="s">
        <v>33</v>
      </c>
      <c r="U265" s="444" t="s">
        <v>5310</v>
      </c>
      <c r="V265" s="444">
        <v>11301</v>
      </c>
      <c r="W265" s="444" t="s">
        <v>33</v>
      </c>
      <c r="X265" s="444" t="s">
        <v>15</v>
      </c>
      <c r="Y265" s="444" t="s">
        <v>1</v>
      </c>
      <c r="Z265" s="444" t="s">
        <v>5473</v>
      </c>
      <c r="AA265" s="444" t="s">
        <v>34</v>
      </c>
      <c r="AB265" s="444" t="s">
        <v>77</v>
      </c>
      <c r="AC265" s="444" t="s">
        <v>86</v>
      </c>
      <c r="AD265" s="444" t="s">
        <v>94</v>
      </c>
      <c r="AE265" s="444" t="s">
        <v>1103</v>
      </c>
      <c r="AF265" s="444" t="s">
        <v>1115</v>
      </c>
      <c r="AG265" s="444" t="s">
        <v>3442</v>
      </c>
      <c r="AH265" s="444">
        <v>22365773</v>
      </c>
      <c r="AI265" s="444">
        <v>22365773</v>
      </c>
      <c r="AJ265" s="444" t="s">
        <v>5895</v>
      </c>
      <c r="AK265" s="447" t="s">
        <v>5894</v>
      </c>
      <c r="AL265" s="444" t="s">
        <v>4857</v>
      </c>
      <c r="AM265" s="444" t="s">
        <v>5475</v>
      </c>
      <c r="AN265" s="444" t="s">
        <v>5317</v>
      </c>
      <c r="AO265" s="444" t="s">
        <v>5312</v>
      </c>
      <c r="AQ265" s="444" t="s">
        <v>5312</v>
      </c>
    </row>
    <row r="266" spans="1:43" x14ac:dyDescent="0.3">
      <c r="A266" s="444" t="str">
        <v>5317</v>
      </c>
      <c r="E266" s="445" t="s">
        <v>7890</v>
      </c>
      <c r="F266" s="446" t="s">
        <v>6198</v>
      </c>
      <c r="G266" s="444" t="s">
        <v>1216</v>
      </c>
      <c r="H266" s="444" t="s">
        <v>1815</v>
      </c>
      <c r="I266" s="444" t="s">
        <v>1447</v>
      </c>
      <c r="J266" s="444" t="s">
        <v>4730</v>
      </c>
      <c r="K266" s="444" t="s">
        <v>3279</v>
      </c>
      <c r="L266" s="444" t="s">
        <v>6</v>
      </c>
      <c r="M266" s="444" t="s">
        <v>2</v>
      </c>
      <c r="N266" s="444" t="s">
        <v>102</v>
      </c>
      <c r="O266" s="444" t="s">
        <v>5308</v>
      </c>
      <c r="P266" s="444" t="s">
        <v>13</v>
      </c>
      <c r="Q266" s="444" t="s">
        <v>5309</v>
      </c>
      <c r="R266" s="444" t="s">
        <v>33</v>
      </c>
      <c r="S266" s="444" t="s">
        <v>4393</v>
      </c>
      <c r="T266" s="444" t="s">
        <v>33</v>
      </c>
      <c r="U266" s="444" t="s">
        <v>5310</v>
      </c>
      <c r="V266" s="444">
        <v>11104</v>
      </c>
      <c r="W266" s="444" t="s">
        <v>33</v>
      </c>
      <c r="X266" s="444" t="s">
        <v>13</v>
      </c>
      <c r="Y266" s="444" t="s">
        <v>4</v>
      </c>
      <c r="Z266" s="444" t="s">
        <v>3697</v>
      </c>
      <c r="AA266" s="444" t="s">
        <v>34</v>
      </c>
      <c r="AB266" s="444" t="s">
        <v>4816</v>
      </c>
      <c r="AC266" s="444" t="s">
        <v>4876</v>
      </c>
      <c r="AD266" s="444" t="s">
        <v>124</v>
      </c>
      <c r="AE266" s="444" t="s">
        <v>1103</v>
      </c>
      <c r="AF266" s="444" t="s">
        <v>1816</v>
      </c>
      <c r="AG266" s="444" t="s">
        <v>2871</v>
      </c>
      <c r="AH266" s="444">
        <v>22927723</v>
      </c>
      <c r="AI266" s="444">
        <v>22294127</v>
      </c>
      <c r="AJ266" s="444" t="s">
        <v>3446</v>
      </c>
      <c r="AK266" s="447" t="s">
        <v>6199</v>
      </c>
      <c r="AL266" s="444" t="s">
        <v>4817</v>
      </c>
      <c r="AM266" s="444" t="s">
        <v>5468</v>
      </c>
      <c r="AO266" s="444" t="s">
        <v>5312</v>
      </c>
      <c r="AQ266" s="444" t="s">
        <v>5312</v>
      </c>
    </row>
    <row r="267" spans="1:43" x14ac:dyDescent="0.3">
      <c r="A267" s="444" t="str">
        <v>5318</v>
      </c>
      <c r="E267" s="445" t="s">
        <v>7920</v>
      </c>
      <c r="F267" s="446" t="s">
        <v>6298</v>
      </c>
      <c r="G267" s="444" t="s">
        <v>45</v>
      </c>
      <c r="H267" s="444" t="s">
        <v>1864</v>
      </c>
      <c r="I267" s="444" t="s">
        <v>4144</v>
      </c>
      <c r="J267" s="444" t="s">
        <v>4728</v>
      </c>
      <c r="K267" s="444" t="s">
        <v>3278</v>
      </c>
      <c r="L267" s="444" t="s">
        <v>2</v>
      </c>
      <c r="M267" s="444" t="s">
        <v>3</v>
      </c>
      <c r="N267" s="444" t="s">
        <v>102</v>
      </c>
      <c r="O267" s="444" t="s">
        <v>5308</v>
      </c>
      <c r="P267" s="444" t="s">
        <v>13</v>
      </c>
      <c r="Q267" s="444" t="s">
        <v>5309</v>
      </c>
      <c r="R267" s="444" t="s">
        <v>33</v>
      </c>
      <c r="S267" s="444" t="s">
        <v>4393</v>
      </c>
      <c r="T267" s="444" t="s">
        <v>33</v>
      </c>
      <c r="U267" s="444" t="s">
        <v>5310</v>
      </c>
      <c r="V267" s="444">
        <v>10109</v>
      </c>
      <c r="W267" s="444" t="s">
        <v>33</v>
      </c>
      <c r="X267" s="444" t="s">
        <v>1</v>
      </c>
      <c r="Y267" s="444" t="s">
        <v>10</v>
      </c>
      <c r="Z267" s="444" t="s">
        <v>3634</v>
      </c>
      <c r="AA267" s="444" t="s">
        <v>34</v>
      </c>
      <c r="AB267" s="444" t="s">
        <v>34</v>
      </c>
      <c r="AC267" s="444" t="s">
        <v>107</v>
      </c>
      <c r="AD267" s="444" t="s">
        <v>3309</v>
      </c>
      <c r="AE267" s="444" t="s">
        <v>1103</v>
      </c>
      <c r="AF267" s="444" t="s">
        <v>6299</v>
      </c>
      <c r="AG267" s="444" t="s">
        <v>2877</v>
      </c>
      <c r="AH267" s="444">
        <v>22130322</v>
      </c>
      <c r="AI267" s="444" t="s">
        <v>4769</v>
      </c>
      <c r="AJ267" s="444" t="s">
        <v>5059</v>
      </c>
      <c r="AK267" s="447" t="s">
        <v>6300</v>
      </c>
      <c r="AL267" s="444" t="s">
        <v>4774</v>
      </c>
      <c r="AM267" s="444" t="s">
        <v>6301</v>
      </c>
      <c r="AO267" s="444" t="s">
        <v>5312</v>
      </c>
      <c r="AQ267" s="444" t="s">
        <v>5312</v>
      </c>
    </row>
    <row r="268" spans="1:43" x14ac:dyDescent="0.3">
      <c r="A268" s="444" t="str">
        <v>5347</v>
      </c>
      <c r="E268" s="445" t="s">
        <v>7889</v>
      </c>
      <c r="F268" s="446" t="s">
        <v>6195</v>
      </c>
      <c r="G268" s="444" t="s">
        <v>360</v>
      </c>
      <c r="H268" s="444" t="s">
        <v>1813</v>
      </c>
      <c r="I268" s="444" t="s">
        <v>1814</v>
      </c>
      <c r="J268" s="444" t="s">
        <v>1</v>
      </c>
      <c r="K268" s="444" t="s">
        <v>3277</v>
      </c>
      <c r="L268" s="444" t="s">
        <v>6</v>
      </c>
      <c r="M268" s="444" t="s">
        <v>1</v>
      </c>
      <c r="N268" s="444" t="s">
        <v>102</v>
      </c>
      <c r="O268" s="444" t="s">
        <v>5308</v>
      </c>
      <c r="P268" s="444" t="s">
        <v>13</v>
      </c>
      <c r="Q268" s="444" t="s">
        <v>5309</v>
      </c>
      <c r="R268" s="444" t="s">
        <v>33</v>
      </c>
      <c r="S268" s="444" t="s">
        <v>4393</v>
      </c>
      <c r="T268" s="444" t="s">
        <v>33</v>
      </c>
      <c r="U268" s="444" t="s">
        <v>5310</v>
      </c>
      <c r="V268" s="444">
        <v>11005</v>
      </c>
      <c r="W268" s="444" t="s">
        <v>33</v>
      </c>
      <c r="X268" s="444" t="s">
        <v>11</v>
      </c>
      <c r="Y268" s="444" t="s">
        <v>5</v>
      </c>
      <c r="Z268" s="444" t="s">
        <v>3693</v>
      </c>
      <c r="AA268" s="444" t="s">
        <v>34</v>
      </c>
      <c r="AB268" s="444" t="s">
        <v>123</v>
      </c>
      <c r="AC268" s="444" t="s">
        <v>129</v>
      </c>
      <c r="AD268" s="444" t="s">
        <v>130</v>
      </c>
      <c r="AE268" s="444" t="s">
        <v>1103</v>
      </c>
      <c r="AF268" s="444" t="s">
        <v>6196</v>
      </c>
      <c r="AG268" s="444" t="s">
        <v>5044</v>
      </c>
      <c r="AH268" s="444">
        <v>22144275</v>
      </c>
      <c r="AI268" s="444">
        <v>22527096</v>
      </c>
      <c r="AJ268" s="444" t="s">
        <v>4500</v>
      </c>
      <c r="AK268" s="447" t="s">
        <v>6197</v>
      </c>
      <c r="AL268" s="444" t="s">
        <v>5328</v>
      </c>
      <c r="AM268" s="444" t="s">
        <v>6197</v>
      </c>
      <c r="AO268" s="444" t="s">
        <v>5312</v>
      </c>
      <c r="AQ268" s="444" t="s">
        <v>5312</v>
      </c>
    </row>
    <row r="269" spans="1:43" x14ac:dyDescent="0.3">
      <c r="A269" s="444" t="str">
        <v>5350</v>
      </c>
      <c r="E269" s="445" t="s">
        <v>8012</v>
      </c>
      <c r="F269" s="446" t="s">
        <v>6592</v>
      </c>
      <c r="G269" s="444" t="s">
        <v>321</v>
      </c>
      <c r="H269" s="444" t="s">
        <v>2010</v>
      </c>
      <c r="I269" s="444" t="s">
        <v>2011</v>
      </c>
      <c r="J269" s="444" t="s">
        <v>4730</v>
      </c>
      <c r="K269" s="444" t="s">
        <v>3279</v>
      </c>
      <c r="L269" s="444" t="s">
        <v>5</v>
      </c>
      <c r="M269" s="444" t="s">
        <v>2</v>
      </c>
      <c r="N269" s="444" t="s">
        <v>102</v>
      </c>
      <c r="O269" s="444" t="s">
        <v>5308</v>
      </c>
      <c r="P269" s="444" t="s">
        <v>13</v>
      </c>
      <c r="Q269" s="444" t="s">
        <v>5347</v>
      </c>
      <c r="R269" s="444" t="s">
        <v>33</v>
      </c>
      <c r="S269" s="444" t="s">
        <v>4393</v>
      </c>
      <c r="T269" s="444" t="s">
        <v>33</v>
      </c>
      <c r="U269" s="444" t="s">
        <v>5310</v>
      </c>
      <c r="V269" s="444">
        <v>11403</v>
      </c>
      <c r="W269" s="444" t="s">
        <v>33</v>
      </c>
      <c r="X269" s="444" t="s">
        <v>110</v>
      </c>
      <c r="Y269" s="444" t="s">
        <v>3</v>
      </c>
      <c r="Z269" s="444" t="s">
        <v>3709</v>
      </c>
      <c r="AA269" s="444" t="s">
        <v>34</v>
      </c>
      <c r="AB269" s="444" t="s">
        <v>4781</v>
      </c>
      <c r="AC269" s="444" t="s">
        <v>5021</v>
      </c>
      <c r="AD269" s="444" t="s">
        <v>226</v>
      </c>
      <c r="AE269" s="444" t="s">
        <v>1103</v>
      </c>
      <c r="AF269" s="444" t="s">
        <v>2012</v>
      </c>
      <c r="AG269" s="444" t="s">
        <v>2893</v>
      </c>
      <c r="AH269" s="444">
        <v>22920005</v>
      </c>
      <c r="AI269" s="444">
        <v>22926822</v>
      </c>
      <c r="AJ269" s="444" t="s">
        <v>6594</v>
      </c>
      <c r="AK269" s="447" t="s">
        <v>6593</v>
      </c>
      <c r="AL269" s="444" t="s">
        <v>4780</v>
      </c>
      <c r="AM269" s="444" t="s">
        <v>5478</v>
      </c>
      <c r="AO269" s="444" t="s">
        <v>5312</v>
      </c>
      <c r="AQ269" s="444" t="s">
        <v>5312</v>
      </c>
    </row>
    <row r="270" spans="1:43" x14ac:dyDescent="0.3">
      <c r="A270" s="444" t="str">
        <v>5356</v>
      </c>
      <c r="E270" s="445" t="s">
        <v>7680</v>
      </c>
      <c r="F270" s="446" t="s">
        <v>5417</v>
      </c>
      <c r="G270" s="444" t="s">
        <v>1038</v>
      </c>
      <c r="H270" s="444" t="s">
        <v>1442</v>
      </c>
      <c r="I270" s="444" t="s">
        <v>1443</v>
      </c>
      <c r="J270" s="444" t="s">
        <v>741</v>
      </c>
      <c r="K270" s="444" t="s">
        <v>39</v>
      </c>
      <c r="L270" s="444" t="s">
        <v>7</v>
      </c>
      <c r="M270" s="444" t="s">
        <v>4</v>
      </c>
      <c r="N270" s="444" t="s">
        <v>102</v>
      </c>
      <c r="O270" s="444" t="s">
        <v>5308</v>
      </c>
      <c r="P270" s="444" t="s">
        <v>13</v>
      </c>
      <c r="Q270" s="444" t="s">
        <v>5309</v>
      </c>
      <c r="R270" s="444" t="s">
        <v>33</v>
      </c>
      <c r="S270" s="444" t="s">
        <v>4393</v>
      </c>
      <c r="T270" s="444" t="s">
        <v>33</v>
      </c>
      <c r="U270" s="444" t="s">
        <v>5310</v>
      </c>
      <c r="V270" s="444">
        <v>10301</v>
      </c>
      <c r="W270" s="444" t="s">
        <v>33</v>
      </c>
      <c r="X270" s="444" t="s">
        <v>3</v>
      </c>
      <c r="Y270" s="444" t="s">
        <v>1</v>
      </c>
      <c r="Z270" s="444" t="s">
        <v>3640</v>
      </c>
      <c r="AA270" s="444" t="s">
        <v>34</v>
      </c>
      <c r="AB270" s="444" t="s">
        <v>39</v>
      </c>
      <c r="AC270" s="444" t="s">
        <v>39</v>
      </c>
      <c r="AD270" s="444" t="s">
        <v>39</v>
      </c>
      <c r="AE270" s="444" t="s">
        <v>1103</v>
      </c>
      <c r="AF270" s="444" t="s">
        <v>4395</v>
      </c>
      <c r="AG270" s="444" t="s">
        <v>3292</v>
      </c>
      <c r="AH270" s="444">
        <v>22598797</v>
      </c>
      <c r="AI270" s="444">
        <v>22591022</v>
      </c>
      <c r="AJ270" s="444" t="s">
        <v>3432</v>
      </c>
      <c r="AK270" s="447" t="s">
        <v>5418</v>
      </c>
      <c r="AL270" s="444" t="s">
        <v>4956</v>
      </c>
      <c r="AM270" s="444" t="s">
        <v>5411</v>
      </c>
      <c r="AO270" s="444" t="s">
        <v>5312</v>
      </c>
      <c r="AQ270" s="444" t="s">
        <v>5312</v>
      </c>
    </row>
    <row r="271" spans="1:43" x14ac:dyDescent="0.3">
      <c r="A271" s="444" t="str">
        <v>5530</v>
      </c>
      <c r="E271" s="445" t="s">
        <v>7678</v>
      </c>
      <c r="F271" s="446" t="s">
        <v>5408</v>
      </c>
      <c r="G271" s="444" t="s">
        <v>1226</v>
      </c>
      <c r="H271" s="444" t="s">
        <v>1437</v>
      </c>
      <c r="I271" s="444" t="s">
        <v>1438</v>
      </c>
      <c r="J271" s="444" t="s">
        <v>741</v>
      </c>
      <c r="K271" s="444" t="s">
        <v>39</v>
      </c>
      <c r="L271" s="444" t="s">
        <v>7</v>
      </c>
      <c r="M271" s="444" t="s">
        <v>4</v>
      </c>
      <c r="N271" s="444" t="s">
        <v>102</v>
      </c>
      <c r="O271" s="444" t="s">
        <v>5308</v>
      </c>
      <c r="P271" s="444" t="s">
        <v>13</v>
      </c>
      <c r="Q271" s="444" t="s">
        <v>5309</v>
      </c>
      <c r="R271" s="444" t="s">
        <v>33</v>
      </c>
      <c r="S271" s="444" t="s">
        <v>4393</v>
      </c>
      <c r="T271" s="444" t="s">
        <v>33</v>
      </c>
      <c r="U271" s="444" t="s">
        <v>5310</v>
      </c>
      <c r="V271" s="444">
        <v>10301</v>
      </c>
      <c r="W271" s="444" t="s">
        <v>33</v>
      </c>
      <c r="X271" s="444" t="s">
        <v>3</v>
      </c>
      <c r="Y271" s="444" t="s">
        <v>1</v>
      </c>
      <c r="Z271" s="444" t="s">
        <v>3640</v>
      </c>
      <c r="AA271" s="444" t="s">
        <v>34</v>
      </c>
      <c r="AB271" s="444" t="s">
        <v>39</v>
      </c>
      <c r="AC271" s="444" t="s">
        <v>39</v>
      </c>
      <c r="AD271" s="444" t="s">
        <v>181</v>
      </c>
      <c r="AE271" s="444" t="s">
        <v>1103</v>
      </c>
      <c r="AF271" s="444" t="s">
        <v>5409</v>
      </c>
      <c r="AG271" s="444" t="s">
        <v>3536</v>
      </c>
      <c r="AH271" s="444">
        <v>22509947</v>
      </c>
      <c r="AI271" s="444">
        <v>22594462</v>
      </c>
      <c r="AJ271" s="444" t="s">
        <v>4111</v>
      </c>
      <c r="AK271" s="447" t="s">
        <v>5410</v>
      </c>
      <c r="AL271" s="444" t="s">
        <v>4956</v>
      </c>
      <c r="AM271" s="444" t="s">
        <v>5411</v>
      </c>
      <c r="AO271" s="444" t="s">
        <v>5312</v>
      </c>
      <c r="AQ271" s="444" t="s">
        <v>5312</v>
      </c>
    </row>
    <row r="272" spans="1:43" x14ac:dyDescent="0.3">
      <c r="A272" s="444" t="str">
        <v>5531</v>
      </c>
      <c r="E272" s="445" t="s">
        <v>7679</v>
      </c>
      <c r="F272" s="446" t="s">
        <v>5412</v>
      </c>
      <c r="G272" s="444" t="s">
        <v>1063</v>
      </c>
      <c r="H272" s="444" t="s">
        <v>1439</v>
      </c>
      <c r="I272" s="444" t="s">
        <v>1440</v>
      </c>
      <c r="J272" s="444" t="s">
        <v>741</v>
      </c>
      <c r="K272" s="444" t="s">
        <v>39</v>
      </c>
      <c r="L272" s="444" t="s">
        <v>1</v>
      </c>
      <c r="M272" s="444" t="s">
        <v>4</v>
      </c>
      <c r="N272" s="444" t="s">
        <v>102</v>
      </c>
      <c r="O272" s="444" t="s">
        <v>5308</v>
      </c>
      <c r="P272" s="444" t="s">
        <v>13</v>
      </c>
      <c r="R272" s="444" t="s">
        <v>48</v>
      </c>
      <c r="S272" s="444" t="s">
        <v>4838</v>
      </c>
      <c r="T272" s="444" t="s">
        <v>33</v>
      </c>
      <c r="U272" s="444" t="s">
        <v>5310</v>
      </c>
      <c r="V272" s="444">
        <v>10301</v>
      </c>
      <c r="W272" s="444" t="s">
        <v>33</v>
      </c>
      <c r="X272" s="444" t="s">
        <v>3</v>
      </c>
      <c r="Y272" s="444" t="s">
        <v>1</v>
      </c>
      <c r="Z272" s="444" t="s">
        <v>3640</v>
      </c>
      <c r="AA272" s="444" t="s">
        <v>34</v>
      </c>
      <c r="AB272" s="444" t="s">
        <v>39</v>
      </c>
      <c r="AC272" s="444" t="s">
        <v>39</v>
      </c>
      <c r="AD272" s="444" t="s">
        <v>39</v>
      </c>
      <c r="AE272" s="444" t="s">
        <v>1103</v>
      </c>
      <c r="AF272" s="444" t="s">
        <v>5413</v>
      </c>
      <c r="AG272" s="444" t="s">
        <v>1441</v>
      </c>
      <c r="AH272" s="444">
        <v>40002022</v>
      </c>
      <c r="AI272" s="444">
        <v>22508022</v>
      </c>
      <c r="AJ272" s="444" t="s">
        <v>5415</v>
      </c>
      <c r="AK272" s="447" t="s">
        <v>5414</v>
      </c>
      <c r="AL272" s="444" t="s">
        <v>4955</v>
      </c>
      <c r="AM272" s="444" t="s">
        <v>5416</v>
      </c>
      <c r="AO272" s="444" t="s">
        <v>5312</v>
      </c>
      <c r="AQ272" s="444" t="s">
        <v>5312</v>
      </c>
    </row>
    <row r="273" spans="1:46" x14ac:dyDescent="0.3">
      <c r="A273" s="444" t="str">
        <v>5532</v>
      </c>
      <c r="E273" s="445" t="s">
        <v>7681</v>
      </c>
      <c r="F273" s="446" t="s">
        <v>5419</v>
      </c>
      <c r="G273" s="444" t="s">
        <v>1347</v>
      </c>
      <c r="H273" s="444" t="s">
        <v>1444</v>
      </c>
      <c r="I273" s="444" t="s">
        <v>1445</v>
      </c>
      <c r="J273" s="444" t="s">
        <v>741</v>
      </c>
      <c r="K273" s="444" t="s">
        <v>39</v>
      </c>
      <c r="L273" s="444" t="s">
        <v>2</v>
      </c>
      <c r="M273" s="444" t="s">
        <v>4</v>
      </c>
      <c r="N273" s="444" t="s">
        <v>102</v>
      </c>
      <c r="O273" s="444" t="s">
        <v>5308</v>
      </c>
      <c r="P273" s="444" t="s">
        <v>13</v>
      </c>
      <c r="Q273" s="444" t="s">
        <v>5314</v>
      </c>
      <c r="R273" s="444" t="s">
        <v>33</v>
      </c>
      <c r="S273" s="444" t="s">
        <v>4393</v>
      </c>
      <c r="T273" s="444" t="s">
        <v>33</v>
      </c>
      <c r="U273" s="444" t="s">
        <v>5310</v>
      </c>
      <c r="V273" s="444">
        <v>10302</v>
      </c>
      <c r="W273" s="444" t="s">
        <v>33</v>
      </c>
      <c r="X273" s="444" t="s">
        <v>3</v>
      </c>
      <c r="Y273" s="444" t="s">
        <v>2</v>
      </c>
      <c r="Z273" s="444" t="s">
        <v>3641</v>
      </c>
      <c r="AA273" s="444" t="s">
        <v>34</v>
      </c>
      <c r="AB273" s="444" t="s">
        <v>39</v>
      </c>
      <c r="AC273" s="444" t="s">
        <v>41</v>
      </c>
      <c r="AD273" s="444" t="s">
        <v>41</v>
      </c>
      <c r="AE273" s="444" t="s">
        <v>1103</v>
      </c>
      <c r="AF273" s="444" t="s">
        <v>4396</v>
      </c>
      <c r="AG273" s="444" t="s">
        <v>2823</v>
      </c>
      <c r="AH273" s="444">
        <v>22703443</v>
      </c>
      <c r="AI273" s="444">
        <v>22703743</v>
      </c>
      <c r="AJ273" s="444" t="s">
        <v>5420</v>
      </c>
      <c r="AK273" s="447" t="s">
        <v>5421</v>
      </c>
      <c r="AL273" s="444" t="s">
        <v>5422</v>
      </c>
      <c r="AM273" s="444" t="s">
        <v>5423</v>
      </c>
      <c r="AO273" s="444" t="s">
        <v>5320</v>
      </c>
      <c r="AP273" s="444" t="s">
        <v>728</v>
      </c>
      <c r="AQ273" s="444" t="s">
        <v>5312</v>
      </c>
    </row>
    <row r="274" spans="1:46" x14ac:dyDescent="0.3">
      <c r="A274" s="444" t="str">
        <v>5533</v>
      </c>
      <c r="E274" s="445" t="s">
        <v>7673</v>
      </c>
      <c r="F274" s="446" t="s">
        <v>5388</v>
      </c>
      <c r="G274" s="444" t="s">
        <v>931</v>
      </c>
      <c r="H274" s="444" t="s">
        <v>1432</v>
      </c>
      <c r="I274" s="444" t="s">
        <v>1433</v>
      </c>
      <c r="J274" s="444" t="s">
        <v>1</v>
      </c>
      <c r="K274" s="444" t="s">
        <v>3277</v>
      </c>
      <c r="L274" s="444" t="s">
        <v>1</v>
      </c>
      <c r="M274" s="444" t="s">
        <v>1</v>
      </c>
      <c r="N274" s="444" t="s">
        <v>102</v>
      </c>
      <c r="O274" s="444" t="s">
        <v>5308</v>
      </c>
      <c r="P274" s="444" t="s">
        <v>13</v>
      </c>
      <c r="Q274" s="444" t="s">
        <v>5309</v>
      </c>
      <c r="R274" s="444" t="s">
        <v>33</v>
      </c>
      <c r="S274" s="444" t="s">
        <v>4393</v>
      </c>
      <c r="T274" s="444" t="s">
        <v>33</v>
      </c>
      <c r="U274" s="444" t="s">
        <v>5310</v>
      </c>
      <c r="V274" s="444">
        <v>10111</v>
      </c>
      <c r="W274" s="444" t="s">
        <v>33</v>
      </c>
      <c r="X274" s="444" t="s">
        <v>1</v>
      </c>
      <c r="Y274" s="444" t="s">
        <v>13</v>
      </c>
      <c r="Z274" s="444" t="s">
        <v>3636</v>
      </c>
      <c r="AA274" s="444" t="s">
        <v>34</v>
      </c>
      <c r="AB274" s="444" t="s">
        <v>34</v>
      </c>
      <c r="AC274" s="444" t="s">
        <v>4812</v>
      </c>
      <c r="AD274" s="444" t="s">
        <v>1175</v>
      </c>
      <c r="AE274" s="444" t="s">
        <v>1103</v>
      </c>
      <c r="AF274" s="444" t="s">
        <v>5389</v>
      </c>
      <c r="AG274" s="444" t="s">
        <v>3077</v>
      </c>
      <c r="AH274" s="444">
        <v>22262372</v>
      </c>
      <c r="AI274" s="444">
        <v>22262048</v>
      </c>
      <c r="AJ274" s="444" t="s">
        <v>5390</v>
      </c>
      <c r="AK274" s="447" t="s">
        <v>5391</v>
      </c>
      <c r="AL274" s="444" t="s">
        <v>4978</v>
      </c>
      <c r="AM274" s="444" t="s">
        <v>5327</v>
      </c>
      <c r="AO274" s="444" t="s">
        <v>5320</v>
      </c>
      <c r="AP274" s="444" t="s">
        <v>1058</v>
      </c>
      <c r="AQ274" s="444" t="s">
        <v>5312</v>
      </c>
    </row>
    <row r="275" spans="1:46" x14ac:dyDescent="0.3">
      <c r="A275" s="444" t="str">
        <v>5535</v>
      </c>
      <c r="E275" s="445" t="s">
        <v>7682</v>
      </c>
      <c r="F275" s="446" t="s">
        <v>5424</v>
      </c>
      <c r="G275" s="444" t="s">
        <v>67</v>
      </c>
      <c r="H275" s="444" t="s">
        <v>1446</v>
      </c>
      <c r="I275" s="444" t="s">
        <v>1447</v>
      </c>
      <c r="J275" s="444" t="s">
        <v>741</v>
      </c>
      <c r="K275" s="444" t="s">
        <v>39</v>
      </c>
      <c r="L275" s="444" t="s">
        <v>1</v>
      </c>
      <c r="M275" s="444" t="s">
        <v>4</v>
      </c>
      <c r="N275" s="444" t="s">
        <v>102</v>
      </c>
      <c r="O275" s="444" t="s">
        <v>5308</v>
      </c>
      <c r="P275" s="444" t="s">
        <v>13</v>
      </c>
      <c r="Q275" s="444" t="s">
        <v>5309</v>
      </c>
      <c r="R275" s="444" t="s">
        <v>33</v>
      </c>
      <c r="S275" s="444" t="s">
        <v>4393</v>
      </c>
      <c r="T275" s="444" t="s">
        <v>33</v>
      </c>
      <c r="U275" s="444" t="s">
        <v>5310</v>
      </c>
      <c r="V275" s="444">
        <v>10305</v>
      </c>
      <c r="W275" s="444" t="s">
        <v>33</v>
      </c>
      <c r="X275" s="444" t="s">
        <v>3</v>
      </c>
      <c r="Y275" s="444" t="s">
        <v>5</v>
      </c>
      <c r="Z275" s="444" t="s">
        <v>3644</v>
      </c>
      <c r="AA275" s="444" t="s">
        <v>34</v>
      </c>
      <c r="AB275" s="444" t="s">
        <v>39</v>
      </c>
      <c r="AC275" s="444" t="s">
        <v>124</v>
      </c>
      <c r="AD275" s="444" t="s">
        <v>124</v>
      </c>
      <c r="AE275" s="444" t="s">
        <v>1103</v>
      </c>
      <c r="AF275" s="444" t="s">
        <v>4398</v>
      </c>
      <c r="AG275" s="444" t="s">
        <v>2824</v>
      </c>
      <c r="AH275" s="444">
        <v>22767828</v>
      </c>
      <c r="AI275" s="444">
        <v>22767828</v>
      </c>
      <c r="AJ275" s="444" t="s">
        <v>4397</v>
      </c>
      <c r="AK275" s="447" t="s">
        <v>5425</v>
      </c>
      <c r="AL275" s="444" t="s">
        <v>4955</v>
      </c>
      <c r="AM275" s="444" t="s">
        <v>5416</v>
      </c>
      <c r="AO275" s="444" t="s">
        <v>5312</v>
      </c>
      <c r="AQ275" s="444" t="s">
        <v>5312</v>
      </c>
    </row>
    <row r="276" spans="1:46" x14ac:dyDescent="0.3">
      <c r="A276" s="444" t="str">
        <v>5536</v>
      </c>
      <c r="E276" s="445" t="s">
        <v>7685</v>
      </c>
      <c r="F276" s="446" t="s">
        <v>5436</v>
      </c>
      <c r="G276" s="444" t="s">
        <v>1030</v>
      </c>
      <c r="H276" s="444" t="s">
        <v>1453</v>
      </c>
      <c r="I276" s="444" t="s">
        <v>1454</v>
      </c>
      <c r="J276" s="444" t="s">
        <v>741</v>
      </c>
      <c r="K276" s="444" t="s">
        <v>39</v>
      </c>
      <c r="L276" s="444" t="s">
        <v>3</v>
      </c>
      <c r="M276" s="444" t="s">
        <v>4</v>
      </c>
      <c r="N276" s="444" t="s">
        <v>102</v>
      </c>
      <c r="O276" s="444" t="s">
        <v>5308</v>
      </c>
      <c r="P276" s="444" t="s">
        <v>13</v>
      </c>
      <c r="Q276" s="444" t="s">
        <v>5347</v>
      </c>
      <c r="R276" s="444" t="s">
        <v>33</v>
      </c>
      <c r="S276" s="444" t="s">
        <v>4393</v>
      </c>
      <c r="T276" s="444" t="s">
        <v>33</v>
      </c>
      <c r="U276" s="444" t="s">
        <v>5310</v>
      </c>
      <c r="V276" s="444">
        <v>10601</v>
      </c>
      <c r="W276" s="444" t="s">
        <v>33</v>
      </c>
      <c r="X276" s="444" t="s">
        <v>6</v>
      </c>
      <c r="Y276" s="444" t="s">
        <v>1</v>
      </c>
      <c r="Z276" s="444" t="s">
        <v>3664</v>
      </c>
      <c r="AA276" s="444" t="s">
        <v>34</v>
      </c>
      <c r="AB276" s="444" t="s">
        <v>4890</v>
      </c>
      <c r="AC276" s="444" t="s">
        <v>4890</v>
      </c>
      <c r="AD276" s="444" t="s">
        <v>1455</v>
      </c>
      <c r="AE276" s="444" t="s">
        <v>1103</v>
      </c>
      <c r="AF276" s="444" t="s">
        <v>4400</v>
      </c>
      <c r="AG276" s="444" t="s">
        <v>3079</v>
      </c>
      <c r="AH276" s="444">
        <v>22303375</v>
      </c>
      <c r="AI276" s="444">
        <v>22303375</v>
      </c>
      <c r="AJ276" s="444" t="s">
        <v>2835</v>
      </c>
      <c r="AK276" s="447" t="s">
        <v>5437</v>
      </c>
      <c r="AL276" s="444" t="s">
        <v>4824</v>
      </c>
      <c r="AM276" s="444" t="s">
        <v>5438</v>
      </c>
      <c r="AO276" s="444" t="s">
        <v>5320</v>
      </c>
      <c r="AP276" s="444" t="s">
        <v>394</v>
      </c>
      <c r="AQ276" s="444" t="s">
        <v>5312</v>
      </c>
    </row>
    <row r="277" spans="1:46" x14ac:dyDescent="0.3">
      <c r="A277" s="444" t="str">
        <v>5567</v>
      </c>
      <c r="E277" s="445" t="s">
        <v>7823</v>
      </c>
      <c r="F277" s="446" t="s">
        <v>5972</v>
      </c>
      <c r="G277" s="444" t="s">
        <v>263</v>
      </c>
      <c r="H277" s="444" t="s">
        <v>1710</v>
      </c>
      <c r="I277" s="444" t="s">
        <v>1711</v>
      </c>
      <c r="J277" s="444" t="s">
        <v>741</v>
      </c>
      <c r="K277" s="444" t="s">
        <v>39</v>
      </c>
      <c r="L277" s="444" t="s">
        <v>4</v>
      </c>
      <c r="M277" s="444" t="s">
        <v>4</v>
      </c>
      <c r="N277" s="444" t="s">
        <v>102</v>
      </c>
      <c r="O277" s="444" t="s">
        <v>5308</v>
      </c>
      <c r="P277" s="444" t="s">
        <v>13</v>
      </c>
      <c r="Q277" s="444" t="s">
        <v>5367</v>
      </c>
      <c r="R277" s="444" t="s">
        <v>33</v>
      </c>
      <c r="S277" s="444" t="s">
        <v>4393</v>
      </c>
      <c r="T277" s="444" t="s">
        <v>35</v>
      </c>
      <c r="U277" s="444" t="s">
        <v>5426</v>
      </c>
      <c r="V277" s="444">
        <v>10306</v>
      </c>
      <c r="W277" s="444" t="s">
        <v>33</v>
      </c>
      <c r="X277" s="444" t="s">
        <v>3</v>
      </c>
      <c r="Y277" s="444" t="s">
        <v>6</v>
      </c>
      <c r="Z277" s="444" t="s">
        <v>3645</v>
      </c>
      <c r="AA277" s="444" t="s">
        <v>34</v>
      </c>
      <c r="AB277" s="444" t="s">
        <v>39</v>
      </c>
      <c r="AC277" s="444" t="s">
        <v>193</v>
      </c>
      <c r="AD277" s="444" t="s">
        <v>193</v>
      </c>
      <c r="AE277" s="444" t="s">
        <v>1103</v>
      </c>
      <c r="AF277" s="444" t="s">
        <v>5973</v>
      </c>
      <c r="AG277" s="444" t="s">
        <v>2858</v>
      </c>
      <c r="AH277" s="444">
        <v>25440166</v>
      </c>
      <c r="AI277" s="444">
        <v>25440166</v>
      </c>
      <c r="AJ277" s="444" t="s">
        <v>5008</v>
      </c>
      <c r="AK277" s="447" t="s">
        <v>5974</v>
      </c>
      <c r="AL277" s="444" t="s">
        <v>5427</v>
      </c>
      <c r="AM277" s="444" t="s">
        <v>5428</v>
      </c>
      <c r="AO277" s="444" t="s">
        <v>5320</v>
      </c>
      <c r="AP277" s="444" t="s">
        <v>794</v>
      </c>
      <c r="AQ277" s="444" t="s">
        <v>5312</v>
      </c>
    </row>
    <row r="278" spans="1:46" x14ac:dyDescent="0.3">
      <c r="A278" s="444" t="str">
        <v>5568</v>
      </c>
      <c r="E278" s="445" t="s">
        <v>7686</v>
      </c>
      <c r="F278" s="446" t="s">
        <v>5439</v>
      </c>
      <c r="G278" s="444" t="s">
        <v>65</v>
      </c>
      <c r="H278" s="444" t="s">
        <v>1456</v>
      </c>
      <c r="I278" s="444" t="s">
        <v>1457</v>
      </c>
      <c r="J278" s="444" t="s">
        <v>741</v>
      </c>
      <c r="K278" s="444" t="s">
        <v>39</v>
      </c>
      <c r="L278" s="444" t="s">
        <v>3</v>
      </c>
      <c r="M278" s="444" t="s">
        <v>4</v>
      </c>
      <c r="N278" s="444" t="s">
        <v>102</v>
      </c>
      <c r="O278" s="444" t="s">
        <v>5308</v>
      </c>
      <c r="P278" s="444" t="s">
        <v>13</v>
      </c>
      <c r="Q278" s="444" t="s">
        <v>5309</v>
      </c>
      <c r="R278" s="444" t="s">
        <v>33</v>
      </c>
      <c r="S278" s="444" t="s">
        <v>4393</v>
      </c>
      <c r="T278" s="444" t="s">
        <v>35</v>
      </c>
      <c r="U278" s="444" t="s">
        <v>5426</v>
      </c>
      <c r="V278" s="444">
        <v>10604</v>
      </c>
      <c r="W278" s="444" t="s">
        <v>33</v>
      </c>
      <c r="X278" s="444" t="s">
        <v>6</v>
      </c>
      <c r="Y278" s="444" t="s">
        <v>4</v>
      </c>
      <c r="Z278" s="444" t="s">
        <v>3667</v>
      </c>
      <c r="AA278" s="444" t="s">
        <v>34</v>
      </c>
      <c r="AB278" s="444" t="s">
        <v>4890</v>
      </c>
      <c r="AC278" s="444" t="s">
        <v>202</v>
      </c>
      <c r="AD278" s="444" t="s">
        <v>202</v>
      </c>
      <c r="AE278" s="444" t="s">
        <v>1103</v>
      </c>
      <c r="AF278" s="444" t="s">
        <v>5440</v>
      </c>
      <c r="AG278" s="444" t="s">
        <v>3081</v>
      </c>
      <c r="AH278" s="444">
        <v>25400315</v>
      </c>
      <c r="AI278" s="444">
        <v>25401212</v>
      </c>
      <c r="AJ278" s="444" t="s">
        <v>3080</v>
      </c>
      <c r="AK278" s="447" t="s">
        <v>5441</v>
      </c>
      <c r="AL278" s="444" t="s">
        <v>4824</v>
      </c>
      <c r="AM278" s="444" t="s">
        <v>5442</v>
      </c>
      <c r="AO278" s="444" t="s">
        <v>5312</v>
      </c>
      <c r="AQ278" s="444" t="s">
        <v>5312</v>
      </c>
    </row>
    <row r="279" spans="1:46" x14ac:dyDescent="0.3">
      <c r="A279" s="444" t="str">
        <v>5575</v>
      </c>
      <c r="E279" s="445" t="s">
        <v>7870</v>
      </c>
      <c r="F279" s="446" t="s">
        <v>6132</v>
      </c>
      <c r="G279" s="444" t="s">
        <v>338</v>
      </c>
      <c r="H279" s="444" t="s">
        <v>1774</v>
      </c>
      <c r="I279" s="444" t="s">
        <v>1775</v>
      </c>
      <c r="J279" s="444" t="s">
        <v>741</v>
      </c>
      <c r="K279" s="444" t="s">
        <v>39</v>
      </c>
      <c r="L279" s="444" t="s">
        <v>6</v>
      </c>
      <c r="M279" s="444" t="s">
        <v>4</v>
      </c>
      <c r="N279" s="444" t="s">
        <v>102</v>
      </c>
      <c r="O279" s="444" t="s">
        <v>5308</v>
      </c>
      <c r="P279" s="444" t="s">
        <v>13</v>
      </c>
      <c r="Q279" s="444" t="s">
        <v>5367</v>
      </c>
      <c r="R279" s="444" t="s">
        <v>33</v>
      </c>
      <c r="S279" s="444" t="s">
        <v>4393</v>
      </c>
      <c r="T279" s="444" t="s">
        <v>35</v>
      </c>
      <c r="U279" s="444" t="s">
        <v>5426</v>
      </c>
      <c r="V279" s="444">
        <v>11205</v>
      </c>
      <c r="W279" s="444" t="s">
        <v>33</v>
      </c>
      <c r="X279" s="444" t="s">
        <v>14</v>
      </c>
      <c r="Y279" s="444" t="s">
        <v>5</v>
      </c>
      <c r="Z279" s="444" t="s">
        <v>3703</v>
      </c>
      <c r="AA279" s="444" t="s">
        <v>34</v>
      </c>
      <c r="AB279" s="444" t="s">
        <v>5033</v>
      </c>
      <c r="AC279" s="444" t="s">
        <v>252</v>
      </c>
      <c r="AD279" s="444" t="s">
        <v>252</v>
      </c>
      <c r="AE279" s="444" t="s">
        <v>1103</v>
      </c>
      <c r="AF279" s="444" t="s">
        <v>4440</v>
      </c>
      <c r="AG279" s="444" t="s">
        <v>3308</v>
      </c>
      <c r="AH279" s="444">
        <v>25444532</v>
      </c>
      <c r="AI279" s="444">
        <v>25444532</v>
      </c>
      <c r="AJ279" s="444" t="s">
        <v>3553</v>
      </c>
      <c r="AK279" s="447" t="s">
        <v>6133</v>
      </c>
      <c r="AL279" s="444" t="s">
        <v>6134</v>
      </c>
      <c r="AM279" s="444" t="s">
        <v>6135</v>
      </c>
      <c r="AO279" s="444" t="s">
        <v>5320</v>
      </c>
      <c r="AP279" s="444" t="s">
        <v>2965</v>
      </c>
      <c r="AQ279" s="444" t="s">
        <v>5312</v>
      </c>
    </row>
    <row r="280" spans="1:46" x14ac:dyDescent="0.3">
      <c r="A280" s="444" t="str">
        <v>5576</v>
      </c>
      <c r="E280" s="445" t="s">
        <v>8029</v>
      </c>
      <c r="F280" s="446" t="s">
        <v>6644</v>
      </c>
      <c r="G280" s="444" t="s">
        <v>508</v>
      </c>
      <c r="H280" s="444" t="s">
        <v>2044</v>
      </c>
      <c r="I280" s="444" t="s">
        <v>2045</v>
      </c>
      <c r="J280" s="444" t="s">
        <v>741</v>
      </c>
      <c r="K280" s="444" t="s">
        <v>39</v>
      </c>
      <c r="L280" s="444" t="s">
        <v>2</v>
      </c>
      <c r="M280" s="444" t="s">
        <v>4</v>
      </c>
      <c r="N280" s="444" t="s">
        <v>102</v>
      </c>
      <c r="O280" s="444" t="s">
        <v>5308</v>
      </c>
      <c r="P280" s="444" t="s">
        <v>13</v>
      </c>
      <c r="Q280" s="444" t="s">
        <v>5309</v>
      </c>
      <c r="R280" s="444" t="s">
        <v>33</v>
      </c>
      <c r="S280" s="444" t="s">
        <v>4393</v>
      </c>
      <c r="T280" s="444" t="s">
        <v>33</v>
      </c>
      <c r="U280" s="444" t="s">
        <v>5310</v>
      </c>
      <c r="V280" s="444">
        <v>10304</v>
      </c>
      <c r="W280" s="444" t="s">
        <v>33</v>
      </c>
      <c r="X280" s="444" t="s">
        <v>3</v>
      </c>
      <c r="Y280" s="444" t="s">
        <v>4</v>
      </c>
      <c r="Z280" s="444" t="s">
        <v>3643</v>
      </c>
      <c r="AA280" s="444" t="s">
        <v>34</v>
      </c>
      <c r="AB280" s="444" t="s">
        <v>39</v>
      </c>
      <c r="AC280" s="444" t="s">
        <v>148</v>
      </c>
      <c r="AD280" s="444" t="s">
        <v>148</v>
      </c>
      <c r="AE280" s="444" t="s">
        <v>1103</v>
      </c>
      <c r="AF280" s="444" t="s">
        <v>2046</v>
      </c>
      <c r="AG280" s="444" t="s">
        <v>3318</v>
      </c>
      <c r="AH280" s="444">
        <v>22197519</v>
      </c>
      <c r="AI280" s="444">
        <v>22197519</v>
      </c>
      <c r="AJ280" s="444" t="s">
        <v>5188</v>
      </c>
      <c r="AK280" s="447" t="s">
        <v>6645</v>
      </c>
      <c r="AL280" s="444" t="s">
        <v>5422</v>
      </c>
      <c r="AM280" s="444" t="s">
        <v>6033</v>
      </c>
      <c r="AO280" s="444" t="s">
        <v>5312</v>
      </c>
      <c r="AQ280" s="444" t="s">
        <v>5312</v>
      </c>
    </row>
    <row r="281" spans="1:46" x14ac:dyDescent="0.3">
      <c r="A281" s="444" t="str">
        <v>5577</v>
      </c>
      <c r="E281" s="445" t="s">
        <v>7687</v>
      </c>
      <c r="F281" s="446" t="s">
        <v>5443</v>
      </c>
      <c r="G281" s="444" t="s">
        <v>80</v>
      </c>
      <c r="H281" s="444" t="s">
        <v>1458</v>
      </c>
      <c r="I281" s="444" t="s">
        <v>1459</v>
      </c>
      <c r="J281" s="444" t="s">
        <v>2</v>
      </c>
      <c r="K281" s="444" t="s">
        <v>164</v>
      </c>
      <c r="L281" s="444" t="s">
        <v>5</v>
      </c>
      <c r="M281" s="444" t="s">
        <v>5</v>
      </c>
      <c r="N281" s="444" t="s">
        <v>102</v>
      </c>
      <c r="O281" s="444" t="s">
        <v>5308</v>
      </c>
      <c r="P281" s="444" t="s">
        <v>13</v>
      </c>
      <c r="Q281" s="459" t="s">
        <v>5444</v>
      </c>
      <c r="R281" s="444" t="s">
        <v>33</v>
      </c>
      <c r="S281" s="444" t="s">
        <v>4393</v>
      </c>
      <c r="T281" s="444" t="s">
        <v>33</v>
      </c>
      <c r="U281" s="444" t="s">
        <v>5310</v>
      </c>
      <c r="V281" s="444">
        <v>10701</v>
      </c>
      <c r="W281" s="444" t="s">
        <v>33</v>
      </c>
      <c r="X281" s="444" t="s">
        <v>7</v>
      </c>
      <c r="Y281" s="444" t="s">
        <v>1</v>
      </c>
      <c r="Z281" s="444" t="s">
        <v>3671</v>
      </c>
      <c r="AA281" s="444" t="s">
        <v>34</v>
      </c>
      <c r="AB281" s="444" t="s">
        <v>4903</v>
      </c>
      <c r="AC281" s="444" t="s">
        <v>327</v>
      </c>
      <c r="AD281" s="444" t="s">
        <v>327</v>
      </c>
      <c r="AE281" s="444" t="s">
        <v>1103</v>
      </c>
      <c r="AF281" s="444" t="s">
        <v>1460</v>
      </c>
      <c r="AG281" s="444" t="s">
        <v>4401</v>
      </c>
      <c r="AH281" s="444">
        <v>21061700</v>
      </c>
      <c r="AI281" s="444" t="s">
        <v>4769</v>
      </c>
      <c r="AJ281" s="444" t="s">
        <v>2622</v>
      </c>
      <c r="AK281" s="447" t="s">
        <v>5445</v>
      </c>
      <c r="AL281" s="444" t="s">
        <v>4905</v>
      </c>
      <c r="AM281" s="444" t="s">
        <v>5446</v>
      </c>
      <c r="AO281" s="444" t="s">
        <v>5320</v>
      </c>
      <c r="AP281" s="444" t="s">
        <v>914</v>
      </c>
      <c r="AQ281" s="444" t="s">
        <v>5312</v>
      </c>
    </row>
    <row r="282" spans="1:46" x14ac:dyDescent="0.3">
      <c r="A282" s="444" t="str">
        <v>5578</v>
      </c>
      <c r="E282" s="445" t="s">
        <v>7683</v>
      </c>
      <c r="F282" s="446" t="s">
        <v>5429</v>
      </c>
      <c r="G282" s="444" t="s">
        <v>1184</v>
      </c>
      <c r="H282" s="444" t="s">
        <v>1448</v>
      </c>
      <c r="I282" s="444" t="s">
        <v>1449</v>
      </c>
      <c r="J282" s="444" t="s">
        <v>2</v>
      </c>
      <c r="K282" s="444" t="s">
        <v>164</v>
      </c>
      <c r="L282" s="444" t="s">
        <v>1</v>
      </c>
      <c r="M282" s="444" t="s">
        <v>5</v>
      </c>
      <c r="N282" s="444" t="s">
        <v>102</v>
      </c>
      <c r="O282" s="444" t="s">
        <v>5308</v>
      </c>
      <c r="P282" s="444" t="s">
        <v>13</v>
      </c>
      <c r="Q282" s="444" t="s">
        <v>5314</v>
      </c>
      <c r="R282" s="444" t="s">
        <v>33</v>
      </c>
      <c r="S282" s="444" t="s">
        <v>4393</v>
      </c>
      <c r="T282" s="444" t="s">
        <v>33</v>
      </c>
      <c r="U282" s="444" t="s">
        <v>5310</v>
      </c>
      <c r="V282" s="444">
        <v>10401</v>
      </c>
      <c r="W282" s="444" t="s">
        <v>33</v>
      </c>
      <c r="X282" s="444" t="s">
        <v>4</v>
      </c>
      <c r="Y282" s="444" t="s">
        <v>1</v>
      </c>
      <c r="Z282" s="444" t="s">
        <v>3653</v>
      </c>
      <c r="AA282" s="444" t="s">
        <v>34</v>
      </c>
      <c r="AB282" s="444" t="s">
        <v>164</v>
      </c>
      <c r="AC282" s="444" t="s">
        <v>222</v>
      </c>
      <c r="AD282" s="444" t="s">
        <v>222</v>
      </c>
      <c r="AE282" s="444" t="s">
        <v>1103</v>
      </c>
      <c r="AF282" s="444" t="s">
        <v>1450</v>
      </c>
      <c r="AG282" s="444" t="s">
        <v>2825</v>
      </c>
      <c r="AH282" s="444">
        <v>24166163</v>
      </c>
      <c r="AI282" s="444">
        <v>24165424</v>
      </c>
      <c r="AJ282" s="444" t="s">
        <v>4254</v>
      </c>
      <c r="AK282" s="447" t="s">
        <v>5430</v>
      </c>
      <c r="AL282" s="444" t="s">
        <v>4932</v>
      </c>
      <c r="AM282" s="444" t="s">
        <v>5431</v>
      </c>
      <c r="AO282" s="444" t="s">
        <v>5312</v>
      </c>
      <c r="AQ282" s="444" t="s">
        <v>5312</v>
      </c>
      <c r="AT282" s="444" t="s">
        <v>1376</v>
      </c>
    </row>
    <row r="283" spans="1:46" x14ac:dyDescent="0.3">
      <c r="A283" s="444" t="str">
        <v>5579</v>
      </c>
      <c r="E283" s="445" t="s">
        <v>7883</v>
      </c>
      <c r="F283" s="446" t="s">
        <v>6175</v>
      </c>
      <c r="G283" s="444" t="s">
        <v>213</v>
      </c>
      <c r="H283" s="444" t="s">
        <v>1800</v>
      </c>
      <c r="I283" s="444" t="s">
        <v>1801</v>
      </c>
      <c r="J283" s="444" t="s">
        <v>2</v>
      </c>
      <c r="K283" s="444" t="s">
        <v>164</v>
      </c>
      <c r="L283" s="444" t="s">
        <v>5</v>
      </c>
      <c r="M283" s="444" t="s">
        <v>5</v>
      </c>
      <c r="N283" s="444" t="s">
        <v>102</v>
      </c>
      <c r="O283" s="444" t="s">
        <v>5308</v>
      </c>
      <c r="P283" s="444" t="s">
        <v>13</v>
      </c>
      <c r="Q283" s="444" t="s">
        <v>5594</v>
      </c>
      <c r="R283" s="444" t="s">
        <v>33</v>
      </c>
      <c r="S283" s="444" t="s">
        <v>4393</v>
      </c>
      <c r="T283" s="444" t="s">
        <v>35</v>
      </c>
      <c r="U283" s="444" t="s">
        <v>5426</v>
      </c>
      <c r="V283" s="444">
        <v>10703</v>
      </c>
      <c r="W283" s="444" t="s">
        <v>33</v>
      </c>
      <c r="X283" s="444" t="s">
        <v>7</v>
      </c>
      <c r="Y283" s="444" t="s">
        <v>3</v>
      </c>
      <c r="Z283" s="444" t="s">
        <v>3673</v>
      </c>
      <c r="AA283" s="444" t="s">
        <v>34</v>
      </c>
      <c r="AB283" s="444" t="s">
        <v>4903</v>
      </c>
      <c r="AC283" s="444" t="s">
        <v>330</v>
      </c>
      <c r="AD283" s="444" t="s">
        <v>330</v>
      </c>
      <c r="AE283" s="444" t="s">
        <v>1103</v>
      </c>
      <c r="AF283" s="444" t="s">
        <v>195</v>
      </c>
      <c r="AG283" s="444" t="s">
        <v>2665</v>
      </c>
      <c r="AH283" s="444">
        <v>24186271</v>
      </c>
      <c r="AI283" s="444">
        <v>24188373</v>
      </c>
      <c r="AJ283" s="444" t="s">
        <v>6177</v>
      </c>
      <c r="AK283" s="447" t="s">
        <v>6176</v>
      </c>
      <c r="AL283" s="444" t="s">
        <v>4905</v>
      </c>
      <c r="AM283" s="444" t="s">
        <v>5446</v>
      </c>
      <c r="AO283" s="444" t="s">
        <v>5320</v>
      </c>
      <c r="AP283" s="444" t="s">
        <v>650</v>
      </c>
      <c r="AQ283" s="444" t="s">
        <v>5312</v>
      </c>
    </row>
    <row r="284" spans="1:46" x14ac:dyDescent="0.3">
      <c r="A284" s="444" t="str">
        <v>5580</v>
      </c>
      <c r="E284" s="445" t="s">
        <v>7936</v>
      </c>
      <c r="F284" s="446" t="s">
        <v>6349</v>
      </c>
      <c r="G284" s="444" t="s">
        <v>1083</v>
      </c>
      <c r="H284" s="444" t="s">
        <v>1882</v>
      </c>
      <c r="I284" s="444" t="s">
        <v>3035</v>
      </c>
      <c r="J284" s="444" t="s">
        <v>110</v>
      </c>
      <c r="K284" s="444" t="s">
        <v>377</v>
      </c>
      <c r="L284" s="444" t="s">
        <v>1</v>
      </c>
      <c r="M284" s="444" t="s">
        <v>6</v>
      </c>
      <c r="N284" s="444" t="s">
        <v>102</v>
      </c>
      <c r="O284" s="444" t="s">
        <v>5308</v>
      </c>
      <c r="P284" s="444" t="s">
        <v>13</v>
      </c>
      <c r="Q284" s="444" t="s">
        <v>5569</v>
      </c>
      <c r="R284" s="444" t="s">
        <v>33</v>
      </c>
      <c r="S284" s="444" t="s">
        <v>4393</v>
      </c>
      <c r="T284" s="444" t="s">
        <v>33</v>
      </c>
      <c r="U284" s="444" t="s">
        <v>5310</v>
      </c>
      <c r="V284" s="444">
        <v>11901</v>
      </c>
      <c r="W284" s="444" t="s">
        <v>33</v>
      </c>
      <c r="X284" s="444" t="s">
        <v>378</v>
      </c>
      <c r="Y284" s="444" t="s">
        <v>1</v>
      </c>
      <c r="Z284" s="444" t="s">
        <v>5530</v>
      </c>
      <c r="AA284" s="444" t="s">
        <v>34</v>
      </c>
      <c r="AB284" s="444" t="s">
        <v>377</v>
      </c>
      <c r="AC284" s="444" t="s">
        <v>4815</v>
      </c>
      <c r="AD284" s="444" t="s">
        <v>4390</v>
      </c>
      <c r="AE284" s="444" t="s">
        <v>5531</v>
      </c>
      <c r="AF284" s="444" t="s">
        <v>1883</v>
      </c>
      <c r="AG284" s="444" t="s">
        <v>2676</v>
      </c>
      <c r="AH284" s="444">
        <v>27706669</v>
      </c>
      <c r="AI284" s="444">
        <v>27702555</v>
      </c>
      <c r="AJ284" s="444" t="s">
        <v>4452</v>
      </c>
      <c r="AK284" s="447" t="s">
        <v>6350</v>
      </c>
      <c r="AL284" s="444" t="s">
        <v>4421</v>
      </c>
      <c r="AM284" s="444" t="s">
        <v>5533</v>
      </c>
      <c r="AO284" s="444" t="s">
        <v>5312</v>
      </c>
      <c r="AQ284" s="444" t="s">
        <v>5312</v>
      </c>
      <c r="AT284" s="444" t="s">
        <v>1376</v>
      </c>
    </row>
    <row r="285" spans="1:46" x14ac:dyDescent="0.3">
      <c r="A285" s="444" t="str">
        <v>5581</v>
      </c>
      <c r="E285" s="445" t="s">
        <v>7788</v>
      </c>
      <c r="F285" s="446" t="s">
        <v>5865</v>
      </c>
      <c r="G285" s="444" t="s">
        <v>1087</v>
      </c>
      <c r="H285" s="444" t="s">
        <v>1659</v>
      </c>
      <c r="I285" s="444" t="s">
        <v>3028</v>
      </c>
      <c r="J285" s="444" t="s">
        <v>110</v>
      </c>
      <c r="K285" s="444" t="s">
        <v>377</v>
      </c>
      <c r="L285" s="444" t="s">
        <v>1</v>
      </c>
      <c r="M285" s="444" t="s">
        <v>6</v>
      </c>
      <c r="N285" s="444" t="s">
        <v>102</v>
      </c>
      <c r="O285" s="444" t="s">
        <v>5308</v>
      </c>
      <c r="P285" s="444" t="s">
        <v>13</v>
      </c>
      <c r="Q285" s="444" t="s">
        <v>5309</v>
      </c>
      <c r="R285" s="444" t="s">
        <v>33</v>
      </c>
      <c r="S285" s="444" t="s">
        <v>4393</v>
      </c>
      <c r="T285" s="444" t="s">
        <v>33</v>
      </c>
      <c r="U285" s="444" t="s">
        <v>5310</v>
      </c>
      <c r="V285" s="444">
        <v>11901</v>
      </c>
      <c r="W285" s="444" t="s">
        <v>33</v>
      </c>
      <c r="X285" s="444" t="s">
        <v>378</v>
      </c>
      <c r="Y285" s="444" t="s">
        <v>1</v>
      </c>
      <c r="Z285" s="444" t="s">
        <v>5530</v>
      </c>
      <c r="AA285" s="444" t="s">
        <v>34</v>
      </c>
      <c r="AB285" s="444" t="s">
        <v>377</v>
      </c>
      <c r="AC285" s="444" t="s">
        <v>4815</v>
      </c>
      <c r="AD285" s="444" t="s">
        <v>1660</v>
      </c>
      <c r="AE285" s="444" t="s">
        <v>5531</v>
      </c>
      <c r="AF285" s="444" t="s">
        <v>1661</v>
      </c>
      <c r="AG285" s="444" t="s">
        <v>3093</v>
      </c>
      <c r="AH285" s="444">
        <v>27713020</v>
      </c>
      <c r="AI285" s="444" t="s">
        <v>4769</v>
      </c>
      <c r="AJ285" s="444" t="s">
        <v>5866</v>
      </c>
      <c r="AK285" s="447" t="s">
        <v>5867</v>
      </c>
      <c r="AL285" s="444" t="s">
        <v>4421</v>
      </c>
      <c r="AM285" s="444" t="s">
        <v>5533</v>
      </c>
      <c r="AN285" s="444" t="s">
        <v>5317</v>
      </c>
      <c r="AO285" s="444" t="s">
        <v>5312</v>
      </c>
      <c r="AQ285" s="444" t="s">
        <v>5312</v>
      </c>
    </row>
    <row r="286" spans="1:46" x14ac:dyDescent="0.3">
      <c r="A286" s="444" t="str">
        <v>5582</v>
      </c>
      <c r="E286" s="445" t="s">
        <v>7809</v>
      </c>
      <c r="F286" s="446" t="s">
        <v>5927</v>
      </c>
      <c r="G286" s="444" t="s">
        <v>883</v>
      </c>
      <c r="H286" s="444" t="s">
        <v>1689</v>
      </c>
      <c r="I286" s="444" t="s">
        <v>3029</v>
      </c>
      <c r="J286" s="444" t="s">
        <v>110</v>
      </c>
      <c r="K286" s="444" t="s">
        <v>377</v>
      </c>
      <c r="L286" s="444" t="s">
        <v>3</v>
      </c>
      <c r="M286" s="444" t="s">
        <v>6</v>
      </c>
      <c r="N286" s="444" t="s">
        <v>102</v>
      </c>
      <c r="O286" s="444" t="s">
        <v>5308</v>
      </c>
      <c r="P286" s="444" t="s">
        <v>13</v>
      </c>
      <c r="Q286" s="444" t="s">
        <v>5309</v>
      </c>
      <c r="R286" s="444" t="s">
        <v>33</v>
      </c>
      <c r="S286" s="444" t="s">
        <v>4393</v>
      </c>
      <c r="T286" s="444" t="s">
        <v>33</v>
      </c>
      <c r="U286" s="444" t="s">
        <v>5310</v>
      </c>
      <c r="V286" s="444">
        <v>11903</v>
      </c>
      <c r="W286" s="444" t="s">
        <v>33</v>
      </c>
      <c r="X286" s="444" t="s">
        <v>378</v>
      </c>
      <c r="Y286" s="444" t="s">
        <v>3</v>
      </c>
      <c r="Z286" s="444" t="s">
        <v>3726</v>
      </c>
      <c r="AA286" s="444" t="s">
        <v>34</v>
      </c>
      <c r="AB286" s="444" t="s">
        <v>377</v>
      </c>
      <c r="AC286" s="444" t="s">
        <v>412</v>
      </c>
      <c r="AD286" s="444" t="s">
        <v>111</v>
      </c>
      <c r="AE286" s="444" t="s">
        <v>5531</v>
      </c>
      <c r="AF286" s="444" t="s">
        <v>161</v>
      </c>
      <c r="AG286" s="444" t="s">
        <v>2655</v>
      </c>
      <c r="AH286" s="444">
        <v>27715223</v>
      </c>
      <c r="AI286" s="444" t="s">
        <v>4769</v>
      </c>
      <c r="AJ286" s="444" t="s">
        <v>2855</v>
      </c>
      <c r="AK286" s="447" t="s">
        <v>5928</v>
      </c>
      <c r="AL286" s="444" t="s">
        <v>4921</v>
      </c>
      <c r="AM286" s="444" t="s">
        <v>5929</v>
      </c>
      <c r="AN286" s="444" t="s">
        <v>5317</v>
      </c>
      <c r="AO286" s="444" t="s">
        <v>5312</v>
      </c>
      <c r="AQ286" s="444" t="s">
        <v>5312</v>
      </c>
    </row>
    <row r="287" spans="1:46" x14ac:dyDescent="0.3">
      <c r="A287" s="444" t="str">
        <v>5583</v>
      </c>
      <c r="E287" s="445" t="s">
        <v>7811</v>
      </c>
      <c r="F287" s="446" t="s">
        <v>5934</v>
      </c>
      <c r="G287" s="444" t="s">
        <v>884</v>
      </c>
      <c r="H287" s="444" t="s">
        <v>1692</v>
      </c>
      <c r="I287" s="444" t="s">
        <v>1693</v>
      </c>
      <c r="J287" s="444" t="s">
        <v>4734</v>
      </c>
      <c r="K287" s="444" t="s">
        <v>3280</v>
      </c>
      <c r="L287" s="444" t="s">
        <v>3</v>
      </c>
      <c r="M287" s="444" t="s">
        <v>4729</v>
      </c>
      <c r="N287" s="444" t="s">
        <v>102</v>
      </c>
      <c r="O287" s="444" t="s">
        <v>5308</v>
      </c>
      <c r="P287" s="444" t="s">
        <v>13</v>
      </c>
      <c r="Q287" s="444" t="s">
        <v>5309</v>
      </c>
      <c r="R287" s="444" t="s">
        <v>33</v>
      </c>
      <c r="S287" s="444" t="s">
        <v>4393</v>
      </c>
      <c r="T287" s="444" t="s">
        <v>35</v>
      </c>
      <c r="U287" s="444" t="s">
        <v>5426</v>
      </c>
      <c r="V287" s="444">
        <v>60303</v>
      </c>
      <c r="W287" s="444" t="s">
        <v>72</v>
      </c>
      <c r="X287" s="444" t="s">
        <v>3</v>
      </c>
      <c r="Y287" s="444" t="s">
        <v>3</v>
      </c>
      <c r="Z287" s="444" t="s">
        <v>4002</v>
      </c>
      <c r="AA287" s="444" t="s">
        <v>73</v>
      </c>
      <c r="AB287" s="444" t="s">
        <v>515</v>
      </c>
      <c r="AC287" s="444" t="s">
        <v>531</v>
      </c>
      <c r="AD287" s="444" t="s">
        <v>531</v>
      </c>
      <c r="AE287" s="444" t="s">
        <v>5531</v>
      </c>
      <c r="AF287" s="444" t="s">
        <v>5935</v>
      </c>
      <c r="AG287" s="444" t="s">
        <v>3094</v>
      </c>
      <c r="AH287" s="444">
        <v>27428036</v>
      </c>
      <c r="AI287" s="444">
        <v>87216925</v>
      </c>
      <c r="AJ287" s="444" t="s">
        <v>5000</v>
      </c>
      <c r="AK287" s="447" t="s">
        <v>5936</v>
      </c>
      <c r="AL287" s="444" t="s">
        <v>5081</v>
      </c>
      <c r="AM287" s="444" t="s">
        <v>5937</v>
      </c>
      <c r="AO287" s="444" t="s">
        <v>5312</v>
      </c>
      <c r="AQ287" s="444" t="s">
        <v>5312</v>
      </c>
    </row>
    <row r="288" spans="1:46" x14ac:dyDescent="0.3">
      <c r="A288" s="444" t="str">
        <v>5584</v>
      </c>
      <c r="E288" s="445" t="s">
        <v>7810</v>
      </c>
      <c r="F288" s="446" t="s">
        <v>5930</v>
      </c>
      <c r="G288" s="444" t="s">
        <v>934</v>
      </c>
      <c r="H288" s="444" t="s">
        <v>1690</v>
      </c>
      <c r="I288" s="444" t="s">
        <v>1691</v>
      </c>
      <c r="J288" s="444" t="s">
        <v>4734</v>
      </c>
      <c r="K288" s="444" t="s">
        <v>3280</v>
      </c>
      <c r="L288" s="444" t="s">
        <v>4</v>
      </c>
      <c r="M288" s="444" t="s">
        <v>4729</v>
      </c>
      <c r="N288" s="444" t="s">
        <v>102</v>
      </c>
      <c r="O288" s="444" t="s">
        <v>5308</v>
      </c>
      <c r="P288" s="444" t="s">
        <v>13</v>
      </c>
      <c r="Q288" s="444" t="s">
        <v>5309</v>
      </c>
      <c r="R288" s="444" t="s">
        <v>33</v>
      </c>
      <c r="S288" s="444" t="s">
        <v>4393</v>
      </c>
      <c r="T288" s="444" t="s">
        <v>35</v>
      </c>
      <c r="U288" s="444" t="s">
        <v>5426</v>
      </c>
      <c r="V288" s="444">
        <v>60308</v>
      </c>
      <c r="W288" s="444" t="s">
        <v>72</v>
      </c>
      <c r="X288" s="444" t="s">
        <v>3</v>
      </c>
      <c r="Y288" s="444" t="s">
        <v>9</v>
      </c>
      <c r="Z288" s="444" t="s">
        <v>4007</v>
      </c>
      <c r="AA288" s="444" t="s">
        <v>73</v>
      </c>
      <c r="AB288" s="444" t="s">
        <v>515</v>
      </c>
      <c r="AC288" s="444" t="s">
        <v>4997</v>
      </c>
      <c r="AD288" s="444" t="s">
        <v>167</v>
      </c>
      <c r="AE288" s="444" t="s">
        <v>5531</v>
      </c>
      <c r="AF288" s="444" t="s">
        <v>5931</v>
      </c>
      <c r="AG288" s="444" t="s">
        <v>4425</v>
      </c>
      <c r="AH288" s="444">
        <v>27431006</v>
      </c>
      <c r="AI288" s="444">
        <v>87090486</v>
      </c>
      <c r="AJ288" s="444" t="s">
        <v>4998</v>
      </c>
      <c r="AK288" s="447" t="s">
        <v>5932</v>
      </c>
      <c r="AL288" s="444" t="s">
        <v>4999</v>
      </c>
      <c r="AM288" s="444" t="s">
        <v>5933</v>
      </c>
      <c r="AO288" s="444" t="s">
        <v>5312</v>
      </c>
      <c r="AQ288" s="444" t="s">
        <v>5312</v>
      </c>
    </row>
    <row r="289" spans="1:46" x14ac:dyDescent="0.3">
      <c r="A289" s="444" t="str">
        <v>5585</v>
      </c>
      <c r="E289" s="445" t="s">
        <v>7898</v>
      </c>
      <c r="F289" s="446" t="s">
        <v>6221</v>
      </c>
      <c r="G289" s="444" t="s">
        <v>370</v>
      </c>
      <c r="H289" s="444" t="s">
        <v>1827</v>
      </c>
      <c r="I289" s="444" t="s">
        <v>1828</v>
      </c>
      <c r="J289" s="444" t="s">
        <v>4734</v>
      </c>
      <c r="K289" s="444" t="s">
        <v>3280</v>
      </c>
      <c r="L289" s="444" t="s">
        <v>13</v>
      </c>
      <c r="M289" s="444" t="s">
        <v>4729</v>
      </c>
      <c r="N289" s="444" t="s">
        <v>102</v>
      </c>
      <c r="O289" s="444" t="s">
        <v>5308</v>
      </c>
      <c r="P289" s="444" t="s">
        <v>13</v>
      </c>
      <c r="Q289" s="444" t="s">
        <v>5367</v>
      </c>
      <c r="R289" s="444" t="s">
        <v>33</v>
      </c>
      <c r="S289" s="444" t="s">
        <v>4393</v>
      </c>
      <c r="T289" s="444" t="s">
        <v>35</v>
      </c>
      <c r="U289" s="444" t="s">
        <v>5426</v>
      </c>
      <c r="V289" s="444">
        <v>60304</v>
      </c>
      <c r="W289" s="444" t="s">
        <v>72</v>
      </c>
      <c r="X289" s="444" t="s">
        <v>3</v>
      </c>
      <c r="Y289" s="444" t="s">
        <v>4</v>
      </c>
      <c r="Z289" s="444" t="s">
        <v>4003</v>
      </c>
      <c r="AA289" s="444" t="s">
        <v>73</v>
      </c>
      <c r="AB289" s="444" t="s">
        <v>515</v>
      </c>
      <c r="AC289" s="444" t="s">
        <v>556</v>
      </c>
      <c r="AD289" s="444" t="s">
        <v>556</v>
      </c>
      <c r="AE289" s="444" t="s">
        <v>5531</v>
      </c>
      <c r="AF289" s="444" t="s">
        <v>6222</v>
      </c>
      <c r="AG289" s="444" t="s">
        <v>2797</v>
      </c>
      <c r="AH289" s="444">
        <v>27302459</v>
      </c>
      <c r="AI289" s="444">
        <v>84073821</v>
      </c>
      <c r="AJ289" s="444" t="s">
        <v>5048</v>
      </c>
      <c r="AK289" s="447" t="s">
        <v>6223</v>
      </c>
      <c r="AL289" s="444" t="s">
        <v>5049</v>
      </c>
      <c r="AM289" s="444" t="s">
        <v>6224</v>
      </c>
      <c r="AO289" s="444" t="s">
        <v>5312</v>
      </c>
      <c r="AQ289" s="444" t="s">
        <v>5312</v>
      </c>
    </row>
    <row r="290" spans="1:46" x14ac:dyDescent="0.3">
      <c r="A290" s="444" t="str">
        <v>5586</v>
      </c>
      <c r="E290" s="445" t="s">
        <v>8036</v>
      </c>
      <c r="F290" s="446" t="s">
        <v>6665</v>
      </c>
      <c r="G290" s="444" t="s">
        <v>1100</v>
      </c>
      <c r="H290" s="444" t="s">
        <v>2058</v>
      </c>
      <c r="I290" s="444" t="s">
        <v>2059</v>
      </c>
      <c r="J290" s="444" t="s">
        <v>4734</v>
      </c>
      <c r="K290" s="444" t="s">
        <v>3280</v>
      </c>
      <c r="L290" s="444" t="s">
        <v>2</v>
      </c>
      <c r="M290" s="444" t="s">
        <v>4729</v>
      </c>
      <c r="N290" s="444" t="s">
        <v>102</v>
      </c>
      <c r="O290" s="444" t="s">
        <v>5308</v>
      </c>
      <c r="P290" s="444" t="s">
        <v>13</v>
      </c>
      <c r="Q290" s="444" t="s">
        <v>5309</v>
      </c>
      <c r="R290" s="444" t="s">
        <v>33</v>
      </c>
      <c r="S290" s="444" t="s">
        <v>4393</v>
      </c>
      <c r="T290" s="444" t="s">
        <v>35</v>
      </c>
      <c r="U290" s="444" t="s">
        <v>5426</v>
      </c>
      <c r="V290" s="444">
        <v>60302</v>
      </c>
      <c r="W290" s="444" t="s">
        <v>72</v>
      </c>
      <c r="X290" s="444" t="s">
        <v>3</v>
      </c>
      <c r="Y290" s="444" t="s">
        <v>2</v>
      </c>
      <c r="Z290" s="444" t="s">
        <v>4001</v>
      </c>
      <c r="AA290" s="444" t="s">
        <v>73</v>
      </c>
      <c r="AB290" s="444" t="s">
        <v>515</v>
      </c>
      <c r="AC290" s="444" t="s">
        <v>5133</v>
      </c>
      <c r="AD290" s="444" t="s">
        <v>2060</v>
      </c>
      <c r="AE290" s="444" t="s">
        <v>5531</v>
      </c>
      <c r="AF290" s="444" t="s">
        <v>6666</v>
      </c>
      <c r="AG290" s="444" t="s">
        <v>2904</v>
      </c>
      <c r="AH290" s="444">
        <v>27421085</v>
      </c>
      <c r="AI290" s="444" t="s">
        <v>4769</v>
      </c>
      <c r="AJ290" s="444" t="s">
        <v>2061</v>
      </c>
      <c r="AK290" s="447" t="s">
        <v>6667</v>
      </c>
      <c r="AL290" s="444" t="s">
        <v>5134</v>
      </c>
      <c r="AM290" s="444" t="s">
        <v>6668</v>
      </c>
      <c r="AO290" s="444" t="s">
        <v>5312</v>
      </c>
      <c r="AQ290" s="444" t="s">
        <v>5312</v>
      </c>
    </row>
    <row r="291" spans="1:46" x14ac:dyDescent="0.3">
      <c r="A291" s="444" t="str">
        <v>5587</v>
      </c>
      <c r="E291" s="445" t="s">
        <v>7860</v>
      </c>
      <c r="F291" s="446" t="s">
        <v>6104</v>
      </c>
      <c r="G291" s="444" t="s">
        <v>325</v>
      </c>
      <c r="H291" s="444" t="s">
        <v>1764</v>
      </c>
      <c r="I291" s="444" t="s">
        <v>3032</v>
      </c>
      <c r="J291" s="444" t="s">
        <v>110</v>
      </c>
      <c r="K291" s="444" t="s">
        <v>377</v>
      </c>
      <c r="L291" s="444" t="s">
        <v>1</v>
      </c>
      <c r="M291" s="444" t="s">
        <v>6</v>
      </c>
      <c r="N291" s="444" t="s">
        <v>102</v>
      </c>
      <c r="O291" s="444" t="s">
        <v>5308</v>
      </c>
      <c r="P291" s="444" t="s">
        <v>13</v>
      </c>
      <c r="R291" s="444" t="s">
        <v>48</v>
      </c>
      <c r="S291" s="444" t="s">
        <v>4838</v>
      </c>
      <c r="T291" s="444" t="s">
        <v>33</v>
      </c>
      <c r="U291" s="444" t="s">
        <v>5310</v>
      </c>
      <c r="V291" s="444">
        <v>11901</v>
      </c>
      <c r="W291" s="444" t="s">
        <v>33</v>
      </c>
      <c r="X291" s="444" t="s">
        <v>378</v>
      </c>
      <c r="Y291" s="444" t="s">
        <v>1</v>
      </c>
      <c r="Z291" s="444" t="s">
        <v>5530</v>
      </c>
      <c r="AA291" s="444" t="s">
        <v>34</v>
      </c>
      <c r="AB291" s="444" t="s">
        <v>377</v>
      </c>
      <c r="AC291" s="444" t="s">
        <v>4815</v>
      </c>
      <c r="AD291" s="444" t="s">
        <v>713</v>
      </c>
      <c r="AE291" s="444" t="s">
        <v>5531</v>
      </c>
      <c r="AF291" s="444" t="s">
        <v>6105</v>
      </c>
      <c r="AG291" s="444" t="s">
        <v>4439</v>
      </c>
      <c r="AH291" s="444">
        <v>27022349</v>
      </c>
      <c r="AI291" s="444">
        <v>27718311</v>
      </c>
      <c r="AJ291" s="444" t="s">
        <v>4438</v>
      </c>
      <c r="AK291" s="447" t="s">
        <v>6106</v>
      </c>
      <c r="AL291" s="444" t="s">
        <v>4421</v>
      </c>
      <c r="AM291" s="444" t="s">
        <v>5533</v>
      </c>
      <c r="AO291" s="444" t="s">
        <v>5312</v>
      </c>
      <c r="AQ291" s="444" t="s">
        <v>5312</v>
      </c>
    </row>
    <row r="292" spans="1:46" x14ac:dyDescent="0.3">
      <c r="A292" s="444" t="str">
        <v>5590</v>
      </c>
      <c r="E292" s="445" t="s">
        <v>7861</v>
      </c>
      <c r="F292" s="446" t="s">
        <v>6107</v>
      </c>
      <c r="G292" s="444" t="s">
        <v>326</v>
      </c>
      <c r="H292" s="444" t="s">
        <v>1765</v>
      </c>
      <c r="I292" s="444" t="s">
        <v>3033</v>
      </c>
      <c r="J292" s="444" t="s">
        <v>110</v>
      </c>
      <c r="K292" s="444" t="s">
        <v>377</v>
      </c>
      <c r="L292" s="444" t="s">
        <v>3</v>
      </c>
      <c r="M292" s="444" t="s">
        <v>6</v>
      </c>
      <c r="N292" s="444" t="s">
        <v>102</v>
      </c>
      <c r="O292" s="444" t="s">
        <v>5308</v>
      </c>
      <c r="P292" s="444" t="s">
        <v>13</v>
      </c>
      <c r="Q292" s="444" t="s">
        <v>5309</v>
      </c>
      <c r="R292" s="444" t="s">
        <v>33</v>
      </c>
      <c r="S292" s="444" t="s">
        <v>4393</v>
      </c>
      <c r="T292" s="444" t="s">
        <v>33</v>
      </c>
      <c r="U292" s="444" t="s">
        <v>5310</v>
      </c>
      <c r="V292" s="444">
        <v>11903</v>
      </c>
      <c r="W292" s="444" t="s">
        <v>33</v>
      </c>
      <c r="X292" s="444" t="s">
        <v>378</v>
      </c>
      <c r="Y292" s="444" t="s">
        <v>3</v>
      </c>
      <c r="Z292" s="444" t="s">
        <v>3726</v>
      </c>
      <c r="AA292" s="444" t="s">
        <v>34</v>
      </c>
      <c r="AB292" s="444" t="s">
        <v>377</v>
      </c>
      <c r="AC292" s="444" t="s">
        <v>412</v>
      </c>
      <c r="AD292" s="444" t="s">
        <v>471</v>
      </c>
      <c r="AE292" s="444" t="s">
        <v>5531</v>
      </c>
      <c r="AF292" s="444" t="s">
        <v>1766</v>
      </c>
      <c r="AG292" s="444" t="s">
        <v>3103</v>
      </c>
      <c r="AH292" s="444">
        <v>27713142</v>
      </c>
      <c r="AI292" s="444">
        <v>27715605</v>
      </c>
      <c r="AJ292" s="444" t="s">
        <v>6108</v>
      </c>
      <c r="AK292" s="447" t="s">
        <v>6109</v>
      </c>
      <c r="AL292" s="444" t="s">
        <v>4921</v>
      </c>
      <c r="AM292" s="444" t="s">
        <v>6110</v>
      </c>
      <c r="AO292" s="444" t="s">
        <v>5312</v>
      </c>
      <c r="AQ292" s="444" t="s">
        <v>5312</v>
      </c>
    </row>
    <row r="293" spans="1:46" x14ac:dyDescent="0.3">
      <c r="A293" s="444" t="str">
        <v>5591</v>
      </c>
      <c r="E293" s="445" t="s">
        <v>7713</v>
      </c>
      <c r="F293" s="446" t="s">
        <v>5528</v>
      </c>
      <c r="G293" s="444" t="s">
        <v>1034</v>
      </c>
      <c r="H293" s="444" t="s">
        <v>1515</v>
      </c>
      <c r="I293" s="444" t="s">
        <v>1516</v>
      </c>
      <c r="J293" s="444" t="s">
        <v>110</v>
      </c>
      <c r="K293" s="444" t="s">
        <v>377</v>
      </c>
      <c r="L293" s="444" t="s">
        <v>1</v>
      </c>
      <c r="M293" s="444" t="s">
        <v>6</v>
      </c>
      <c r="N293" s="444" t="s">
        <v>102</v>
      </c>
      <c r="O293" s="444" t="s">
        <v>5308</v>
      </c>
      <c r="P293" s="444" t="s">
        <v>13</v>
      </c>
      <c r="Q293" s="444" t="s">
        <v>5529</v>
      </c>
      <c r="R293" s="444" t="s">
        <v>33</v>
      </c>
      <c r="S293" s="444" t="s">
        <v>4393</v>
      </c>
      <c r="T293" s="444" t="s">
        <v>33</v>
      </c>
      <c r="U293" s="444" t="s">
        <v>5310</v>
      </c>
      <c r="V293" s="444">
        <v>11901</v>
      </c>
      <c r="W293" s="444" t="s">
        <v>33</v>
      </c>
      <c r="X293" s="444" t="s">
        <v>378</v>
      </c>
      <c r="Y293" s="444" t="s">
        <v>1</v>
      </c>
      <c r="Z293" s="444" t="s">
        <v>5530</v>
      </c>
      <c r="AA293" s="444" t="s">
        <v>34</v>
      </c>
      <c r="AB293" s="444" t="s">
        <v>377</v>
      </c>
      <c r="AC293" s="444" t="s">
        <v>4815</v>
      </c>
      <c r="AD293" s="444" t="s">
        <v>1517</v>
      </c>
      <c r="AE293" s="444" t="s">
        <v>5531</v>
      </c>
      <c r="AF293" s="444" t="s">
        <v>3293</v>
      </c>
      <c r="AG293" s="444" t="s">
        <v>3086</v>
      </c>
      <c r="AH293" s="444">
        <v>27710425</v>
      </c>
      <c r="AI293" s="444" t="s">
        <v>4769</v>
      </c>
      <c r="AJ293" s="444" t="s">
        <v>4962</v>
      </c>
      <c r="AK293" s="447" t="s">
        <v>5532</v>
      </c>
      <c r="AL293" s="444" t="s">
        <v>4421</v>
      </c>
      <c r="AM293" s="444" t="s">
        <v>5533</v>
      </c>
      <c r="AO293" s="444" t="s">
        <v>5312</v>
      </c>
      <c r="AQ293" s="444" t="s">
        <v>5312</v>
      </c>
    </row>
    <row r="294" spans="1:46" x14ac:dyDescent="0.3">
      <c r="A294" s="444" t="str">
        <v>5596</v>
      </c>
      <c r="E294" s="445" t="s">
        <v>7807</v>
      </c>
      <c r="F294" s="446" t="s">
        <v>5917</v>
      </c>
      <c r="G294" s="444" t="s">
        <v>1075</v>
      </c>
      <c r="H294" s="444" t="s">
        <v>1685</v>
      </c>
      <c r="I294" s="444" t="s">
        <v>1686</v>
      </c>
      <c r="J294" s="444" t="s">
        <v>110</v>
      </c>
      <c r="K294" s="444" t="s">
        <v>377</v>
      </c>
      <c r="L294" s="444" t="s">
        <v>10</v>
      </c>
      <c r="M294" s="444" t="s">
        <v>6</v>
      </c>
      <c r="N294" s="444" t="s">
        <v>102</v>
      </c>
      <c r="O294" s="444" t="s">
        <v>5308</v>
      </c>
      <c r="P294" s="444" t="s">
        <v>13</v>
      </c>
      <c r="Q294" s="444" t="s">
        <v>5309</v>
      </c>
      <c r="R294" s="444" t="s">
        <v>33</v>
      </c>
      <c r="S294" s="444" t="s">
        <v>4393</v>
      </c>
      <c r="T294" s="444" t="s">
        <v>35</v>
      </c>
      <c r="U294" s="444" t="s">
        <v>5426</v>
      </c>
      <c r="V294" s="444">
        <v>11905</v>
      </c>
      <c r="W294" s="444" t="s">
        <v>33</v>
      </c>
      <c r="X294" s="444" t="s">
        <v>378</v>
      </c>
      <c r="Y294" s="444" t="s">
        <v>5</v>
      </c>
      <c r="Z294" s="444" t="s">
        <v>3728</v>
      </c>
      <c r="AA294" s="444" t="s">
        <v>34</v>
      </c>
      <c r="AB294" s="444" t="s">
        <v>377</v>
      </c>
      <c r="AC294" s="444" t="s">
        <v>228</v>
      </c>
      <c r="AD294" s="444" t="s">
        <v>228</v>
      </c>
      <c r="AE294" s="444" t="s">
        <v>5531</v>
      </c>
      <c r="AF294" s="444" t="s">
        <v>5918</v>
      </c>
      <c r="AG294" s="444" t="s">
        <v>2654</v>
      </c>
      <c r="AH294" s="444">
        <v>27311153</v>
      </c>
      <c r="AI294" s="444" t="s">
        <v>4769</v>
      </c>
      <c r="AJ294" s="444" t="s">
        <v>5920</v>
      </c>
      <c r="AK294" s="447" t="s">
        <v>5919</v>
      </c>
      <c r="AL294" s="444" t="s">
        <v>5921</v>
      </c>
      <c r="AM294" s="444" t="s">
        <v>5922</v>
      </c>
      <c r="AO294" s="444" t="s">
        <v>5312</v>
      </c>
      <c r="AQ294" s="444" t="s">
        <v>5312</v>
      </c>
    </row>
    <row r="295" spans="1:46" x14ac:dyDescent="0.3">
      <c r="A295" s="444" t="str">
        <v>5598</v>
      </c>
      <c r="E295" s="445" t="s">
        <v>7924</v>
      </c>
      <c r="F295" s="446" t="s">
        <v>6307</v>
      </c>
      <c r="G295" s="444" t="s">
        <v>402</v>
      </c>
      <c r="H295" s="444" t="s">
        <v>1869</v>
      </c>
      <c r="I295" s="444" t="s">
        <v>1870</v>
      </c>
      <c r="J295" s="444" t="s">
        <v>3</v>
      </c>
      <c r="K295" s="444" t="s">
        <v>58</v>
      </c>
      <c r="L295" s="444" t="s">
        <v>11</v>
      </c>
      <c r="M295" s="444" t="s">
        <v>9</v>
      </c>
      <c r="N295" s="444" t="s">
        <v>102</v>
      </c>
      <c r="O295" s="444" t="s">
        <v>5308</v>
      </c>
      <c r="P295" s="444" t="s">
        <v>13</v>
      </c>
      <c r="Q295" s="444" t="s">
        <v>5309</v>
      </c>
      <c r="R295" s="444" t="s">
        <v>33</v>
      </c>
      <c r="S295" s="444" t="s">
        <v>4393</v>
      </c>
      <c r="T295" s="444" t="s">
        <v>33</v>
      </c>
      <c r="U295" s="444" t="s">
        <v>5310</v>
      </c>
      <c r="V295" s="444">
        <v>20303</v>
      </c>
      <c r="W295" s="444" t="s">
        <v>35</v>
      </c>
      <c r="X295" s="444" t="s">
        <v>3</v>
      </c>
      <c r="Y295" s="444" t="s">
        <v>3</v>
      </c>
      <c r="Z295" s="444" t="s">
        <v>3764</v>
      </c>
      <c r="AA295" s="444" t="s">
        <v>58</v>
      </c>
      <c r="AB295" s="444" t="s">
        <v>229</v>
      </c>
      <c r="AC295" s="444" t="s">
        <v>34</v>
      </c>
      <c r="AD295" s="444" t="s">
        <v>1214</v>
      </c>
      <c r="AE295" s="444" t="s">
        <v>1103</v>
      </c>
      <c r="AF295" s="444" t="s">
        <v>6308</v>
      </c>
      <c r="AG295" s="444" t="s">
        <v>3110</v>
      </c>
      <c r="AH295" s="444">
        <v>24942250</v>
      </c>
      <c r="AI295" s="444">
        <v>24940900</v>
      </c>
      <c r="AJ295" s="444" t="s">
        <v>4441</v>
      </c>
      <c r="AK295" s="447" t="s">
        <v>6309</v>
      </c>
      <c r="AL295" s="444" t="s">
        <v>5584</v>
      </c>
      <c r="AM295" s="444" t="s">
        <v>5585</v>
      </c>
      <c r="AO295" s="444" t="s">
        <v>5312</v>
      </c>
      <c r="AQ295" s="444" t="s">
        <v>5312</v>
      </c>
    </row>
    <row r="296" spans="1:46" x14ac:dyDescent="0.3">
      <c r="A296" s="444" t="str">
        <v>5645</v>
      </c>
      <c r="E296" s="445" t="s">
        <v>7882</v>
      </c>
      <c r="F296" s="446" t="s">
        <v>6173</v>
      </c>
      <c r="G296" s="444" t="s">
        <v>358</v>
      </c>
      <c r="H296" s="444" t="s">
        <v>1798</v>
      </c>
      <c r="I296" s="444" t="s">
        <v>1799</v>
      </c>
      <c r="J296" s="444" t="s">
        <v>3</v>
      </c>
      <c r="K296" s="444" t="s">
        <v>58</v>
      </c>
      <c r="L296" s="444" t="s">
        <v>7</v>
      </c>
      <c r="M296" s="444" t="s">
        <v>9</v>
      </c>
      <c r="N296" s="444" t="s">
        <v>102</v>
      </c>
      <c r="O296" s="444" t="s">
        <v>5308</v>
      </c>
      <c r="P296" s="444" t="s">
        <v>13</v>
      </c>
      <c r="Q296" s="444" t="s">
        <v>5529</v>
      </c>
      <c r="R296" s="444" t="s">
        <v>33</v>
      </c>
      <c r="S296" s="444" t="s">
        <v>4393</v>
      </c>
      <c r="T296" s="444" t="s">
        <v>33</v>
      </c>
      <c r="U296" s="444" t="s">
        <v>5310</v>
      </c>
      <c r="V296" s="444">
        <v>20804</v>
      </c>
      <c r="W296" s="444" t="s">
        <v>35</v>
      </c>
      <c r="X296" s="444" t="s">
        <v>9</v>
      </c>
      <c r="Y296" s="444" t="s">
        <v>4</v>
      </c>
      <c r="Z296" s="444" t="s">
        <v>3797</v>
      </c>
      <c r="AA296" s="444" t="s">
        <v>58</v>
      </c>
      <c r="AB296" s="444" t="s">
        <v>210</v>
      </c>
      <c r="AC296" s="444" t="s">
        <v>5040</v>
      </c>
      <c r="AD296" s="444" t="s">
        <v>609</v>
      </c>
      <c r="AE296" s="444" t="s">
        <v>1103</v>
      </c>
      <c r="AF296" s="444" t="s">
        <v>6174</v>
      </c>
      <c r="AG296" s="444" t="s">
        <v>2664</v>
      </c>
      <c r="AH296" s="444">
        <v>24588211</v>
      </c>
      <c r="AI296" s="444">
        <v>24588211</v>
      </c>
      <c r="AJ296" s="444" t="s">
        <v>1695</v>
      </c>
      <c r="AK296" s="447" t="s">
        <v>5552</v>
      </c>
      <c r="AL296" s="444" t="s">
        <v>5612</v>
      </c>
      <c r="AM296" s="444" t="s">
        <v>5613</v>
      </c>
      <c r="AO296" s="444" t="s">
        <v>5312</v>
      </c>
      <c r="AQ296" s="444" t="s">
        <v>5312</v>
      </c>
    </row>
    <row r="297" spans="1:46" x14ac:dyDescent="0.3">
      <c r="A297" s="444" t="str">
        <v>5655</v>
      </c>
      <c r="E297" s="445" t="s">
        <v>7911</v>
      </c>
      <c r="F297" s="446" t="s">
        <v>6267</v>
      </c>
      <c r="G297" s="444" t="s">
        <v>386</v>
      </c>
      <c r="H297" s="444" t="s">
        <v>1846</v>
      </c>
      <c r="I297" s="444" t="s">
        <v>1847</v>
      </c>
      <c r="J297" s="444" t="s">
        <v>3</v>
      </c>
      <c r="K297" s="444" t="s">
        <v>58</v>
      </c>
      <c r="L297" s="444" t="s">
        <v>5</v>
      </c>
      <c r="M297" s="444" t="s">
        <v>9</v>
      </c>
      <c r="N297" s="444" t="s">
        <v>102</v>
      </c>
      <c r="O297" s="444" t="s">
        <v>5308</v>
      </c>
      <c r="P297" s="444" t="s">
        <v>13</v>
      </c>
      <c r="Q297" s="444" t="s">
        <v>5309</v>
      </c>
      <c r="R297" s="444" t="s">
        <v>33</v>
      </c>
      <c r="S297" s="444" t="s">
        <v>4393</v>
      </c>
      <c r="T297" s="444" t="s">
        <v>33</v>
      </c>
      <c r="U297" s="444" t="s">
        <v>5310</v>
      </c>
      <c r="V297" s="444">
        <v>20112</v>
      </c>
      <c r="W297" s="444" t="s">
        <v>35</v>
      </c>
      <c r="X297" s="444" t="s">
        <v>1</v>
      </c>
      <c r="Y297" s="444" t="s">
        <v>14</v>
      </c>
      <c r="Z297" s="444" t="s">
        <v>3747</v>
      </c>
      <c r="AA297" s="444" t="s">
        <v>58</v>
      </c>
      <c r="AB297" s="444" t="s">
        <v>58</v>
      </c>
      <c r="AC297" s="444" t="s">
        <v>492</v>
      </c>
      <c r="AD297" s="444" t="s">
        <v>607</v>
      </c>
      <c r="AE297" s="444" t="s">
        <v>1103</v>
      </c>
      <c r="AF297" s="444" t="s">
        <v>4272</v>
      </c>
      <c r="AG297" s="444" t="s">
        <v>4271</v>
      </c>
      <c r="AH297" s="444">
        <v>24302885</v>
      </c>
      <c r="AI297" s="444">
        <v>24302885</v>
      </c>
      <c r="AJ297" s="444" t="s">
        <v>6269</v>
      </c>
      <c r="AK297" s="447" t="s">
        <v>6268</v>
      </c>
      <c r="AL297" s="444" t="s">
        <v>4813</v>
      </c>
      <c r="AM297" s="444" t="s">
        <v>5559</v>
      </c>
      <c r="AO297" s="444" t="s">
        <v>5312</v>
      </c>
      <c r="AQ297" s="444" t="s">
        <v>5312</v>
      </c>
    </row>
    <row r="298" spans="1:46" x14ac:dyDescent="0.3">
      <c r="A298" s="444" t="str">
        <v>5656</v>
      </c>
      <c r="E298" s="445" t="s">
        <v>7912</v>
      </c>
      <c r="F298" s="446" t="s">
        <v>6270</v>
      </c>
      <c r="G298" s="444" t="s">
        <v>387</v>
      </c>
      <c r="H298" s="444" t="s">
        <v>1848</v>
      </c>
      <c r="I298" s="444" t="s">
        <v>1849</v>
      </c>
      <c r="J298" s="444" t="s">
        <v>3</v>
      </c>
      <c r="K298" s="444" t="s">
        <v>58</v>
      </c>
      <c r="L298" s="444" t="s">
        <v>6</v>
      </c>
      <c r="M298" s="444" t="s">
        <v>9</v>
      </c>
      <c r="N298" s="444" t="s">
        <v>102</v>
      </c>
      <c r="O298" s="444" t="s">
        <v>5308</v>
      </c>
      <c r="P298" s="444" t="s">
        <v>13</v>
      </c>
      <c r="Q298" s="444" t="s">
        <v>5309</v>
      </c>
      <c r="R298" s="444" t="s">
        <v>33</v>
      </c>
      <c r="S298" s="444" t="s">
        <v>4393</v>
      </c>
      <c r="T298" s="444" t="s">
        <v>33</v>
      </c>
      <c r="U298" s="444" t="s">
        <v>5310</v>
      </c>
      <c r="V298" s="444">
        <v>20304</v>
      </c>
      <c r="W298" s="444" t="s">
        <v>35</v>
      </c>
      <c r="X298" s="444" t="s">
        <v>3</v>
      </c>
      <c r="Y298" s="444" t="s">
        <v>4</v>
      </c>
      <c r="Z298" s="444" t="s">
        <v>3765</v>
      </c>
      <c r="AA298" s="444" t="s">
        <v>58</v>
      </c>
      <c r="AB298" s="444" t="s">
        <v>229</v>
      </c>
      <c r="AC298" s="444" t="s">
        <v>618</v>
      </c>
      <c r="AD298" s="444" t="s">
        <v>618</v>
      </c>
      <c r="AE298" s="444" t="s">
        <v>1103</v>
      </c>
      <c r="AF298" s="444" t="s">
        <v>1850</v>
      </c>
      <c r="AG298" s="444" t="s">
        <v>2874</v>
      </c>
      <c r="AH298" s="444">
        <v>24947522</v>
      </c>
      <c r="AI298" s="444">
        <v>24945584</v>
      </c>
      <c r="AJ298" s="444" t="s">
        <v>4252</v>
      </c>
      <c r="AK298" s="447" t="s">
        <v>6271</v>
      </c>
      <c r="AL298" s="444" t="s">
        <v>5589</v>
      </c>
      <c r="AM298" s="444" t="s">
        <v>5590</v>
      </c>
      <c r="AO298" s="444" t="s">
        <v>5312</v>
      </c>
      <c r="AQ298" s="444" t="s">
        <v>5312</v>
      </c>
    </row>
    <row r="299" spans="1:46" x14ac:dyDescent="0.3">
      <c r="A299" s="444" t="str">
        <v>5657</v>
      </c>
      <c r="E299" s="445" t="s">
        <v>7910</v>
      </c>
      <c r="F299" s="446" t="s">
        <v>6264</v>
      </c>
      <c r="G299" s="444" t="s">
        <v>274</v>
      </c>
      <c r="H299" s="444" t="s">
        <v>1843</v>
      </c>
      <c r="I299" s="444" t="s">
        <v>1844</v>
      </c>
      <c r="J299" s="444" t="s">
        <v>3</v>
      </c>
      <c r="K299" s="444" t="s">
        <v>58</v>
      </c>
      <c r="L299" s="444" t="s">
        <v>4</v>
      </c>
      <c r="M299" s="444" t="s">
        <v>9</v>
      </c>
      <c r="N299" s="444" t="s">
        <v>102</v>
      </c>
      <c r="O299" s="444" t="s">
        <v>5308</v>
      </c>
      <c r="P299" s="444" t="s">
        <v>13</v>
      </c>
      <c r="Q299" s="444" t="s">
        <v>5309</v>
      </c>
      <c r="R299" s="444" t="s">
        <v>33</v>
      </c>
      <c r="S299" s="444" t="s">
        <v>4393</v>
      </c>
      <c r="T299" s="444" t="s">
        <v>33</v>
      </c>
      <c r="U299" s="444" t="s">
        <v>5310</v>
      </c>
      <c r="V299" s="444">
        <v>20104</v>
      </c>
      <c r="W299" s="444" t="s">
        <v>35</v>
      </c>
      <c r="X299" s="444" t="s">
        <v>1</v>
      </c>
      <c r="Y299" s="444" t="s">
        <v>4</v>
      </c>
      <c r="Z299" s="444" t="s">
        <v>3739</v>
      </c>
      <c r="AA299" s="444" t="s">
        <v>58</v>
      </c>
      <c r="AB299" s="444" t="s">
        <v>58</v>
      </c>
      <c r="AC299" s="444" t="s">
        <v>124</v>
      </c>
      <c r="AD299" s="444" t="s">
        <v>1845</v>
      </c>
      <c r="AE299" s="444" t="s">
        <v>1103</v>
      </c>
      <c r="AF299" s="444" t="s">
        <v>6265</v>
      </c>
      <c r="AG299" s="444" t="s">
        <v>2671</v>
      </c>
      <c r="AH299" s="444">
        <v>24381386</v>
      </c>
      <c r="AI299" s="444">
        <v>24381386</v>
      </c>
      <c r="AJ299" s="444" t="s">
        <v>2625</v>
      </c>
      <c r="AK299" s="447" t="s">
        <v>6266</v>
      </c>
      <c r="AL299" s="444" t="s">
        <v>4965</v>
      </c>
      <c r="AM299" s="444" t="s">
        <v>5396</v>
      </c>
      <c r="AO299" s="444" t="s">
        <v>5320</v>
      </c>
      <c r="AP299" s="444" t="s">
        <v>512</v>
      </c>
      <c r="AQ299" s="444" t="s">
        <v>5312</v>
      </c>
    </row>
    <row r="300" spans="1:46" x14ac:dyDescent="0.3">
      <c r="A300" s="444" t="str">
        <v>5658</v>
      </c>
      <c r="E300" s="445" t="s">
        <v>7719</v>
      </c>
      <c r="F300" s="446" t="s">
        <v>5553</v>
      </c>
      <c r="G300" s="444" t="s">
        <v>44</v>
      </c>
      <c r="H300" s="444" t="s">
        <v>1529</v>
      </c>
      <c r="I300" s="444" t="s">
        <v>1530</v>
      </c>
      <c r="J300" s="444" t="s">
        <v>3</v>
      </c>
      <c r="K300" s="444" t="s">
        <v>58</v>
      </c>
      <c r="L300" s="444" t="s">
        <v>1</v>
      </c>
      <c r="M300" s="444" t="s">
        <v>9</v>
      </c>
      <c r="N300" s="444" t="s">
        <v>102</v>
      </c>
      <c r="O300" s="444" t="s">
        <v>5308</v>
      </c>
      <c r="P300" s="444" t="s">
        <v>13</v>
      </c>
      <c r="Q300" s="444" t="s">
        <v>5529</v>
      </c>
      <c r="R300" s="444" t="s">
        <v>33</v>
      </c>
      <c r="S300" s="444" t="s">
        <v>4393</v>
      </c>
      <c r="T300" s="444" t="s">
        <v>33</v>
      </c>
      <c r="U300" s="444" t="s">
        <v>5310</v>
      </c>
      <c r="V300" s="444">
        <v>20101</v>
      </c>
      <c r="W300" s="444" t="s">
        <v>35</v>
      </c>
      <c r="X300" s="444" t="s">
        <v>1</v>
      </c>
      <c r="Y300" s="444" t="s">
        <v>1</v>
      </c>
      <c r="Z300" s="444" t="s">
        <v>3736</v>
      </c>
      <c r="AA300" s="444" t="s">
        <v>58</v>
      </c>
      <c r="AB300" s="444" t="s">
        <v>58</v>
      </c>
      <c r="AC300" s="444" t="s">
        <v>58</v>
      </c>
      <c r="AD300" s="444" t="s">
        <v>590</v>
      </c>
      <c r="AE300" s="444" t="s">
        <v>1103</v>
      </c>
      <c r="AF300" s="444" t="s">
        <v>5554</v>
      </c>
      <c r="AG300" s="444" t="s">
        <v>5555</v>
      </c>
      <c r="AH300" s="444">
        <v>24304479</v>
      </c>
      <c r="AI300" s="444">
        <v>24426601</v>
      </c>
      <c r="AJ300" s="444" t="s">
        <v>4406</v>
      </c>
      <c r="AK300" s="447" t="s">
        <v>5556</v>
      </c>
      <c r="AL300" s="444" t="s">
        <v>4963</v>
      </c>
      <c r="AM300" s="444" t="s">
        <v>5537</v>
      </c>
      <c r="AO300" s="444" t="s">
        <v>5312</v>
      </c>
      <c r="AQ300" s="444" t="s">
        <v>5312</v>
      </c>
    </row>
    <row r="301" spans="1:46" x14ac:dyDescent="0.3">
      <c r="A301" s="444" t="str">
        <v>5659</v>
      </c>
      <c r="E301" s="445" t="s">
        <v>7730</v>
      </c>
      <c r="F301" s="446" t="s">
        <v>5593</v>
      </c>
      <c r="G301" s="444" t="s">
        <v>156</v>
      </c>
      <c r="H301" s="444" t="s">
        <v>1551</v>
      </c>
      <c r="I301" s="444" t="s">
        <v>1552</v>
      </c>
      <c r="J301" s="444" t="s">
        <v>3</v>
      </c>
      <c r="K301" s="444" t="s">
        <v>58</v>
      </c>
      <c r="L301" s="444" t="s">
        <v>9</v>
      </c>
      <c r="M301" s="444" t="s">
        <v>9</v>
      </c>
      <c r="N301" s="444" t="s">
        <v>102</v>
      </c>
      <c r="O301" s="444" t="s">
        <v>5308</v>
      </c>
      <c r="P301" s="444" t="s">
        <v>13</v>
      </c>
      <c r="Q301" s="444" t="s">
        <v>5594</v>
      </c>
      <c r="R301" s="444" t="s">
        <v>33</v>
      </c>
      <c r="S301" s="444" t="s">
        <v>4393</v>
      </c>
      <c r="T301" s="444" t="s">
        <v>33</v>
      </c>
      <c r="U301" s="444" t="s">
        <v>5310</v>
      </c>
      <c r="V301" s="444">
        <v>20501</v>
      </c>
      <c r="W301" s="444" t="s">
        <v>35</v>
      </c>
      <c r="X301" s="444" t="s">
        <v>5</v>
      </c>
      <c r="Y301" s="444" t="s">
        <v>1</v>
      </c>
      <c r="Z301" s="444" t="s">
        <v>3773</v>
      </c>
      <c r="AA301" s="444" t="s">
        <v>58</v>
      </c>
      <c r="AB301" s="444" t="s">
        <v>653</v>
      </c>
      <c r="AC301" s="444" t="s">
        <v>653</v>
      </c>
      <c r="AD301" s="444" t="s">
        <v>653</v>
      </c>
      <c r="AE301" s="444" t="s">
        <v>1103</v>
      </c>
      <c r="AF301" s="444" t="s">
        <v>5595</v>
      </c>
      <c r="AG301" s="444" t="s">
        <v>2642</v>
      </c>
      <c r="AH301" s="444">
        <v>24460559</v>
      </c>
      <c r="AI301" s="444">
        <v>24469001</v>
      </c>
      <c r="AJ301" s="444" t="s">
        <v>4508</v>
      </c>
      <c r="AK301" s="447" t="s">
        <v>5596</v>
      </c>
      <c r="AL301" s="444" t="s">
        <v>4786</v>
      </c>
      <c r="AM301" s="444" t="s">
        <v>5597</v>
      </c>
      <c r="AO301" s="444" t="s">
        <v>5320</v>
      </c>
      <c r="AP301" s="444" t="s">
        <v>441</v>
      </c>
      <c r="AQ301" s="444" t="s">
        <v>5312</v>
      </c>
      <c r="AT301" s="444" t="s">
        <v>1376</v>
      </c>
    </row>
    <row r="302" spans="1:46" x14ac:dyDescent="0.3">
      <c r="A302" s="444" t="str">
        <v>5660</v>
      </c>
      <c r="E302" s="445" t="s">
        <v>7729</v>
      </c>
      <c r="F302" s="446" t="s">
        <v>5586</v>
      </c>
      <c r="G302" s="444" t="s">
        <v>133</v>
      </c>
      <c r="H302" s="444" t="s">
        <v>1548</v>
      </c>
      <c r="I302" s="444" t="s">
        <v>1549</v>
      </c>
      <c r="J302" s="444" t="s">
        <v>3</v>
      </c>
      <c r="K302" s="444" t="s">
        <v>58</v>
      </c>
      <c r="L302" s="444" t="s">
        <v>6</v>
      </c>
      <c r="M302" s="444" t="s">
        <v>9</v>
      </c>
      <c r="N302" s="444" t="s">
        <v>102</v>
      </c>
      <c r="O302" s="444" t="s">
        <v>5308</v>
      </c>
      <c r="P302" s="444" t="s">
        <v>13</v>
      </c>
      <c r="Q302" s="444" t="s">
        <v>5309</v>
      </c>
      <c r="R302" s="444" t="s">
        <v>33</v>
      </c>
      <c r="S302" s="444" t="s">
        <v>4393</v>
      </c>
      <c r="T302" s="444" t="s">
        <v>33</v>
      </c>
      <c r="U302" s="444" t="s">
        <v>5310</v>
      </c>
      <c r="V302" s="444">
        <v>20304</v>
      </c>
      <c r="W302" s="444" t="s">
        <v>35</v>
      </c>
      <c r="X302" s="444" t="s">
        <v>3</v>
      </c>
      <c r="Y302" s="444" t="s">
        <v>4</v>
      </c>
      <c r="Z302" s="444" t="s">
        <v>3765</v>
      </c>
      <c r="AA302" s="444" t="s">
        <v>58</v>
      </c>
      <c r="AB302" s="444" t="s">
        <v>229</v>
      </c>
      <c r="AC302" s="444" t="s">
        <v>618</v>
      </c>
      <c r="AD302" s="444" t="s">
        <v>742</v>
      </c>
      <c r="AE302" s="444" t="s">
        <v>1103</v>
      </c>
      <c r="AF302" s="444" t="s">
        <v>1550</v>
      </c>
      <c r="AG302" s="444" t="s">
        <v>2641</v>
      </c>
      <c r="AH302" s="444">
        <v>24940841</v>
      </c>
      <c r="AI302" s="444">
        <v>24943338</v>
      </c>
      <c r="AJ302" s="444" t="s">
        <v>5587</v>
      </c>
      <c r="AK302" s="447" t="s">
        <v>5588</v>
      </c>
      <c r="AL302" s="444" t="s">
        <v>5589</v>
      </c>
      <c r="AM302" s="444" t="s">
        <v>5590</v>
      </c>
      <c r="AO302" s="444" t="s">
        <v>5320</v>
      </c>
      <c r="AP302" s="444" t="s">
        <v>339</v>
      </c>
      <c r="AQ302" s="444" t="s">
        <v>5312</v>
      </c>
    </row>
    <row r="303" spans="1:46" x14ac:dyDescent="0.3">
      <c r="A303" s="444" t="str">
        <v>5661</v>
      </c>
      <c r="E303" s="445" t="s">
        <v>7733</v>
      </c>
      <c r="F303" s="446" t="s">
        <v>5607</v>
      </c>
      <c r="G303" s="444" t="s">
        <v>136</v>
      </c>
      <c r="H303" s="444" t="s">
        <v>1557</v>
      </c>
      <c r="I303" s="444" t="s">
        <v>1558</v>
      </c>
      <c r="J303" s="444" t="s">
        <v>3</v>
      </c>
      <c r="K303" s="444" t="s">
        <v>58</v>
      </c>
      <c r="L303" s="444" t="s">
        <v>7</v>
      </c>
      <c r="M303" s="444" t="s">
        <v>9</v>
      </c>
      <c r="N303" s="444" t="s">
        <v>102</v>
      </c>
      <c r="O303" s="444" t="s">
        <v>5308</v>
      </c>
      <c r="P303" s="444" t="s">
        <v>13</v>
      </c>
      <c r="Q303" s="444" t="s">
        <v>5608</v>
      </c>
      <c r="R303" s="444" t="s">
        <v>33</v>
      </c>
      <c r="S303" s="444" t="s">
        <v>4393</v>
      </c>
      <c r="T303" s="444" t="s">
        <v>33</v>
      </c>
      <c r="U303" s="444" t="s">
        <v>5310</v>
      </c>
      <c r="V303" s="444">
        <v>20801</v>
      </c>
      <c r="W303" s="444" t="s">
        <v>35</v>
      </c>
      <c r="X303" s="444" t="s">
        <v>9</v>
      </c>
      <c r="Y303" s="444" t="s">
        <v>1</v>
      </c>
      <c r="Z303" s="444" t="s">
        <v>3794</v>
      </c>
      <c r="AA303" s="444" t="s">
        <v>58</v>
      </c>
      <c r="AB303" s="444" t="s">
        <v>210</v>
      </c>
      <c r="AC303" s="444" t="s">
        <v>228</v>
      </c>
      <c r="AD303" s="444" t="s">
        <v>228</v>
      </c>
      <c r="AE303" s="444" t="s">
        <v>1103</v>
      </c>
      <c r="AF303" s="444" t="s">
        <v>5609</v>
      </c>
      <c r="AG303" s="444" t="s">
        <v>2839</v>
      </c>
      <c r="AH303" s="444">
        <v>24485027</v>
      </c>
      <c r="AI303" s="444">
        <v>24484500</v>
      </c>
      <c r="AJ303" s="444" t="s">
        <v>5611</v>
      </c>
      <c r="AK303" s="447" t="s">
        <v>5610</v>
      </c>
      <c r="AL303" s="444" t="s">
        <v>5612</v>
      </c>
      <c r="AM303" s="444" t="s">
        <v>5613</v>
      </c>
      <c r="AO303" s="444" t="s">
        <v>5320</v>
      </c>
      <c r="AP303" s="444" t="s">
        <v>406</v>
      </c>
      <c r="AQ303" s="444" t="s">
        <v>5312</v>
      </c>
      <c r="AT303" s="444" t="s">
        <v>1376</v>
      </c>
    </row>
    <row r="304" spans="1:46" x14ac:dyDescent="0.3">
      <c r="A304" s="444" t="str">
        <v>5662</v>
      </c>
      <c r="E304" s="445" t="s">
        <v>7718</v>
      </c>
      <c r="F304" s="446" t="s">
        <v>5551</v>
      </c>
      <c r="G304" s="444" t="s">
        <v>142</v>
      </c>
      <c r="H304" s="444" t="s">
        <v>1526</v>
      </c>
      <c r="I304" s="444" t="s">
        <v>1527</v>
      </c>
      <c r="J304" s="444" t="s">
        <v>3</v>
      </c>
      <c r="K304" s="444" t="s">
        <v>58</v>
      </c>
      <c r="L304" s="444" t="s">
        <v>2</v>
      </c>
      <c r="M304" s="444" t="s">
        <v>9</v>
      </c>
      <c r="N304" s="444" t="s">
        <v>102</v>
      </c>
      <c r="O304" s="444" t="s">
        <v>5308</v>
      </c>
      <c r="P304" s="444" t="s">
        <v>13</v>
      </c>
      <c r="Q304" s="444" t="s">
        <v>5309</v>
      </c>
      <c r="R304" s="444" t="s">
        <v>33</v>
      </c>
      <c r="S304" s="444" t="s">
        <v>4393</v>
      </c>
      <c r="T304" s="444" t="s">
        <v>33</v>
      </c>
      <c r="U304" s="444" t="s">
        <v>5310</v>
      </c>
      <c r="V304" s="444">
        <v>20104</v>
      </c>
      <c r="W304" s="444" t="s">
        <v>35</v>
      </c>
      <c r="X304" s="444" t="s">
        <v>1</v>
      </c>
      <c r="Y304" s="444" t="s">
        <v>4</v>
      </c>
      <c r="Z304" s="444" t="s">
        <v>3739</v>
      </c>
      <c r="AA304" s="444" t="s">
        <v>58</v>
      </c>
      <c r="AB304" s="444" t="s">
        <v>58</v>
      </c>
      <c r="AC304" s="444" t="s">
        <v>124</v>
      </c>
      <c r="AD304" s="444" t="s">
        <v>600</v>
      </c>
      <c r="AE304" s="444" t="s">
        <v>1103</v>
      </c>
      <c r="AF304" s="444" t="s">
        <v>1528</v>
      </c>
      <c r="AG304" s="444" t="s">
        <v>2640</v>
      </c>
      <c r="AH304" s="444">
        <v>24300272</v>
      </c>
      <c r="AI304" s="444">
        <v>24544012</v>
      </c>
      <c r="AJ304" s="444" t="s">
        <v>2832</v>
      </c>
      <c r="AK304" s="447" t="s">
        <v>5552</v>
      </c>
      <c r="AL304" s="444" t="s">
        <v>4784</v>
      </c>
      <c r="AM304" s="444" t="s">
        <v>5544</v>
      </c>
      <c r="AO304" s="444" t="s">
        <v>5312</v>
      </c>
      <c r="AQ304" s="444" t="s">
        <v>5312</v>
      </c>
      <c r="AT304" s="444" t="s">
        <v>1376</v>
      </c>
    </row>
    <row r="305" spans="1:46" x14ac:dyDescent="0.3">
      <c r="A305" s="444" t="str">
        <v>5663</v>
      </c>
      <c r="E305" s="445" t="s">
        <v>7716</v>
      </c>
      <c r="F305" s="446" t="s">
        <v>5545</v>
      </c>
      <c r="G305" s="444" t="s">
        <v>1060</v>
      </c>
      <c r="H305" s="444" t="s">
        <v>1521</v>
      </c>
      <c r="I305" s="444" t="s">
        <v>1522</v>
      </c>
      <c r="J305" s="444" t="s">
        <v>3</v>
      </c>
      <c r="K305" s="444" t="s">
        <v>58</v>
      </c>
      <c r="L305" s="444" t="s">
        <v>2</v>
      </c>
      <c r="M305" s="444" t="s">
        <v>9</v>
      </c>
      <c r="N305" s="444" t="s">
        <v>102</v>
      </c>
      <c r="O305" s="444" t="s">
        <v>5308</v>
      </c>
      <c r="P305" s="444" t="s">
        <v>13</v>
      </c>
      <c r="Q305" s="444" t="s">
        <v>5309</v>
      </c>
      <c r="R305" s="444" t="s">
        <v>33</v>
      </c>
      <c r="S305" s="444" t="s">
        <v>4393</v>
      </c>
      <c r="T305" s="444" t="s">
        <v>33</v>
      </c>
      <c r="U305" s="444" t="s">
        <v>5310</v>
      </c>
      <c r="V305" s="444">
        <v>20101</v>
      </c>
      <c r="W305" s="444" t="s">
        <v>35</v>
      </c>
      <c r="X305" s="444" t="s">
        <v>1</v>
      </c>
      <c r="Y305" s="444" t="s">
        <v>1</v>
      </c>
      <c r="Z305" s="444" t="s">
        <v>3736</v>
      </c>
      <c r="AA305" s="444" t="s">
        <v>58</v>
      </c>
      <c r="AB305" s="444" t="s">
        <v>58</v>
      </c>
      <c r="AC305" s="444" t="s">
        <v>58</v>
      </c>
      <c r="AD305" s="444" t="s">
        <v>753</v>
      </c>
      <c r="AE305" s="444" t="s">
        <v>1103</v>
      </c>
      <c r="AF305" s="444" t="s">
        <v>1523</v>
      </c>
      <c r="AG305" s="444" t="s">
        <v>2831</v>
      </c>
      <c r="AH305" s="444">
        <v>40701360</v>
      </c>
      <c r="AI305" s="444" t="s">
        <v>4769</v>
      </c>
      <c r="AJ305" s="444" t="s">
        <v>4116</v>
      </c>
      <c r="AK305" s="447" t="s">
        <v>5546</v>
      </c>
      <c r="AL305" s="444" t="s">
        <v>4784</v>
      </c>
      <c r="AM305" s="444" t="s">
        <v>5544</v>
      </c>
      <c r="AO305" s="444" t="s">
        <v>5312</v>
      </c>
      <c r="AQ305" s="444" t="s">
        <v>5312</v>
      </c>
    </row>
    <row r="306" spans="1:46" x14ac:dyDescent="0.3">
      <c r="A306" s="444" t="str">
        <v>5664</v>
      </c>
      <c r="E306" s="445" t="s">
        <v>7720</v>
      </c>
      <c r="F306" s="446" t="s">
        <v>5557</v>
      </c>
      <c r="G306" s="444" t="s">
        <v>144</v>
      </c>
      <c r="H306" s="444" t="s">
        <v>1531</v>
      </c>
      <c r="I306" s="444" t="s">
        <v>1532</v>
      </c>
      <c r="J306" s="444" t="s">
        <v>3</v>
      </c>
      <c r="K306" s="444" t="s">
        <v>58</v>
      </c>
      <c r="L306" s="444" t="s">
        <v>5</v>
      </c>
      <c r="M306" s="444" t="s">
        <v>9</v>
      </c>
      <c r="N306" s="444" t="s">
        <v>102</v>
      </c>
      <c r="O306" s="444" t="s">
        <v>5308</v>
      </c>
      <c r="P306" s="444" t="s">
        <v>13</v>
      </c>
      <c r="Q306" s="444" t="s">
        <v>5347</v>
      </c>
      <c r="R306" s="444" t="s">
        <v>33</v>
      </c>
      <c r="S306" s="444" t="s">
        <v>4393</v>
      </c>
      <c r="T306" s="444" t="s">
        <v>33</v>
      </c>
      <c r="U306" s="444" t="s">
        <v>5310</v>
      </c>
      <c r="V306" s="444">
        <v>20102</v>
      </c>
      <c r="W306" s="444" t="s">
        <v>35</v>
      </c>
      <c r="X306" s="444" t="s">
        <v>1</v>
      </c>
      <c r="Y306" s="444" t="s">
        <v>2</v>
      </c>
      <c r="Z306" s="444" t="s">
        <v>3737</v>
      </c>
      <c r="AA306" s="444" t="s">
        <v>58</v>
      </c>
      <c r="AB306" s="444" t="s">
        <v>58</v>
      </c>
      <c r="AC306" s="444" t="s">
        <v>34</v>
      </c>
      <c r="AD306" s="444" t="s">
        <v>34</v>
      </c>
      <c r="AE306" s="444" t="s">
        <v>1103</v>
      </c>
      <c r="AF306" s="444" t="s">
        <v>1533</v>
      </c>
      <c r="AG306" s="444" t="s">
        <v>3295</v>
      </c>
      <c r="AH306" s="444">
        <v>24332871</v>
      </c>
      <c r="AI306" s="444">
        <v>24338963</v>
      </c>
      <c r="AJ306" s="444" t="s">
        <v>4222</v>
      </c>
      <c r="AK306" s="447" t="s">
        <v>5558</v>
      </c>
      <c r="AL306" s="444" t="s">
        <v>4813</v>
      </c>
      <c r="AM306" s="444" t="s">
        <v>5559</v>
      </c>
      <c r="AO306" s="444" t="s">
        <v>5320</v>
      </c>
      <c r="AP306" s="444" t="s">
        <v>895</v>
      </c>
      <c r="AQ306" s="444" t="s">
        <v>5312</v>
      </c>
    </row>
    <row r="307" spans="1:46" x14ac:dyDescent="0.3">
      <c r="A307" s="444" t="str">
        <v>5665</v>
      </c>
      <c r="E307" s="445" t="s">
        <v>7722</v>
      </c>
      <c r="F307" s="446" t="s">
        <v>5564</v>
      </c>
      <c r="G307" s="444" t="s">
        <v>147</v>
      </c>
      <c r="H307" s="444" t="s">
        <v>1534</v>
      </c>
      <c r="I307" s="444" t="s">
        <v>1535</v>
      </c>
      <c r="J307" s="444" t="s">
        <v>3</v>
      </c>
      <c r="K307" s="444" t="s">
        <v>58</v>
      </c>
      <c r="L307" s="444" t="s">
        <v>3</v>
      </c>
      <c r="M307" s="444" t="s">
        <v>9</v>
      </c>
      <c r="N307" s="444" t="s">
        <v>102</v>
      </c>
      <c r="O307" s="444" t="s">
        <v>5308</v>
      </c>
      <c r="P307" s="444" t="s">
        <v>13</v>
      </c>
      <c r="Q307" s="444" t="s">
        <v>5309</v>
      </c>
      <c r="R307" s="444" t="s">
        <v>33</v>
      </c>
      <c r="S307" s="444" t="s">
        <v>4393</v>
      </c>
      <c r="T307" s="444" t="s">
        <v>33</v>
      </c>
      <c r="U307" s="444" t="s">
        <v>5310</v>
      </c>
      <c r="V307" s="444">
        <v>20106</v>
      </c>
      <c r="W307" s="444" t="s">
        <v>35</v>
      </c>
      <c r="X307" s="444" t="s">
        <v>1</v>
      </c>
      <c r="Y307" s="444" t="s">
        <v>6</v>
      </c>
      <c r="Z307" s="444" t="s">
        <v>3741</v>
      </c>
      <c r="AA307" s="444" t="s">
        <v>58</v>
      </c>
      <c r="AB307" s="444" t="s">
        <v>58</v>
      </c>
      <c r="AC307" s="444" t="s">
        <v>132</v>
      </c>
      <c r="AD307" s="444" t="s">
        <v>355</v>
      </c>
      <c r="AE307" s="444" t="s">
        <v>1103</v>
      </c>
      <c r="AF307" s="444" t="s">
        <v>137</v>
      </c>
      <c r="AG307" s="444" t="s">
        <v>2833</v>
      </c>
      <c r="AH307" s="444">
        <v>24496487</v>
      </c>
      <c r="AI307" s="444">
        <v>24495080</v>
      </c>
      <c r="AJ307" s="444" t="s">
        <v>4117</v>
      </c>
      <c r="AK307" s="447" t="s">
        <v>5565</v>
      </c>
      <c r="AL307" s="444" t="s">
        <v>4785</v>
      </c>
      <c r="AM307" s="444" t="s">
        <v>5563</v>
      </c>
      <c r="AO307" s="444" t="s">
        <v>5312</v>
      </c>
      <c r="AQ307" s="444" t="s">
        <v>5312</v>
      </c>
    </row>
    <row r="308" spans="1:46" x14ac:dyDescent="0.3">
      <c r="A308" s="444" t="str">
        <v>5666</v>
      </c>
      <c r="E308" s="445" t="s">
        <v>7728</v>
      </c>
      <c r="F308" s="446" t="s">
        <v>5581</v>
      </c>
      <c r="G308" s="444" t="s">
        <v>155</v>
      </c>
      <c r="H308" s="444" t="s">
        <v>1547</v>
      </c>
      <c r="I308" s="444" t="s">
        <v>1494</v>
      </c>
      <c r="J308" s="444" t="s">
        <v>3</v>
      </c>
      <c r="K308" s="444" t="s">
        <v>58</v>
      </c>
      <c r="L308" s="444" t="s">
        <v>11</v>
      </c>
      <c r="M308" s="444" t="s">
        <v>9</v>
      </c>
      <c r="N308" s="444" t="s">
        <v>102</v>
      </c>
      <c r="O308" s="444" t="s">
        <v>5308</v>
      </c>
      <c r="P308" s="444" t="s">
        <v>13</v>
      </c>
      <c r="R308" s="444" t="s">
        <v>48</v>
      </c>
      <c r="S308" s="444" t="s">
        <v>4838</v>
      </c>
      <c r="T308" s="444" t="s">
        <v>33</v>
      </c>
      <c r="U308" s="444" t="s">
        <v>5310</v>
      </c>
      <c r="V308" s="444">
        <v>20301</v>
      </c>
      <c r="W308" s="444" t="s">
        <v>35</v>
      </c>
      <c r="X308" s="444" t="s">
        <v>3</v>
      </c>
      <c r="Y308" s="444" t="s">
        <v>1</v>
      </c>
      <c r="Z308" s="444" t="s">
        <v>3762</v>
      </c>
      <c r="AA308" s="444" t="s">
        <v>58</v>
      </c>
      <c r="AB308" s="444" t="s">
        <v>229</v>
      </c>
      <c r="AC308" s="444" t="s">
        <v>229</v>
      </c>
      <c r="AD308" s="444" t="s">
        <v>229</v>
      </c>
      <c r="AE308" s="444" t="s">
        <v>1103</v>
      </c>
      <c r="AF308" s="444" t="s">
        <v>5582</v>
      </c>
      <c r="AG308" s="444" t="s">
        <v>4118</v>
      </c>
      <c r="AH308" s="444">
        <v>24942422</v>
      </c>
      <c r="AI308" s="444">
        <v>24942344</v>
      </c>
      <c r="AJ308" s="444" t="s">
        <v>4274</v>
      </c>
      <c r="AK308" s="447" t="s">
        <v>5583</v>
      </c>
      <c r="AL308" s="444" t="s">
        <v>5584</v>
      </c>
      <c r="AM308" s="444" t="s">
        <v>5585</v>
      </c>
      <c r="AO308" s="444" t="s">
        <v>5312</v>
      </c>
      <c r="AQ308" s="444" t="s">
        <v>5312</v>
      </c>
    </row>
    <row r="309" spans="1:46" x14ac:dyDescent="0.3">
      <c r="A309" s="444" t="str">
        <v>5667</v>
      </c>
      <c r="E309" s="445" t="s">
        <v>7724</v>
      </c>
      <c r="F309" s="446" t="s">
        <v>5568</v>
      </c>
      <c r="G309" s="444" t="s">
        <v>1074</v>
      </c>
      <c r="H309" s="444" t="s">
        <v>1538</v>
      </c>
      <c r="I309" s="444" t="s">
        <v>1539</v>
      </c>
      <c r="J309" s="444" t="s">
        <v>3</v>
      </c>
      <c r="K309" s="444" t="s">
        <v>58</v>
      </c>
      <c r="L309" s="444" t="s">
        <v>4</v>
      </c>
      <c r="M309" s="444" t="s">
        <v>9</v>
      </c>
      <c r="N309" s="444" t="s">
        <v>102</v>
      </c>
      <c r="O309" s="444" t="s">
        <v>5308</v>
      </c>
      <c r="P309" s="444" t="s">
        <v>13</v>
      </c>
      <c r="Q309" s="444" t="s">
        <v>5569</v>
      </c>
      <c r="R309" s="444" t="s">
        <v>33</v>
      </c>
      <c r="S309" s="444" t="s">
        <v>4393</v>
      </c>
      <c r="T309" s="444" t="s">
        <v>33</v>
      </c>
      <c r="U309" s="444" t="s">
        <v>5310</v>
      </c>
      <c r="V309" s="444">
        <v>20108</v>
      </c>
      <c r="W309" s="444" t="s">
        <v>35</v>
      </c>
      <c r="X309" s="444" t="s">
        <v>1</v>
      </c>
      <c r="Y309" s="444" t="s">
        <v>9</v>
      </c>
      <c r="Z309" s="444" t="s">
        <v>3743</v>
      </c>
      <c r="AA309" s="444" t="s">
        <v>58</v>
      </c>
      <c r="AB309" s="444" t="s">
        <v>58</v>
      </c>
      <c r="AC309" s="444" t="s">
        <v>81</v>
      </c>
      <c r="AD309" s="444" t="s">
        <v>81</v>
      </c>
      <c r="AE309" s="444" t="s">
        <v>1103</v>
      </c>
      <c r="AF309" s="444" t="s">
        <v>1540</v>
      </c>
      <c r="AG309" s="444" t="s">
        <v>2834</v>
      </c>
      <c r="AH309" s="444">
        <v>24380495</v>
      </c>
      <c r="AI309" s="444">
        <v>24380495</v>
      </c>
      <c r="AJ309" s="444" t="s">
        <v>2624</v>
      </c>
      <c r="AK309" s="447" t="s">
        <v>5570</v>
      </c>
      <c r="AL309" s="444" t="s">
        <v>4965</v>
      </c>
      <c r="AM309" s="444" t="s">
        <v>5396</v>
      </c>
      <c r="AO309" s="444" t="s">
        <v>5312</v>
      </c>
      <c r="AQ309" s="444" t="s">
        <v>5312</v>
      </c>
    </row>
    <row r="310" spans="1:46" x14ac:dyDescent="0.3">
      <c r="A310" s="444" t="str">
        <v>5670</v>
      </c>
      <c r="E310" s="445" t="s">
        <v>7717</v>
      </c>
      <c r="F310" s="446" t="s">
        <v>5547</v>
      </c>
      <c r="G310" s="444" t="s">
        <v>1059</v>
      </c>
      <c r="H310" s="444" t="s">
        <v>1524</v>
      </c>
      <c r="I310" s="444" t="s">
        <v>1525</v>
      </c>
      <c r="J310" s="444" t="s">
        <v>3</v>
      </c>
      <c r="K310" s="444" t="s">
        <v>58</v>
      </c>
      <c r="L310" s="444" t="s">
        <v>2</v>
      </c>
      <c r="M310" s="444" t="s">
        <v>9</v>
      </c>
      <c r="N310" s="444" t="s">
        <v>102</v>
      </c>
      <c r="O310" s="444" t="s">
        <v>5308</v>
      </c>
      <c r="P310" s="444" t="s">
        <v>13</v>
      </c>
      <c r="Q310" s="444" t="s">
        <v>5309</v>
      </c>
      <c r="R310" s="444" t="s">
        <v>33</v>
      </c>
      <c r="S310" s="444" t="s">
        <v>4393</v>
      </c>
      <c r="T310" s="444" t="s">
        <v>33</v>
      </c>
      <c r="U310" s="444" t="s">
        <v>5310</v>
      </c>
      <c r="V310" s="444">
        <v>20101</v>
      </c>
      <c r="W310" s="444" t="s">
        <v>35</v>
      </c>
      <c r="X310" s="444" t="s">
        <v>1</v>
      </c>
      <c r="Y310" s="444" t="s">
        <v>1</v>
      </c>
      <c r="Z310" s="444" t="s">
        <v>3736</v>
      </c>
      <c r="AA310" s="444" t="s">
        <v>58</v>
      </c>
      <c r="AB310" s="444" t="s">
        <v>58</v>
      </c>
      <c r="AC310" s="444" t="s">
        <v>58</v>
      </c>
      <c r="AD310" s="444" t="s">
        <v>1178</v>
      </c>
      <c r="AE310" s="444" t="s">
        <v>1103</v>
      </c>
      <c r="AF310" s="444" t="s">
        <v>5548</v>
      </c>
      <c r="AG310" s="444" t="s">
        <v>3294</v>
      </c>
      <c r="AH310" s="444">
        <v>24400844</v>
      </c>
      <c r="AI310" s="444">
        <v>24400844</v>
      </c>
      <c r="AJ310" s="444" t="s">
        <v>2623</v>
      </c>
      <c r="AK310" s="447" t="s">
        <v>5549</v>
      </c>
      <c r="AL310" s="444" t="s">
        <v>4784</v>
      </c>
      <c r="AM310" s="444" t="s">
        <v>5550</v>
      </c>
      <c r="AO310" s="444" t="s">
        <v>5312</v>
      </c>
      <c r="AQ310" s="444" t="s">
        <v>5312</v>
      </c>
    </row>
    <row r="311" spans="1:46" x14ac:dyDescent="0.3">
      <c r="A311" s="444" t="str">
        <v>5671</v>
      </c>
      <c r="E311" s="445" t="s">
        <v>7725</v>
      </c>
      <c r="F311" s="446" t="s">
        <v>5571</v>
      </c>
      <c r="G311" s="444" t="s">
        <v>1071</v>
      </c>
      <c r="H311" s="444" t="s">
        <v>1541</v>
      </c>
      <c r="I311" s="444" t="s">
        <v>1542</v>
      </c>
      <c r="J311" s="444" t="s">
        <v>3</v>
      </c>
      <c r="K311" s="444" t="s">
        <v>58</v>
      </c>
      <c r="L311" s="444" t="s">
        <v>5</v>
      </c>
      <c r="M311" s="444" t="s">
        <v>9</v>
      </c>
      <c r="N311" s="444" t="s">
        <v>102</v>
      </c>
      <c r="O311" s="444" t="s">
        <v>5308</v>
      </c>
      <c r="P311" s="444" t="s">
        <v>13</v>
      </c>
      <c r="Q311" s="444" t="s">
        <v>5309</v>
      </c>
      <c r="R311" s="444" t="s">
        <v>33</v>
      </c>
      <c r="S311" s="444" t="s">
        <v>4393</v>
      </c>
      <c r="T311" s="444" t="s">
        <v>33</v>
      </c>
      <c r="U311" s="444" t="s">
        <v>5310</v>
      </c>
      <c r="V311" s="444">
        <v>20111</v>
      </c>
      <c r="W311" s="444" t="s">
        <v>35</v>
      </c>
      <c r="X311" s="444" t="s">
        <v>1</v>
      </c>
      <c r="Y311" s="444" t="s">
        <v>13</v>
      </c>
      <c r="Z311" s="444" t="s">
        <v>3746</v>
      </c>
      <c r="AA311" s="444" t="s">
        <v>58</v>
      </c>
      <c r="AB311" s="444" t="s">
        <v>58</v>
      </c>
      <c r="AC311" s="444" t="s">
        <v>602</v>
      </c>
      <c r="AD311" s="444" t="s">
        <v>602</v>
      </c>
      <c r="AE311" s="444" t="s">
        <v>1103</v>
      </c>
      <c r="AF311" s="444" t="s">
        <v>1543</v>
      </c>
      <c r="AG311" s="444" t="s">
        <v>3087</v>
      </c>
      <c r="AH311" s="444">
        <v>24876044</v>
      </c>
      <c r="AI311" s="444">
        <v>24876044</v>
      </c>
      <c r="AJ311" s="444" t="s">
        <v>5572</v>
      </c>
      <c r="AK311" s="447" t="s">
        <v>5573</v>
      </c>
      <c r="AL311" s="444" t="s">
        <v>4813</v>
      </c>
      <c r="AM311" s="444" t="s">
        <v>5559</v>
      </c>
      <c r="AO311" s="444" t="s">
        <v>5312</v>
      </c>
      <c r="AQ311" s="444" t="s">
        <v>5312</v>
      </c>
    </row>
    <row r="312" spans="1:46" x14ac:dyDescent="0.3">
      <c r="A312" s="444" t="str">
        <v>5672</v>
      </c>
      <c r="E312" s="445" t="s">
        <v>7812</v>
      </c>
      <c r="F312" s="446" t="s">
        <v>5938</v>
      </c>
      <c r="G312" s="444" t="s">
        <v>1007</v>
      </c>
      <c r="H312" s="444" t="s">
        <v>1694</v>
      </c>
      <c r="I312" s="450" t="s">
        <v>5939</v>
      </c>
      <c r="J312" s="444" t="s">
        <v>3</v>
      </c>
      <c r="K312" s="444" t="s">
        <v>58</v>
      </c>
      <c r="L312" s="444" t="s">
        <v>11</v>
      </c>
      <c r="M312" s="444" t="s">
        <v>9</v>
      </c>
      <c r="N312" s="444" t="s">
        <v>102</v>
      </c>
      <c r="O312" s="444" t="s">
        <v>5308</v>
      </c>
      <c r="P312" s="444" t="s">
        <v>13</v>
      </c>
      <c r="Q312" s="444" t="s">
        <v>5603</v>
      </c>
      <c r="R312" s="444" t="s">
        <v>33</v>
      </c>
      <c r="S312" s="444" t="s">
        <v>4393</v>
      </c>
      <c r="T312" s="444" t="s">
        <v>33</v>
      </c>
      <c r="U312" s="444" t="s">
        <v>5310</v>
      </c>
      <c r="V312" s="444">
        <v>20304</v>
      </c>
      <c r="W312" s="444" t="s">
        <v>35</v>
      </c>
      <c r="X312" s="444" t="s">
        <v>3</v>
      </c>
      <c r="Y312" s="444" t="s">
        <v>4</v>
      </c>
      <c r="Z312" s="444" t="s">
        <v>3765</v>
      </c>
      <c r="AA312" s="444" t="s">
        <v>58</v>
      </c>
      <c r="AB312" s="444" t="s">
        <v>229</v>
      </c>
      <c r="AC312" s="444" t="s">
        <v>618</v>
      </c>
      <c r="AD312" s="444" t="s">
        <v>626</v>
      </c>
      <c r="AE312" s="444" t="s">
        <v>1103</v>
      </c>
      <c r="AF312" s="444" t="s">
        <v>1696</v>
      </c>
      <c r="AG312" s="444" t="s">
        <v>2856</v>
      </c>
      <c r="AH312" s="444">
        <v>24441220</v>
      </c>
      <c r="AI312" s="444">
        <v>24441318</v>
      </c>
      <c r="AJ312" s="444" t="s">
        <v>4165</v>
      </c>
      <c r="AK312" s="447" t="s">
        <v>5940</v>
      </c>
      <c r="AL312" s="444" t="s">
        <v>5584</v>
      </c>
      <c r="AM312" s="444" t="s">
        <v>5585</v>
      </c>
      <c r="AO312" s="444" t="s">
        <v>5312</v>
      </c>
      <c r="AQ312" s="444" t="s">
        <v>5312</v>
      </c>
    </row>
    <row r="313" spans="1:46" x14ac:dyDescent="0.3">
      <c r="A313" s="444" t="str">
        <v>5673</v>
      </c>
      <c r="E313" s="445" t="s">
        <v>7938</v>
      </c>
      <c r="F313" s="446" t="s">
        <v>6354</v>
      </c>
      <c r="G313" s="444" t="s">
        <v>415</v>
      </c>
      <c r="H313" s="444" t="s">
        <v>1885</v>
      </c>
      <c r="I313" s="444" t="s">
        <v>1886</v>
      </c>
      <c r="J313" s="444" t="s">
        <v>3</v>
      </c>
      <c r="K313" s="444" t="s">
        <v>58</v>
      </c>
      <c r="L313" s="444" t="s">
        <v>3</v>
      </c>
      <c r="M313" s="444" t="s">
        <v>9</v>
      </c>
      <c r="N313" s="444" t="s">
        <v>102</v>
      </c>
      <c r="O313" s="444" t="s">
        <v>5308</v>
      </c>
      <c r="P313" s="444" t="s">
        <v>13</v>
      </c>
      <c r="Q313" s="444" t="s">
        <v>5309</v>
      </c>
      <c r="R313" s="444" t="s">
        <v>33</v>
      </c>
      <c r="S313" s="444" t="s">
        <v>4393</v>
      </c>
      <c r="T313" s="444" t="s">
        <v>33</v>
      </c>
      <c r="U313" s="444" t="s">
        <v>5310</v>
      </c>
      <c r="V313" s="444">
        <v>20112</v>
      </c>
      <c r="W313" s="444" t="s">
        <v>35</v>
      </c>
      <c r="X313" s="444" t="s">
        <v>1</v>
      </c>
      <c r="Y313" s="444" t="s">
        <v>14</v>
      </c>
      <c r="Z313" s="444" t="s">
        <v>3747</v>
      </c>
      <c r="AA313" s="444" t="s">
        <v>58</v>
      </c>
      <c r="AB313" s="444" t="s">
        <v>58</v>
      </c>
      <c r="AC313" s="444" t="s">
        <v>492</v>
      </c>
      <c r="AD313" s="444" t="s">
        <v>492</v>
      </c>
      <c r="AE313" s="444" t="s">
        <v>1103</v>
      </c>
      <c r="AF313" s="444" t="s">
        <v>1887</v>
      </c>
      <c r="AG313" s="444" t="s">
        <v>3450</v>
      </c>
      <c r="AH313" s="444">
        <v>24334681</v>
      </c>
      <c r="AI313" s="444">
        <v>24334681</v>
      </c>
      <c r="AJ313" s="444" t="s">
        <v>6356</v>
      </c>
      <c r="AK313" s="447" t="s">
        <v>6355</v>
      </c>
      <c r="AL313" s="444" t="s">
        <v>4785</v>
      </c>
      <c r="AM313" s="444" t="s">
        <v>5563</v>
      </c>
      <c r="AO313" s="444" t="s">
        <v>5312</v>
      </c>
      <c r="AQ313" s="444" t="s">
        <v>5312</v>
      </c>
    </row>
    <row r="314" spans="1:46" x14ac:dyDescent="0.3">
      <c r="A314" s="444" t="str">
        <v>5674</v>
      </c>
      <c r="E314" s="445" t="s">
        <v>7917</v>
      </c>
      <c r="F314" s="446" t="s">
        <v>6290</v>
      </c>
      <c r="G314" s="444" t="s">
        <v>1092</v>
      </c>
      <c r="H314" s="444" t="s">
        <v>1857</v>
      </c>
      <c r="I314" s="444" t="s">
        <v>1858</v>
      </c>
      <c r="J314" s="444" t="s">
        <v>4</v>
      </c>
      <c r="K314" s="444" t="s">
        <v>57</v>
      </c>
      <c r="L314" s="444" t="s">
        <v>2</v>
      </c>
      <c r="M314" s="444" t="s">
        <v>10</v>
      </c>
      <c r="N314" s="444" t="s">
        <v>102</v>
      </c>
      <c r="O314" s="444" t="s">
        <v>5308</v>
      </c>
      <c r="P314" s="444" t="s">
        <v>13</v>
      </c>
      <c r="Q314" s="444" t="s">
        <v>5309</v>
      </c>
      <c r="R314" s="444" t="s">
        <v>33</v>
      </c>
      <c r="S314" s="444" t="s">
        <v>4393</v>
      </c>
      <c r="T314" s="444" t="s">
        <v>35</v>
      </c>
      <c r="U314" s="444" t="s">
        <v>5426</v>
      </c>
      <c r="V314" s="444">
        <v>20208</v>
      </c>
      <c r="W314" s="444" t="s">
        <v>35</v>
      </c>
      <c r="X314" s="444" t="s">
        <v>2</v>
      </c>
      <c r="Y314" s="444" t="s">
        <v>9</v>
      </c>
      <c r="Z314" s="444" t="s">
        <v>3756</v>
      </c>
      <c r="AA314" s="444" t="s">
        <v>58</v>
      </c>
      <c r="AB314" s="444" t="s">
        <v>4802</v>
      </c>
      <c r="AC314" s="444" t="s">
        <v>4849</v>
      </c>
      <c r="AD314" s="444" t="s">
        <v>858</v>
      </c>
      <c r="AE314" s="444" t="s">
        <v>1103</v>
      </c>
      <c r="AF314" s="444" t="s">
        <v>4451</v>
      </c>
      <c r="AG314" s="444" t="s">
        <v>2875</v>
      </c>
      <c r="AH314" s="444">
        <v>24476082</v>
      </c>
      <c r="AI314" s="444">
        <v>24476345</v>
      </c>
      <c r="AJ314" s="444" t="s">
        <v>1859</v>
      </c>
      <c r="AK314" s="447" t="s">
        <v>6291</v>
      </c>
      <c r="AL314" s="444" t="s">
        <v>5055</v>
      </c>
      <c r="AM314" s="444" t="s">
        <v>6292</v>
      </c>
      <c r="AO314" s="444" t="s">
        <v>5320</v>
      </c>
      <c r="AP314" s="444" t="s">
        <v>898</v>
      </c>
      <c r="AQ314" s="444" t="s">
        <v>5312</v>
      </c>
    </row>
    <row r="315" spans="1:46" x14ac:dyDescent="0.3">
      <c r="A315" s="444" t="str">
        <v>5677</v>
      </c>
      <c r="E315" s="445" t="s">
        <v>7727</v>
      </c>
      <c r="F315" s="446" t="s">
        <v>5577</v>
      </c>
      <c r="G315" s="444" t="s">
        <v>1035</v>
      </c>
      <c r="H315" s="444" t="s">
        <v>1545</v>
      </c>
      <c r="I315" s="444" t="s">
        <v>3027</v>
      </c>
      <c r="J315" s="444" t="s">
        <v>4</v>
      </c>
      <c r="K315" s="444" t="s">
        <v>57</v>
      </c>
      <c r="L315" s="444" t="s">
        <v>1</v>
      </c>
      <c r="M315" s="444" t="s">
        <v>10</v>
      </c>
      <c r="N315" s="444" t="s">
        <v>102</v>
      </c>
      <c r="O315" s="444" t="s">
        <v>5308</v>
      </c>
      <c r="P315" s="444" t="s">
        <v>13</v>
      </c>
      <c r="Q315" s="444" t="s">
        <v>5309</v>
      </c>
      <c r="R315" s="444" t="s">
        <v>33</v>
      </c>
      <c r="S315" s="444" t="s">
        <v>4393</v>
      </c>
      <c r="T315" s="444" t="s">
        <v>33</v>
      </c>
      <c r="U315" s="444" t="s">
        <v>5310</v>
      </c>
      <c r="V315" s="444">
        <v>20201</v>
      </c>
      <c r="W315" s="444" t="s">
        <v>35</v>
      </c>
      <c r="X315" s="444" t="s">
        <v>2</v>
      </c>
      <c r="Y315" s="444" t="s">
        <v>1</v>
      </c>
      <c r="Z315" s="444" t="s">
        <v>3750</v>
      </c>
      <c r="AA315" s="444" t="s">
        <v>58</v>
      </c>
      <c r="AB315" s="444" t="s">
        <v>4802</v>
      </c>
      <c r="AC315" s="444" t="s">
        <v>4802</v>
      </c>
      <c r="AD315" s="444" t="s">
        <v>4733</v>
      </c>
      <c r="AE315" s="444" t="s">
        <v>1103</v>
      </c>
      <c r="AF315" s="444" t="s">
        <v>1546</v>
      </c>
      <c r="AG315" s="444" t="s">
        <v>2837</v>
      </c>
      <c r="AH315" s="444">
        <v>24451140</v>
      </c>
      <c r="AI315" s="444">
        <v>24455023</v>
      </c>
      <c r="AJ315" s="444" t="s">
        <v>4964</v>
      </c>
      <c r="AK315" s="447" t="s">
        <v>5578</v>
      </c>
      <c r="AL315" s="444" t="s">
        <v>4407</v>
      </c>
      <c r="AM315" s="444" t="s">
        <v>5579</v>
      </c>
      <c r="AO315" s="444" t="s">
        <v>5312</v>
      </c>
      <c r="AQ315" s="444" t="s">
        <v>5312</v>
      </c>
    </row>
    <row r="316" spans="1:46" x14ac:dyDescent="0.3">
      <c r="A316" s="444" t="str">
        <v>5679</v>
      </c>
      <c r="E316" s="445" t="s">
        <v>7732</v>
      </c>
      <c r="F316" s="446" t="s">
        <v>5601</v>
      </c>
      <c r="G316" s="444" t="s">
        <v>159</v>
      </c>
      <c r="H316" s="444" t="s">
        <v>1555</v>
      </c>
      <c r="I316" s="450" t="s">
        <v>5602</v>
      </c>
      <c r="J316" s="444" t="s">
        <v>4</v>
      </c>
      <c r="K316" s="444" t="s">
        <v>57</v>
      </c>
      <c r="L316" s="444" t="s">
        <v>6</v>
      </c>
      <c r="M316" s="444" t="s">
        <v>10</v>
      </c>
      <c r="N316" s="444" t="s">
        <v>102</v>
      </c>
      <c r="O316" s="444" t="s">
        <v>5308</v>
      </c>
      <c r="P316" s="444" t="s">
        <v>13</v>
      </c>
      <c r="Q316" s="444" t="s">
        <v>5603</v>
      </c>
      <c r="R316" s="444" t="s">
        <v>33</v>
      </c>
      <c r="S316" s="444" t="s">
        <v>4393</v>
      </c>
      <c r="T316" s="444" t="s">
        <v>33</v>
      </c>
      <c r="U316" s="444" t="s">
        <v>5310</v>
      </c>
      <c r="V316" s="444">
        <v>20701</v>
      </c>
      <c r="W316" s="444" t="s">
        <v>35</v>
      </c>
      <c r="X316" s="444" t="s">
        <v>7</v>
      </c>
      <c r="Y316" s="444" t="s">
        <v>1</v>
      </c>
      <c r="Z316" s="444" t="s">
        <v>3788</v>
      </c>
      <c r="AA316" s="444" t="s">
        <v>58</v>
      </c>
      <c r="AB316" s="444" t="s">
        <v>471</v>
      </c>
      <c r="AC316" s="444" t="s">
        <v>471</v>
      </c>
      <c r="AD316" s="444" t="s">
        <v>471</v>
      </c>
      <c r="AE316" s="444" t="s">
        <v>1103</v>
      </c>
      <c r="AF316" s="444" t="s">
        <v>4409</v>
      </c>
      <c r="AG316" s="444" t="s">
        <v>3296</v>
      </c>
      <c r="AH316" s="444">
        <v>24520835</v>
      </c>
      <c r="AI316" s="444">
        <v>24539006</v>
      </c>
      <c r="AJ316" s="444" t="s">
        <v>4270</v>
      </c>
      <c r="AK316" s="447" t="s">
        <v>5604</v>
      </c>
      <c r="AL316" s="444" t="s">
        <v>5605</v>
      </c>
      <c r="AM316" s="444" t="s">
        <v>5606</v>
      </c>
      <c r="AO316" s="444" t="s">
        <v>5312</v>
      </c>
      <c r="AQ316" s="444" t="s">
        <v>5312</v>
      </c>
      <c r="AT316" s="444" t="s">
        <v>1376</v>
      </c>
    </row>
    <row r="317" spans="1:46" x14ac:dyDescent="0.3">
      <c r="A317" s="444" t="str">
        <v>5683</v>
      </c>
      <c r="E317" s="445" t="s">
        <v>7731</v>
      </c>
      <c r="F317" s="446" t="s">
        <v>5598</v>
      </c>
      <c r="G317" s="444" t="s">
        <v>126</v>
      </c>
      <c r="H317" s="444" t="s">
        <v>1553</v>
      </c>
      <c r="I317" s="444" t="s">
        <v>1554</v>
      </c>
      <c r="J317" s="444" t="s">
        <v>4</v>
      </c>
      <c r="K317" s="444" t="s">
        <v>57</v>
      </c>
      <c r="L317" s="444" t="s">
        <v>9</v>
      </c>
      <c r="M317" s="444" t="s">
        <v>10</v>
      </c>
      <c r="N317" s="444" t="s">
        <v>102</v>
      </c>
      <c r="O317" s="444" t="s">
        <v>5308</v>
      </c>
      <c r="P317" s="444" t="s">
        <v>13</v>
      </c>
      <c r="Q317" s="444" t="s">
        <v>5309</v>
      </c>
      <c r="R317" s="444" t="s">
        <v>33</v>
      </c>
      <c r="S317" s="444" t="s">
        <v>4393</v>
      </c>
      <c r="T317" s="444" t="s">
        <v>33</v>
      </c>
      <c r="U317" s="444" t="s">
        <v>5310</v>
      </c>
      <c r="V317" s="444">
        <v>20601</v>
      </c>
      <c r="W317" s="444" t="s">
        <v>35</v>
      </c>
      <c r="X317" s="444" t="s">
        <v>6</v>
      </c>
      <c r="Y317" s="444" t="s">
        <v>1</v>
      </c>
      <c r="Z317" s="444" t="s">
        <v>3781</v>
      </c>
      <c r="AA317" s="444" t="s">
        <v>58</v>
      </c>
      <c r="AB317" s="444" t="s">
        <v>4927</v>
      </c>
      <c r="AC317" s="444" t="s">
        <v>4927</v>
      </c>
      <c r="AD317" s="444" t="s">
        <v>46</v>
      </c>
      <c r="AE317" s="444" t="s">
        <v>1103</v>
      </c>
      <c r="AF317" s="444" t="s">
        <v>4408</v>
      </c>
      <c r="AG317" s="444" t="s">
        <v>2838</v>
      </c>
      <c r="AH317" s="444">
        <v>24500056</v>
      </c>
      <c r="AI317" s="444">
        <v>24500056</v>
      </c>
      <c r="AJ317" s="444" t="s">
        <v>4277</v>
      </c>
      <c r="AK317" s="447" t="s">
        <v>5599</v>
      </c>
      <c r="AL317" s="444" t="s">
        <v>4966</v>
      </c>
      <c r="AM317" s="444" t="s">
        <v>5600</v>
      </c>
      <c r="AO317" s="444" t="s">
        <v>5312</v>
      </c>
      <c r="AQ317" s="444" t="s">
        <v>5312</v>
      </c>
    </row>
    <row r="318" spans="1:46" x14ac:dyDescent="0.3">
      <c r="A318" s="444" t="str">
        <v>5707</v>
      </c>
      <c r="E318" s="445" t="s">
        <v>7801</v>
      </c>
      <c r="F318" s="446" t="s">
        <v>5902</v>
      </c>
      <c r="G318" s="444" t="s">
        <v>199</v>
      </c>
      <c r="H318" s="444" t="s">
        <v>1676</v>
      </c>
      <c r="I318" s="444" t="s">
        <v>1677</v>
      </c>
      <c r="J318" s="444" t="s">
        <v>4</v>
      </c>
      <c r="K318" s="444" t="s">
        <v>57</v>
      </c>
      <c r="L318" s="444" t="s">
        <v>10</v>
      </c>
      <c r="M318" s="444" t="s">
        <v>10</v>
      </c>
      <c r="N318" s="444" t="s">
        <v>102</v>
      </c>
      <c r="O318" s="444" t="s">
        <v>5308</v>
      </c>
      <c r="P318" s="444" t="s">
        <v>13</v>
      </c>
      <c r="Q318" s="444" t="s">
        <v>5309</v>
      </c>
      <c r="R318" s="444" t="s">
        <v>33</v>
      </c>
      <c r="S318" s="444" t="s">
        <v>4393</v>
      </c>
      <c r="T318" s="444" t="s">
        <v>35</v>
      </c>
      <c r="U318" s="444" t="s">
        <v>5426</v>
      </c>
      <c r="V318" s="444">
        <v>20214</v>
      </c>
      <c r="W318" s="444" t="s">
        <v>35</v>
      </c>
      <c r="X318" s="444" t="s">
        <v>2</v>
      </c>
      <c r="Y318" s="444" t="s">
        <v>110</v>
      </c>
      <c r="Z318" s="444" t="s">
        <v>3761</v>
      </c>
      <c r="AA318" s="444" t="s">
        <v>58</v>
      </c>
      <c r="AB318" s="444" t="s">
        <v>4802</v>
      </c>
      <c r="AC318" s="444" t="s">
        <v>451</v>
      </c>
      <c r="AD318" s="444" t="s">
        <v>668</v>
      </c>
      <c r="AE318" s="444" t="s">
        <v>1103</v>
      </c>
      <c r="AF318" s="444" t="s">
        <v>2854</v>
      </c>
      <c r="AG318" s="444" t="s">
        <v>4424</v>
      </c>
      <c r="AH318" s="444">
        <v>47005145</v>
      </c>
      <c r="AI318" s="444">
        <v>47005145</v>
      </c>
      <c r="AJ318" s="444" t="s">
        <v>2628</v>
      </c>
      <c r="AK318" s="447" t="s">
        <v>5903</v>
      </c>
      <c r="AL318" s="444" t="s">
        <v>4995</v>
      </c>
      <c r="AM318" s="444" t="s">
        <v>5904</v>
      </c>
      <c r="AO318" s="444" t="s">
        <v>5320</v>
      </c>
      <c r="AP318" s="444" t="s">
        <v>778</v>
      </c>
      <c r="AQ318" s="444" t="s">
        <v>5312</v>
      </c>
    </row>
    <row r="319" spans="1:46" x14ac:dyDescent="0.3">
      <c r="A319" s="444" t="str">
        <v>5708</v>
      </c>
      <c r="E319" s="445" t="s">
        <v>7726</v>
      </c>
      <c r="F319" s="446" t="s">
        <v>5574</v>
      </c>
      <c r="G319" s="444" t="s">
        <v>152</v>
      </c>
      <c r="H319" s="444" t="s">
        <v>1544</v>
      </c>
      <c r="I319" s="444" t="s">
        <v>3026</v>
      </c>
      <c r="J319" s="444" t="s">
        <v>4</v>
      </c>
      <c r="K319" s="444" t="s">
        <v>57</v>
      </c>
      <c r="L319" s="444" t="s">
        <v>1</v>
      </c>
      <c r="M319" s="444" t="s">
        <v>10</v>
      </c>
      <c r="N319" s="444" t="s">
        <v>102</v>
      </c>
      <c r="O319" s="444" t="s">
        <v>5308</v>
      </c>
      <c r="P319" s="444" t="s">
        <v>13</v>
      </c>
      <c r="R319" s="444" t="s">
        <v>48</v>
      </c>
      <c r="S319" s="444" t="s">
        <v>4838</v>
      </c>
      <c r="T319" s="444" t="s">
        <v>33</v>
      </c>
      <c r="U319" s="444" t="s">
        <v>5310</v>
      </c>
      <c r="V319" s="444">
        <v>20201</v>
      </c>
      <c r="W319" s="444" t="s">
        <v>35</v>
      </c>
      <c r="X319" s="444" t="s">
        <v>2</v>
      </c>
      <c r="Y319" s="444" t="s">
        <v>1</v>
      </c>
      <c r="Z319" s="444" t="s">
        <v>3750</v>
      </c>
      <c r="AA319" s="444" t="s">
        <v>58</v>
      </c>
      <c r="AB319" s="444" t="s">
        <v>4802</v>
      </c>
      <c r="AC319" s="444" t="s">
        <v>4802</v>
      </c>
      <c r="AD319" s="444" t="s">
        <v>2818</v>
      </c>
      <c r="AE319" s="444" t="s">
        <v>1103</v>
      </c>
      <c r="AF319" s="444" t="s">
        <v>664</v>
      </c>
      <c r="AG319" s="444" t="s">
        <v>2836</v>
      </c>
      <c r="AH319" s="444">
        <v>24455670</v>
      </c>
      <c r="AI319" s="444">
        <v>24456160</v>
      </c>
      <c r="AJ319" s="444" t="s">
        <v>4140</v>
      </c>
      <c r="AK319" s="447" t="s">
        <v>5575</v>
      </c>
      <c r="AL319" s="444" t="s">
        <v>4407</v>
      </c>
      <c r="AM319" s="444" t="s">
        <v>5576</v>
      </c>
      <c r="AO319" s="444" t="s">
        <v>5312</v>
      </c>
      <c r="AQ319" s="444" t="s">
        <v>5312</v>
      </c>
    </row>
    <row r="320" spans="1:46" x14ac:dyDescent="0.3">
      <c r="A320" s="444" t="str">
        <v>5709</v>
      </c>
      <c r="E320" s="445" t="s">
        <v>7931</v>
      </c>
      <c r="F320" s="446" t="s">
        <v>6332</v>
      </c>
      <c r="G320" s="444" t="s">
        <v>168</v>
      </c>
      <c r="H320" s="444" t="s">
        <v>1877</v>
      </c>
      <c r="I320" s="450" t="s">
        <v>6333</v>
      </c>
      <c r="J320" s="444" t="s">
        <v>4</v>
      </c>
      <c r="K320" s="444" t="s">
        <v>57</v>
      </c>
      <c r="L320" s="444" t="s">
        <v>5</v>
      </c>
      <c r="M320" s="444" t="s">
        <v>10</v>
      </c>
      <c r="N320" s="444" t="s">
        <v>102</v>
      </c>
      <c r="O320" s="444" t="s">
        <v>5308</v>
      </c>
      <c r="P320" s="444" t="s">
        <v>13</v>
      </c>
      <c r="Q320" s="444" t="s">
        <v>5603</v>
      </c>
      <c r="R320" s="444" t="s">
        <v>33</v>
      </c>
      <c r="S320" s="444" t="s">
        <v>4393</v>
      </c>
      <c r="T320" s="444" t="s">
        <v>33</v>
      </c>
      <c r="U320" s="444" t="s">
        <v>5310</v>
      </c>
      <c r="V320" s="444">
        <v>20605</v>
      </c>
      <c r="W320" s="444" t="s">
        <v>35</v>
      </c>
      <c r="X320" s="444" t="s">
        <v>6</v>
      </c>
      <c r="Y320" s="444" t="s">
        <v>5</v>
      </c>
      <c r="Z320" s="444" t="s">
        <v>3785</v>
      </c>
      <c r="AA320" s="444" t="s">
        <v>58</v>
      </c>
      <c r="AB320" s="444" t="s">
        <v>4927</v>
      </c>
      <c r="AC320" s="444" t="s">
        <v>187</v>
      </c>
      <c r="AD320" s="444" t="s">
        <v>187</v>
      </c>
      <c r="AE320" s="444" t="s">
        <v>1103</v>
      </c>
      <c r="AF320" s="444" t="s">
        <v>6334</v>
      </c>
      <c r="AG320" s="444" t="s">
        <v>2878</v>
      </c>
      <c r="AH320" s="444">
        <v>24513450</v>
      </c>
      <c r="AI320" s="444" t="s">
        <v>4769</v>
      </c>
      <c r="AJ320" s="444" t="s">
        <v>2632</v>
      </c>
      <c r="AK320" s="447" t="s">
        <v>6335</v>
      </c>
      <c r="AL320" s="444" t="s">
        <v>4928</v>
      </c>
      <c r="AM320" s="444" t="s">
        <v>6336</v>
      </c>
      <c r="AO320" s="444" t="s">
        <v>5312</v>
      </c>
      <c r="AQ320" s="444" t="s">
        <v>5312</v>
      </c>
    </row>
    <row r="321" spans="1:46" x14ac:dyDescent="0.3">
      <c r="A321" s="444" t="str">
        <v>5718</v>
      </c>
      <c r="E321" s="445" t="s">
        <v>7983</v>
      </c>
      <c r="F321" s="446" t="s">
        <v>6501</v>
      </c>
      <c r="G321" s="444" t="s">
        <v>468</v>
      </c>
      <c r="H321" s="444" t="s">
        <v>1966</v>
      </c>
      <c r="I321" s="444" t="s">
        <v>1967</v>
      </c>
      <c r="J321" s="444" t="s">
        <v>4</v>
      </c>
      <c r="K321" s="444" t="s">
        <v>57</v>
      </c>
      <c r="L321" s="444" t="s">
        <v>6</v>
      </c>
      <c r="M321" s="444" t="s">
        <v>10</v>
      </c>
      <c r="N321" s="444" t="s">
        <v>102</v>
      </c>
      <c r="O321" s="444" t="s">
        <v>5308</v>
      </c>
      <c r="P321" s="444" t="s">
        <v>13</v>
      </c>
      <c r="Q321" s="444" t="s">
        <v>5367</v>
      </c>
      <c r="R321" s="444" t="s">
        <v>33</v>
      </c>
      <c r="S321" s="444" t="s">
        <v>4393</v>
      </c>
      <c r="T321" s="444" t="s">
        <v>33</v>
      </c>
      <c r="U321" s="444" t="s">
        <v>5310</v>
      </c>
      <c r="V321" s="444">
        <v>20702</v>
      </c>
      <c r="W321" s="444" t="s">
        <v>35</v>
      </c>
      <c r="X321" s="444" t="s">
        <v>7</v>
      </c>
      <c r="Y321" s="444" t="s">
        <v>2</v>
      </c>
      <c r="Z321" s="444" t="s">
        <v>3789</v>
      </c>
      <c r="AA321" s="444" t="s">
        <v>58</v>
      </c>
      <c r="AB321" s="444" t="s">
        <v>471</v>
      </c>
      <c r="AC321" s="444" t="s">
        <v>5100</v>
      </c>
      <c r="AD321" s="444" t="s">
        <v>3119</v>
      </c>
      <c r="AE321" s="444" t="s">
        <v>1103</v>
      </c>
      <c r="AF321" s="444" t="s">
        <v>4466</v>
      </c>
      <c r="AG321" s="444" t="s">
        <v>1968</v>
      </c>
      <c r="AH321" s="444">
        <v>24531551</v>
      </c>
      <c r="AI321" s="444">
        <v>24531551</v>
      </c>
      <c r="AJ321" s="444" t="s">
        <v>2889</v>
      </c>
      <c r="AK321" s="447" t="s">
        <v>6502</v>
      </c>
      <c r="AL321" s="444" t="s">
        <v>5605</v>
      </c>
      <c r="AM321" s="444" t="s">
        <v>5606</v>
      </c>
      <c r="AO321" s="444" t="s">
        <v>5320</v>
      </c>
      <c r="AP321" s="444" t="s">
        <v>1200</v>
      </c>
      <c r="AQ321" s="444" t="s">
        <v>5312</v>
      </c>
    </row>
    <row r="322" spans="1:46" x14ac:dyDescent="0.3">
      <c r="A322" s="444" t="str">
        <v>5728</v>
      </c>
      <c r="E322" s="445" t="s">
        <v>7736</v>
      </c>
      <c r="F322" s="446" t="s">
        <v>5631</v>
      </c>
      <c r="G322" s="444" t="s">
        <v>1065</v>
      </c>
      <c r="H322" s="444" t="s">
        <v>1563</v>
      </c>
      <c r="I322" s="444" t="s">
        <v>1564</v>
      </c>
      <c r="J322" s="444" t="s">
        <v>4</v>
      </c>
      <c r="K322" s="444" t="s">
        <v>57</v>
      </c>
      <c r="L322" s="444" t="s">
        <v>7</v>
      </c>
      <c r="M322" s="444" t="s">
        <v>10</v>
      </c>
      <c r="N322" s="444" t="s">
        <v>102</v>
      </c>
      <c r="O322" s="444" t="s">
        <v>5308</v>
      </c>
      <c r="P322" s="444" t="s">
        <v>13</v>
      </c>
      <c r="Q322" s="444" t="s">
        <v>5309</v>
      </c>
      <c r="R322" s="444" t="s">
        <v>33</v>
      </c>
      <c r="S322" s="444" t="s">
        <v>4393</v>
      </c>
      <c r="T322" s="444" t="s">
        <v>33</v>
      </c>
      <c r="U322" s="444" t="s">
        <v>5310</v>
      </c>
      <c r="V322" s="444">
        <v>21101</v>
      </c>
      <c r="W322" s="444" t="s">
        <v>35</v>
      </c>
      <c r="X322" s="444" t="s">
        <v>13</v>
      </c>
      <c r="Y322" s="444" t="s">
        <v>1</v>
      </c>
      <c r="Z322" s="444" t="s">
        <v>3809</v>
      </c>
      <c r="AA322" s="444" t="s">
        <v>58</v>
      </c>
      <c r="AB322" s="444" t="s">
        <v>4967</v>
      </c>
      <c r="AC322" s="444" t="s">
        <v>4967</v>
      </c>
      <c r="AD322" s="444" t="s">
        <v>1565</v>
      </c>
      <c r="AE322" s="444" t="s">
        <v>1103</v>
      </c>
      <c r="AF322" s="444" t="s">
        <v>1566</v>
      </c>
      <c r="AG322" s="444" t="s">
        <v>3435</v>
      </c>
      <c r="AH322" s="444">
        <v>24633163</v>
      </c>
      <c r="AI322" s="444">
        <v>24633451</v>
      </c>
      <c r="AJ322" s="444" t="s">
        <v>5633</v>
      </c>
      <c r="AK322" s="447" t="s">
        <v>5632</v>
      </c>
      <c r="AL322" s="444" t="s">
        <v>4968</v>
      </c>
      <c r="AM322" s="444" t="s">
        <v>5634</v>
      </c>
      <c r="AO322" s="444" t="s">
        <v>5320</v>
      </c>
      <c r="AP322" s="444" t="s">
        <v>473</v>
      </c>
      <c r="AQ322" s="444" t="s">
        <v>5312</v>
      </c>
    </row>
    <row r="323" spans="1:46" x14ac:dyDescent="0.3">
      <c r="A323" s="444" t="str">
        <v>5729</v>
      </c>
      <c r="E323" s="445" t="s">
        <v>7879</v>
      </c>
      <c r="F323" s="446" t="s">
        <v>6165</v>
      </c>
      <c r="G323" s="444" t="s">
        <v>353</v>
      </c>
      <c r="H323" s="444" t="s">
        <v>1794</v>
      </c>
      <c r="I323" s="444" t="s">
        <v>1795</v>
      </c>
      <c r="J323" s="444" t="s">
        <v>62</v>
      </c>
      <c r="K323" s="444" t="s">
        <v>109</v>
      </c>
      <c r="L323" s="444" t="s">
        <v>110</v>
      </c>
      <c r="M323" s="444" t="s">
        <v>11</v>
      </c>
      <c r="N323" s="444" t="s">
        <v>102</v>
      </c>
      <c r="O323" s="444" t="s">
        <v>5308</v>
      </c>
      <c r="P323" s="444" t="s">
        <v>13</v>
      </c>
      <c r="Q323" s="444" t="s">
        <v>5314</v>
      </c>
      <c r="R323" s="444" t="s">
        <v>33</v>
      </c>
      <c r="S323" s="444" t="s">
        <v>4393</v>
      </c>
      <c r="T323" s="444" t="s">
        <v>33</v>
      </c>
      <c r="U323" s="444" t="s">
        <v>5310</v>
      </c>
      <c r="V323" s="444">
        <v>21001</v>
      </c>
      <c r="W323" s="444" t="s">
        <v>35</v>
      </c>
      <c r="X323" s="444" t="s">
        <v>11</v>
      </c>
      <c r="Y323" s="444" t="s">
        <v>1</v>
      </c>
      <c r="Z323" s="444" t="s">
        <v>3800</v>
      </c>
      <c r="AA323" s="444" t="s">
        <v>58</v>
      </c>
      <c r="AB323" s="444" t="s">
        <v>109</v>
      </c>
      <c r="AC323" s="444" t="s">
        <v>699</v>
      </c>
      <c r="AD323" s="444" t="s">
        <v>700</v>
      </c>
      <c r="AE323" s="444" t="s">
        <v>5615</v>
      </c>
      <c r="AF323" s="444" t="s">
        <v>6166</v>
      </c>
      <c r="AG323" s="444" t="s">
        <v>2869</v>
      </c>
      <c r="AH323" s="444">
        <v>24606529</v>
      </c>
      <c r="AI323" s="444" t="s">
        <v>4769</v>
      </c>
      <c r="AJ323" s="444" t="s">
        <v>1796</v>
      </c>
      <c r="AK323" s="447" t="s">
        <v>6167</v>
      </c>
      <c r="AL323" s="444" t="s">
        <v>4924</v>
      </c>
      <c r="AM323" s="444" t="s">
        <v>5617</v>
      </c>
      <c r="AO323" s="444" t="s">
        <v>5312</v>
      </c>
      <c r="AQ323" s="444" t="s">
        <v>5312</v>
      </c>
    </row>
    <row r="324" spans="1:46" x14ac:dyDescent="0.3">
      <c r="A324" s="444" t="str">
        <v>5734</v>
      </c>
      <c r="E324" s="445" t="s">
        <v>7878</v>
      </c>
      <c r="F324" s="446" t="s">
        <v>6160</v>
      </c>
      <c r="G324" s="444" t="s">
        <v>352</v>
      </c>
      <c r="H324" s="444" t="s">
        <v>1792</v>
      </c>
      <c r="I324" s="444" t="s">
        <v>1793</v>
      </c>
      <c r="J324" s="444" t="s">
        <v>62</v>
      </c>
      <c r="K324" s="444" t="s">
        <v>109</v>
      </c>
      <c r="L324" s="444" t="s">
        <v>2</v>
      </c>
      <c r="M324" s="444" t="s">
        <v>11</v>
      </c>
      <c r="N324" s="444" t="s">
        <v>102</v>
      </c>
      <c r="O324" s="444" t="s">
        <v>5308</v>
      </c>
      <c r="P324" s="444" t="s">
        <v>13</v>
      </c>
      <c r="Q324" s="444" t="s">
        <v>5314</v>
      </c>
      <c r="R324" s="444" t="s">
        <v>33</v>
      </c>
      <c r="S324" s="444" t="s">
        <v>4393</v>
      </c>
      <c r="T324" s="444" t="s">
        <v>33</v>
      </c>
      <c r="U324" s="444" t="s">
        <v>5310</v>
      </c>
      <c r="V324" s="444">
        <v>21002</v>
      </c>
      <c r="W324" s="444" t="s">
        <v>35</v>
      </c>
      <c r="X324" s="444" t="s">
        <v>11</v>
      </c>
      <c r="Y324" s="444" t="s">
        <v>2</v>
      </c>
      <c r="Z324" s="444" t="s">
        <v>3801</v>
      </c>
      <c r="AA324" s="444" t="s">
        <v>58</v>
      </c>
      <c r="AB324" s="444" t="s">
        <v>109</v>
      </c>
      <c r="AC324" s="444" t="s">
        <v>127</v>
      </c>
      <c r="AD324" s="444" t="s">
        <v>127</v>
      </c>
      <c r="AE324" s="444" t="s">
        <v>5615</v>
      </c>
      <c r="AF324" s="444" t="s">
        <v>6161</v>
      </c>
      <c r="AG324" s="444" t="s">
        <v>6162</v>
      </c>
      <c r="AH324" s="444">
        <v>24757006</v>
      </c>
      <c r="AI324" s="444">
        <v>24757006</v>
      </c>
      <c r="AJ324" s="444" t="s">
        <v>6164</v>
      </c>
      <c r="AK324" s="447" t="s">
        <v>6163</v>
      </c>
      <c r="AL324" s="444" t="s">
        <v>5623</v>
      </c>
      <c r="AM324" s="444" t="s">
        <v>5624</v>
      </c>
      <c r="AO324" s="444" t="s">
        <v>5320</v>
      </c>
      <c r="AP324" s="444" t="s">
        <v>727</v>
      </c>
      <c r="AQ324" s="444" t="s">
        <v>5312</v>
      </c>
    </row>
    <row r="325" spans="1:46" x14ac:dyDescent="0.3">
      <c r="A325" s="444" t="str">
        <v>5735</v>
      </c>
      <c r="E325" s="445" t="s">
        <v>7908</v>
      </c>
      <c r="F325" s="446" t="s">
        <v>6255</v>
      </c>
      <c r="G325" s="444" t="s">
        <v>382</v>
      </c>
      <c r="H325" s="444" t="s">
        <v>1841</v>
      </c>
      <c r="I325" s="444" t="s">
        <v>1842</v>
      </c>
      <c r="J325" s="461" t="s">
        <v>378</v>
      </c>
      <c r="K325" s="462" t="s">
        <v>4216</v>
      </c>
      <c r="L325" s="462" t="s">
        <v>11</v>
      </c>
      <c r="M325" s="461" t="s">
        <v>13</v>
      </c>
      <c r="N325" s="444" t="s">
        <v>102</v>
      </c>
      <c r="O325" s="444" t="s">
        <v>5308</v>
      </c>
      <c r="P325" s="444" t="s">
        <v>13</v>
      </c>
      <c r="Q325" s="444" t="s">
        <v>5309</v>
      </c>
      <c r="R325" s="444" t="s">
        <v>33</v>
      </c>
      <c r="S325" s="444" t="s">
        <v>4393</v>
      </c>
      <c r="T325" s="444" t="s">
        <v>35</v>
      </c>
      <c r="U325" s="444" t="s">
        <v>5426</v>
      </c>
      <c r="V325" s="444">
        <v>21403</v>
      </c>
      <c r="W325" s="444" t="s">
        <v>35</v>
      </c>
      <c r="X325" s="444" t="s">
        <v>110</v>
      </c>
      <c r="Y325" s="444" t="s">
        <v>3</v>
      </c>
      <c r="Z325" s="444" t="s">
        <v>3829</v>
      </c>
      <c r="AA325" s="444" t="s">
        <v>58</v>
      </c>
      <c r="AB325" s="444" t="s">
        <v>111</v>
      </c>
      <c r="AC325" s="444" t="s">
        <v>5051</v>
      </c>
      <c r="AD325" s="444" t="s">
        <v>575</v>
      </c>
      <c r="AE325" s="444" t="s">
        <v>5615</v>
      </c>
      <c r="AF325" s="444" t="s">
        <v>6256</v>
      </c>
      <c r="AG325" s="444" t="s">
        <v>2670</v>
      </c>
      <c r="AH325" s="444">
        <v>24718105</v>
      </c>
      <c r="AI325" s="444">
        <v>24718100</v>
      </c>
      <c r="AJ325" s="444" t="s">
        <v>3125</v>
      </c>
      <c r="AK325" s="447" t="s">
        <v>6257</v>
      </c>
      <c r="AL325" s="444" t="s">
        <v>6258</v>
      </c>
      <c r="AM325" s="444" t="s">
        <v>6259</v>
      </c>
      <c r="AO325" s="444" t="s">
        <v>5312</v>
      </c>
      <c r="AQ325" s="444" t="s">
        <v>5312</v>
      </c>
    </row>
    <row r="326" spans="1:46" x14ac:dyDescent="0.3">
      <c r="A326" s="444" t="str">
        <v>5814</v>
      </c>
      <c r="E326" s="445" t="s">
        <v>7923</v>
      </c>
      <c r="F326" s="446" t="s">
        <v>6305</v>
      </c>
      <c r="G326" s="444" t="s">
        <v>401</v>
      </c>
      <c r="H326" s="444" t="s">
        <v>1866</v>
      </c>
      <c r="I326" s="444" t="s">
        <v>1867</v>
      </c>
      <c r="J326" s="444" t="s">
        <v>62</v>
      </c>
      <c r="K326" s="444" t="s">
        <v>109</v>
      </c>
      <c r="L326" s="444" t="s">
        <v>1</v>
      </c>
      <c r="M326" s="444" t="s">
        <v>11</v>
      </c>
      <c r="N326" s="444" t="s">
        <v>102</v>
      </c>
      <c r="O326" s="444" t="s">
        <v>5308</v>
      </c>
      <c r="P326" s="444" t="s">
        <v>13</v>
      </c>
      <c r="Q326" s="444" t="s">
        <v>5325</v>
      </c>
      <c r="R326" s="444" t="s">
        <v>33</v>
      </c>
      <c r="S326" s="444" t="s">
        <v>4393</v>
      </c>
      <c r="T326" s="444" t="s">
        <v>35</v>
      </c>
      <c r="U326" s="444" t="s">
        <v>5426</v>
      </c>
      <c r="V326" s="444">
        <v>21602</v>
      </c>
      <c r="W326" s="444" t="s">
        <v>35</v>
      </c>
      <c r="X326" s="444" t="s">
        <v>295</v>
      </c>
      <c r="Y326" s="444" t="s">
        <v>2</v>
      </c>
      <c r="Z326" s="444" t="s">
        <v>3836</v>
      </c>
      <c r="AA326" s="444" t="s">
        <v>58</v>
      </c>
      <c r="AB326" s="444" t="s">
        <v>688</v>
      </c>
      <c r="AC326" s="444" t="s">
        <v>615</v>
      </c>
      <c r="AD326" s="444" t="s">
        <v>615</v>
      </c>
      <c r="AE326" s="444" t="s">
        <v>5615</v>
      </c>
      <c r="AF326" s="444" t="s">
        <v>692</v>
      </c>
      <c r="AG326" s="444" t="s">
        <v>2673</v>
      </c>
      <c r="AH326" s="444">
        <v>24650107</v>
      </c>
      <c r="AI326" s="444">
        <v>24650405</v>
      </c>
      <c r="AJ326" s="444" t="s">
        <v>1868</v>
      </c>
      <c r="AK326" s="447" t="s">
        <v>6306</v>
      </c>
      <c r="AL326" s="444" t="s">
        <v>5627</v>
      </c>
      <c r="AM326" s="444" t="s">
        <v>5628</v>
      </c>
      <c r="AO326" s="444" t="s">
        <v>5312</v>
      </c>
      <c r="AQ326" s="444" t="s">
        <v>5312</v>
      </c>
    </row>
    <row r="327" spans="1:46" x14ac:dyDescent="0.3">
      <c r="A327" s="444" t="str">
        <v>5817</v>
      </c>
      <c r="E327" s="445" t="s">
        <v>7735</v>
      </c>
      <c r="F327" s="446" t="s">
        <v>5619</v>
      </c>
      <c r="G327" s="444" t="s">
        <v>166</v>
      </c>
      <c r="H327" s="444" t="s">
        <v>1560</v>
      </c>
      <c r="I327" s="444" t="s">
        <v>1561</v>
      </c>
      <c r="J327" s="444" t="s">
        <v>62</v>
      </c>
      <c r="K327" s="444" t="s">
        <v>109</v>
      </c>
      <c r="L327" s="444" t="s">
        <v>3</v>
      </c>
      <c r="M327" s="444" t="s">
        <v>11</v>
      </c>
      <c r="N327" s="444" t="s">
        <v>102</v>
      </c>
      <c r="O327" s="444" t="s">
        <v>5308</v>
      </c>
      <c r="P327" s="444" t="s">
        <v>13</v>
      </c>
      <c r="Q327" s="444" t="s">
        <v>5325</v>
      </c>
      <c r="R327" s="444" t="s">
        <v>33</v>
      </c>
      <c r="S327" s="444" t="s">
        <v>4393</v>
      </c>
      <c r="T327" s="444" t="s">
        <v>33</v>
      </c>
      <c r="U327" s="444" t="s">
        <v>5310</v>
      </c>
      <c r="V327" s="444">
        <v>21001</v>
      </c>
      <c r="W327" s="444" t="s">
        <v>35</v>
      </c>
      <c r="X327" s="444" t="s">
        <v>11</v>
      </c>
      <c r="Y327" s="444" t="s">
        <v>1</v>
      </c>
      <c r="Z327" s="444" t="s">
        <v>3800</v>
      </c>
      <c r="AA327" s="444" t="s">
        <v>58</v>
      </c>
      <c r="AB327" s="444" t="s">
        <v>109</v>
      </c>
      <c r="AC327" s="444" t="s">
        <v>699</v>
      </c>
      <c r="AD327" s="444" t="s">
        <v>618</v>
      </c>
      <c r="AE327" s="444" t="s">
        <v>5615</v>
      </c>
      <c r="AF327" s="444" t="s">
        <v>1562</v>
      </c>
      <c r="AG327" s="444" t="s">
        <v>2841</v>
      </c>
      <c r="AH327" s="444">
        <v>24610332</v>
      </c>
      <c r="AI327" s="444" t="s">
        <v>4769</v>
      </c>
      <c r="AJ327" s="444" t="s">
        <v>5621</v>
      </c>
      <c r="AK327" s="447" t="s">
        <v>5620</v>
      </c>
      <c r="AL327" s="444" t="s">
        <v>4845</v>
      </c>
      <c r="AM327" s="444" t="s">
        <v>5618</v>
      </c>
      <c r="AO327" s="444" t="s">
        <v>5320</v>
      </c>
      <c r="AP327" s="444" t="s">
        <v>218</v>
      </c>
      <c r="AQ327" s="444" t="s">
        <v>5312</v>
      </c>
      <c r="AT327" s="444" t="s">
        <v>1376</v>
      </c>
    </row>
    <row r="328" spans="1:46" x14ac:dyDescent="0.3">
      <c r="A328" s="444" t="str">
        <v>5820</v>
      </c>
      <c r="E328" s="445" t="s">
        <v>7734</v>
      </c>
      <c r="F328" s="446" t="s">
        <v>5614</v>
      </c>
      <c r="G328" s="444" t="s">
        <v>163</v>
      </c>
      <c r="H328" s="444" t="s">
        <v>1559</v>
      </c>
      <c r="I328" s="444" t="s">
        <v>2559</v>
      </c>
      <c r="J328" s="444" t="s">
        <v>62</v>
      </c>
      <c r="K328" s="444" t="s">
        <v>109</v>
      </c>
      <c r="L328" s="444" t="s">
        <v>110</v>
      </c>
      <c r="M328" s="444" t="s">
        <v>11</v>
      </c>
      <c r="N328" s="444" t="s">
        <v>102</v>
      </c>
      <c r="O328" s="444" t="s">
        <v>5308</v>
      </c>
      <c r="P328" s="444" t="s">
        <v>13</v>
      </c>
      <c r="R328" s="444" t="s">
        <v>48</v>
      </c>
      <c r="S328" s="444" t="s">
        <v>4838</v>
      </c>
      <c r="T328" s="444" t="s">
        <v>33</v>
      </c>
      <c r="U328" s="444" t="s">
        <v>5310</v>
      </c>
      <c r="V328" s="444">
        <v>21001</v>
      </c>
      <c r="W328" s="444" t="s">
        <v>35</v>
      </c>
      <c r="X328" s="444" t="s">
        <v>11</v>
      </c>
      <c r="Y328" s="444" t="s">
        <v>1</v>
      </c>
      <c r="Z328" s="444" t="s">
        <v>3800</v>
      </c>
      <c r="AA328" s="444" t="s">
        <v>58</v>
      </c>
      <c r="AB328" s="444" t="s">
        <v>109</v>
      </c>
      <c r="AC328" s="444" t="s">
        <v>699</v>
      </c>
      <c r="AD328" s="444" t="s">
        <v>701</v>
      </c>
      <c r="AE328" s="444" t="s">
        <v>5615</v>
      </c>
      <c r="AF328" s="444" t="s">
        <v>702</v>
      </c>
      <c r="AG328" s="444" t="s">
        <v>2840</v>
      </c>
      <c r="AH328" s="444">
        <v>24600256</v>
      </c>
      <c r="AI328" s="444">
        <v>24607513</v>
      </c>
      <c r="AJ328" s="444" t="s">
        <v>3540</v>
      </c>
      <c r="AK328" s="447" t="s">
        <v>5616</v>
      </c>
      <c r="AL328" s="444" t="s">
        <v>4924</v>
      </c>
      <c r="AM328" s="444" t="s">
        <v>5617</v>
      </c>
      <c r="AO328" s="444" t="s">
        <v>5312</v>
      </c>
      <c r="AQ328" s="444" t="s">
        <v>5312</v>
      </c>
    </row>
    <row r="329" spans="1:46" x14ac:dyDescent="0.3">
      <c r="A329" s="444" t="str">
        <v>5834</v>
      </c>
      <c r="E329" s="445" t="s">
        <v>7907</v>
      </c>
      <c r="F329" s="446" t="s">
        <v>6251</v>
      </c>
      <c r="G329" s="444" t="s">
        <v>381</v>
      </c>
      <c r="H329" s="444" t="s">
        <v>1838</v>
      </c>
      <c r="I329" s="444" t="s">
        <v>1839</v>
      </c>
      <c r="J329" s="444" t="s">
        <v>4</v>
      </c>
      <c r="K329" s="444" t="s">
        <v>57</v>
      </c>
      <c r="L329" s="444" t="s">
        <v>10</v>
      </c>
      <c r="M329" s="444" t="s">
        <v>10</v>
      </c>
      <c r="N329" s="444" t="s">
        <v>102</v>
      </c>
      <c r="O329" s="444" t="s">
        <v>5308</v>
      </c>
      <c r="P329" s="444" t="s">
        <v>13</v>
      </c>
      <c r="Q329" s="444" t="s">
        <v>5314</v>
      </c>
      <c r="R329" s="444" t="s">
        <v>33</v>
      </c>
      <c r="S329" s="444" t="s">
        <v>4393</v>
      </c>
      <c r="T329" s="444" t="s">
        <v>35</v>
      </c>
      <c r="U329" s="444" t="s">
        <v>5426</v>
      </c>
      <c r="V329" s="444">
        <v>20213</v>
      </c>
      <c r="W329" s="444" t="s">
        <v>35</v>
      </c>
      <c r="X329" s="444" t="s">
        <v>2</v>
      </c>
      <c r="Y329" s="444" t="s">
        <v>15</v>
      </c>
      <c r="Z329" s="444" t="s">
        <v>6252</v>
      </c>
      <c r="AA329" s="444" t="s">
        <v>58</v>
      </c>
      <c r="AB329" s="444" t="s">
        <v>4802</v>
      </c>
      <c r="AC329" s="444" t="s">
        <v>6253</v>
      </c>
      <c r="AD329" s="444" t="s">
        <v>717</v>
      </c>
      <c r="AE329" s="444" t="s">
        <v>5615</v>
      </c>
      <c r="AF329" s="444" t="s">
        <v>4449</v>
      </c>
      <c r="AG329" s="444" t="s">
        <v>2873</v>
      </c>
      <c r="AH329" s="444">
        <v>24791632</v>
      </c>
      <c r="AI329" s="444">
        <v>24810610</v>
      </c>
      <c r="AJ329" s="444" t="s">
        <v>1840</v>
      </c>
      <c r="AK329" s="447" t="s">
        <v>6254</v>
      </c>
      <c r="AL329" s="444" t="s">
        <v>4995</v>
      </c>
      <c r="AM329" s="444" t="s">
        <v>5904</v>
      </c>
      <c r="AO329" s="444" t="s">
        <v>5312</v>
      </c>
      <c r="AQ329" s="444" t="s">
        <v>5312</v>
      </c>
    </row>
    <row r="330" spans="1:46" x14ac:dyDescent="0.3">
      <c r="A330" s="444" t="str">
        <v>5836</v>
      </c>
      <c r="E330" s="445" t="s">
        <v>8028</v>
      </c>
      <c r="F330" s="446" t="s">
        <v>6640</v>
      </c>
      <c r="G330" s="444" t="s">
        <v>507</v>
      </c>
      <c r="H330" s="444" t="s">
        <v>2042</v>
      </c>
      <c r="I330" s="444" t="s">
        <v>2043</v>
      </c>
      <c r="J330" s="444" t="s">
        <v>5</v>
      </c>
      <c r="K330" s="444" t="s">
        <v>120</v>
      </c>
      <c r="L330" s="444" t="s">
        <v>9</v>
      </c>
      <c r="M330" s="444" t="s">
        <v>14</v>
      </c>
      <c r="N330" s="444" t="s">
        <v>102</v>
      </c>
      <c r="O330" s="444" t="s">
        <v>5308</v>
      </c>
      <c r="P330" s="444" t="s">
        <v>13</v>
      </c>
      <c r="Q330" s="444" t="s">
        <v>5309</v>
      </c>
      <c r="R330" s="444" t="s">
        <v>33</v>
      </c>
      <c r="S330" s="444" t="s">
        <v>4393</v>
      </c>
      <c r="T330" s="444" t="s">
        <v>35</v>
      </c>
      <c r="U330" s="444" t="s">
        <v>5426</v>
      </c>
      <c r="V330" s="444">
        <v>30204</v>
      </c>
      <c r="W330" s="444" t="s">
        <v>48</v>
      </c>
      <c r="X330" s="444" t="s">
        <v>2</v>
      </c>
      <c r="Y330" s="444" t="s">
        <v>4</v>
      </c>
      <c r="Z330" s="444" t="s">
        <v>3849</v>
      </c>
      <c r="AA330" s="444" t="s">
        <v>120</v>
      </c>
      <c r="AB330" s="444" t="s">
        <v>730</v>
      </c>
      <c r="AC330" s="444" t="s">
        <v>752</v>
      </c>
      <c r="AD330" s="444" t="s">
        <v>752</v>
      </c>
      <c r="AE330" s="444" t="s">
        <v>1103</v>
      </c>
      <c r="AF330" s="444" t="s">
        <v>4481</v>
      </c>
      <c r="AG330" s="444" t="s">
        <v>2900</v>
      </c>
      <c r="AH330" s="444">
        <v>25771820</v>
      </c>
      <c r="AI330" s="444">
        <v>88513684</v>
      </c>
      <c r="AJ330" s="444" t="s">
        <v>6641</v>
      </c>
      <c r="AK330" s="447" t="s">
        <v>6642</v>
      </c>
      <c r="AL330" s="444" t="s">
        <v>5125</v>
      </c>
      <c r="AM330" s="444" t="s">
        <v>6643</v>
      </c>
      <c r="AO330" s="444" t="s">
        <v>5312</v>
      </c>
      <c r="AQ330" s="444" t="s">
        <v>5312</v>
      </c>
    </row>
    <row r="331" spans="1:46" x14ac:dyDescent="0.3">
      <c r="A331" s="444" t="str">
        <v>5837</v>
      </c>
      <c r="E331" s="445" t="s">
        <v>7985</v>
      </c>
      <c r="F331" s="446" t="s">
        <v>6505</v>
      </c>
      <c r="G331" s="444" t="s">
        <v>470</v>
      </c>
      <c r="H331" s="444" t="s">
        <v>1970</v>
      </c>
      <c r="I331" s="444" t="s">
        <v>1971</v>
      </c>
      <c r="J331" s="444" t="s">
        <v>5</v>
      </c>
      <c r="K331" s="444" t="s">
        <v>120</v>
      </c>
      <c r="L331" s="444" t="s">
        <v>5</v>
      </c>
      <c r="M331" s="444" t="s">
        <v>14</v>
      </c>
      <c r="N331" s="444" t="s">
        <v>102</v>
      </c>
      <c r="O331" s="444" t="s">
        <v>5308</v>
      </c>
      <c r="P331" s="444" t="s">
        <v>13</v>
      </c>
      <c r="Q331" s="444" t="s">
        <v>5309</v>
      </c>
      <c r="R331" s="444" t="s">
        <v>33</v>
      </c>
      <c r="S331" s="444" t="s">
        <v>4393</v>
      </c>
      <c r="T331" s="444" t="s">
        <v>33</v>
      </c>
      <c r="U331" s="444" t="s">
        <v>5310</v>
      </c>
      <c r="V331" s="444">
        <v>30602</v>
      </c>
      <c r="W331" s="444" t="s">
        <v>48</v>
      </c>
      <c r="X331" s="444" t="s">
        <v>6</v>
      </c>
      <c r="Y331" s="444" t="s">
        <v>2</v>
      </c>
      <c r="Z331" s="444" t="s">
        <v>3873</v>
      </c>
      <c r="AA331" s="444" t="s">
        <v>120</v>
      </c>
      <c r="AB331" s="444" t="s">
        <v>5101</v>
      </c>
      <c r="AC331" s="444" t="s">
        <v>5102</v>
      </c>
      <c r="AD331" s="444" t="s">
        <v>75</v>
      </c>
      <c r="AE331" s="444" t="s">
        <v>1103</v>
      </c>
      <c r="AF331" s="444" t="s">
        <v>4152</v>
      </c>
      <c r="AG331" s="444" t="s">
        <v>4151</v>
      </c>
      <c r="AH331" s="444">
        <v>25348017</v>
      </c>
      <c r="AI331" s="444">
        <v>25348017</v>
      </c>
      <c r="AJ331" s="444" t="s">
        <v>5103</v>
      </c>
      <c r="AK331" s="447" t="s">
        <v>6506</v>
      </c>
      <c r="AL331" s="444" t="s">
        <v>4860</v>
      </c>
      <c r="AM331" s="444" t="s">
        <v>5664</v>
      </c>
      <c r="AO331" s="444" t="s">
        <v>5312</v>
      </c>
      <c r="AQ331" s="444" t="s">
        <v>5312</v>
      </c>
    </row>
    <row r="332" spans="1:46" x14ac:dyDescent="0.3">
      <c r="A332" s="444" t="str">
        <v>5838</v>
      </c>
      <c r="E332" s="445" t="s">
        <v>7739</v>
      </c>
      <c r="F332" s="446" t="s">
        <v>5648</v>
      </c>
      <c r="G332" s="444" t="s">
        <v>180</v>
      </c>
      <c r="H332" s="444" t="s">
        <v>1571</v>
      </c>
      <c r="I332" s="444" t="s">
        <v>1572</v>
      </c>
      <c r="J332" s="444" t="s">
        <v>5</v>
      </c>
      <c r="K332" s="444" t="s">
        <v>120</v>
      </c>
      <c r="L332" s="444" t="s">
        <v>1</v>
      </c>
      <c r="M332" s="444" t="s">
        <v>14</v>
      </c>
      <c r="N332" s="444" t="s">
        <v>102</v>
      </c>
      <c r="O332" s="444" t="s">
        <v>5308</v>
      </c>
      <c r="P332" s="444" t="s">
        <v>13</v>
      </c>
      <c r="Q332" s="444" t="s">
        <v>5309</v>
      </c>
      <c r="R332" s="444" t="s">
        <v>33</v>
      </c>
      <c r="S332" s="444" t="s">
        <v>4393</v>
      </c>
      <c r="T332" s="444" t="s">
        <v>33</v>
      </c>
      <c r="U332" s="444" t="s">
        <v>5310</v>
      </c>
      <c r="V332" s="444">
        <v>30101</v>
      </c>
      <c r="W332" s="444" t="s">
        <v>48</v>
      </c>
      <c r="X332" s="444" t="s">
        <v>1</v>
      </c>
      <c r="Y332" s="444" t="s">
        <v>1</v>
      </c>
      <c r="Z332" s="444" t="s">
        <v>3838</v>
      </c>
      <c r="AA332" s="444" t="s">
        <v>120</v>
      </c>
      <c r="AB332" s="444" t="s">
        <v>120</v>
      </c>
      <c r="AC332" s="444" t="s">
        <v>4825</v>
      </c>
      <c r="AD332" s="444" t="s">
        <v>52</v>
      </c>
      <c r="AE332" s="444" t="s">
        <v>1103</v>
      </c>
      <c r="AF332" s="444" t="s">
        <v>4410</v>
      </c>
      <c r="AG332" s="444" t="s">
        <v>2842</v>
      </c>
      <c r="AH332" s="444">
        <v>25521701</v>
      </c>
      <c r="AI332" s="444">
        <v>25514276</v>
      </c>
      <c r="AJ332" s="444" t="s">
        <v>4969</v>
      </c>
      <c r="AK332" s="447" t="s">
        <v>5649</v>
      </c>
      <c r="AL332" s="444" t="s">
        <v>4826</v>
      </c>
      <c r="AM332" s="444" t="s">
        <v>5643</v>
      </c>
      <c r="AO332" s="444" t="s">
        <v>5312</v>
      </c>
      <c r="AQ332" s="444" t="s">
        <v>5312</v>
      </c>
    </row>
    <row r="333" spans="1:46" x14ac:dyDescent="0.3">
      <c r="A333" s="444" t="str">
        <v>5840</v>
      </c>
      <c r="E333" s="445" t="s">
        <v>7740</v>
      </c>
      <c r="F333" s="446" t="s">
        <v>5650</v>
      </c>
      <c r="G333" s="444" t="s">
        <v>1176</v>
      </c>
      <c r="H333" s="444" t="s">
        <v>1573</v>
      </c>
      <c r="I333" s="444" t="s">
        <v>1574</v>
      </c>
      <c r="J333" s="444" t="s">
        <v>5</v>
      </c>
      <c r="K333" s="444" t="s">
        <v>120</v>
      </c>
      <c r="L333" s="444" t="s">
        <v>2</v>
      </c>
      <c r="M333" s="444" t="s">
        <v>14</v>
      </c>
      <c r="N333" s="444" t="s">
        <v>102</v>
      </c>
      <c r="O333" s="444" t="s">
        <v>5308</v>
      </c>
      <c r="P333" s="444" t="s">
        <v>13</v>
      </c>
      <c r="Q333" s="444" t="s">
        <v>5347</v>
      </c>
      <c r="R333" s="444" t="s">
        <v>33</v>
      </c>
      <c r="S333" s="444" t="s">
        <v>4393</v>
      </c>
      <c r="T333" s="444" t="s">
        <v>33</v>
      </c>
      <c r="U333" s="444" t="s">
        <v>5310</v>
      </c>
      <c r="V333" s="444">
        <v>30102</v>
      </c>
      <c r="W333" s="444" t="s">
        <v>48</v>
      </c>
      <c r="X333" s="444" t="s">
        <v>1</v>
      </c>
      <c r="Y333" s="444" t="s">
        <v>2</v>
      </c>
      <c r="Z333" s="444" t="s">
        <v>3839</v>
      </c>
      <c r="AA333" s="444" t="s">
        <v>120</v>
      </c>
      <c r="AB333" s="444" t="s">
        <v>120</v>
      </c>
      <c r="AC333" s="444" t="s">
        <v>744</v>
      </c>
      <c r="AD333" s="444" t="s">
        <v>1575</v>
      </c>
      <c r="AE333" s="444" t="s">
        <v>1103</v>
      </c>
      <c r="AF333" s="444" t="s">
        <v>4411</v>
      </c>
      <c r="AG333" s="444" t="s">
        <v>3089</v>
      </c>
      <c r="AH333" s="444">
        <v>40700895</v>
      </c>
      <c r="AI333" s="444">
        <v>40700895</v>
      </c>
      <c r="AJ333" s="444" t="s">
        <v>5652</v>
      </c>
      <c r="AK333" s="447" t="s">
        <v>5651</v>
      </c>
      <c r="AL333" s="444" t="s">
        <v>4970</v>
      </c>
      <c r="AM333" s="444" t="s">
        <v>5653</v>
      </c>
      <c r="AO333" s="444" t="s">
        <v>5312</v>
      </c>
      <c r="AQ333" s="444" t="s">
        <v>5312</v>
      </c>
    </row>
    <row r="334" spans="1:46" x14ac:dyDescent="0.3">
      <c r="A334" s="444" t="str">
        <v>5841</v>
      </c>
      <c r="E334" s="445" t="s">
        <v>7743</v>
      </c>
      <c r="F334" s="446" t="s">
        <v>5662</v>
      </c>
      <c r="G334" s="444" t="s">
        <v>145</v>
      </c>
      <c r="H334" s="444" t="s">
        <v>1578</v>
      </c>
      <c r="I334" s="444" t="s">
        <v>1579</v>
      </c>
      <c r="J334" s="444" t="s">
        <v>5</v>
      </c>
      <c r="K334" s="444" t="s">
        <v>120</v>
      </c>
      <c r="L334" s="444" t="s">
        <v>5</v>
      </c>
      <c r="M334" s="444" t="s">
        <v>14</v>
      </c>
      <c r="N334" s="444" t="s">
        <v>102</v>
      </c>
      <c r="O334" s="444" t="s">
        <v>5308</v>
      </c>
      <c r="P334" s="444" t="s">
        <v>13</v>
      </c>
      <c r="Q334" s="444" t="s">
        <v>5314</v>
      </c>
      <c r="R334" s="444" t="s">
        <v>33</v>
      </c>
      <c r="S334" s="444" t="s">
        <v>4393</v>
      </c>
      <c r="T334" s="444" t="s">
        <v>33</v>
      </c>
      <c r="U334" s="444" t="s">
        <v>5310</v>
      </c>
      <c r="V334" s="444">
        <v>30201</v>
      </c>
      <c r="W334" s="444" t="s">
        <v>48</v>
      </c>
      <c r="X334" s="444" t="s">
        <v>2</v>
      </c>
      <c r="Y334" s="444" t="s">
        <v>1</v>
      </c>
      <c r="Z334" s="444" t="s">
        <v>3846</v>
      </c>
      <c r="AA334" s="444" t="s">
        <v>120</v>
      </c>
      <c r="AB334" s="444" t="s">
        <v>730</v>
      </c>
      <c r="AC334" s="444" t="s">
        <v>730</v>
      </c>
      <c r="AD334" s="444" t="s">
        <v>124</v>
      </c>
      <c r="AE334" s="444" t="s">
        <v>1103</v>
      </c>
      <c r="AF334" s="444" t="s">
        <v>2643</v>
      </c>
      <c r="AG334" s="444" t="s">
        <v>2843</v>
      </c>
      <c r="AH334" s="444">
        <v>25744600</v>
      </c>
      <c r="AI334" s="444">
        <v>25747404</v>
      </c>
      <c r="AJ334" s="444" t="s">
        <v>4412</v>
      </c>
      <c r="AK334" s="447" t="s">
        <v>5663</v>
      </c>
      <c r="AL334" s="444" t="s">
        <v>4972</v>
      </c>
      <c r="AM334" s="444" t="s">
        <v>5664</v>
      </c>
      <c r="AO334" s="444" t="s">
        <v>5320</v>
      </c>
      <c r="AP334" s="444" t="s">
        <v>393</v>
      </c>
      <c r="AQ334" s="444" t="s">
        <v>5320</v>
      </c>
      <c r="AR334" s="444" t="s">
        <v>3542</v>
      </c>
      <c r="AS334" s="444" t="s">
        <v>5665</v>
      </c>
    </row>
    <row r="335" spans="1:46" x14ac:dyDescent="0.3">
      <c r="A335" s="444" t="str">
        <v>5842</v>
      </c>
      <c r="E335" s="445" t="s">
        <v>7747</v>
      </c>
      <c r="F335" s="446" t="s">
        <v>5680</v>
      </c>
      <c r="G335" s="444" t="s">
        <v>1069</v>
      </c>
      <c r="H335" s="444" t="s">
        <v>1588</v>
      </c>
      <c r="I335" s="444" t="s">
        <v>1589</v>
      </c>
      <c r="J335" s="444" t="s">
        <v>5</v>
      </c>
      <c r="K335" s="444" t="s">
        <v>120</v>
      </c>
      <c r="L335" s="444" t="s">
        <v>3</v>
      </c>
      <c r="M335" s="444" t="s">
        <v>14</v>
      </c>
      <c r="N335" s="444" t="s">
        <v>102</v>
      </c>
      <c r="O335" s="444" t="s">
        <v>5308</v>
      </c>
      <c r="P335" s="444" t="s">
        <v>13</v>
      </c>
      <c r="Q335" s="444" t="s">
        <v>5309</v>
      </c>
      <c r="R335" s="444" t="s">
        <v>33</v>
      </c>
      <c r="S335" s="444" t="s">
        <v>4393</v>
      </c>
      <c r="T335" s="444" t="s">
        <v>33</v>
      </c>
      <c r="U335" s="444" t="s">
        <v>5310</v>
      </c>
      <c r="V335" s="444">
        <v>30801</v>
      </c>
      <c r="W335" s="444" t="s">
        <v>48</v>
      </c>
      <c r="X335" s="444" t="s">
        <v>9</v>
      </c>
      <c r="Y335" s="444" t="s">
        <v>1</v>
      </c>
      <c r="Z335" s="444" t="s">
        <v>4362</v>
      </c>
      <c r="AA335" s="444" t="s">
        <v>120</v>
      </c>
      <c r="AB335" s="444" t="s">
        <v>4975</v>
      </c>
      <c r="AC335" s="444" t="s">
        <v>4976</v>
      </c>
      <c r="AD335" s="444" t="s">
        <v>749</v>
      </c>
      <c r="AE335" s="444" t="s">
        <v>1103</v>
      </c>
      <c r="AF335" s="444" t="s">
        <v>4413</v>
      </c>
      <c r="AG335" s="444" t="s">
        <v>2845</v>
      </c>
      <c r="AH335" s="444">
        <v>25529191</v>
      </c>
      <c r="AI335" s="444">
        <v>25521818</v>
      </c>
      <c r="AJ335" s="444" t="s">
        <v>4977</v>
      </c>
      <c r="AK335" s="447" t="s">
        <v>5681</v>
      </c>
      <c r="AL335" s="444" t="s">
        <v>5682</v>
      </c>
      <c r="AM335" s="444" t="s">
        <v>5683</v>
      </c>
      <c r="AO335" s="444" t="s">
        <v>5312</v>
      </c>
      <c r="AQ335" s="444" t="s">
        <v>5312</v>
      </c>
    </row>
    <row r="336" spans="1:46" x14ac:dyDescent="0.3">
      <c r="A336" s="444" t="str">
        <v>5843</v>
      </c>
      <c r="E336" s="445" t="s">
        <v>7741</v>
      </c>
      <c r="F336" s="446" t="s">
        <v>5654</v>
      </c>
      <c r="G336" s="444" t="s">
        <v>1186</v>
      </c>
      <c r="H336" s="444" t="s">
        <v>1576</v>
      </c>
      <c r="I336" s="444" t="s">
        <v>1577</v>
      </c>
      <c r="J336" s="444" t="s">
        <v>5</v>
      </c>
      <c r="K336" s="444" t="s">
        <v>120</v>
      </c>
      <c r="L336" s="444" t="s">
        <v>2</v>
      </c>
      <c r="M336" s="444" t="s">
        <v>14</v>
      </c>
      <c r="N336" s="444" t="s">
        <v>102</v>
      </c>
      <c r="O336" s="444" t="s">
        <v>5308</v>
      </c>
      <c r="P336" s="444" t="s">
        <v>13</v>
      </c>
      <c r="R336" s="444" t="s">
        <v>48</v>
      </c>
      <c r="S336" s="444" t="s">
        <v>4838</v>
      </c>
      <c r="T336" s="444" t="s">
        <v>33</v>
      </c>
      <c r="U336" s="444" t="s">
        <v>5310</v>
      </c>
      <c r="V336" s="444">
        <v>30104</v>
      </c>
      <c r="W336" s="444" t="s">
        <v>48</v>
      </c>
      <c r="X336" s="444" t="s">
        <v>1</v>
      </c>
      <c r="Y336" s="444" t="s">
        <v>4</v>
      </c>
      <c r="Z336" s="444" t="s">
        <v>3841</v>
      </c>
      <c r="AA336" s="444" t="s">
        <v>120</v>
      </c>
      <c r="AB336" s="444" t="s">
        <v>120</v>
      </c>
      <c r="AC336" s="444" t="s">
        <v>4971</v>
      </c>
      <c r="AD336" s="444" t="s">
        <v>745</v>
      </c>
      <c r="AE336" s="444" t="s">
        <v>1103</v>
      </c>
      <c r="AF336" s="444" t="s">
        <v>5655</v>
      </c>
      <c r="AG336" s="444" t="s">
        <v>3090</v>
      </c>
      <c r="AH336" s="444">
        <v>25372032</v>
      </c>
      <c r="AI336" s="444">
        <v>25372220</v>
      </c>
      <c r="AJ336" s="444" t="s">
        <v>3436</v>
      </c>
      <c r="AK336" s="447" t="s">
        <v>5656</v>
      </c>
      <c r="AL336" s="444" t="s">
        <v>4970</v>
      </c>
      <c r="AM336" s="444" t="s">
        <v>5653</v>
      </c>
      <c r="AO336" s="444" t="s">
        <v>5312</v>
      </c>
      <c r="AQ336" s="444" t="s">
        <v>5312</v>
      </c>
    </row>
    <row r="337" spans="1:46" x14ac:dyDescent="0.3">
      <c r="A337" s="444" t="str">
        <v>5844</v>
      </c>
      <c r="E337" s="445" t="s">
        <v>7737</v>
      </c>
      <c r="F337" s="446" t="s">
        <v>5639</v>
      </c>
      <c r="G337" s="444" t="s">
        <v>146</v>
      </c>
      <c r="H337" s="444" t="s">
        <v>1567</v>
      </c>
      <c r="I337" s="444" t="s">
        <v>1568</v>
      </c>
      <c r="J337" s="444" t="s">
        <v>5</v>
      </c>
      <c r="K337" s="444" t="s">
        <v>120</v>
      </c>
      <c r="L337" s="444" t="s">
        <v>1</v>
      </c>
      <c r="M337" s="444" t="s">
        <v>14</v>
      </c>
      <c r="N337" s="444" t="s">
        <v>102</v>
      </c>
      <c r="O337" s="444" t="s">
        <v>5308</v>
      </c>
      <c r="P337" s="444" t="s">
        <v>13</v>
      </c>
      <c r="R337" s="444" t="s">
        <v>48</v>
      </c>
      <c r="S337" s="444" t="s">
        <v>4838</v>
      </c>
      <c r="T337" s="444" t="s">
        <v>33</v>
      </c>
      <c r="U337" s="444" t="s">
        <v>5310</v>
      </c>
      <c r="V337" s="444">
        <v>30101</v>
      </c>
      <c r="W337" s="444" t="s">
        <v>48</v>
      </c>
      <c r="X337" s="444" t="s">
        <v>1</v>
      </c>
      <c r="Y337" s="444" t="s">
        <v>1</v>
      </c>
      <c r="Z337" s="444" t="s">
        <v>3838</v>
      </c>
      <c r="AA337" s="444" t="s">
        <v>120</v>
      </c>
      <c r="AB337" s="444" t="s">
        <v>120</v>
      </c>
      <c r="AC337" s="444" t="s">
        <v>4825</v>
      </c>
      <c r="AD337" s="444" t="s">
        <v>696</v>
      </c>
      <c r="AE337" s="444" t="s">
        <v>1103</v>
      </c>
      <c r="AF337" s="444" t="s">
        <v>5640</v>
      </c>
      <c r="AG337" s="444" t="s">
        <v>5641</v>
      </c>
      <c r="AH337" s="444">
        <v>25913646</v>
      </c>
      <c r="AI337" s="444">
        <v>25923679</v>
      </c>
      <c r="AJ337" s="444" t="s">
        <v>3541</v>
      </c>
      <c r="AK337" s="447" t="s">
        <v>5642</v>
      </c>
      <c r="AL337" s="444" t="s">
        <v>4826</v>
      </c>
      <c r="AM337" s="444" t="s">
        <v>5643</v>
      </c>
      <c r="AO337" s="444" t="s">
        <v>5312</v>
      </c>
      <c r="AQ337" s="444" t="s">
        <v>5312</v>
      </c>
    </row>
    <row r="338" spans="1:46" x14ac:dyDescent="0.3">
      <c r="A338" s="444" t="str">
        <v>5845</v>
      </c>
      <c r="E338" s="445" t="s">
        <v>7738</v>
      </c>
      <c r="F338" s="446" t="s">
        <v>5644</v>
      </c>
      <c r="G338" s="444" t="s">
        <v>151</v>
      </c>
      <c r="H338" s="444" t="s">
        <v>1569</v>
      </c>
      <c r="I338" s="444" t="s">
        <v>1570</v>
      </c>
      <c r="J338" s="444" t="s">
        <v>5</v>
      </c>
      <c r="K338" s="444" t="s">
        <v>120</v>
      </c>
      <c r="L338" s="444" t="s">
        <v>1</v>
      </c>
      <c r="M338" s="444" t="s">
        <v>14</v>
      </c>
      <c r="N338" s="444" t="s">
        <v>102</v>
      </c>
      <c r="O338" s="444" t="s">
        <v>5308</v>
      </c>
      <c r="P338" s="444" t="s">
        <v>13</v>
      </c>
      <c r="Q338" s="444" t="s">
        <v>5309</v>
      </c>
      <c r="R338" s="444" t="s">
        <v>33</v>
      </c>
      <c r="S338" s="444" t="s">
        <v>4393</v>
      </c>
      <c r="T338" s="444" t="s">
        <v>33</v>
      </c>
      <c r="U338" s="444" t="s">
        <v>5310</v>
      </c>
      <c r="V338" s="444">
        <v>30102</v>
      </c>
      <c r="W338" s="444" t="s">
        <v>48</v>
      </c>
      <c r="X338" s="444" t="s">
        <v>1</v>
      </c>
      <c r="Y338" s="444" t="s">
        <v>2</v>
      </c>
      <c r="Z338" s="444" t="s">
        <v>3839</v>
      </c>
      <c r="AA338" s="444" t="s">
        <v>120</v>
      </c>
      <c r="AB338" s="444" t="s">
        <v>120</v>
      </c>
      <c r="AC338" s="444" t="s">
        <v>744</v>
      </c>
      <c r="AD338" s="444" t="s">
        <v>696</v>
      </c>
      <c r="AE338" s="444" t="s">
        <v>1103</v>
      </c>
      <c r="AF338" s="444" t="s">
        <v>5645</v>
      </c>
      <c r="AG338" s="444" t="s">
        <v>3088</v>
      </c>
      <c r="AH338" s="444">
        <v>25510565</v>
      </c>
      <c r="AI338" s="444">
        <v>25510565</v>
      </c>
      <c r="AJ338" s="444" t="s">
        <v>5647</v>
      </c>
      <c r="AK338" s="447" t="s">
        <v>5646</v>
      </c>
      <c r="AL338" s="444" t="s">
        <v>4826</v>
      </c>
      <c r="AM338" s="444" t="s">
        <v>5643</v>
      </c>
      <c r="AN338" s="444" t="s">
        <v>5317</v>
      </c>
      <c r="AO338" s="444" t="s">
        <v>5312</v>
      </c>
      <c r="AQ338" s="444" t="s">
        <v>5312</v>
      </c>
    </row>
    <row r="339" spans="1:46" x14ac:dyDescent="0.3">
      <c r="A339" s="444" t="str">
        <v>5846</v>
      </c>
      <c r="E339" s="445" t="s">
        <v>7684</v>
      </c>
      <c r="F339" s="446" t="s">
        <v>5433</v>
      </c>
      <c r="G339" s="444" t="s">
        <v>76</v>
      </c>
      <c r="H339" s="444" t="s">
        <v>1451</v>
      </c>
      <c r="I339" s="444" t="s">
        <v>1452</v>
      </c>
      <c r="J339" s="444" t="s">
        <v>4729</v>
      </c>
      <c r="K339" s="444" t="s">
        <v>208</v>
      </c>
      <c r="L339" s="444" t="s">
        <v>1</v>
      </c>
      <c r="M339" s="444" t="s">
        <v>7</v>
      </c>
      <c r="N339" s="444" t="s">
        <v>102</v>
      </c>
      <c r="O339" s="444" t="s">
        <v>5308</v>
      </c>
      <c r="P339" s="444" t="s">
        <v>13</v>
      </c>
      <c r="Q339" s="444" t="s">
        <v>5309</v>
      </c>
      <c r="R339" s="444" t="s">
        <v>33</v>
      </c>
      <c r="S339" s="444" t="s">
        <v>4393</v>
      </c>
      <c r="T339" s="444" t="s">
        <v>33</v>
      </c>
      <c r="U339" s="444" t="s">
        <v>5310</v>
      </c>
      <c r="V339" s="444">
        <v>10501</v>
      </c>
      <c r="W339" s="444" t="s">
        <v>33</v>
      </c>
      <c r="X339" s="444" t="s">
        <v>5</v>
      </c>
      <c r="Y339" s="444" t="s">
        <v>1</v>
      </c>
      <c r="Z339" s="444" t="s">
        <v>3661</v>
      </c>
      <c r="AA339" s="444" t="s">
        <v>34</v>
      </c>
      <c r="AB339" s="444" t="s">
        <v>4944</v>
      </c>
      <c r="AC339" s="444" t="s">
        <v>398</v>
      </c>
      <c r="AD339" s="444" t="s">
        <v>497</v>
      </c>
      <c r="AE339" s="444" t="s">
        <v>1103</v>
      </c>
      <c r="AF339" s="444" t="s">
        <v>4399</v>
      </c>
      <c r="AG339" s="444" t="s">
        <v>2639</v>
      </c>
      <c r="AH339" s="444">
        <v>25466012</v>
      </c>
      <c r="AI339" s="444">
        <v>25469038</v>
      </c>
      <c r="AJ339" s="444" t="s">
        <v>3341</v>
      </c>
      <c r="AK339" s="447" t="s">
        <v>5434</v>
      </c>
      <c r="AL339" s="444" t="s">
        <v>4957</v>
      </c>
      <c r="AM339" s="444" t="s">
        <v>5435</v>
      </c>
      <c r="AO339" s="444" t="s">
        <v>5320</v>
      </c>
      <c r="AP339" s="444" t="s">
        <v>1177</v>
      </c>
      <c r="AQ339" s="444" t="s">
        <v>5312</v>
      </c>
      <c r="AT339" s="444" t="s">
        <v>1376</v>
      </c>
    </row>
    <row r="340" spans="1:46" x14ac:dyDescent="0.3">
      <c r="A340" s="444" t="str">
        <v>5847</v>
      </c>
      <c r="E340" s="445" t="s">
        <v>7818</v>
      </c>
      <c r="F340" s="446" t="s">
        <v>5958</v>
      </c>
      <c r="G340" s="444" t="s">
        <v>260</v>
      </c>
      <c r="H340" s="444" t="s">
        <v>1704</v>
      </c>
      <c r="I340" s="444" t="s">
        <v>1705</v>
      </c>
      <c r="J340" s="444" t="s">
        <v>5</v>
      </c>
      <c r="K340" s="444" t="s">
        <v>120</v>
      </c>
      <c r="L340" s="444" t="s">
        <v>4</v>
      </c>
      <c r="M340" s="444" t="s">
        <v>14</v>
      </c>
      <c r="N340" s="444" t="s">
        <v>102</v>
      </c>
      <c r="O340" s="444" t="s">
        <v>5308</v>
      </c>
      <c r="P340" s="444" t="s">
        <v>13</v>
      </c>
      <c r="Q340" s="444" t="s">
        <v>5347</v>
      </c>
      <c r="R340" s="444" t="s">
        <v>33</v>
      </c>
      <c r="S340" s="444" t="s">
        <v>4393</v>
      </c>
      <c r="T340" s="444" t="s">
        <v>33</v>
      </c>
      <c r="U340" s="444" t="s">
        <v>5310</v>
      </c>
      <c r="V340" s="444">
        <v>30702</v>
      </c>
      <c r="W340" s="444" t="s">
        <v>48</v>
      </c>
      <c r="X340" s="444" t="s">
        <v>7</v>
      </c>
      <c r="Y340" s="444" t="s">
        <v>2</v>
      </c>
      <c r="Z340" s="444" t="s">
        <v>3876</v>
      </c>
      <c r="AA340" s="444" t="s">
        <v>120</v>
      </c>
      <c r="AB340" s="444" t="s">
        <v>4973</v>
      </c>
      <c r="AC340" s="444" t="s">
        <v>750</v>
      </c>
      <c r="AD340" s="444" t="s">
        <v>750</v>
      </c>
      <c r="AE340" s="444" t="s">
        <v>1103</v>
      </c>
      <c r="AF340" s="444" t="s">
        <v>2656</v>
      </c>
      <c r="AG340" s="444" t="s">
        <v>4259</v>
      </c>
      <c r="AH340" s="444">
        <v>25366509</v>
      </c>
      <c r="AI340" s="444">
        <v>25366509</v>
      </c>
      <c r="AJ340" s="444" t="s">
        <v>3126</v>
      </c>
      <c r="AK340" s="447" t="s">
        <v>5959</v>
      </c>
      <c r="AL340" s="444" t="s">
        <v>4974</v>
      </c>
      <c r="AM340" s="444" t="s">
        <v>5676</v>
      </c>
      <c r="AO340" s="444" t="s">
        <v>5312</v>
      </c>
      <c r="AQ340" s="444" t="s">
        <v>5312</v>
      </c>
      <c r="AT340" s="444" t="s">
        <v>1376</v>
      </c>
    </row>
    <row r="341" spans="1:46" x14ac:dyDescent="0.3">
      <c r="A341" s="444" t="str">
        <v>5848</v>
      </c>
      <c r="E341" s="445" t="s">
        <v>7906</v>
      </c>
      <c r="F341" s="446" t="s">
        <v>6247</v>
      </c>
      <c r="G341" s="444" t="s">
        <v>380</v>
      </c>
      <c r="H341" s="444" t="s">
        <v>1836</v>
      </c>
      <c r="I341" s="444" t="s">
        <v>1837</v>
      </c>
      <c r="J341" s="444" t="s">
        <v>5</v>
      </c>
      <c r="K341" s="444" t="s">
        <v>120</v>
      </c>
      <c r="L341" s="444" t="s">
        <v>6</v>
      </c>
      <c r="M341" s="444" t="s">
        <v>14</v>
      </c>
      <c r="N341" s="444" t="s">
        <v>102</v>
      </c>
      <c r="O341" s="444" t="s">
        <v>5308</v>
      </c>
      <c r="P341" s="444" t="s">
        <v>13</v>
      </c>
      <c r="Q341" s="444" t="s">
        <v>5309</v>
      </c>
      <c r="R341" s="444" t="s">
        <v>33</v>
      </c>
      <c r="S341" s="444" t="s">
        <v>4393</v>
      </c>
      <c r="T341" s="444" t="s">
        <v>33</v>
      </c>
      <c r="U341" s="444" t="s">
        <v>5310</v>
      </c>
      <c r="V341" s="444">
        <v>30302</v>
      </c>
      <c r="W341" s="444" t="s">
        <v>48</v>
      </c>
      <c r="X341" s="444" t="s">
        <v>3</v>
      </c>
      <c r="Y341" s="444" t="s">
        <v>2</v>
      </c>
      <c r="Z341" s="444" t="s">
        <v>3852</v>
      </c>
      <c r="AA341" s="444" t="s">
        <v>120</v>
      </c>
      <c r="AB341" s="444" t="s">
        <v>121</v>
      </c>
      <c r="AC341" s="444" t="s">
        <v>721</v>
      </c>
      <c r="AD341" s="444" t="s">
        <v>754</v>
      </c>
      <c r="AE341" s="444" t="s">
        <v>1103</v>
      </c>
      <c r="AF341" s="444" t="s">
        <v>4448</v>
      </c>
      <c r="AG341" s="444" t="s">
        <v>3109</v>
      </c>
      <c r="AH341" s="444">
        <v>22792929</v>
      </c>
      <c r="AI341" s="444" t="s">
        <v>4769</v>
      </c>
      <c r="AJ341" s="444" t="s">
        <v>6249</v>
      </c>
      <c r="AK341" s="447" t="s">
        <v>6248</v>
      </c>
      <c r="AL341" s="444" t="s">
        <v>4873</v>
      </c>
      <c r="AM341" s="444" t="s">
        <v>6250</v>
      </c>
      <c r="AO341" s="444" t="s">
        <v>5312</v>
      </c>
      <c r="AQ341" s="444" t="s">
        <v>5312</v>
      </c>
    </row>
    <row r="342" spans="1:46" x14ac:dyDescent="0.3">
      <c r="A342" s="444" t="str">
        <v>5849</v>
      </c>
      <c r="E342" s="445" t="s">
        <v>7836</v>
      </c>
      <c r="F342" s="446" t="s">
        <v>6017</v>
      </c>
      <c r="G342" s="444" t="s">
        <v>1196</v>
      </c>
      <c r="H342" s="444" t="s">
        <v>1729</v>
      </c>
      <c r="I342" s="444" t="s">
        <v>1730</v>
      </c>
      <c r="J342" s="444" t="s">
        <v>5</v>
      </c>
      <c r="K342" s="444" t="s">
        <v>120</v>
      </c>
      <c r="L342" s="444" t="s">
        <v>7</v>
      </c>
      <c r="M342" s="444" t="s">
        <v>14</v>
      </c>
      <c r="N342" s="444" t="s">
        <v>102</v>
      </c>
      <c r="O342" s="444" t="s">
        <v>5308</v>
      </c>
      <c r="P342" s="444" t="s">
        <v>13</v>
      </c>
      <c r="Q342" s="444" t="s">
        <v>5309</v>
      </c>
      <c r="R342" s="444" t="s">
        <v>33</v>
      </c>
      <c r="S342" s="444" t="s">
        <v>4393</v>
      </c>
      <c r="T342" s="444" t="s">
        <v>33</v>
      </c>
      <c r="U342" s="444" t="s">
        <v>5310</v>
      </c>
      <c r="V342" s="444">
        <v>30105</v>
      </c>
      <c r="W342" s="444" t="s">
        <v>48</v>
      </c>
      <c r="X342" s="444" t="s">
        <v>1</v>
      </c>
      <c r="Y342" s="444" t="s">
        <v>5</v>
      </c>
      <c r="Z342" s="444" t="s">
        <v>4356</v>
      </c>
      <c r="AA342" s="444" t="s">
        <v>120</v>
      </c>
      <c r="AB342" s="444" t="s">
        <v>120</v>
      </c>
      <c r="AC342" s="444" t="s">
        <v>5014</v>
      </c>
      <c r="AD342" s="444" t="s">
        <v>746</v>
      </c>
      <c r="AE342" s="444" t="s">
        <v>1103</v>
      </c>
      <c r="AF342" s="444" t="s">
        <v>2658</v>
      </c>
      <c r="AG342" s="444" t="s">
        <v>2860</v>
      </c>
      <c r="AH342" s="444">
        <v>25528242</v>
      </c>
      <c r="AI342" s="444">
        <v>25528914</v>
      </c>
      <c r="AJ342" s="444" t="s">
        <v>4131</v>
      </c>
      <c r="AK342" s="447" t="s">
        <v>6018</v>
      </c>
      <c r="AL342" s="444" t="s">
        <v>5015</v>
      </c>
      <c r="AM342" s="444" t="s">
        <v>6019</v>
      </c>
      <c r="AO342" s="444" t="s">
        <v>5312</v>
      </c>
      <c r="AQ342" s="444" t="s">
        <v>5312</v>
      </c>
    </row>
    <row r="343" spans="1:46" x14ac:dyDescent="0.3">
      <c r="A343" s="444" t="str">
        <v>5850</v>
      </c>
      <c r="E343" s="445" t="s">
        <v>7895</v>
      </c>
      <c r="F343" s="446" t="s">
        <v>6213</v>
      </c>
      <c r="G343" s="444" t="s">
        <v>364</v>
      </c>
      <c r="H343" s="444" t="s">
        <v>1823</v>
      </c>
      <c r="I343" s="444" t="s">
        <v>1824</v>
      </c>
      <c r="J343" s="444" t="s">
        <v>5</v>
      </c>
      <c r="K343" s="444" t="s">
        <v>120</v>
      </c>
      <c r="L343" s="444" t="s">
        <v>7</v>
      </c>
      <c r="M343" s="444" t="s">
        <v>14</v>
      </c>
      <c r="N343" s="444" t="s">
        <v>102</v>
      </c>
      <c r="O343" s="444" t="s">
        <v>5308</v>
      </c>
      <c r="P343" s="444" t="s">
        <v>13</v>
      </c>
      <c r="Q343" s="444" t="s">
        <v>5309</v>
      </c>
      <c r="R343" s="444" t="s">
        <v>33</v>
      </c>
      <c r="S343" s="444" t="s">
        <v>4393</v>
      </c>
      <c r="T343" s="444" t="s">
        <v>35</v>
      </c>
      <c r="U343" s="444" t="s">
        <v>5426</v>
      </c>
      <c r="V343" s="444">
        <v>30107</v>
      </c>
      <c r="W343" s="444" t="s">
        <v>48</v>
      </c>
      <c r="X343" s="444" t="s">
        <v>1</v>
      </c>
      <c r="Y343" s="444" t="s">
        <v>7</v>
      </c>
      <c r="Z343" s="444" t="s">
        <v>3842</v>
      </c>
      <c r="AA343" s="444" t="s">
        <v>120</v>
      </c>
      <c r="AB343" s="444" t="s">
        <v>120</v>
      </c>
      <c r="AC343" s="444" t="s">
        <v>192</v>
      </c>
      <c r="AD343" s="444" t="s">
        <v>192</v>
      </c>
      <c r="AE343" s="444" t="s">
        <v>1103</v>
      </c>
      <c r="AF343" s="444" t="s">
        <v>5045</v>
      </c>
      <c r="AG343" s="444" t="s">
        <v>2872</v>
      </c>
      <c r="AH343" s="444">
        <v>25480608</v>
      </c>
      <c r="AI343" s="444">
        <v>25481444</v>
      </c>
      <c r="AJ343" s="444" t="s">
        <v>6215</v>
      </c>
      <c r="AK343" s="447" t="s">
        <v>6214</v>
      </c>
      <c r="AL343" s="444" t="s">
        <v>5015</v>
      </c>
      <c r="AM343" s="444" t="s">
        <v>5046</v>
      </c>
      <c r="AO343" s="444" t="s">
        <v>5320</v>
      </c>
      <c r="AP343" s="444" t="s">
        <v>647</v>
      </c>
      <c r="AQ343" s="444" t="s">
        <v>5312</v>
      </c>
    </row>
    <row r="344" spans="1:46" x14ac:dyDescent="0.3">
      <c r="A344" s="444" t="str">
        <v>5851</v>
      </c>
      <c r="E344" s="445" t="s">
        <v>7896</v>
      </c>
      <c r="F344" s="446" t="s">
        <v>6216</v>
      </c>
      <c r="G344" s="444" t="s">
        <v>293</v>
      </c>
      <c r="H344" s="444" t="s">
        <v>1825</v>
      </c>
      <c r="I344" s="444" t="s">
        <v>1826</v>
      </c>
      <c r="J344" s="444" t="s">
        <v>5</v>
      </c>
      <c r="K344" s="444" t="s">
        <v>120</v>
      </c>
      <c r="L344" s="444" t="s">
        <v>2</v>
      </c>
      <c r="M344" s="444" t="s">
        <v>14</v>
      </c>
      <c r="N344" s="444" t="s">
        <v>102</v>
      </c>
      <c r="O344" s="444" t="s">
        <v>5308</v>
      </c>
      <c r="P344" s="444" t="s">
        <v>13</v>
      </c>
      <c r="Q344" s="444" t="s">
        <v>5309</v>
      </c>
      <c r="R344" s="444" t="s">
        <v>33</v>
      </c>
      <c r="S344" s="444" t="s">
        <v>4393</v>
      </c>
      <c r="T344" s="444" t="s">
        <v>33</v>
      </c>
      <c r="U344" s="444" t="s">
        <v>5310</v>
      </c>
      <c r="V344" s="444">
        <v>30106</v>
      </c>
      <c r="W344" s="444" t="s">
        <v>48</v>
      </c>
      <c r="X344" s="444" t="s">
        <v>1</v>
      </c>
      <c r="Y344" s="444" t="s">
        <v>6</v>
      </c>
      <c r="Z344" s="444" t="s">
        <v>4357</v>
      </c>
      <c r="AA344" s="444" t="s">
        <v>120</v>
      </c>
      <c r="AB344" s="444" t="s">
        <v>120</v>
      </c>
      <c r="AC344" s="444" t="s">
        <v>5047</v>
      </c>
      <c r="AD344" s="444" t="s">
        <v>46</v>
      </c>
      <c r="AE344" s="444" t="s">
        <v>1103</v>
      </c>
      <c r="AF344" s="444" t="s">
        <v>2668</v>
      </c>
      <c r="AG344" s="444" t="s">
        <v>3108</v>
      </c>
      <c r="AH344" s="444">
        <v>25518364</v>
      </c>
      <c r="AI344" s="444">
        <v>25517923</v>
      </c>
      <c r="AJ344" s="444" t="s">
        <v>3447</v>
      </c>
      <c r="AK344" s="447" t="s">
        <v>6217</v>
      </c>
      <c r="AL344" s="444" t="s">
        <v>4970</v>
      </c>
      <c r="AM344" s="444" t="s">
        <v>5653</v>
      </c>
      <c r="AO344" s="444" t="s">
        <v>5320</v>
      </c>
      <c r="AP344" s="444" t="s">
        <v>648</v>
      </c>
      <c r="AQ344" s="444" t="s">
        <v>5312</v>
      </c>
    </row>
    <row r="345" spans="1:46" x14ac:dyDescent="0.3">
      <c r="A345" s="444" t="str">
        <v>5852</v>
      </c>
      <c r="E345" s="445" t="s">
        <v>7839</v>
      </c>
      <c r="F345" s="446" t="s">
        <v>6025</v>
      </c>
      <c r="G345" s="444" t="s">
        <v>1199</v>
      </c>
      <c r="H345" s="444" t="s">
        <v>1735</v>
      </c>
      <c r="I345" s="450" t="s">
        <v>6026</v>
      </c>
      <c r="J345" s="444" t="s">
        <v>5</v>
      </c>
      <c r="K345" s="444" t="s">
        <v>120</v>
      </c>
      <c r="L345" s="444" t="s">
        <v>6</v>
      </c>
      <c r="M345" s="444" t="s">
        <v>14</v>
      </c>
      <c r="N345" s="444" t="s">
        <v>102</v>
      </c>
      <c r="O345" s="444" t="s">
        <v>5308</v>
      </c>
      <c r="P345" s="444" t="s">
        <v>13</v>
      </c>
      <c r="Q345" s="444" t="s">
        <v>6027</v>
      </c>
      <c r="R345" s="444" t="s">
        <v>33</v>
      </c>
      <c r="S345" s="444" t="s">
        <v>4393</v>
      </c>
      <c r="T345" s="444" t="s">
        <v>33</v>
      </c>
      <c r="U345" s="444" t="s">
        <v>5310</v>
      </c>
      <c r="V345" s="444">
        <v>30305</v>
      </c>
      <c r="W345" s="444" t="s">
        <v>48</v>
      </c>
      <c r="X345" s="444" t="s">
        <v>3</v>
      </c>
      <c r="Y345" s="444" t="s">
        <v>5</v>
      </c>
      <c r="Z345" s="444" t="s">
        <v>3855</v>
      </c>
      <c r="AA345" s="444" t="s">
        <v>120</v>
      </c>
      <c r="AB345" s="444" t="s">
        <v>121</v>
      </c>
      <c r="AC345" s="444" t="s">
        <v>4193</v>
      </c>
      <c r="AD345" s="444" t="s">
        <v>52</v>
      </c>
      <c r="AE345" s="444" t="s">
        <v>1103</v>
      </c>
      <c r="AF345" s="444" t="s">
        <v>6028</v>
      </c>
      <c r="AG345" s="444" t="s">
        <v>3099</v>
      </c>
      <c r="AH345" s="444">
        <v>22785780</v>
      </c>
      <c r="AI345" s="444" t="s">
        <v>4769</v>
      </c>
      <c r="AJ345" s="444" t="s">
        <v>5019</v>
      </c>
      <c r="AK345" s="447" t="s">
        <v>6029</v>
      </c>
      <c r="AL345" s="444" t="s">
        <v>4873</v>
      </c>
      <c r="AM345" s="444" t="s">
        <v>5666</v>
      </c>
      <c r="AO345" s="444" t="s">
        <v>5320</v>
      </c>
      <c r="AP345" s="444" t="s">
        <v>6030</v>
      </c>
      <c r="AQ345" s="444" t="s">
        <v>5312</v>
      </c>
    </row>
    <row r="346" spans="1:46" x14ac:dyDescent="0.3">
      <c r="A346" s="444" t="str">
        <v>5853</v>
      </c>
      <c r="E346" s="445" t="s">
        <v>7817</v>
      </c>
      <c r="F346" s="446" t="s">
        <v>5956</v>
      </c>
      <c r="G346" s="444" t="s">
        <v>259</v>
      </c>
      <c r="H346" s="444" t="s">
        <v>1702</v>
      </c>
      <c r="I346" s="444" t="s">
        <v>4217</v>
      </c>
      <c r="J346" s="444" t="s">
        <v>5</v>
      </c>
      <c r="K346" s="444" t="s">
        <v>120</v>
      </c>
      <c r="L346" s="444" t="s">
        <v>2</v>
      </c>
      <c r="M346" s="444" t="s">
        <v>14</v>
      </c>
      <c r="N346" s="444" t="s">
        <v>102</v>
      </c>
      <c r="O346" s="444" t="s">
        <v>5308</v>
      </c>
      <c r="P346" s="444" t="s">
        <v>13</v>
      </c>
      <c r="R346" s="444" t="s">
        <v>48</v>
      </c>
      <c r="S346" s="444" t="s">
        <v>4838</v>
      </c>
      <c r="T346" s="444" t="s">
        <v>33</v>
      </c>
      <c r="U346" s="444" t="s">
        <v>5310</v>
      </c>
      <c r="V346" s="444">
        <v>30104</v>
      </c>
      <c r="W346" s="444" t="s">
        <v>48</v>
      </c>
      <c r="X346" s="444" t="s">
        <v>1</v>
      </c>
      <c r="Y346" s="444" t="s">
        <v>4</v>
      </c>
      <c r="Z346" s="444" t="s">
        <v>3841</v>
      </c>
      <c r="AA346" s="444" t="s">
        <v>120</v>
      </c>
      <c r="AB346" s="444" t="s">
        <v>120</v>
      </c>
      <c r="AC346" s="444" t="s">
        <v>4971</v>
      </c>
      <c r="AD346" s="444" t="s">
        <v>1703</v>
      </c>
      <c r="AE346" s="444" t="s">
        <v>1103</v>
      </c>
      <c r="AF346" s="444" t="s">
        <v>4248</v>
      </c>
      <c r="AG346" s="444" t="s">
        <v>2857</v>
      </c>
      <c r="AH346" s="444">
        <v>25372425</v>
      </c>
      <c r="AI346" s="444">
        <v>25372425</v>
      </c>
      <c r="AJ346" s="444" t="s">
        <v>5004</v>
      </c>
      <c r="AK346" s="447" t="s">
        <v>5957</v>
      </c>
      <c r="AL346" s="444" t="s">
        <v>4970</v>
      </c>
      <c r="AM346" s="444" t="s">
        <v>5653</v>
      </c>
      <c r="AO346" s="444" t="s">
        <v>5312</v>
      </c>
      <c r="AQ346" s="444" t="s">
        <v>5312</v>
      </c>
      <c r="AT346" s="444" t="s">
        <v>1376</v>
      </c>
    </row>
    <row r="347" spans="1:46" x14ac:dyDescent="0.3">
      <c r="A347" s="444" t="str">
        <v>5854</v>
      </c>
      <c r="E347" s="445" t="s">
        <v>7746</v>
      </c>
      <c r="F347" s="446" t="s">
        <v>5677</v>
      </c>
      <c r="G347" s="444" t="s">
        <v>1076</v>
      </c>
      <c r="H347" s="444" t="s">
        <v>1586</v>
      </c>
      <c r="I347" s="444" t="s">
        <v>1587</v>
      </c>
      <c r="J347" s="444" t="s">
        <v>5</v>
      </c>
      <c r="K347" s="444" t="s">
        <v>120</v>
      </c>
      <c r="L347" s="444" t="s">
        <v>4</v>
      </c>
      <c r="M347" s="444" t="s">
        <v>14</v>
      </c>
      <c r="N347" s="444" t="s">
        <v>102</v>
      </c>
      <c r="O347" s="444" t="s">
        <v>5308</v>
      </c>
      <c r="P347" s="444" t="s">
        <v>13</v>
      </c>
      <c r="Q347" s="444" t="s">
        <v>5367</v>
      </c>
      <c r="R347" s="444" t="s">
        <v>33</v>
      </c>
      <c r="S347" s="444" t="s">
        <v>4393</v>
      </c>
      <c r="T347" s="444" t="s">
        <v>33</v>
      </c>
      <c r="U347" s="444" t="s">
        <v>5310</v>
      </c>
      <c r="V347" s="444">
        <v>30701</v>
      </c>
      <c r="W347" s="444" t="s">
        <v>48</v>
      </c>
      <c r="X347" s="444" t="s">
        <v>7</v>
      </c>
      <c r="Y347" s="444" t="s">
        <v>1</v>
      </c>
      <c r="Z347" s="444" t="s">
        <v>3875</v>
      </c>
      <c r="AA347" s="444" t="s">
        <v>120</v>
      </c>
      <c r="AB347" s="444" t="s">
        <v>4973</v>
      </c>
      <c r="AC347" s="444" t="s">
        <v>81</v>
      </c>
      <c r="AD347" s="444" t="s">
        <v>216</v>
      </c>
      <c r="AE347" s="444" t="s">
        <v>1103</v>
      </c>
      <c r="AF347" s="444" t="s">
        <v>5678</v>
      </c>
      <c r="AG347" s="444" t="s">
        <v>2844</v>
      </c>
      <c r="AH347" s="444">
        <v>25513934</v>
      </c>
      <c r="AI347" s="444" t="s">
        <v>4769</v>
      </c>
      <c r="AJ347" s="444" t="s">
        <v>4247</v>
      </c>
      <c r="AK347" s="447" t="s">
        <v>5679</v>
      </c>
      <c r="AL347" s="444" t="s">
        <v>4974</v>
      </c>
      <c r="AM347" s="444" t="s">
        <v>5676</v>
      </c>
      <c r="AO347" s="444" t="s">
        <v>5320</v>
      </c>
      <c r="AP347" s="444" t="s">
        <v>1186</v>
      </c>
      <c r="AQ347" s="444" t="s">
        <v>5312</v>
      </c>
    </row>
    <row r="348" spans="1:46" x14ac:dyDescent="0.3">
      <c r="A348" s="444" t="str">
        <v>5855</v>
      </c>
      <c r="E348" s="445" t="s">
        <v>8034</v>
      </c>
      <c r="F348" s="446" t="s">
        <v>6659</v>
      </c>
      <c r="G348" s="444" t="s">
        <v>895</v>
      </c>
      <c r="H348" s="444" t="s">
        <v>2055</v>
      </c>
      <c r="I348" s="444" t="s">
        <v>2056</v>
      </c>
      <c r="J348" s="444" t="s">
        <v>4729</v>
      </c>
      <c r="K348" s="444" t="s">
        <v>208</v>
      </c>
      <c r="L348" s="444" t="s">
        <v>3</v>
      </c>
      <c r="M348" s="444" t="s">
        <v>7</v>
      </c>
      <c r="N348" s="444" t="s">
        <v>102</v>
      </c>
      <c r="O348" s="444" t="s">
        <v>5308</v>
      </c>
      <c r="P348" s="444" t="s">
        <v>13</v>
      </c>
      <c r="Q348" s="444" t="s">
        <v>5309</v>
      </c>
      <c r="R348" s="444" t="s">
        <v>33</v>
      </c>
      <c r="S348" s="444" t="s">
        <v>4393</v>
      </c>
      <c r="T348" s="444" t="s">
        <v>35</v>
      </c>
      <c r="U348" s="444" t="s">
        <v>5426</v>
      </c>
      <c r="V348" s="444">
        <v>12003</v>
      </c>
      <c r="W348" s="444" t="s">
        <v>33</v>
      </c>
      <c r="X348" s="444" t="s">
        <v>741</v>
      </c>
      <c r="Y348" s="444" t="s">
        <v>3</v>
      </c>
      <c r="Z348" s="444" t="s">
        <v>4343</v>
      </c>
      <c r="AA348" s="444" t="s">
        <v>34</v>
      </c>
      <c r="AB348" s="444" t="s">
        <v>742</v>
      </c>
      <c r="AC348" s="444" t="s">
        <v>194</v>
      </c>
      <c r="AD348" s="444" t="s">
        <v>194</v>
      </c>
      <c r="AE348" s="444" t="s">
        <v>1103</v>
      </c>
      <c r="AF348" s="444" t="s">
        <v>4484</v>
      </c>
      <c r="AG348" s="444" t="s">
        <v>3569</v>
      </c>
      <c r="AH348" s="444">
        <v>25466955</v>
      </c>
      <c r="AI348" s="444">
        <v>25466955</v>
      </c>
      <c r="AJ348" s="444" t="s">
        <v>4483</v>
      </c>
      <c r="AK348" s="447" t="s">
        <v>6660</v>
      </c>
      <c r="AL348" s="444" t="s">
        <v>5132</v>
      </c>
      <c r="AM348" s="444" t="s">
        <v>6661</v>
      </c>
      <c r="AO348" s="444" t="s">
        <v>5312</v>
      </c>
      <c r="AQ348" s="444" t="s">
        <v>5312</v>
      </c>
    </row>
    <row r="349" spans="1:46" x14ac:dyDescent="0.3">
      <c r="A349" s="444" t="str">
        <v>5857</v>
      </c>
      <c r="E349" s="445" t="s">
        <v>7745</v>
      </c>
      <c r="F349" s="446" t="s">
        <v>5671</v>
      </c>
      <c r="G349" s="444" t="s">
        <v>1094</v>
      </c>
      <c r="H349" s="444" t="s">
        <v>1583</v>
      </c>
      <c r="I349" s="444" t="s">
        <v>1584</v>
      </c>
      <c r="J349" s="444" t="s">
        <v>6</v>
      </c>
      <c r="K349" s="444" t="s">
        <v>756</v>
      </c>
      <c r="L349" s="444" t="s">
        <v>2</v>
      </c>
      <c r="M349" s="444" t="s">
        <v>15</v>
      </c>
      <c r="N349" s="444" t="s">
        <v>102</v>
      </c>
      <c r="O349" s="444" t="s">
        <v>5308</v>
      </c>
      <c r="P349" s="444" t="s">
        <v>13</v>
      </c>
      <c r="Q349" s="444" t="s">
        <v>5314</v>
      </c>
      <c r="R349" s="444" t="s">
        <v>33</v>
      </c>
      <c r="S349" s="444" t="s">
        <v>4393</v>
      </c>
      <c r="T349" s="444" t="s">
        <v>33</v>
      </c>
      <c r="U349" s="444" t="s">
        <v>5310</v>
      </c>
      <c r="V349" s="444">
        <v>30501</v>
      </c>
      <c r="W349" s="444" t="s">
        <v>48</v>
      </c>
      <c r="X349" s="444" t="s">
        <v>5</v>
      </c>
      <c r="Y349" s="444" t="s">
        <v>1</v>
      </c>
      <c r="Z349" s="444" t="s">
        <v>3861</v>
      </c>
      <c r="AA349" s="444" t="s">
        <v>120</v>
      </c>
      <c r="AB349" s="444" t="s">
        <v>756</v>
      </c>
      <c r="AC349" s="444" t="s">
        <v>756</v>
      </c>
      <c r="AD349" s="444" t="s">
        <v>849</v>
      </c>
      <c r="AE349" s="444" t="s">
        <v>1103</v>
      </c>
      <c r="AF349" s="444" t="s">
        <v>1585</v>
      </c>
      <c r="AG349" s="444" t="s">
        <v>3544</v>
      </c>
      <c r="AH349" s="444">
        <v>25560025</v>
      </c>
      <c r="AI349" s="444">
        <v>25560207</v>
      </c>
      <c r="AJ349" s="444" t="s">
        <v>4275</v>
      </c>
      <c r="AK349" s="447" t="s">
        <v>5672</v>
      </c>
      <c r="AL349" s="444" t="s">
        <v>5673</v>
      </c>
      <c r="AM349" s="444" t="s">
        <v>5674</v>
      </c>
      <c r="AO349" s="444" t="s">
        <v>5312</v>
      </c>
      <c r="AQ349" s="444" t="s">
        <v>5312</v>
      </c>
      <c r="AT349" s="444" t="s">
        <v>1376</v>
      </c>
    </row>
    <row r="350" spans="1:46" x14ac:dyDescent="0.3">
      <c r="A350" s="444" t="str">
        <v>5858</v>
      </c>
      <c r="E350" s="445" t="s">
        <v>7744</v>
      </c>
      <c r="F350" s="446" t="s">
        <v>5667</v>
      </c>
      <c r="G350" s="444" t="s">
        <v>1093</v>
      </c>
      <c r="H350" s="444" t="s">
        <v>1580</v>
      </c>
      <c r="I350" s="444" t="s">
        <v>1581</v>
      </c>
      <c r="J350" s="444" t="s">
        <v>6</v>
      </c>
      <c r="K350" s="444" t="s">
        <v>756</v>
      </c>
      <c r="L350" s="444" t="s">
        <v>1</v>
      </c>
      <c r="M350" s="444" t="s">
        <v>15</v>
      </c>
      <c r="N350" s="444" t="s">
        <v>102</v>
      </c>
      <c r="O350" s="444" t="s">
        <v>5308</v>
      </c>
      <c r="P350" s="444" t="s">
        <v>13</v>
      </c>
      <c r="Q350" s="444" t="s">
        <v>5314</v>
      </c>
      <c r="R350" s="444" t="s">
        <v>33</v>
      </c>
      <c r="S350" s="444" t="s">
        <v>4393</v>
      </c>
      <c r="T350" s="444" t="s">
        <v>33</v>
      </c>
      <c r="U350" s="444" t="s">
        <v>5310</v>
      </c>
      <c r="V350" s="444">
        <v>30401</v>
      </c>
      <c r="W350" s="444" t="s">
        <v>48</v>
      </c>
      <c r="X350" s="444" t="s">
        <v>4</v>
      </c>
      <c r="Y350" s="444" t="s">
        <v>1</v>
      </c>
      <c r="Z350" s="444" t="s">
        <v>3858</v>
      </c>
      <c r="AA350" s="444" t="s">
        <v>120</v>
      </c>
      <c r="AB350" s="444" t="s">
        <v>757</v>
      </c>
      <c r="AC350" s="444" t="s">
        <v>758</v>
      </c>
      <c r="AD350" s="444" t="s">
        <v>758</v>
      </c>
      <c r="AE350" s="444" t="s">
        <v>1103</v>
      </c>
      <c r="AF350" s="444" t="s">
        <v>1582</v>
      </c>
      <c r="AG350" s="444" t="s">
        <v>3543</v>
      </c>
      <c r="AH350" s="444">
        <v>25322274</v>
      </c>
      <c r="AI350" s="444">
        <v>87642111</v>
      </c>
      <c r="AJ350" s="444" t="s">
        <v>1781</v>
      </c>
      <c r="AK350" s="447" t="s">
        <v>5668</v>
      </c>
      <c r="AL350" s="444" t="s">
        <v>5669</v>
      </c>
      <c r="AM350" s="444" t="s">
        <v>5670</v>
      </c>
      <c r="AO350" s="444" t="s">
        <v>5320</v>
      </c>
      <c r="AP350" s="444" t="s">
        <v>520</v>
      </c>
      <c r="AQ350" s="444" t="s">
        <v>5312</v>
      </c>
    </row>
    <row r="351" spans="1:46" x14ac:dyDescent="0.3">
      <c r="A351" s="444" t="str">
        <v>5860</v>
      </c>
      <c r="E351" s="445" t="s">
        <v>7835</v>
      </c>
      <c r="F351" s="446" t="s">
        <v>6013</v>
      </c>
      <c r="G351" s="444" t="s">
        <v>135</v>
      </c>
      <c r="H351" s="444" t="s">
        <v>1724</v>
      </c>
      <c r="I351" s="444" t="s">
        <v>1725</v>
      </c>
      <c r="J351" s="444" t="s">
        <v>6</v>
      </c>
      <c r="K351" s="444" t="s">
        <v>756</v>
      </c>
      <c r="L351" s="444" t="s">
        <v>1</v>
      </c>
      <c r="M351" s="444" t="s">
        <v>15</v>
      </c>
      <c r="N351" s="444" t="s">
        <v>102</v>
      </c>
      <c r="O351" s="444" t="s">
        <v>5308</v>
      </c>
      <c r="P351" s="444" t="s">
        <v>13</v>
      </c>
      <c r="Q351" s="444" t="s">
        <v>5309</v>
      </c>
      <c r="R351" s="444" t="s">
        <v>33</v>
      </c>
      <c r="S351" s="444" t="s">
        <v>4393</v>
      </c>
      <c r="T351" s="444" t="s">
        <v>35</v>
      </c>
      <c r="U351" s="444" t="s">
        <v>5426</v>
      </c>
      <c r="V351" s="444">
        <v>30402</v>
      </c>
      <c r="W351" s="444" t="s">
        <v>48</v>
      </c>
      <c r="X351" s="444" t="s">
        <v>4</v>
      </c>
      <c r="Y351" s="444" t="s">
        <v>2</v>
      </c>
      <c r="Z351" s="444" t="s">
        <v>3859</v>
      </c>
      <c r="AA351" s="444" t="s">
        <v>120</v>
      </c>
      <c r="AB351" s="444" t="s">
        <v>757</v>
      </c>
      <c r="AC351" s="444" t="s">
        <v>5013</v>
      </c>
      <c r="AD351" s="444" t="s">
        <v>1726</v>
      </c>
      <c r="AE351" s="444" t="s">
        <v>1103</v>
      </c>
      <c r="AF351" s="444" t="s">
        <v>1728</v>
      </c>
      <c r="AG351" s="444" t="s">
        <v>6014</v>
      </c>
      <c r="AH351" s="444">
        <v>25350309</v>
      </c>
      <c r="AI351" s="444">
        <v>89759853</v>
      </c>
      <c r="AJ351" s="444" t="s">
        <v>1727</v>
      </c>
      <c r="AK351" s="447" t="s">
        <v>6015</v>
      </c>
      <c r="AL351" s="444" t="s">
        <v>5669</v>
      </c>
      <c r="AM351" s="444" t="s">
        <v>6016</v>
      </c>
      <c r="AO351" s="444" t="s">
        <v>5320</v>
      </c>
      <c r="AP351" s="444" t="s">
        <v>903</v>
      </c>
      <c r="AQ351" s="444" t="s">
        <v>5312</v>
      </c>
    </row>
    <row r="352" spans="1:46" x14ac:dyDescent="0.3">
      <c r="A352" s="444" t="str">
        <v>5869</v>
      </c>
      <c r="E352" s="445" t="s">
        <v>7873</v>
      </c>
      <c r="F352" s="446" t="s">
        <v>6143</v>
      </c>
      <c r="G352" s="444" t="s">
        <v>344</v>
      </c>
      <c r="H352" s="444" t="s">
        <v>1779</v>
      </c>
      <c r="I352" s="444" t="s">
        <v>1780</v>
      </c>
      <c r="J352" s="444" t="s">
        <v>6</v>
      </c>
      <c r="K352" s="444" t="s">
        <v>756</v>
      </c>
      <c r="L352" s="444" t="s">
        <v>9</v>
      </c>
      <c r="M352" s="444" t="s">
        <v>15</v>
      </c>
      <c r="N352" s="444" t="s">
        <v>102</v>
      </c>
      <c r="O352" s="444" t="s">
        <v>5308</v>
      </c>
      <c r="P352" s="444" t="s">
        <v>13</v>
      </c>
      <c r="Q352" s="444" t="s">
        <v>5309</v>
      </c>
      <c r="R352" s="444" t="s">
        <v>33</v>
      </c>
      <c r="S352" s="444" t="s">
        <v>4393</v>
      </c>
      <c r="T352" s="444" t="s">
        <v>35</v>
      </c>
      <c r="U352" s="444" t="s">
        <v>5426</v>
      </c>
      <c r="V352" s="444">
        <v>30505</v>
      </c>
      <c r="W352" s="444" t="s">
        <v>48</v>
      </c>
      <c r="X352" s="444" t="s">
        <v>5</v>
      </c>
      <c r="Y352" s="444" t="s">
        <v>5</v>
      </c>
      <c r="Z352" s="444" t="s">
        <v>3865</v>
      </c>
      <c r="AA352" s="444" t="s">
        <v>120</v>
      </c>
      <c r="AB352" s="444" t="s">
        <v>756</v>
      </c>
      <c r="AC352" s="444" t="s">
        <v>206</v>
      </c>
      <c r="AD352" s="444" t="s">
        <v>206</v>
      </c>
      <c r="AE352" s="444" t="s">
        <v>1103</v>
      </c>
      <c r="AF352" s="444" t="s">
        <v>1782</v>
      </c>
      <c r="AG352" s="444" t="s">
        <v>2868</v>
      </c>
      <c r="AH352" s="444">
        <v>25591222</v>
      </c>
      <c r="AI352" s="444" t="s">
        <v>4769</v>
      </c>
      <c r="AJ352" s="444" t="s">
        <v>4458</v>
      </c>
      <c r="AK352" s="447" t="s">
        <v>6144</v>
      </c>
      <c r="AL352" s="444" t="s">
        <v>5035</v>
      </c>
      <c r="AM352" s="444" t="s">
        <v>5675</v>
      </c>
      <c r="AO352" s="444" t="s">
        <v>5312</v>
      </c>
      <c r="AQ352" s="444" t="s">
        <v>5312</v>
      </c>
    </row>
    <row r="353" spans="1:46" x14ac:dyDescent="0.3">
      <c r="A353" s="444" t="str">
        <v>5870</v>
      </c>
      <c r="E353" s="445" t="s">
        <v>7944</v>
      </c>
      <c r="F353" s="446" t="s">
        <v>6371</v>
      </c>
      <c r="G353" s="455" t="s">
        <v>424</v>
      </c>
      <c r="H353" s="444" t="s">
        <v>1895</v>
      </c>
      <c r="I353" s="450" t="s">
        <v>6372</v>
      </c>
      <c r="J353" s="444" t="s">
        <v>6</v>
      </c>
      <c r="K353" s="444" t="s">
        <v>756</v>
      </c>
      <c r="L353" s="444" t="s">
        <v>2</v>
      </c>
      <c r="M353" s="444" t="s">
        <v>15</v>
      </c>
      <c r="N353" s="444" t="s">
        <v>102</v>
      </c>
      <c r="O353" s="444" t="s">
        <v>5308</v>
      </c>
      <c r="P353" s="444" t="s">
        <v>13</v>
      </c>
      <c r="Q353" s="444" t="s">
        <v>5603</v>
      </c>
      <c r="R353" s="444" t="s">
        <v>33</v>
      </c>
      <c r="S353" s="444" t="s">
        <v>4393</v>
      </c>
      <c r="T353" s="444" t="s">
        <v>33</v>
      </c>
      <c r="U353" s="444" t="s">
        <v>5310</v>
      </c>
      <c r="V353" s="444">
        <v>30501</v>
      </c>
      <c r="W353" s="444" t="s">
        <v>48</v>
      </c>
      <c r="X353" s="444" t="s">
        <v>5</v>
      </c>
      <c r="Y353" s="444" t="s">
        <v>1</v>
      </c>
      <c r="Z353" s="444" t="s">
        <v>3861</v>
      </c>
      <c r="AA353" s="444" t="s">
        <v>120</v>
      </c>
      <c r="AB353" s="444" t="s">
        <v>756</v>
      </c>
      <c r="AC353" s="444" t="s">
        <v>756</v>
      </c>
      <c r="AD353" s="444" t="s">
        <v>2575</v>
      </c>
      <c r="AE353" s="444" t="s">
        <v>1103</v>
      </c>
      <c r="AF353" s="444" t="s">
        <v>6373</v>
      </c>
      <c r="AG353" s="444" t="s">
        <v>3558</v>
      </c>
      <c r="AH353" s="444">
        <v>25570526</v>
      </c>
      <c r="AI353" s="444" t="s">
        <v>4769</v>
      </c>
      <c r="AJ353" s="444" t="s">
        <v>5066</v>
      </c>
      <c r="AK353" s="447" t="s">
        <v>6374</v>
      </c>
      <c r="AL353" s="444" t="s">
        <v>6053</v>
      </c>
      <c r="AM353" s="444" t="s">
        <v>5675</v>
      </c>
      <c r="AO353" s="444" t="s">
        <v>5312</v>
      </c>
      <c r="AQ353" s="444" t="s">
        <v>5312</v>
      </c>
    </row>
    <row r="354" spans="1:46" x14ac:dyDescent="0.3">
      <c r="A354" s="444" t="str">
        <v>5871</v>
      </c>
      <c r="E354" s="445" t="s">
        <v>7945</v>
      </c>
      <c r="F354" s="446" t="s">
        <v>6375</v>
      </c>
      <c r="G354" s="444" t="s">
        <v>425</v>
      </c>
      <c r="H354" s="444" t="s">
        <v>1897</v>
      </c>
      <c r="I354" s="444" t="s">
        <v>1898</v>
      </c>
      <c r="J354" s="444" t="s">
        <v>6</v>
      </c>
      <c r="K354" s="444" t="s">
        <v>756</v>
      </c>
      <c r="L354" s="444" t="s">
        <v>3</v>
      </c>
      <c r="M354" s="444" t="s">
        <v>15</v>
      </c>
      <c r="N354" s="444" t="s">
        <v>102</v>
      </c>
      <c r="O354" s="444" t="s">
        <v>5308</v>
      </c>
      <c r="P354" s="444" t="s">
        <v>13</v>
      </c>
      <c r="Q354" s="444" t="s">
        <v>5309</v>
      </c>
      <c r="R354" s="444" t="s">
        <v>33</v>
      </c>
      <c r="S354" s="444" t="s">
        <v>4393</v>
      </c>
      <c r="T354" s="444" t="s">
        <v>35</v>
      </c>
      <c r="U354" s="444" t="s">
        <v>5426</v>
      </c>
      <c r="V354" s="444">
        <v>30510</v>
      </c>
      <c r="W354" s="444" t="s">
        <v>48</v>
      </c>
      <c r="X354" s="444" t="s">
        <v>5</v>
      </c>
      <c r="Y354" s="444" t="s">
        <v>11</v>
      </c>
      <c r="Z354" s="444" t="s">
        <v>3870</v>
      </c>
      <c r="AA354" s="444" t="s">
        <v>120</v>
      </c>
      <c r="AB354" s="444" t="s">
        <v>756</v>
      </c>
      <c r="AC354" s="444" t="s">
        <v>762</v>
      </c>
      <c r="AD354" s="444" t="s">
        <v>762</v>
      </c>
      <c r="AE354" s="444" t="s">
        <v>1103</v>
      </c>
      <c r="AF354" s="444" t="s">
        <v>6376</v>
      </c>
      <c r="AG354" s="444" t="s">
        <v>2881</v>
      </c>
      <c r="AH354" s="444">
        <v>25541638</v>
      </c>
      <c r="AI354" s="444">
        <v>25541243</v>
      </c>
      <c r="AJ354" s="444" t="s">
        <v>2880</v>
      </c>
      <c r="AK354" s="447" t="s">
        <v>6377</v>
      </c>
      <c r="AL354" s="444" t="s">
        <v>5067</v>
      </c>
      <c r="AM354" s="444" t="s">
        <v>6378</v>
      </c>
      <c r="AO354" s="444" t="s">
        <v>5312</v>
      </c>
      <c r="AQ354" s="444" t="s">
        <v>5312</v>
      </c>
    </row>
    <row r="355" spans="1:46" x14ac:dyDescent="0.3">
      <c r="A355" s="444" t="str">
        <v>5873</v>
      </c>
      <c r="E355" s="445" t="s">
        <v>7943</v>
      </c>
      <c r="F355" s="446" t="s">
        <v>6368</v>
      </c>
      <c r="G355" s="444" t="s">
        <v>423</v>
      </c>
      <c r="H355" s="444" t="s">
        <v>1892</v>
      </c>
      <c r="I355" s="444" t="s">
        <v>1893</v>
      </c>
      <c r="J355" s="444" t="s">
        <v>6</v>
      </c>
      <c r="K355" s="444" t="s">
        <v>756</v>
      </c>
      <c r="L355" s="444" t="s">
        <v>1</v>
      </c>
      <c r="M355" s="444" t="s">
        <v>15</v>
      </c>
      <c r="N355" s="444" t="s">
        <v>102</v>
      </c>
      <c r="O355" s="444" t="s">
        <v>5308</v>
      </c>
      <c r="P355" s="444" t="s">
        <v>13</v>
      </c>
      <c r="Q355" s="444" t="s">
        <v>6369</v>
      </c>
      <c r="R355" s="444" t="s">
        <v>33</v>
      </c>
      <c r="S355" s="444" t="s">
        <v>4393</v>
      </c>
      <c r="T355" s="444" t="s">
        <v>35</v>
      </c>
      <c r="U355" s="444" t="s">
        <v>5426</v>
      </c>
      <c r="V355" s="444">
        <v>30403</v>
      </c>
      <c r="W355" s="444" t="s">
        <v>48</v>
      </c>
      <c r="X355" s="444" t="s">
        <v>4</v>
      </c>
      <c r="Y355" s="444" t="s">
        <v>3</v>
      </c>
      <c r="Z355" s="444" t="s">
        <v>3860</v>
      </c>
      <c r="AA355" s="444" t="s">
        <v>120</v>
      </c>
      <c r="AB355" s="444" t="s">
        <v>757</v>
      </c>
      <c r="AC355" s="444" t="s">
        <v>5065</v>
      </c>
      <c r="AD355" s="444" t="s">
        <v>849</v>
      </c>
      <c r="AE355" s="444" t="s">
        <v>1103</v>
      </c>
      <c r="AF355" s="444" t="s">
        <v>1894</v>
      </c>
      <c r="AG355" s="444" t="s">
        <v>2879</v>
      </c>
      <c r="AH355" s="444">
        <v>25313404</v>
      </c>
      <c r="AI355" s="444">
        <v>25311412</v>
      </c>
      <c r="AJ355" s="444" t="s">
        <v>4281</v>
      </c>
      <c r="AK355" s="447" t="s">
        <v>6370</v>
      </c>
      <c r="AL355" s="444" t="s">
        <v>5669</v>
      </c>
      <c r="AM355" s="444" t="s">
        <v>5675</v>
      </c>
      <c r="AO355" s="444" t="s">
        <v>5320</v>
      </c>
      <c r="AP355" s="444" t="s">
        <v>644</v>
      </c>
      <c r="AQ355" s="444" t="s">
        <v>5312</v>
      </c>
    </row>
    <row r="356" spans="1:46" x14ac:dyDescent="0.3">
      <c r="A356" s="444" t="str">
        <v>5874</v>
      </c>
      <c r="E356" s="445" t="s">
        <v>7833</v>
      </c>
      <c r="F356" s="446" t="s">
        <v>6006</v>
      </c>
      <c r="G356" s="444" t="s">
        <v>273</v>
      </c>
      <c r="H356" s="444" t="s">
        <v>1722</v>
      </c>
      <c r="I356" s="444" t="s">
        <v>2812</v>
      </c>
      <c r="J356" s="444" t="s">
        <v>7</v>
      </c>
      <c r="K356" s="444" t="s">
        <v>103</v>
      </c>
      <c r="L356" s="444" t="s">
        <v>4</v>
      </c>
      <c r="M356" s="444" t="s">
        <v>110</v>
      </c>
      <c r="N356" s="444" t="s">
        <v>102</v>
      </c>
      <c r="O356" s="444" t="s">
        <v>5308</v>
      </c>
      <c r="P356" s="444" t="s">
        <v>13</v>
      </c>
      <c r="Q356" s="444" t="s">
        <v>5309</v>
      </c>
      <c r="R356" s="444" t="s">
        <v>33</v>
      </c>
      <c r="S356" s="444" t="s">
        <v>4393</v>
      </c>
      <c r="T356" s="444" t="s">
        <v>33</v>
      </c>
      <c r="U356" s="444" t="s">
        <v>5310</v>
      </c>
      <c r="V356" s="444">
        <v>40206</v>
      </c>
      <c r="W356" s="444" t="s">
        <v>102</v>
      </c>
      <c r="X356" s="444" t="s">
        <v>2</v>
      </c>
      <c r="Y356" s="444" t="s">
        <v>6</v>
      </c>
      <c r="Z356" s="444" t="s">
        <v>3893</v>
      </c>
      <c r="AA356" s="444" t="s">
        <v>103</v>
      </c>
      <c r="AB356" s="444" t="s">
        <v>767</v>
      </c>
      <c r="AC356" s="444" t="s">
        <v>2812</v>
      </c>
      <c r="AD356" s="444" t="s">
        <v>2812</v>
      </c>
      <c r="AE356" s="444" t="s">
        <v>1103</v>
      </c>
      <c r="AF356" s="444" t="s">
        <v>6007</v>
      </c>
      <c r="AG356" s="444" t="s">
        <v>3096</v>
      </c>
      <c r="AH356" s="444">
        <v>22661059</v>
      </c>
      <c r="AI356" s="444">
        <v>22661059</v>
      </c>
      <c r="AJ356" s="444" t="s">
        <v>4453</v>
      </c>
      <c r="AK356" s="447" t="s">
        <v>6008</v>
      </c>
      <c r="AL356" s="444" t="s">
        <v>4837</v>
      </c>
      <c r="AM356" s="444" t="s">
        <v>5712</v>
      </c>
      <c r="AO356" s="444" t="s">
        <v>5312</v>
      </c>
      <c r="AQ356" s="444" t="s">
        <v>5312</v>
      </c>
    </row>
    <row r="357" spans="1:46" x14ac:dyDescent="0.3">
      <c r="A357" s="444" t="str">
        <v>5882</v>
      </c>
      <c r="E357" s="445" t="s">
        <v>7752</v>
      </c>
      <c r="F357" s="446" t="s">
        <v>5696</v>
      </c>
      <c r="G357" s="444" t="s">
        <v>191</v>
      </c>
      <c r="H357" s="444" t="s">
        <v>1597</v>
      </c>
      <c r="I357" s="444" t="s">
        <v>2808</v>
      </c>
      <c r="J357" s="444" t="s">
        <v>7</v>
      </c>
      <c r="K357" s="444" t="s">
        <v>103</v>
      </c>
      <c r="L357" s="444" t="s">
        <v>2</v>
      </c>
      <c r="M357" s="444" t="s">
        <v>110</v>
      </c>
      <c r="N357" s="444" t="s">
        <v>102</v>
      </c>
      <c r="O357" s="444" t="s">
        <v>5308</v>
      </c>
      <c r="P357" s="444" t="s">
        <v>13</v>
      </c>
      <c r="Q357" s="444" t="s">
        <v>5309</v>
      </c>
      <c r="R357" s="444" t="s">
        <v>33</v>
      </c>
      <c r="S357" s="444" t="s">
        <v>4393</v>
      </c>
      <c r="T357" s="444" t="s">
        <v>33</v>
      </c>
      <c r="U357" s="444" t="s">
        <v>5310</v>
      </c>
      <c r="V357" s="444">
        <v>40102</v>
      </c>
      <c r="W357" s="444" t="s">
        <v>102</v>
      </c>
      <c r="X357" s="444" t="s">
        <v>1</v>
      </c>
      <c r="Y357" s="444" t="s">
        <v>2</v>
      </c>
      <c r="Z357" s="444" t="s">
        <v>3884</v>
      </c>
      <c r="AA357" s="444" t="s">
        <v>103</v>
      </c>
      <c r="AB357" s="444" t="s">
        <v>103</v>
      </c>
      <c r="AC357" s="444" t="s">
        <v>4819</v>
      </c>
      <c r="AD357" s="444" t="s">
        <v>4190</v>
      </c>
      <c r="AE357" s="444" t="s">
        <v>1103</v>
      </c>
      <c r="AF357" s="444" t="s">
        <v>5697</v>
      </c>
      <c r="AG357" s="444" t="s">
        <v>3438</v>
      </c>
      <c r="AH357" s="444">
        <v>22610174</v>
      </c>
      <c r="AI357" s="444" t="s">
        <v>4769</v>
      </c>
      <c r="AJ357" s="444" t="s">
        <v>5698</v>
      </c>
      <c r="AK357" s="447" t="s">
        <v>5699</v>
      </c>
      <c r="AL357" s="444" t="s">
        <v>4822</v>
      </c>
      <c r="AM357" s="444" t="s">
        <v>5695</v>
      </c>
      <c r="AO357" s="444" t="s">
        <v>5312</v>
      </c>
      <c r="AQ357" s="444" t="s">
        <v>5312</v>
      </c>
    </row>
    <row r="358" spans="1:46" x14ac:dyDescent="0.3">
      <c r="A358" s="444" t="str">
        <v>5886</v>
      </c>
      <c r="E358" s="445" t="s">
        <v>7750</v>
      </c>
      <c r="F358" s="446" t="s">
        <v>5690</v>
      </c>
      <c r="G358" s="444" t="s">
        <v>920</v>
      </c>
      <c r="H358" s="444" t="s">
        <v>1591</v>
      </c>
      <c r="I358" s="444" t="s">
        <v>1592</v>
      </c>
      <c r="J358" s="444" t="s">
        <v>7</v>
      </c>
      <c r="K358" s="444" t="s">
        <v>103</v>
      </c>
      <c r="L358" s="444" t="s">
        <v>1</v>
      </c>
      <c r="M358" s="444" t="s">
        <v>110</v>
      </c>
      <c r="N358" s="444" t="s">
        <v>102</v>
      </c>
      <c r="O358" s="444" t="s">
        <v>5308</v>
      </c>
      <c r="P358" s="444" t="s">
        <v>13</v>
      </c>
      <c r="Q358" s="444" t="s">
        <v>5309</v>
      </c>
      <c r="R358" s="444" t="s">
        <v>33</v>
      </c>
      <c r="S358" s="444" t="s">
        <v>4393</v>
      </c>
      <c r="T358" s="444" t="s">
        <v>33</v>
      </c>
      <c r="U358" s="444" t="s">
        <v>5310</v>
      </c>
      <c r="V358" s="444">
        <v>40101</v>
      </c>
      <c r="W358" s="444" t="s">
        <v>102</v>
      </c>
      <c r="X358" s="444" t="s">
        <v>1</v>
      </c>
      <c r="Y358" s="444" t="s">
        <v>1</v>
      </c>
      <c r="Z358" s="444" t="s">
        <v>3883</v>
      </c>
      <c r="AA358" s="444" t="s">
        <v>103</v>
      </c>
      <c r="AB358" s="444" t="s">
        <v>103</v>
      </c>
      <c r="AC358" s="444" t="s">
        <v>103</v>
      </c>
      <c r="AD358" s="444" t="s">
        <v>103</v>
      </c>
      <c r="AE358" s="444" t="s">
        <v>1103</v>
      </c>
      <c r="AF358" s="444" t="s">
        <v>1593</v>
      </c>
      <c r="AG358" s="444" t="s">
        <v>3545</v>
      </c>
      <c r="AH358" s="444">
        <v>22370113</v>
      </c>
      <c r="AI358" s="444">
        <v>22370421</v>
      </c>
      <c r="AJ358" s="444" t="s">
        <v>3180</v>
      </c>
      <c r="AK358" s="447" t="s">
        <v>5691</v>
      </c>
      <c r="AL358" s="444" t="s">
        <v>4788</v>
      </c>
      <c r="AM358" s="444" t="s">
        <v>5686</v>
      </c>
      <c r="AO358" s="444" t="s">
        <v>5312</v>
      </c>
      <c r="AQ358" s="444" t="s">
        <v>5312</v>
      </c>
    </row>
    <row r="359" spans="1:46" x14ac:dyDescent="0.3">
      <c r="A359" s="444" t="str">
        <v>5891</v>
      </c>
      <c r="E359" s="445" t="s">
        <v>7761</v>
      </c>
      <c r="F359" s="446" t="s">
        <v>5733</v>
      </c>
      <c r="G359" s="444" t="s">
        <v>172</v>
      </c>
      <c r="H359" s="444" t="s">
        <v>1611</v>
      </c>
      <c r="I359" s="444" t="s">
        <v>1612</v>
      </c>
      <c r="J359" s="444" t="s">
        <v>7</v>
      </c>
      <c r="K359" s="444" t="s">
        <v>103</v>
      </c>
      <c r="L359" s="444" t="s">
        <v>7</v>
      </c>
      <c r="M359" s="444" t="s">
        <v>110</v>
      </c>
      <c r="N359" s="444" t="s">
        <v>102</v>
      </c>
      <c r="O359" s="444" t="s">
        <v>5308</v>
      </c>
      <c r="P359" s="444" t="s">
        <v>13</v>
      </c>
      <c r="Q359" s="444" t="s">
        <v>5309</v>
      </c>
      <c r="R359" s="444" t="s">
        <v>33</v>
      </c>
      <c r="S359" s="444" t="s">
        <v>4393</v>
      </c>
      <c r="T359" s="444" t="s">
        <v>33</v>
      </c>
      <c r="U359" s="444" t="s">
        <v>5310</v>
      </c>
      <c r="V359" s="444">
        <v>40801</v>
      </c>
      <c r="W359" s="444" t="s">
        <v>102</v>
      </c>
      <c r="X359" s="444" t="s">
        <v>9</v>
      </c>
      <c r="Y359" s="444" t="s">
        <v>1</v>
      </c>
      <c r="Z359" s="444" t="s">
        <v>3918</v>
      </c>
      <c r="AA359" s="444" t="s">
        <v>103</v>
      </c>
      <c r="AB359" s="444" t="s">
        <v>4869</v>
      </c>
      <c r="AC359" s="444" t="s">
        <v>722</v>
      </c>
      <c r="AD359" s="444" t="s">
        <v>2819</v>
      </c>
      <c r="AE359" s="444" t="s">
        <v>1103</v>
      </c>
      <c r="AF359" s="444" t="s">
        <v>1613</v>
      </c>
      <c r="AG359" s="444" t="s">
        <v>2850</v>
      </c>
      <c r="AH359" s="444">
        <v>22655650</v>
      </c>
      <c r="AI359" s="444">
        <v>22655650</v>
      </c>
      <c r="AJ359" s="444" t="s">
        <v>4982</v>
      </c>
      <c r="AK359" s="447" t="s">
        <v>5734</v>
      </c>
      <c r="AL359" s="444" t="s">
        <v>4801</v>
      </c>
      <c r="AM359" s="444" t="s">
        <v>5700</v>
      </c>
      <c r="AO359" s="444" t="s">
        <v>5312</v>
      </c>
      <c r="AQ359" s="444" t="s">
        <v>5312</v>
      </c>
    </row>
    <row r="360" spans="1:46" x14ac:dyDescent="0.3">
      <c r="A360" s="444" t="str">
        <v>5895</v>
      </c>
      <c r="E360" s="445" t="s">
        <v>7758</v>
      </c>
      <c r="F360" s="446" t="s">
        <v>5722</v>
      </c>
      <c r="G360" s="444" t="s">
        <v>173</v>
      </c>
      <c r="H360" s="444" t="s">
        <v>1606</v>
      </c>
      <c r="I360" s="444" t="s">
        <v>1607</v>
      </c>
      <c r="J360" s="444" t="s">
        <v>7</v>
      </c>
      <c r="K360" s="444" t="s">
        <v>103</v>
      </c>
      <c r="L360" s="444" t="s">
        <v>4</v>
      </c>
      <c r="M360" s="444" t="s">
        <v>110</v>
      </c>
      <c r="N360" s="444" t="s">
        <v>102</v>
      </c>
      <c r="O360" s="444" t="s">
        <v>5308</v>
      </c>
      <c r="P360" s="444" t="s">
        <v>13</v>
      </c>
      <c r="Q360" s="444" t="s">
        <v>5309</v>
      </c>
      <c r="R360" s="444" t="s">
        <v>33</v>
      </c>
      <c r="S360" s="444" t="s">
        <v>4393</v>
      </c>
      <c r="T360" s="444" t="s">
        <v>33</v>
      </c>
      <c r="U360" s="444" t="s">
        <v>5310</v>
      </c>
      <c r="V360" s="444">
        <v>40501</v>
      </c>
      <c r="W360" s="444" t="s">
        <v>102</v>
      </c>
      <c r="X360" s="444" t="s">
        <v>5</v>
      </c>
      <c r="Y360" s="444" t="s">
        <v>1</v>
      </c>
      <c r="Z360" s="444" t="s">
        <v>3908</v>
      </c>
      <c r="AA360" s="444" t="s">
        <v>103</v>
      </c>
      <c r="AB360" s="444" t="s">
        <v>81</v>
      </c>
      <c r="AC360" s="444" t="s">
        <v>81</v>
      </c>
      <c r="AD360" s="444" t="s">
        <v>1109</v>
      </c>
      <c r="AE360" s="444" t="s">
        <v>1103</v>
      </c>
      <c r="AF360" s="444" t="s">
        <v>5723</v>
      </c>
      <c r="AG360" s="444" t="s">
        <v>3298</v>
      </c>
      <c r="AH360" s="444">
        <v>22372710</v>
      </c>
      <c r="AI360" s="444">
        <v>22370266</v>
      </c>
      <c r="AJ360" s="444" t="s">
        <v>2829</v>
      </c>
      <c r="AK360" s="447" t="s">
        <v>5724</v>
      </c>
      <c r="AL360" s="444" t="s">
        <v>4837</v>
      </c>
      <c r="AM360" s="444" t="s">
        <v>5712</v>
      </c>
      <c r="AO360" s="444" t="s">
        <v>5312</v>
      </c>
      <c r="AQ360" s="444" t="s">
        <v>5312</v>
      </c>
    </row>
    <row r="361" spans="1:46" x14ac:dyDescent="0.3">
      <c r="A361" s="444" t="str">
        <v>5897</v>
      </c>
      <c r="E361" s="445" t="s">
        <v>7755</v>
      </c>
      <c r="F361" s="446" t="s">
        <v>5713</v>
      </c>
      <c r="G361" s="444" t="s">
        <v>169</v>
      </c>
      <c r="H361" s="444" t="s">
        <v>1599</v>
      </c>
      <c r="I361" s="444" t="s">
        <v>2810</v>
      </c>
      <c r="J361" s="444" t="s">
        <v>7</v>
      </c>
      <c r="K361" s="444" t="s">
        <v>103</v>
      </c>
      <c r="L361" s="444" t="s">
        <v>5</v>
      </c>
      <c r="M361" s="444" t="s">
        <v>110</v>
      </c>
      <c r="N361" s="444" t="s">
        <v>102</v>
      </c>
      <c r="O361" s="444" t="s">
        <v>5308</v>
      </c>
      <c r="P361" s="444" t="s">
        <v>13</v>
      </c>
      <c r="R361" s="444" t="s">
        <v>48</v>
      </c>
      <c r="S361" s="444" t="s">
        <v>4838</v>
      </c>
      <c r="T361" s="444" t="s">
        <v>33</v>
      </c>
      <c r="U361" s="444" t="s">
        <v>5310</v>
      </c>
      <c r="V361" s="444">
        <v>40302</v>
      </c>
      <c r="W361" s="444" t="s">
        <v>102</v>
      </c>
      <c r="X361" s="444" t="s">
        <v>3</v>
      </c>
      <c r="Y361" s="444" t="s">
        <v>2</v>
      </c>
      <c r="Z361" s="444" t="s">
        <v>3895</v>
      </c>
      <c r="AA361" s="444" t="s">
        <v>103</v>
      </c>
      <c r="AB361" s="444" t="s">
        <v>500</v>
      </c>
      <c r="AC361" s="444" t="s">
        <v>230</v>
      </c>
      <c r="AD361" s="444" t="s">
        <v>1600</v>
      </c>
      <c r="AE361" s="444" t="s">
        <v>1103</v>
      </c>
      <c r="AF361" s="444" t="s">
        <v>1603</v>
      </c>
      <c r="AG361" s="444" t="s">
        <v>1602</v>
      </c>
      <c r="AH361" s="444">
        <v>22440749</v>
      </c>
      <c r="AI361" s="444">
        <v>22444935</v>
      </c>
      <c r="AJ361" s="444" t="s">
        <v>1601</v>
      </c>
      <c r="AK361" s="447" t="s">
        <v>5714</v>
      </c>
      <c r="AL361" s="444" t="s">
        <v>3437</v>
      </c>
      <c r="AM361" s="444" t="s">
        <v>5504</v>
      </c>
      <c r="AO361" s="444" t="s">
        <v>5312</v>
      </c>
      <c r="AQ361" s="444" t="s">
        <v>5312</v>
      </c>
      <c r="AT361" s="444" t="s">
        <v>1376</v>
      </c>
    </row>
    <row r="362" spans="1:46" x14ac:dyDescent="0.3">
      <c r="A362" s="444" t="str">
        <v>5967</v>
      </c>
      <c r="E362" s="445" t="s">
        <v>7762</v>
      </c>
      <c r="F362" s="446" t="s">
        <v>5735</v>
      </c>
      <c r="G362" s="444" t="s">
        <v>176</v>
      </c>
      <c r="H362" s="444" t="s">
        <v>1614</v>
      </c>
      <c r="I362" s="444" t="s">
        <v>1615</v>
      </c>
      <c r="J362" s="444" t="s">
        <v>7</v>
      </c>
      <c r="K362" s="444" t="s">
        <v>103</v>
      </c>
      <c r="L362" s="444" t="s">
        <v>6</v>
      </c>
      <c r="M362" s="444" t="s">
        <v>110</v>
      </c>
      <c r="N362" s="444" t="s">
        <v>102</v>
      </c>
      <c r="O362" s="444" t="s">
        <v>5308</v>
      </c>
      <c r="P362" s="444" t="s">
        <v>13</v>
      </c>
      <c r="Q362" s="444" t="s">
        <v>5314</v>
      </c>
      <c r="R362" s="444" t="s">
        <v>33</v>
      </c>
      <c r="S362" s="444" t="s">
        <v>4393</v>
      </c>
      <c r="T362" s="444" t="s">
        <v>33</v>
      </c>
      <c r="U362" s="444" t="s">
        <v>5310</v>
      </c>
      <c r="V362" s="444">
        <v>40901</v>
      </c>
      <c r="W362" s="444" t="s">
        <v>102</v>
      </c>
      <c r="X362" s="444" t="s">
        <v>10</v>
      </c>
      <c r="Y362" s="444" t="s">
        <v>1</v>
      </c>
      <c r="Z362" s="444" t="s">
        <v>3921</v>
      </c>
      <c r="AA362" s="444" t="s">
        <v>103</v>
      </c>
      <c r="AB362" s="444" t="s">
        <v>347</v>
      </c>
      <c r="AC362" s="444" t="s">
        <v>347</v>
      </c>
      <c r="AD362" s="444" t="s">
        <v>347</v>
      </c>
      <c r="AE362" s="444" t="s">
        <v>1103</v>
      </c>
      <c r="AF362" s="444" t="s">
        <v>5736</v>
      </c>
      <c r="AG362" s="444" t="s">
        <v>2851</v>
      </c>
      <c r="AH362" s="444">
        <v>22606231</v>
      </c>
      <c r="AI362" s="444">
        <v>22606231</v>
      </c>
      <c r="AJ362" s="444" t="s">
        <v>4122</v>
      </c>
      <c r="AK362" s="447" t="s">
        <v>5737</v>
      </c>
      <c r="AL362" s="444" t="s">
        <v>4818</v>
      </c>
      <c r="AM362" s="444" t="s">
        <v>5728</v>
      </c>
      <c r="AO362" s="444" t="s">
        <v>5312</v>
      </c>
      <c r="AQ362" s="444" t="s">
        <v>5312</v>
      </c>
    </row>
    <row r="363" spans="1:46" x14ac:dyDescent="0.3">
      <c r="A363" s="444" t="str">
        <v>5968</v>
      </c>
      <c r="E363" s="445" t="s">
        <v>7753</v>
      </c>
      <c r="F363" s="446" t="s">
        <v>5701</v>
      </c>
      <c r="G363" s="444" t="s">
        <v>2537</v>
      </c>
      <c r="H363" s="444" t="s">
        <v>2538</v>
      </c>
      <c r="I363" s="444" t="s">
        <v>4549</v>
      </c>
      <c r="J363" s="444" t="s">
        <v>7</v>
      </c>
      <c r="K363" s="444" t="s">
        <v>103</v>
      </c>
      <c r="L363" s="444" t="s">
        <v>7</v>
      </c>
      <c r="M363" s="444" t="s">
        <v>110</v>
      </c>
      <c r="N363" s="444" t="s">
        <v>102</v>
      </c>
      <c r="O363" s="444" t="s">
        <v>5702</v>
      </c>
      <c r="P363" s="444" t="s">
        <v>5703</v>
      </c>
      <c r="Q363" s="444" t="s">
        <v>5704</v>
      </c>
      <c r="R363" s="444" t="s">
        <v>33</v>
      </c>
      <c r="S363" s="444" t="s">
        <v>4393</v>
      </c>
      <c r="T363" s="444" t="s">
        <v>33</v>
      </c>
      <c r="U363" s="444" t="s">
        <v>5310</v>
      </c>
      <c r="V363" s="444">
        <v>40104</v>
      </c>
      <c r="W363" s="444" t="s">
        <v>102</v>
      </c>
      <c r="X363" s="444" t="s">
        <v>1</v>
      </c>
      <c r="Y363" s="444" t="s">
        <v>4</v>
      </c>
      <c r="Z363" s="444" t="s">
        <v>3886</v>
      </c>
      <c r="AA363" s="444" t="s">
        <v>103</v>
      </c>
      <c r="AB363" s="444" t="s">
        <v>103</v>
      </c>
      <c r="AC363" s="444" t="s">
        <v>4979</v>
      </c>
      <c r="AD363" s="444" t="s">
        <v>2539</v>
      </c>
      <c r="AE363" s="444" t="s">
        <v>1103</v>
      </c>
      <c r="AF363" s="444" t="s">
        <v>5705</v>
      </c>
      <c r="AG363" s="444" t="s">
        <v>3297</v>
      </c>
      <c r="AH363" s="444">
        <v>22938335</v>
      </c>
      <c r="AI363" s="444">
        <v>22938334</v>
      </c>
      <c r="AJ363" s="444" t="s">
        <v>2772</v>
      </c>
      <c r="AK363" s="447" t="s">
        <v>5706</v>
      </c>
      <c r="AL363" s="444" t="s">
        <v>4980</v>
      </c>
      <c r="AM363" s="444" t="s">
        <v>5707</v>
      </c>
      <c r="AO363" s="444" t="s">
        <v>5312</v>
      </c>
      <c r="AQ363" s="444" t="s">
        <v>5312</v>
      </c>
      <c r="AS363" s="444" t="s">
        <v>5708</v>
      </c>
    </row>
    <row r="364" spans="1:46" x14ac:dyDescent="0.3">
      <c r="A364" s="444" t="str">
        <v>5969</v>
      </c>
      <c r="E364" s="445" t="s">
        <v>7756</v>
      </c>
      <c r="F364" s="446" t="s">
        <v>5715</v>
      </c>
      <c r="G364" s="444" t="s">
        <v>179</v>
      </c>
      <c r="H364" s="444" t="s">
        <v>1604</v>
      </c>
      <c r="I364" s="444" t="s">
        <v>4119</v>
      </c>
      <c r="J364" s="444" t="s">
        <v>7</v>
      </c>
      <c r="K364" s="444" t="s">
        <v>103</v>
      </c>
      <c r="L364" s="444" t="s">
        <v>3</v>
      </c>
      <c r="M364" s="444" t="s">
        <v>110</v>
      </c>
      <c r="N364" s="444" t="s">
        <v>102</v>
      </c>
      <c r="O364" s="444" t="s">
        <v>5308</v>
      </c>
      <c r="P364" s="444" t="s">
        <v>13</v>
      </c>
      <c r="Q364" s="444" t="s">
        <v>5309</v>
      </c>
      <c r="R364" s="444" t="s">
        <v>33</v>
      </c>
      <c r="S364" s="444" t="s">
        <v>4393</v>
      </c>
      <c r="T364" s="444" t="s">
        <v>33</v>
      </c>
      <c r="U364" s="444" t="s">
        <v>5310</v>
      </c>
      <c r="V364" s="444">
        <v>40401</v>
      </c>
      <c r="W364" s="444" t="s">
        <v>102</v>
      </c>
      <c r="X364" s="444" t="s">
        <v>4</v>
      </c>
      <c r="Y364" s="444" t="s">
        <v>1</v>
      </c>
      <c r="Z364" s="444" t="s">
        <v>3902</v>
      </c>
      <c r="AA364" s="444" t="s">
        <v>103</v>
      </c>
      <c r="AB364" s="444" t="s">
        <v>765</v>
      </c>
      <c r="AC364" s="444" t="s">
        <v>765</v>
      </c>
      <c r="AD364" s="444" t="s">
        <v>765</v>
      </c>
      <c r="AE364" s="444" t="s">
        <v>1103</v>
      </c>
      <c r="AF364" s="444" t="s">
        <v>5716</v>
      </c>
      <c r="AG364" s="444" t="s">
        <v>2847</v>
      </c>
      <c r="AH364" s="444">
        <v>22696969</v>
      </c>
      <c r="AI364" s="444">
        <v>22690078</v>
      </c>
      <c r="AJ364" s="444" t="s">
        <v>4981</v>
      </c>
      <c r="AK364" s="447" t="s">
        <v>5717</v>
      </c>
      <c r="AL364" s="444" t="s">
        <v>4861</v>
      </c>
      <c r="AM364" s="444" t="s">
        <v>5718</v>
      </c>
      <c r="AO364" s="444" t="s">
        <v>5312</v>
      </c>
      <c r="AQ364" s="444" t="s">
        <v>5312</v>
      </c>
    </row>
    <row r="365" spans="1:46" x14ac:dyDescent="0.3">
      <c r="A365" s="444" t="str">
        <v>5970</v>
      </c>
      <c r="E365" s="445" t="s">
        <v>7749</v>
      </c>
      <c r="F365" s="446" t="s">
        <v>5687</v>
      </c>
      <c r="G365" s="444" t="s">
        <v>1070</v>
      </c>
      <c r="H365" s="444" t="s">
        <v>1590</v>
      </c>
      <c r="I365" s="444" t="s">
        <v>4735</v>
      </c>
      <c r="J365" s="444" t="s">
        <v>7</v>
      </c>
      <c r="K365" s="444" t="s">
        <v>103</v>
      </c>
      <c r="L365" s="444" t="s">
        <v>1</v>
      </c>
      <c r="M365" s="444" t="s">
        <v>110</v>
      </c>
      <c r="N365" s="444" t="s">
        <v>102</v>
      </c>
      <c r="O365" s="444" t="s">
        <v>5308</v>
      </c>
      <c r="P365" s="444" t="s">
        <v>13</v>
      </c>
      <c r="Q365" s="444" t="s">
        <v>5347</v>
      </c>
      <c r="R365" s="444" t="s">
        <v>33</v>
      </c>
      <c r="S365" s="444" t="s">
        <v>4393</v>
      </c>
      <c r="T365" s="444" t="s">
        <v>33</v>
      </c>
      <c r="U365" s="444" t="s">
        <v>5310</v>
      </c>
      <c r="V365" s="444">
        <v>40103</v>
      </c>
      <c r="W365" s="444" t="s">
        <v>102</v>
      </c>
      <c r="X365" s="444" t="s">
        <v>1</v>
      </c>
      <c r="Y365" s="444" t="s">
        <v>3</v>
      </c>
      <c r="Z365" s="444" t="s">
        <v>3885</v>
      </c>
      <c r="AA365" s="444" t="s">
        <v>103</v>
      </c>
      <c r="AB365" s="444" t="s">
        <v>103</v>
      </c>
      <c r="AC365" s="444" t="s">
        <v>203</v>
      </c>
      <c r="AD365" s="444" t="s">
        <v>763</v>
      </c>
      <c r="AE365" s="444" t="s">
        <v>1103</v>
      </c>
      <c r="AF365" s="444" t="s">
        <v>4414</v>
      </c>
      <c r="AG365" s="444" t="s">
        <v>2846</v>
      </c>
      <c r="AH365" s="444">
        <v>22607296</v>
      </c>
      <c r="AI365" s="444">
        <v>22607296</v>
      </c>
      <c r="AJ365" s="444" t="s">
        <v>3582</v>
      </c>
      <c r="AK365" s="447" t="s">
        <v>5688</v>
      </c>
      <c r="AL365" s="444" t="s">
        <v>4788</v>
      </c>
      <c r="AM365" s="444" t="s">
        <v>5689</v>
      </c>
      <c r="AO365" s="444" t="s">
        <v>5320</v>
      </c>
      <c r="AP365" s="444" t="s">
        <v>1102</v>
      </c>
      <c r="AQ365" s="444" t="s">
        <v>5312</v>
      </c>
    </row>
    <row r="366" spans="1:46" x14ac:dyDescent="0.3">
      <c r="A366" s="444" t="str">
        <v>5971</v>
      </c>
      <c r="E366" s="445" t="s">
        <v>7759</v>
      </c>
      <c r="F366" s="446" t="s">
        <v>5725</v>
      </c>
      <c r="G366" s="444" t="s">
        <v>178</v>
      </c>
      <c r="H366" s="444" t="s">
        <v>1608</v>
      </c>
      <c r="I366" s="444" t="s">
        <v>1609</v>
      </c>
      <c r="J366" s="444" t="s">
        <v>7</v>
      </c>
      <c r="K366" s="444" t="s">
        <v>103</v>
      </c>
      <c r="L366" s="444" t="s">
        <v>6</v>
      </c>
      <c r="M366" s="444" t="s">
        <v>110</v>
      </c>
      <c r="N366" s="444" t="s">
        <v>102</v>
      </c>
      <c r="O366" s="444" t="s">
        <v>5308</v>
      </c>
      <c r="P366" s="444" t="s">
        <v>13</v>
      </c>
      <c r="Q366" s="444" t="s">
        <v>5309</v>
      </c>
      <c r="R366" s="444" t="s">
        <v>33</v>
      </c>
      <c r="S366" s="444" t="s">
        <v>4393</v>
      </c>
      <c r="T366" s="444" t="s">
        <v>33</v>
      </c>
      <c r="U366" s="444" t="s">
        <v>5310</v>
      </c>
      <c r="V366" s="444">
        <v>40601</v>
      </c>
      <c r="W366" s="444" t="s">
        <v>102</v>
      </c>
      <c r="X366" s="444" t="s">
        <v>6</v>
      </c>
      <c r="Y366" s="444" t="s">
        <v>1</v>
      </c>
      <c r="Z366" s="444" t="s">
        <v>3912</v>
      </c>
      <c r="AA366" s="444" t="s">
        <v>103</v>
      </c>
      <c r="AB366" s="444" t="s">
        <v>132</v>
      </c>
      <c r="AC366" s="444" t="s">
        <v>132</v>
      </c>
      <c r="AD366" s="444" t="s">
        <v>132</v>
      </c>
      <c r="AE366" s="444" t="s">
        <v>1103</v>
      </c>
      <c r="AF366" s="444" t="s">
        <v>5726</v>
      </c>
      <c r="AG366" s="444" t="s">
        <v>3299</v>
      </c>
      <c r="AH366" s="444">
        <v>22685809</v>
      </c>
      <c r="AI366" s="444">
        <v>22688037</v>
      </c>
      <c r="AJ366" s="444" t="s">
        <v>2848</v>
      </c>
      <c r="AK366" s="447" t="s">
        <v>5727</v>
      </c>
      <c r="AL366" s="444" t="s">
        <v>4818</v>
      </c>
      <c r="AM366" s="444" t="s">
        <v>5728</v>
      </c>
      <c r="AO366" s="444" t="s">
        <v>5312</v>
      </c>
      <c r="AQ366" s="444" t="s">
        <v>5312</v>
      </c>
    </row>
    <row r="367" spans="1:46" x14ac:dyDescent="0.3">
      <c r="A367" s="444" t="str">
        <v>5972</v>
      </c>
      <c r="E367" s="445" t="s">
        <v>7760</v>
      </c>
      <c r="F367" s="446" t="s">
        <v>5729</v>
      </c>
      <c r="G367" s="444" t="s">
        <v>174</v>
      </c>
      <c r="H367" s="444" t="s">
        <v>1610</v>
      </c>
      <c r="I367" s="450" t="s">
        <v>5730</v>
      </c>
      <c r="J367" s="444" t="s">
        <v>7</v>
      </c>
      <c r="K367" s="444" t="s">
        <v>103</v>
      </c>
      <c r="L367" s="444" t="s">
        <v>7</v>
      </c>
      <c r="M367" s="444" t="s">
        <v>110</v>
      </c>
      <c r="N367" s="444" t="s">
        <v>102</v>
      </c>
      <c r="O367" s="444" t="s">
        <v>5308</v>
      </c>
      <c r="P367" s="444" t="s">
        <v>13</v>
      </c>
      <c r="Q367" s="444" t="s">
        <v>5603</v>
      </c>
      <c r="R367" s="444" t="s">
        <v>33</v>
      </c>
      <c r="S367" s="444" t="s">
        <v>4393</v>
      </c>
      <c r="T367" s="444" t="s">
        <v>33</v>
      </c>
      <c r="U367" s="444" t="s">
        <v>5310</v>
      </c>
      <c r="V367" s="444">
        <v>40701</v>
      </c>
      <c r="W367" s="444" t="s">
        <v>102</v>
      </c>
      <c r="X367" s="444" t="s">
        <v>7</v>
      </c>
      <c r="Y367" s="444" t="s">
        <v>1</v>
      </c>
      <c r="Z367" s="444" t="s">
        <v>3916</v>
      </c>
      <c r="AA367" s="444" t="s">
        <v>103</v>
      </c>
      <c r="AB367" s="444" t="s">
        <v>766</v>
      </c>
      <c r="AC367" s="444" t="s">
        <v>124</v>
      </c>
      <c r="AD367" s="444" t="s">
        <v>124</v>
      </c>
      <c r="AE367" s="444" t="s">
        <v>1103</v>
      </c>
      <c r="AF367" s="444" t="s">
        <v>5731</v>
      </c>
      <c r="AG367" s="444" t="s">
        <v>4121</v>
      </c>
      <c r="AH367" s="444">
        <v>22390901</v>
      </c>
      <c r="AI367" s="444">
        <v>22390901</v>
      </c>
      <c r="AJ367" s="444" t="s">
        <v>4416</v>
      </c>
      <c r="AK367" s="447" t="s">
        <v>5732</v>
      </c>
      <c r="AL367" s="444" t="s">
        <v>4801</v>
      </c>
      <c r="AM367" s="444" t="s">
        <v>5700</v>
      </c>
      <c r="AO367" s="444" t="s">
        <v>5320</v>
      </c>
      <c r="AP367" s="444" t="s">
        <v>1125</v>
      </c>
      <c r="AQ367" s="444" t="s">
        <v>5312</v>
      </c>
    </row>
    <row r="368" spans="1:46" x14ac:dyDescent="0.3">
      <c r="A368" s="444" t="str">
        <v>5973</v>
      </c>
      <c r="E368" s="445" t="s">
        <v>7757</v>
      </c>
      <c r="F368" s="446" t="s">
        <v>5719</v>
      </c>
      <c r="G368" s="444" t="s">
        <v>177</v>
      </c>
      <c r="H368" s="444" t="s">
        <v>1605</v>
      </c>
      <c r="I368" s="444" t="s">
        <v>4120</v>
      </c>
      <c r="J368" s="444" t="s">
        <v>7</v>
      </c>
      <c r="K368" s="444" t="s">
        <v>103</v>
      </c>
      <c r="L368" s="444" t="s">
        <v>3</v>
      </c>
      <c r="M368" s="444" t="s">
        <v>110</v>
      </c>
      <c r="N368" s="444" t="s">
        <v>102</v>
      </c>
      <c r="O368" s="444" t="s">
        <v>5308</v>
      </c>
      <c r="P368" s="444" t="s">
        <v>13</v>
      </c>
      <c r="Q368" s="444" t="s">
        <v>5309</v>
      </c>
      <c r="R368" s="444" t="s">
        <v>33</v>
      </c>
      <c r="S368" s="444" t="s">
        <v>4393</v>
      </c>
      <c r="T368" s="444" t="s">
        <v>35</v>
      </c>
      <c r="U368" s="444" t="s">
        <v>5426</v>
      </c>
      <c r="V368" s="444">
        <v>40405</v>
      </c>
      <c r="W368" s="444" t="s">
        <v>102</v>
      </c>
      <c r="X368" s="444" t="s">
        <v>4</v>
      </c>
      <c r="Y368" s="444" t="s">
        <v>5</v>
      </c>
      <c r="Z368" s="444" t="s">
        <v>3906</v>
      </c>
      <c r="AA368" s="444" t="s">
        <v>103</v>
      </c>
      <c r="AB368" s="444" t="s">
        <v>765</v>
      </c>
      <c r="AC368" s="444" t="s">
        <v>500</v>
      </c>
      <c r="AD368" s="444" t="s">
        <v>445</v>
      </c>
      <c r="AE368" s="444" t="s">
        <v>1103</v>
      </c>
      <c r="AF368" s="444" t="s">
        <v>5720</v>
      </c>
      <c r="AG368" s="444" t="s">
        <v>2849</v>
      </c>
      <c r="AH368" s="444">
        <v>24830095</v>
      </c>
      <c r="AI368" s="444">
        <v>24830095</v>
      </c>
      <c r="AJ368" s="444" t="s">
        <v>4150</v>
      </c>
      <c r="AK368" s="447" t="s">
        <v>5721</v>
      </c>
      <c r="AL368" s="444" t="s">
        <v>4861</v>
      </c>
      <c r="AM368" s="444" t="s">
        <v>5718</v>
      </c>
      <c r="AN368" s="444" t="s">
        <v>5317</v>
      </c>
      <c r="AO368" s="444" t="s">
        <v>5320</v>
      </c>
      <c r="AP368" s="444" t="s">
        <v>633</v>
      </c>
      <c r="AQ368" s="444" t="s">
        <v>5312</v>
      </c>
    </row>
    <row r="369" spans="1:46" x14ac:dyDescent="0.3">
      <c r="A369" s="444" t="str">
        <v>5974</v>
      </c>
      <c r="E369" s="445" t="s">
        <v>7751</v>
      </c>
      <c r="F369" s="446" t="s">
        <v>5692</v>
      </c>
      <c r="G369" s="444" t="s">
        <v>1096</v>
      </c>
      <c r="H369" s="444" t="s">
        <v>1594</v>
      </c>
      <c r="I369" s="444" t="s">
        <v>1595</v>
      </c>
      <c r="J369" s="444" t="s">
        <v>7</v>
      </c>
      <c r="K369" s="444" t="s">
        <v>103</v>
      </c>
      <c r="L369" s="444" t="s">
        <v>2</v>
      </c>
      <c r="M369" s="444" t="s">
        <v>110</v>
      </c>
      <c r="N369" s="444" t="s">
        <v>102</v>
      </c>
      <c r="O369" s="444" t="s">
        <v>5308</v>
      </c>
      <c r="P369" s="444" t="s">
        <v>13</v>
      </c>
      <c r="R369" s="444" t="s">
        <v>48</v>
      </c>
      <c r="S369" s="444" t="s">
        <v>4838</v>
      </c>
      <c r="T369" s="444" t="s">
        <v>33</v>
      </c>
      <c r="U369" s="444" t="s">
        <v>5310</v>
      </c>
      <c r="V369" s="444">
        <v>40102</v>
      </c>
      <c r="W369" s="444" t="s">
        <v>102</v>
      </c>
      <c r="X369" s="444" t="s">
        <v>1</v>
      </c>
      <c r="Y369" s="444" t="s">
        <v>2</v>
      </c>
      <c r="Z369" s="444" t="s">
        <v>3884</v>
      </c>
      <c r="AA369" s="444" t="s">
        <v>103</v>
      </c>
      <c r="AB369" s="444" t="s">
        <v>103</v>
      </c>
      <c r="AC369" s="444" t="s">
        <v>4819</v>
      </c>
      <c r="AD369" s="444" t="s">
        <v>285</v>
      </c>
      <c r="AE369" s="444" t="s">
        <v>1103</v>
      </c>
      <c r="AF369" s="444" t="s">
        <v>5693</v>
      </c>
      <c r="AG369" s="444" t="s">
        <v>1596</v>
      </c>
      <c r="AH369" s="444">
        <v>22603732</v>
      </c>
      <c r="AI369" s="444">
        <v>22603732</v>
      </c>
      <c r="AJ369" s="444" t="s">
        <v>4279</v>
      </c>
      <c r="AK369" s="447" t="s">
        <v>5694</v>
      </c>
      <c r="AL369" s="444" t="s">
        <v>4822</v>
      </c>
      <c r="AM369" s="444" t="s">
        <v>5695</v>
      </c>
      <c r="AO369" s="444" t="s">
        <v>5312</v>
      </c>
      <c r="AQ369" s="444" t="s">
        <v>5312</v>
      </c>
    </row>
    <row r="370" spans="1:46" x14ac:dyDescent="0.3">
      <c r="A370" s="444" t="str">
        <v>5975</v>
      </c>
      <c r="E370" s="445" t="s">
        <v>7784</v>
      </c>
      <c r="F370" s="446" t="s">
        <v>5849</v>
      </c>
      <c r="G370" s="444" t="s">
        <v>221</v>
      </c>
      <c r="H370" s="444" t="s">
        <v>1657</v>
      </c>
      <c r="I370" s="444" t="s">
        <v>1658</v>
      </c>
      <c r="J370" s="444" t="s">
        <v>7</v>
      </c>
      <c r="K370" s="444" t="s">
        <v>103</v>
      </c>
      <c r="L370" s="444" t="s">
        <v>5</v>
      </c>
      <c r="M370" s="444" t="s">
        <v>110</v>
      </c>
      <c r="N370" s="444" t="s">
        <v>102</v>
      </c>
      <c r="O370" s="444" t="s">
        <v>5308</v>
      </c>
      <c r="P370" s="444" t="s">
        <v>13</v>
      </c>
      <c r="Q370" s="444" t="s">
        <v>5569</v>
      </c>
      <c r="R370" s="444" t="s">
        <v>33</v>
      </c>
      <c r="S370" s="444" t="s">
        <v>4393</v>
      </c>
      <c r="T370" s="444" t="s">
        <v>33</v>
      </c>
      <c r="U370" s="444" t="s">
        <v>5310</v>
      </c>
      <c r="V370" s="444">
        <v>40302</v>
      </c>
      <c r="W370" s="444" t="s">
        <v>102</v>
      </c>
      <c r="X370" s="444" t="s">
        <v>3</v>
      </c>
      <c r="Y370" s="444" t="s">
        <v>2</v>
      </c>
      <c r="Z370" s="444" t="s">
        <v>3895</v>
      </c>
      <c r="AA370" s="444" t="s">
        <v>103</v>
      </c>
      <c r="AB370" s="444" t="s">
        <v>500</v>
      </c>
      <c r="AC370" s="444" t="s">
        <v>230</v>
      </c>
      <c r="AD370" s="444" t="s">
        <v>500</v>
      </c>
      <c r="AE370" s="444" t="s">
        <v>1103</v>
      </c>
      <c r="AF370" s="444" t="s">
        <v>5850</v>
      </c>
      <c r="AG370" s="444" t="s">
        <v>3302</v>
      </c>
      <c r="AH370" s="444">
        <v>22449549</v>
      </c>
      <c r="AI370" s="444" t="s">
        <v>4769</v>
      </c>
      <c r="AJ370" s="444" t="s">
        <v>5851</v>
      </c>
      <c r="AK370" s="447" t="s">
        <v>5852</v>
      </c>
      <c r="AL370" s="444" t="s">
        <v>4991</v>
      </c>
      <c r="AM370" s="444" t="s">
        <v>5853</v>
      </c>
      <c r="AO370" s="444" t="s">
        <v>5320</v>
      </c>
      <c r="AP370" s="444" t="s">
        <v>768</v>
      </c>
      <c r="AQ370" s="444" t="s">
        <v>5312</v>
      </c>
      <c r="AT370" s="444" t="s">
        <v>1376</v>
      </c>
    </row>
    <row r="371" spans="1:46" x14ac:dyDescent="0.3">
      <c r="A371" s="444" t="str">
        <v>5976</v>
      </c>
      <c r="E371" s="445" t="s">
        <v>8051</v>
      </c>
      <c r="F371" s="446" t="s">
        <v>6711</v>
      </c>
      <c r="G371" s="444" t="s">
        <v>528</v>
      </c>
      <c r="H371" s="444" t="s">
        <v>2084</v>
      </c>
      <c r="I371" s="444" t="s">
        <v>2085</v>
      </c>
      <c r="J371" s="444" t="s">
        <v>4741</v>
      </c>
      <c r="K371" s="444" t="s">
        <v>101</v>
      </c>
      <c r="L371" s="444" t="s">
        <v>2</v>
      </c>
      <c r="M371" s="444" t="s">
        <v>99</v>
      </c>
      <c r="N371" s="444" t="s">
        <v>102</v>
      </c>
      <c r="O371" s="444" t="s">
        <v>5308</v>
      </c>
      <c r="P371" s="444" t="s">
        <v>13</v>
      </c>
      <c r="Q371" s="444" t="s">
        <v>5309</v>
      </c>
      <c r="R371" s="444" t="s">
        <v>33</v>
      </c>
      <c r="S371" s="444" t="s">
        <v>4393</v>
      </c>
      <c r="T371" s="444" t="s">
        <v>35</v>
      </c>
      <c r="U371" s="444" t="s">
        <v>5426</v>
      </c>
      <c r="V371" s="444">
        <v>41003</v>
      </c>
      <c r="W371" s="444" t="s">
        <v>102</v>
      </c>
      <c r="X371" s="444" t="s">
        <v>11</v>
      </c>
      <c r="Y371" s="444" t="s">
        <v>3</v>
      </c>
      <c r="Z371" s="444" t="s">
        <v>4366</v>
      </c>
      <c r="AA371" s="444" t="s">
        <v>103</v>
      </c>
      <c r="AB371" s="444" t="s">
        <v>101</v>
      </c>
      <c r="AC371" s="444" t="s">
        <v>5145</v>
      </c>
      <c r="AD371" s="444" t="s">
        <v>2086</v>
      </c>
      <c r="AE371" s="444" t="s">
        <v>5615</v>
      </c>
      <c r="AF371" s="444" t="s">
        <v>2087</v>
      </c>
      <c r="AG371" s="444" t="s">
        <v>2907</v>
      </c>
      <c r="AH371" s="444">
        <v>27643036</v>
      </c>
      <c r="AI371" s="444">
        <v>24644116</v>
      </c>
      <c r="AJ371" s="444" t="s">
        <v>6712</v>
      </c>
      <c r="AK371" s="447" t="s">
        <v>6055</v>
      </c>
      <c r="AL371" s="444" t="s">
        <v>5146</v>
      </c>
      <c r="AM371" s="444" t="s">
        <v>6056</v>
      </c>
      <c r="AO371" s="444" t="s">
        <v>5320</v>
      </c>
      <c r="AP371" s="444" t="s">
        <v>806</v>
      </c>
      <c r="AQ371" s="444" t="s">
        <v>5312</v>
      </c>
    </row>
    <row r="372" spans="1:46" x14ac:dyDescent="0.3">
      <c r="A372" s="444" t="str">
        <v>5979</v>
      </c>
      <c r="E372" s="445" t="s">
        <v>7783</v>
      </c>
      <c r="F372" s="446" t="s">
        <v>5847</v>
      </c>
      <c r="G372" s="444" t="s">
        <v>1062</v>
      </c>
      <c r="H372" s="444" t="s">
        <v>1655</v>
      </c>
      <c r="I372" s="444" t="s">
        <v>1656</v>
      </c>
      <c r="J372" s="444" t="s">
        <v>7</v>
      </c>
      <c r="K372" s="444" t="s">
        <v>103</v>
      </c>
      <c r="L372" s="444" t="s">
        <v>2</v>
      </c>
      <c r="M372" s="444" t="s">
        <v>110</v>
      </c>
      <c r="N372" s="444" t="s">
        <v>102</v>
      </c>
      <c r="O372" s="444" t="s">
        <v>5308</v>
      </c>
      <c r="P372" s="444" t="s">
        <v>13</v>
      </c>
      <c r="Q372" s="444" t="s">
        <v>5309</v>
      </c>
      <c r="R372" s="444" t="s">
        <v>33</v>
      </c>
      <c r="S372" s="444" t="s">
        <v>4393</v>
      </c>
      <c r="T372" s="444" t="s">
        <v>33</v>
      </c>
      <c r="U372" s="444" t="s">
        <v>5310</v>
      </c>
      <c r="V372" s="444">
        <v>40103</v>
      </c>
      <c r="W372" s="444" t="s">
        <v>102</v>
      </c>
      <c r="X372" s="444" t="s">
        <v>1</v>
      </c>
      <c r="Y372" s="444" t="s">
        <v>3</v>
      </c>
      <c r="Z372" s="444" t="s">
        <v>3885</v>
      </c>
      <c r="AA372" s="444" t="s">
        <v>103</v>
      </c>
      <c r="AB372" s="444" t="s">
        <v>103</v>
      </c>
      <c r="AC372" s="444" t="s">
        <v>203</v>
      </c>
      <c r="AD372" s="444" t="s">
        <v>1222</v>
      </c>
      <c r="AE372" s="444" t="s">
        <v>1103</v>
      </c>
      <c r="AF372" s="444" t="s">
        <v>3548</v>
      </c>
      <c r="AG372" s="444" t="s">
        <v>2853</v>
      </c>
      <c r="AH372" s="444">
        <v>22606296</v>
      </c>
      <c r="AI372" s="444">
        <v>22607657</v>
      </c>
      <c r="AJ372" s="444" t="s">
        <v>4519</v>
      </c>
      <c r="AK372" s="447" t="s">
        <v>5848</v>
      </c>
      <c r="AL372" s="444" t="s">
        <v>4822</v>
      </c>
      <c r="AM372" s="444" t="s">
        <v>5695</v>
      </c>
      <c r="AO372" s="444" t="s">
        <v>5312</v>
      </c>
      <c r="AQ372" s="444" t="s">
        <v>5312</v>
      </c>
    </row>
    <row r="373" spans="1:46" x14ac:dyDescent="0.3">
      <c r="A373" s="444" t="str">
        <v>5981</v>
      </c>
      <c r="E373" s="445" t="s">
        <v>7808</v>
      </c>
      <c r="F373" s="446" t="s">
        <v>5923</v>
      </c>
      <c r="G373" s="444" t="s">
        <v>1005</v>
      </c>
      <c r="H373" s="444" t="s">
        <v>1687</v>
      </c>
      <c r="I373" s="444" t="s">
        <v>1688</v>
      </c>
      <c r="J373" s="444" t="s">
        <v>7</v>
      </c>
      <c r="K373" s="444" t="s">
        <v>103</v>
      </c>
      <c r="L373" s="444" t="s">
        <v>7</v>
      </c>
      <c r="M373" s="444" t="s">
        <v>110</v>
      </c>
      <c r="N373" s="444" t="s">
        <v>102</v>
      </c>
      <c r="O373" s="444" t="s">
        <v>5308</v>
      </c>
      <c r="P373" s="444" t="s">
        <v>13</v>
      </c>
      <c r="Q373" s="444" t="s">
        <v>5309</v>
      </c>
      <c r="R373" s="444" t="s">
        <v>33</v>
      </c>
      <c r="S373" s="444" t="s">
        <v>4393</v>
      </c>
      <c r="T373" s="444" t="s">
        <v>33</v>
      </c>
      <c r="U373" s="444" t="s">
        <v>5310</v>
      </c>
      <c r="V373" s="444">
        <v>40104</v>
      </c>
      <c r="W373" s="444" t="s">
        <v>102</v>
      </c>
      <c r="X373" s="444" t="s">
        <v>1</v>
      </c>
      <c r="Y373" s="444" t="s">
        <v>4</v>
      </c>
      <c r="Z373" s="444" t="s">
        <v>3886</v>
      </c>
      <c r="AA373" s="444" t="s">
        <v>103</v>
      </c>
      <c r="AB373" s="444" t="s">
        <v>103</v>
      </c>
      <c r="AC373" s="444" t="s">
        <v>4979</v>
      </c>
      <c r="AD373" s="444" t="s">
        <v>130</v>
      </c>
      <c r="AE373" s="444" t="s">
        <v>1103</v>
      </c>
      <c r="AF373" s="444" t="s">
        <v>5924</v>
      </c>
      <c r="AG373" s="444" t="s">
        <v>3303</v>
      </c>
      <c r="AH373" s="444">
        <v>22935863</v>
      </c>
      <c r="AI373" s="444">
        <v>22935863</v>
      </c>
      <c r="AJ373" s="444" t="s">
        <v>5925</v>
      </c>
      <c r="AK373" s="447" t="s">
        <v>5926</v>
      </c>
      <c r="AL373" s="444" t="s">
        <v>4801</v>
      </c>
      <c r="AM373" s="444" t="s">
        <v>5700</v>
      </c>
      <c r="AO373" s="444" t="s">
        <v>5312</v>
      </c>
      <c r="AQ373" s="444" t="s">
        <v>5312</v>
      </c>
    </row>
    <row r="374" spans="1:46" x14ac:dyDescent="0.3">
      <c r="A374" s="444" t="str">
        <v>5984</v>
      </c>
      <c r="E374" s="445" t="s">
        <v>7832</v>
      </c>
      <c r="F374" s="446" t="s">
        <v>6002</v>
      </c>
      <c r="G374" s="444" t="s">
        <v>271</v>
      </c>
      <c r="H374" s="444" t="s">
        <v>1720</v>
      </c>
      <c r="I374" s="444" t="s">
        <v>1721</v>
      </c>
      <c r="J374" s="444" t="s">
        <v>4741</v>
      </c>
      <c r="K374" s="444" t="s">
        <v>101</v>
      </c>
      <c r="L374" s="444" t="s">
        <v>1</v>
      </c>
      <c r="M374" s="444" t="s">
        <v>99</v>
      </c>
      <c r="N374" s="444" t="s">
        <v>102</v>
      </c>
      <c r="O374" s="444" t="s">
        <v>5308</v>
      </c>
      <c r="P374" s="444" t="s">
        <v>13</v>
      </c>
      <c r="Q374" s="444" t="s">
        <v>5309</v>
      </c>
      <c r="R374" s="444" t="s">
        <v>33</v>
      </c>
      <c r="S374" s="444" t="s">
        <v>4393</v>
      </c>
      <c r="T374" s="444" t="s">
        <v>35</v>
      </c>
      <c r="U374" s="444" t="s">
        <v>5426</v>
      </c>
      <c r="V374" s="444">
        <v>41002</v>
      </c>
      <c r="W374" s="444" t="s">
        <v>102</v>
      </c>
      <c r="X374" s="444" t="s">
        <v>11</v>
      </c>
      <c r="Y374" s="444" t="s">
        <v>2</v>
      </c>
      <c r="Z374" s="444" t="s">
        <v>3923</v>
      </c>
      <c r="AA374" s="444" t="s">
        <v>103</v>
      </c>
      <c r="AB374" s="444" t="s">
        <v>101</v>
      </c>
      <c r="AC374" s="444" t="s">
        <v>588</v>
      </c>
      <c r="AD374" s="444" t="s">
        <v>588</v>
      </c>
      <c r="AE374" s="444" t="s">
        <v>5615</v>
      </c>
      <c r="AF374" s="444" t="s">
        <v>6003</v>
      </c>
      <c r="AG374" s="444" t="s">
        <v>3306</v>
      </c>
      <c r="AH374" s="444">
        <v>24591100</v>
      </c>
      <c r="AI374" s="444">
        <v>27611371</v>
      </c>
      <c r="AJ374" s="444" t="s">
        <v>2353</v>
      </c>
      <c r="AK374" s="447" t="s">
        <v>6004</v>
      </c>
      <c r="AL374" s="444" t="s">
        <v>5060</v>
      </c>
      <c r="AM374" s="444" t="s">
        <v>6005</v>
      </c>
      <c r="AO374" s="444" t="s">
        <v>5312</v>
      </c>
      <c r="AQ374" s="444" t="s">
        <v>5312</v>
      </c>
    </row>
    <row r="375" spans="1:46" x14ac:dyDescent="0.3">
      <c r="A375" s="444" t="str">
        <v>5985</v>
      </c>
      <c r="E375" s="445" t="s">
        <v>7854</v>
      </c>
      <c r="F375" s="446" t="s">
        <v>6085</v>
      </c>
      <c r="G375" s="444" t="s">
        <v>2540</v>
      </c>
      <c r="H375" s="444" t="s">
        <v>2541</v>
      </c>
      <c r="I375" s="444" t="s">
        <v>4187</v>
      </c>
      <c r="J375" s="444" t="s">
        <v>9</v>
      </c>
      <c r="K375" s="444" t="s">
        <v>289</v>
      </c>
      <c r="L375" s="444" t="s">
        <v>2</v>
      </c>
      <c r="M375" s="444" t="s">
        <v>295</v>
      </c>
      <c r="N375" s="444" t="s">
        <v>102</v>
      </c>
      <c r="O375" s="444" t="s">
        <v>5702</v>
      </c>
      <c r="P375" s="444" t="s">
        <v>5703</v>
      </c>
      <c r="Q375" s="444" t="s">
        <v>5704</v>
      </c>
      <c r="R375" s="444" t="s">
        <v>33</v>
      </c>
      <c r="S375" s="444" t="s">
        <v>4393</v>
      </c>
      <c r="T375" s="444" t="s">
        <v>33</v>
      </c>
      <c r="U375" s="444" t="s">
        <v>5310</v>
      </c>
      <c r="V375" s="444">
        <v>50101</v>
      </c>
      <c r="W375" s="444" t="s">
        <v>118</v>
      </c>
      <c r="X375" s="444" t="s">
        <v>1</v>
      </c>
      <c r="Y375" s="444" t="s">
        <v>1</v>
      </c>
      <c r="Z375" s="444" t="s">
        <v>3926</v>
      </c>
      <c r="AA375" s="444" t="s">
        <v>4789</v>
      </c>
      <c r="AB375" s="444" t="s">
        <v>289</v>
      </c>
      <c r="AC375" s="444" t="s">
        <v>289</v>
      </c>
      <c r="AD375" s="444" t="s">
        <v>2542</v>
      </c>
      <c r="AE375" s="444" t="s">
        <v>2987</v>
      </c>
      <c r="AF375" s="444" t="s">
        <v>2867</v>
      </c>
      <c r="AG375" s="444" t="s">
        <v>2866</v>
      </c>
      <c r="AH375" s="444" t="s">
        <v>4769</v>
      </c>
      <c r="AI375" s="444" t="s">
        <v>4769</v>
      </c>
      <c r="AJ375" s="444" t="s">
        <v>6086</v>
      </c>
      <c r="AK375" s="447" t="s">
        <v>6087</v>
      </c>
      <c r="AL375" s="444" t="s">
        <v>5742</v>
      </c>
      <c r="AM375" s="444" t="s">
        <v>5744</v>
      </c>
      <c r="AO375" s="444" t="s">
        <v>5312</v>
      </c>
      <c r="AQ375" s="444" t="s">
        <v>5312</v>
      </c>
      <c r="AS375" s="444" t="s">
        <v>5708</v>
      </c>
    </row>
    <row r="376" spans="1:46" x14ac:dyDescent="0.3">
      <c r="A376" s="444" t="str">
        <v>5986</v>
      </c>
      <c r="E376" s="445" t="s">
        <v>8015</v>
      </c>
      <c r="F376" s="446" t="s">
        <v>6601</v>
      </c>
      <c r="G376" s="444" t="s">
        <v>891</v>
      </c>
      <c r="H376" s="444" t="s">
        <v>2016</v>
      </c>
      <c r="I376" s="444" t="s">
        <v>4157</v>
      </c>
      <c r="J376" s="444" t="s">
        <v>9</v>
      </c>
      <c r="K376" s="444" t="s">
        <v>289</v>
      </c>
      <c r="L376" s="444" t="s">
        <v>3</v>
      </c>
      <c r="M376" s="444" t="s">
        <v>295</v>
      </c>
      <c r="N376" s="444" t="s">
        <v>102</v>
      </c>
      <c r="O376" s="444" t="s">
        <v>5308</v>
      </c>
      <c r="P376" s="444" t="s">
        <v>13</v>
      </c>
      <c r="Q376" s="444" t="s">
        <v>5569</v>
      </c>
      <c r="R376" s="444" t="s">
        <v>33</v>
      </c>
      <c r="S376" s="444" t="s">
        <v>4393</v>
      </c>
      <c r="T376" s="444" t="s">
        <v>35</v>
      </c>
      <c r="U376" s="444" t="s">
        <v>5426</v>
      </c>
      <c r="V376" s="444">
        <v>50403</v>
      </c>
      <c r="W376" s="444" t="s">
        <v>118</v>
      </c>
      <c r="X376" s="444" t="s">
        <v>4</v>
      </c>
      <c r="Y376" s="444" t="s">
        <v>3</v>
      </c>
      <c r="Z376" s="444" t="s">
        <v>3946</v>
      </c>
      <c r="AA376" s="444" t="s">
        <v>4789</v>
      </c>
      <c r="AB376" s="444" t="s">
        <v>290</v>
      </c>
      <c r="AC376" s="444" t="s">
        <v>5116</v>
      </c>
      <c r="AD376" s="444" t="s">
        <v>340</v>
      </c>
      <c r="AE376" s="444" t="s">
        <v>2987</v>
      </c>
      <c r="AF376" s="444" t="s">
        <v>2017</v>
      </c>
      <c r="AG376" s="444" t="s">
        <v>4475</v>
      </c>
      <c r="AH376" s="444">
        <v>26730550</v>
      </c>
      <c r="AI376" s="444" t="s">
        <v>4769</v>
      </c>
      <c r="AJ376" s="444" t="s">
        <v>4158</v>
      </c>
      <c r="AK376" s="447" t="s">
        <v>6602</v>
      </c>
      <c r="AL376" s="444" t="s">
        <v>4984</v>
      </c>
      <c r="AM376" s="444" t="s">
        <v>5765</v>
      </c>
      <c r="AO376" s="444" t="s">
        <v>5320</v>
      </c>
      <c r="AP376" s="444" t="s">
        <v>270</v>
      </c>
      <c r="AQ376" s="444" t="s">
        <v>5312</v>
      </c>
    </row>
    <row r="377" spans="1:46" x14ac:dyDescent="0.3">
      <c r="A377" s="444" t="str">
        <v>5988</v>
      </c>
      <c r="E377" s="445" t="s">
        <v>7927</v>
      </c>
      <c r="F377" s="446" t="s">
        <v>6316</v>
      </c>
      <c r="G377" s="444" t="s">
        <v>406</v>
      </c>
      <c r="H377" s="444" t="s">
        <v>1873</v>
      </c>
      <c r="I377" s="444" t="s">
        <v>1874</v>
      </c>
      <c r="J377" s="444" t="s">
        <v>9</v>
      </c>
      <c r="K377" s="444" t="s">
        <v>289</v>
      </c>
      <c r="L377" s="444" t="s">
        <v>4</v>
      </c>
      <c r="M377" s="444" t="s">
        <v>295</v>
      </c>
      <c r="N377" s="444" t="s">
        <v>102</v>
      </c>
      <c r="O377" s="444" t="s">
        <v>5308</v>
      </c>
      <c r="P377" s="444" t="s">
        <v>13</v>
      </c>
      <c r="Q377" s="444" t="s">
        <v>5309</v>
      </c>
      <c r="R377" s="444" t="s">
        <v>33</v>
      </c>
      <c r="S377" s="444" t="s">
        <v>4393</v>
      </c>
      <c r="T377" s="444" t="s">
        <v>35</v>
      </c>
      <c r="U377" s="444" t="s">
        <v>5426</v>
      </c>
      <c r="V377" s="444">
        <v>50102</v>
      </c>
      <c r="W377" s="444" t="s">
        <v>118</v>
      </c>
      <c r="X377" s="444" t="s">
        <v>1</v>
      </c>
      <c r="Y377" s="444" t="s">
        <v>2</v>
      </c>
      <c r="Z377" s="444" t="s">
        <v>3927</v>
      </c>
      <c r="AA377" s="444" t="s">
        <v>4789</v>
      </c>
      <c r="AB377" s="444" t="s">
        <v>289</v>
      </c>
      <c r="AC377" s="444" t="s">
        <v>784</v>
      </c>
      <c r="AD377" s="444" t="s">
        <v>784</v>
      </c>
      <c r="AE377" s="444" t="s">
        <v>2987</v>
      </c>
      <c r="AF377" s="444" t="s">
        <v>6317</v>
      </c>
      <c r="AG377" s="444" t="s">
        <v>3111</v>
      </c>
      <c r="AH377" s="444">
        <v>26911039</v>
      </c>
      <c r="AI377" s="444" t="s">
        <v>4769</v>
      </c>
      <c r="AJ377" s="444" t="s">
        <v>3556</v>
      </c>
      <c r="AK377" s="447" t="s">
        <v>6318</v>
      </c>
      <c r="AL377" s="444" t="s">
        <v>4795</v>
      </c>
      <c r="AM377" s="444" t="s">
        <v>5864</v>
      </c>
      <c r="AO377" s="444" t="s">
        <v>5312</v>
      </c>
      <c r="AQ377" s="444" t="s">
        <v>5312</v>
      </c>
    </row>
    <row r="378" spans="1:46" x14ac:dyDescent="0.3">
      <c r="A378" s="444" t="str">
        <v>5990</v>
      </c>
      <c r="E378" s="445" t="s">
        <v>7877</v>
      </c>
      <c r="F378" s="446" t="s">
        <v>6156</v>
      </c>
      <c r="G378" s="444" t="s">
        <v>350</v>
      </c>
      <c r="H378" s="444" t="s">
        <v>1787</v>
      </c>
      <c r="I378" s="444" t="s">
        <v>1788</v>
      </c>
      <c r="J378" s="444" t="s">
        <v>9</v>
      </c>
      <c r="K378" s="444" t="s">
        <v>289</v>
      </c>
      <c r="L378" s="444" t="s">
        <v>5</v>
      </c>
      <c r="M378" s="444" t="s">
        <v>295</v>
      </c>
      <c r="N378" s="444" t="s">
        <v>102</v>
      </c>
      <c r="O378" s="444" t="s">
        <v>5308</v>
      </c>
      <c r="P378" s="444" t="s">
        <v>13</v>
      </c>
      <c r="Q378" s="444" t="s">
        <v>5309</v>
      </c>
      <c r="R378" s="444" t="s">
        <v>33</v>
      </c>
      <c r="S378" s="444" t="s">
        <v>4393</v>
      </c>
      <c r="T378" s="444" t="s">
        <v>35</v>
      </c>
      <c r="U378" s="444" t="s">
        <v>5426</v>
      </c>
      <c r="V378" s="444">
        <v>51002</v>
      </c>
      <c r="W378" s="444" t="s">
        <v>118</v>
      </c>
      <c r="X378" s="444" t="s">
        <v>11</v>
      </c>
      <c r="Y378" s="444" t="s">
        <v>2</v>
      </c>
      <c r="Z378" s="444" t="s">
        <v>3973</v>
      </c>
      <c r="AA378" s="444" t="s">
        <v>4789</v>
      </c>
      <c r="AB378" s="444" t="s">
        <v>247</v>
      </c>
      <c r="AC378" s="444" t="s">
        <v>497</v>
      </c>
      <c r="AD378" s="444" t="s">
        <v>1789</v>
      </c>
      <c r="AE378" s="444" t="s">
        <v>2987</v>
      </c>
      <c r="AF378" s="444" t="s">
        <v>1791</v>
      </c>
      <c r="AG378" s="444" t="s">
        <v>2663</v>
      </c>
      <c r="AH378" s="444">
        <v>26777067</v>
      </c>
      <c r="AI378" s="444" t="s">
        <v>4769</v>
      </c>
      <c r="AJ378" s="444" t="s">
        <v>6158</v>
      </c>
      <c r="AK378" s="447" t="s">
        <v>6157</v>
      </c>
      <c r="AL378" s="444" t="s">
        <v>5039</v>
      </c>
      <c r="AM378" s="444" t="s">
        <v>6159</v>
      </c>
      <c r="AO378" s="444" t="s">
        <v>5312</v>
      </c>
      <c r="AQ378" s="444" t="s">
        <v>5312</v>
      </c>
    </row>
    <row r="379" spans="1:46" x14ac:dyDescent="0.3">
      <c r="A379" s="444" t="str">
        <v>5992</v>
      </c>
      <c r="E379" s="445" t="s">
        <v>7771</v>
      </c>
      <c r="F379" s="446" t="s">
        <v>5778</v>
      </c>
      <c r="G379" s="444" t="s">
        <v>198</v>
      </c>
      <c r="H379" s="444" t="s">
        <v>1630</v>
      </c>
      <c r="I379" s="450" t="s">
        <v>5779</v>
      </c>
      <c r="J379" s="444" t="s">
        <v>9</v>
      </c>
      <c r="K379" s="444" t="s">
        <v>289</v>
      </c>
      <c r="L379" s="444" t="s">
        <v>1</v>
      </c>
      <c r="M379" s="444" t="s">
        <v>295</v>
      </c>
      <c r="N379" s="444" t="s">
        <v>102</v>
      </c>
      <c r="O379" s="444" t="s">
        <v>5308</v>
      </c>
      <c r="P379" s="444" t="s">
        <v>13</v>
      </c>
      <c r="Q379" s="444" t="s">
        <v>5603</v>
      </c>
      <c r="R379" s="444" t="s">
        <v>33</v>
      </c>
      <c r="S379" s="444" t="s">
        <v>4393</v>
      </c>
      <c r="T379" s="444" t="s">
        <v>35</v>
      </c>
      <c r="U379" s="444" t="s">
        <v>5426</v>
      </c>
      <c r="V379" s="444">
        <v>51001</v>
      </c>
      <c r="W379" s="444" t="s">
        <v>118</v>
      </c>
      <c r="X379" s="444" t="s">
        <v>11</v>
      </c>
      <c r="Y379" s="444" t="s">
        <v>1</v>
      </c>
      <c r="Z379" s="444" t="s">
        <v>3972</v>
      </c>
      <c r="AA379" s="444" t="s">
        <v>4789</v>
      </c>
      <c r="AB379" s="444" t="s">
        <v>247</v>
      </c>
      <c r="AC379" s="444" t="s">
        <v>247</v>
      </c>
      <c r="AD379" s="444" t="s">
        <v>247</v>
      </c>
      <c r="AE379" s="444" t="s">
        <v>2987</v>
      </c>
      <c r="AF379" s="444" t="s">
        <v>1632</v>
      </c>
      <c r="AG379" s="444" t="s">
        <v>3092</v>
      </c>
      <c r="AH379" s="444">
        <v>26799038</v>
      </c>
      <c r="AI379" s="444" t="s">
        <v>4769</v>
      </c>
      <c r="AJ379" s="444" t="s">
        <v>3547</v>
      </c>
      <c r="AK379" s="447" t="s">
        <v>5780</v>
      </c>
      <c r="AL379" s="444" t="s">
        <v>5781</v>
      </c>
      <c r="AM379" s="444" t="s">
        <v>5782</v>
      </c>
      <c r="AO379" s="444" t="s">
        <v>5312</v>
      </c>
      <c r="AQ379" s="444" t="s">
        <v>5312</v>
      </c>
    </row>
    <row r="380" spans="1:46" x14ac:dyDescent="0.3">
      <c r="A380" s="444" t="str">
        <v>5993</v>
      </c>
      <c r="E380" s="445" t="s">
        <v>7768</v>
      </c>
      <c r="F380" s="446" t="s">
        <v>5761</v>
      </c>
      <c r="G380" s="444" t="s">
        <v>186</v>
      </c>
      <c r="H380" s="444" t="s">
        <v>1623</v>
      </c>
      <c r="I380" s="444" t="s">
        <v>1624</v>
      </c>
      <c r="J380" s="444" t="s">
        <v>9</v>
      </c>
      <c r="K380" s="444" t="s">
        <v>289</v>
      </c>
      <c r="L380" s="444" t="s">
        <v>3</v>
      </c>
      <c r="M380" s="444" t="s">
        <v>295</v>
      </c>
      <c r="N380" s="444" t="s">
        <v>102</v>
      </c>
      <c r="O380" s="444" t="s">
        <v>5308</v>
      </c>
      <c r="P380" s="444" t="s">
        <v>13</v>
      </c>
      <c r="Q380" s="444" t="s">
        <v>5314</v>
      </c>
      <c r="R380" s="444" t="s">
        <v>33</v>
      </c>
      <c r="S380" s="444" t="s">
        <v>4393</v>
      </c>
      <c r="T380" s="444" t="s">
        <v>35</v>
      </c>
      <c r="U380" s="444" t="s">
        <v>5426</v>
      </c>
      <c r="V380" s="444">
        <v>50401</v>
      </c>
      <c r="W380" s="444" t="s">
        <v>118</v>
      </c>
      <c r="X380" s="444" t="s">
        <v>4</v>
      </c>
      <c r="Y380" s="444" t="s">
        <v>1</v>
      </c>
      <c r="Z380" s="444" t="s">
        <v>3945</v>
      </c>
      <c r="AA380" s="444" t="s">
        <v>4789</v>
      </c>
      <c r="AB380" s="444" t="s">
        <v>290</v>
      </c>
      <c r="AC380" s="444" t="s">
        <v>290</v>
      </c>
      <c r="AD380" s="444" t="s">
        <v>290</v>
      </c>
      <c r="AE380" s="444" t="s">
        <v>2987</v>
      </c>
      <c r="AF380" s="444" t="s">
        <v>5762</v>
      </c>
      <c r="AG380" s="444" t="s">
        <v>4278</v>
      </c>
      <c r="AH380" s="444">
        <v>26711116</v>
      </c>
      <c r="AI380" s="444" t="s">
        <v>4769</v>
      </c>
      <c r="AJ380" s="444" t="s">
        <v>5763</v>
      </c>
      <c r="AK380" s="447" t="s">
        <v>5764</v>
      </c>
      <c r="AL380" s="444" t="s">
        <v>4984</v>
      </c>
      <c r="AM380" s="444" t="s">
        <v>5765</v>
      </c>
      <c r="AO380" s="444" t="s">
        <v>5320</v>
      </c>
      <c r="AP380" s="444" t="s">
        <v>645</v>
      </c>
      <c r="AQ380" s="444" t="s">
        <v>5312</v>
      </c>
      <c r="AT380" s="444" t="s">
        <v>1376</v>
      </c>
    </row>
    <row r="381" spans="1:46" x14ac:dyDescent="0.3">
      <c r="A381" s="444" t="str">
        <v>5994</v>
      </c>
      <c r="E381" s="445" t="s">
        <v>7764</v>
      </c>
      <c r="F381" s="446" t="s">
        <v>5745</v>
      </c>
      <c r="G381" s="444" t="s">
        <v>1097</v>
      </c>
      <c r="H381" s="444" t="s">
        <v>1616</v>
      </c>
      <c r="I381" s="444" t="s">
        <v>1617</v>
      </c>
      <c r="J381" s="444" t="s">
        <v>9</v>
      </c>
      <c r="K381" s="444" t="s">
        <v>289</v>
      </c>
      <c r="L381" s="444" t="s">
        <v>2</v>
      </c>
      <c r="M381" s="444" t="s">
        <v>295</v>
      </c>
      <c r="N381" s="444" t="s">
        <v>102</v>
      </c>
      <c r="O381" s="444" t="s">
        <v>5308</v>
      </c>
      <c r="P381" s="444" t="s">
        <v>13</v>
      </c>
      <c r="Q381" s="444" t="s">
        <v>5746</v>
      </c>
      <c r="R381" s="444" t="s">
        <v>33</v>
      </c>
      <c r="S381" s="444" t="s">
        <v>4393</v>
      </c>
      <c r="T381" s="444" t="s">
        <v>33</v>
      </c>
      <c r="U381" s="444" t="s">
        <v>5310</v>
      </c>
      <c r="V381" s="444">
        <v>50101</v>
      </c>
      <c r="W381" s="444" t="s">
        <v>118</v>
      </c>
      <c r="X381" s="444" t="s">
        <v>1</v>
      </c>
      <c r="Y381" s="444" t="s">
        <v>1</v>
      </c>
      <c r="Z381" s="444" t="s">
        <v>3926</v>
      </c>
      <c r="AA381" s="444" t="s">
        <v>4789</v>
      </c>
      <c r="AB381" s="444" t="s">
        <v>289</v>
      </c>
      <c r="AC381" s="444" t="s">
        <v>289</v>
      </c>
      <c r="AD381" s="444" t="s">
        <v>4191</v>
      </c>
      <c r="AE381" s="444" t="s">
        <v>2987</v>
      </c>
      <c r="AF381" s="444" t="s">
        <v>5747</v>
      </c>
      <c r="AG381" s="444" t="s">
        <v>5748</v>
      </c>
      <c r="AH381" s="444">
        <v>26660229</v>
      </c>
      <c r="AI381" s="444" t="s">
        <v>4769</v>
      </c>
      <c r="AJ381" s="444" t="s">
        <v>4473</v>
      </c>
      <c r="AK381" s="447" t="s">
        <v>5749</v>
      </c>
      <c r="AL381" s="444" t="s">
        <v>5742</v>
      </c>
      <c r="AM381" s="444" t="s">
        <v>5744</v>
      </c>
      <c r="AO381" s="444" t="s">
        <v>5312</v>
      </c>
      <c r="AQ381" s="444" t="s">
        <v>5312</v>
      </c>
    </row>
    <row r="382" spans="1:46" x14ac:dyDescent="0.3">
      <c r="A382" s="444" t="str">
        <v>5995</v>
      </c>
      <c r="E382" s="445" t="s">
        <v>7765</v>
      </c>
      <c r="F382" s="446" t="s">
        <v>5750</v>
      </c>
      <c r="G382" s="444" t="s">
        <v>881</v>
      </c>
      <c r="H382" s="444" t="s">
        <v>1618</v>
      </c>
      <c r="I382" s="444" t="s">
        <v>1619</v>
      </c>
      <c r="J382" s="444" t="s">
        <v>9</v>
      </c>
      <c r="K382" s="444" t="s">
        <v>289</v>
      </c>
      <c r="L382" s="444" t="s">
        <v>4</v>
      </c>
      <c r="M382" s="444" t="s">
        <v>295</v>
      </c>
      <c r="N382" s="444" t="s">
        <v>102</v>
      </c>
      <c r="O382" s="444" t="s">
        <v>5308</v>
      </c>
      <c r="P382" s="444" t="s">
        <v>13</v>
      </c>
      <c r="Q382" s="444" t="s">
        <v>5309</v>
      </c>
      <c r="R382" s="444" t="s">
        <v>33</v>
      </c>
      <c r="S382" s="444" t="s">
        <v>4393</v>
      </c>
      <c r="T382" s="444" t="s">
        <v>33</v>
      </c>
      <c r="U382" s="444" t="s">
        <v>5310</v>
      </c>
      <c r="V382" s="444">
        <v>50101</v>
      </c>
      <c r="W382" s="444" t="s">
        <v>118</v>
      </c>
      <c r="X382" s="444" t="s">
        <v>1</v>
      </c>
      <c r="Y382" s="444" t="s">
        <v>1</v>
      </c>
      <c r="Z382" s="444" t="s">
        <v>3926</v>
      </c>
      <c r="AA382" s="444" t="s">
        <v>4789</v>
      </c>
      <c r="AB382" s="444" t="s">
        <v>289</v>
      </c>
      <c r="AC382" s="444" t="s">
        <v>289</v>
      </c>
      <c r="AD382" s="444" t="s">
        <v>4389</v>
      </c>
      <c r="AE382" s="444" t="s">
        <v>2987</v>
      </c>
      <c r="AF382" s="444" t="s">
        <v>4417</v>
      </c>
      <c r="AG382" s="444" t="s">
        <v>3091</v>
      </c>
      <c r="AH382" s="444">
        <v>26660765</v>
      </c>
      <c r="AI382" s="444" t="s">
        <v>4769</v>
      </c>
      <c r="AJ382" s="444" t="s">
        <v>4244</v>
      </c>
      <c r="AK382" s="447" t="s">
        <v>5751</v>
      </c>
      <c r="AL382" s="444" t="s">
        <v>4912</v>
      </c>
      <c r="AM382" s="444" t="s">
        <v>5752</v>
      </c>
      <c r="AO382" s="444" t="s">
        <v>5312</v>
      </c>
      <c r="AQ382" s="444" t="s">
        <v>5312</v>
      </c>
    </row>
    <row r="383" spans="1:46" x14ac:dyDescent="0.3">
      <c r="A383" s="444" t="str">
        <v>5996</v>
      </c>
      <c r="E383" s="445" t="s">
        <v>7884</v>
      </c>
      <c r="F383" s="446" t="s">
        <v>6178</v>
      </c>
      <c r="G383" s="444" t="s">
        <v>83</v>
      </c>
      <c r="H383" s="444" t="s">
        <v>1802</v>
      </c>
      <c r="I383" s="444" t="s">
        <v>1803</v>
      </c>
      <c r="J383" s="444" t="s">
        <v>10</v>
      </c>
      <c r="K383" s="444" t="s">
        <v>786</v>
      </c>
      <c r="L383" s="444" t="s">
        <v>6</v>
      </c>
      <c r="M383" s="444" t="s">
        <v>743</v>
      </c>
      <c r="N383" s="444" t="s">
        <v>102</v>
      </c>
      <c r="O383" s="444" t="s">
        <v>5308</v>
      </c>
      <c r="P383" s="444" t="s">
        <v>13</v>
      </c>
      <c r="Q383" s="444" t="s">
        <v>5367</v>
      </c>
      <c r="R383" s="444" t="s">
        <v>33</v>
      </c>
      <c r="S383" s="444" t="s">
        <v>4393</v>
      </c>
      <c r="T383" s="444" t="s">
        <v>35</v>
      </c>
      <c r="U383" s="444" t="s">
        <v>5426</v>
      </c>
      <c r="V383" s="444">
        <v>50206</v>
      </c>
      <c r="W383" s="444" t="s">
        <v>118</v>
      </c>
      <c r="X383" s="444" t="s">
        <v>2</v>
      </c>
      <c r="Y383" s="444" t="s">
        <v>6</v>
      </c>
      <c r="Z383" s="444" t="s">
        <v>3935</v>
      </c>
      <c r="AA383" s="444" t="s">
        <v>4789</v>
      </c>
      <c r="AB383" s="444" t="s">
        <v>786</v>
      </c>
      <c r="AC383" s="444" t="s">
        <v>788</v>
      </c>
      <c r="AD383" s="444" t="s">
        <v>206</v>
      </c>
      <c r="AE383" s="444" t="s">
        <v>2987</v>
      </c>
      <c r="AF383" s="444" t="s">
        <v>1804</v>
      </c>
      <c r="AG383" s="444" t="s">
        <v>2666</v>
      </c>
      <c r="AH383" s="444">
        <v>26820268</v>
      </c>
      <c r="AI383" s="444">
        <v>26820522</v>
      </c>
      <c r="AJ383" s="444" t="s">
        <v>4445</v>
      </c>
      <c r="AK383" s="447" t="s">
        <v>6179</v>
      </c>
      <c r="AL383" s="444" t="s">
        <v>4917</v>
      </c>
      <c r="AM383" s="444" t="s">
        <v>6180</v>
      </c>
      <c r="AO383" s="444" t="s">
        <v>5320</v>
      </c>
      <c r="AP383" s="444" t="s">
        <v>1130</v>
      </c>
      <c r="AQ383" s="444" t="s">
        <v>5312</v>
      </c>
    </row>
    <row r="384" spans="1:46" x14ac:dyDescent="0.3">
      <c r="A384" s="444" t="str">
        <v>5998</v>
      </c>
      <c r="E384" s="445" t="s">
        <v>7766</v>
      </c>
      <c r="F384" s="446" t="s">
        <v>5754</v>
      </c>
      <c r="G384" s="444" t="s">
        <v>1098</v>
      </c>
      <c r="H384" s="444" t="s">
        <v>1620</v>
      </c>
      <c r="I384" s="444" t="s">
        <v>1621</v>
      </c>
      <c r="J384" s="444" t="s">
        <v>10</v>
      </c>
      <c r="K384" s="444" t="s">
        <v>786</v>
      </c>
      <c r="L384" s="444" t="s">
        <v>1</v>
      </c>
      <c r="M384" s="444" t="s">
        <v>743</v>
      </c>
      <c r="N384" s="444" t="s">
        <v>102</v>
      </c>
      <c r="O384" s="444" t="s">
        <v>5308</v>
      </c>
      <c r="P384" s="444" t="s">
        <v>13</v>
      </c>
      <c r="Q384" s="444" t="s">
        <v>5444</v>
      </c>
      <c r="R384" s="444" t="s">
        <v>33</v>
      </c>
      <c r="S384" s="444" t="s">
        <v>4393</v>
      </c>
      <c r="T384" s="444" t="s">
        <v>33</v>
      </c>
      <c r="U384" s="444" t="s">
        <v>5310</v>
      </c>
      <c r="V384" s="444">
        <v>50201</v>
      </c>
      <c r="W384" s="444" t="s">
        <v>118</v>
      </c>
      <c r="X384" s="444" t="s">
        <v>2</v>
      </c>
      <c r="Y384" s="444" t="s">
        <v>1</v>
      </c>
      <c r="Z384" s="444" t="s">
        <v>3931</v>
      </c>
      <c r="AA384" s="444" t="s">
        <v>4789</v>
      </c>
      <c r="AB384" s="444" t="s">
        <v>786</v>
      </c>
      <c r="AC384" s="444" t="s">
        <v>786</v>
      </c>
      <c r="AD384" s="444" t="s">
        <v>786</v>
      </c>
      <c r="AE384" s="444" t="s">
        <v>2987</v>
      </c>
      <c r="AF384" s="444" t="s">
        <v>4123</v>
      </c>
      <c r="AG384" s="444" t="s">
        <v>4256</v>
      </c>
      <c r="AH384" s="444">
        <v>26855115</v>
      </c>
      <c r="AI384" s="444">
        <v>26855808</v>
      </c>
      <c r="AJ384" s="444" t="s">
        <v>3546</v>
      </c>
      <c r="AK384" s="447" t="s">
        <v>5755</v>
      </c>
      <c r="AL384" s="444" t="s">
        <v>4839</v>
      </c>
      <c r="AM384" s="444" t="s">
        <v>5756</v>
      </c>
      <c r="AO384" s="444" t="s">
        <v>5312</v>
      </c>
      <c r="AQ384" s="444" t="s">
        <v>5312</v>
      </c>
    </row>
    <row r="385" spans="1:46" x14ac:dyDescent="0.3">
      <c r="A385" s="444" t="str">
        <v>5999</v>
      </c>
      <c r="E385" s="445" t="s">
        <v>7918</v>
      </c>
      <c r="F385" s="446" t="s">
        <v>6293</v>
      </c>
      <c r="G385" s="444" t="s">
        <v>281</v>
      </c>
      <c r="H385" s="444" t="s">
        <v>1860</v>
      </c>
      <c r="I385" s="444" t="s">
        <v>1861</v>
      </c>
      <c r="J385" s="444" t="s">
        <v>10</v>
      </c>
      <c r="K385" s="444" t="s">
        <v>786</v>
      </c>
      <c r="L385" s="444" t="s">
        <v>9</v>
      </c>
      <c r="M385" s="444" t="s">
        <v>743</v>
      </c>
      <c r="N385" s="444" t="s">
        <v>102</v>
      </c>
      <c r="O385" s="444" t="s">
        <v>5308</v>
      </c>
      <c r="P385" s="444" t="s">
        <v>13</v>
      </c>
      <c r="Q385" s="444" t="s">
        <v>5314</v>
      </c>
      <c r="R385" s="444" t="s">
        <v>33</v>
      </c>
      <c r="S385" s="444" t="s">
        <v>4393</v>
      </c>
      <c r="T385" s="444" t="s">
        <v>35</v>
      </c>
      <c r="U385" s="444" t="s">
        <v>5426</v>
      </c>
      <c r="V385" s="444">
        <v>50906</v>
      </c>
      <c r="W385" s="444" t="s">
        <v>118</v>
      </c>
      <c r="X385" s="444" t="s">
        <v>10</v>
      </c>
      <c r="Y385" s="444" t="s">
        <v>6</v>
      </c>
      <c r="Z385" s="444" t="s">
        <v>3971</v>
      </c>
      <c r="AA385" s="444" t="s">
        <v>4789</v>
      </c>
      <c r="AB385" s="444" t="s">
        <v>5056</v>
      </c>
      <c r="AC385" s="444" t="s">
        <v>5057</v>
      </c>
      <c r="AD385" s="444" t="s">
        <v>203</v>
      </c>
      <c r="AE385" s="444" t="s">
        <v>2987</v>
      </c>
      <c r="AF385" s="444" t="s">
        <v>1862</v>
      </c>
      <c r="AG385" s="444" t="s">
        <v>2876</v>
      </c>
      <c r="AH385" s="444">
        <v>22007866</v>
      </c>
      <c r="AI385" s="444">
        <v>86096584</v>
      </c>
      <c r="AJ385" s="444" t="s">
        <v>3555</v>
      </c>
      <c r="AK385" s="447" t="s">
        <v>6294</v>
      </c>
      <c r="AL385" s="444" t="s">
        <v>5058</v>
      </c>
      <c r="AM385" s="444" t="s">
        <v>6295</v>
      </c>
      <c r="AO385" s="444" t="s">
        <v>5320</v>
      </c>
      <c r="AP385" s="444" t="s">
        <v>930</v>
      </c>
      <c r="AQ385" s="444" t="s">
        <v>5312</v>
      </c>
    </row>
    <row r="386" spans="1:46" x14ac:dyDescent="0.3">
      <c r="A386" s="444" t="str">
        <v>6000</v>
      </c>
      <c r="E386" s="445" t="s">
        <v>7862</v>
      </c>
      <c r="F386" s="446" t="s">
        <v>6111</v>
      </c>
      <c r="G386" s="444" t="s">
        <v>42</v>
      </c>
      <c r="H386" s="444" t="s">
        <v>1767</v>
      </c>
      <c r="I386" s="450" t="s">
        <v>6112</v>
      </c>
      <c r="J386" s="444" t="s">
        <v>11</v>
      </c>
      <c r="K386" s="444" t="s">
        <v>117</v>
      </c>
      <c r="L386" s="444" t="s">
        <v>1</v>
      </c>
      <c r="M386" s="444" t="s">
        <v>62</v>
      </c>
      <c r="N386" s="444" t="s">
        <v>102</v>
      </c>
      <c r="O386" s="444" t="s">
        <v>5308</v>
      </c>
      <c r="P386" s="444" t="s">
        <v>13</v>
      </c>
      <c r="Q386" s="444" t="s">
        <v>5603</v>
      </c>
      <c r="R386" s="444" t="s">
        <v>33</v>
      </c>
      <c r="S386" s="444" t="s">
        <v>4393</v>
      </c>
      <c r="T386" s="444" t="s">
        <v>33</v>
      </c>
      <c r="U386" s="444" t="s">
        <v>5310</v>
      </c>
      <c r="V386" s="444">
        <v>50301</v>
      </c>
      <c r="W386" s="444" t="s">
        <v>118</v>
      </c>
      <c r="X386" s="444" t="s">
        <v>3</v>
      </c>
      <c r="Y386" s="444" t="s">
        <v>1</v>
      </c>
      <c r="Z386" s="444" t="s">
        <v>3937</v>
      </c>
      <c r="AA386" s="444" t="s">
        <v>4789</v>
      </c>
      <c r="AB386" s="444" t="s">
        <v>117</v>
      </c>
      <c r="AC386" s="444" t="s">
        <v>117</v>
      </c>
      <c r="AD386" s="444" t="s">
        <v>117</v>
      </c>
      <c r="AE386" s="444" t="s">
        <v>2987</v>
      </c>
      <c r="AF386" s="444" t="s">
        <v>6113</v>
      </c>
      <c r="AG386" s="444" t="s">
        <v>2661</v>
      </c>
      <c r="AH386" s="444">
        <v>26801035</v>
      </c>
      <c r="AI386" s="444">
        <v>26801035</v>
      </c>
      <c r="AJ386" s="444" t="s">
        <v>4796</v>
      </c>
      <c r="AK386" s="447" t="s">
        <v>5760</v>
      </c>
      <c r="AL386" s="444" t="s">
        <v>4796</v>
      </c>
      <c r="AM386" s="444" t="s">
        <v>5760</v>
      </c>
      <c r="AO386" s="444" t="s">
        <v>5312</v>
      </c>
      <c r="AQ386" s="444" t="s">
        <v>5312</v>
      </c>
    </row>
    <row r="387" spans="1:46" x14ac:dyDescent="0.3">
      <c r="A387" s="444" t="str">
        <v>6017</v>
      </c>
      <c r="E387" s="445" t="s">
        <v>7767</v>
      </c>
      <c r="F387" s="446" t="s">
        <v>5757</v>
      </c>
      <c r="G387" s="444" t="s">
        <v>183</v>
      </c>
      <c r="H387" s="444" t="s">
        <v>1622</v>
      </c>
      <c r="I387" s="444" t="s">
        <v>2560</v>
      </c>
      <c r="J387" s="444" t="s">
        <v>11</v>
      </c>
      <c r="K387" s="444" t="s">
        <v>117</v>
      </c>
      <c r="L387" s="444" t="s">
        <v>1</v>
      </c>
      <c r="M387" s="444" t="s">
        <v>62</v>
      </c>
      <c r="N387" s="444" t="s">
        <v>102</v>
      </c>
      <c r="O387" s="444" t="s">
        <v>5308</v>
      </c>
      <c r="P387" s="444" t="s">
        <v>13</v>
      </c>
      <c r="Q387" s="444" t="s">
        <v>5325</v>
      </c>
      <c r="R387" s="444" t="s">
        <v>33</v>
      </c>
      <c r="S387" s="444" t="s">
        <v>4393</v>
      </c>
      <c r="T387" s="444" t="s">
        <v>33</v>
      </c>
      <c r="U387" s="444" t="s">
        <v>5310</v>
      </c>
      <c r="V387" s="444">
        <v>50301</v>
      </c>
      <c r="W387" s="444" t="s">
        <v>118</v>
      </c>
      <c r="X387" s="444" t="s">
        <v>3</v>
      </c>
      <c r="Y387" s="444" t="s">
        <v>1</v>
      </c>
      <c r="Z387" s="444" t="s">
        <v>3937</v>
      </c>
      <c r="AA387" s="444" t="s">
        <v>4789</v>
      </c>
      <c r="AB387" s="444" t="s">
        <v>117</v>
      </c>
      <c r="AC387" s="444" t="s">
        <v>117</v>
      </c>
      <c r="AD387" s="444" t="s">
        <v>117</v>
      </c>
      <c r="AE387" s="444" t="s">
        <v>2987</v>
      </c>
      <c r="AF387" s="444" t="s">
        <v>5758</v>
      </c>
      <c r="AG387" s="444" t="s">
        <v>2644</v>
      </c>
      <c r="AH387" s="444">
        <v>26800219</v>
      </c>
      <c r="AI387" s="444">
        <v>26800219</v>
      </c>
      <c r="AJ387" s="444" t="s">
        <v>4983</v>
      </c>
      <c r="AK387" s="447" t="s">
        <v>5759</v>
      </c>
      <c r="AL387" s="444" t="s">
        <v>4796</v>
      </c>
      <c r="AM387" s="444" t="s">
        <v>5760</v>
      </c>
      <c r="AO387" s="444" t="s">
        <v>5312</v>
      </c>
      <c r="AQ387" s="444" t="s">
        <v>5312</v>
      </c>
    </row>
    <row r="388" spans="1:46" x14ac:dyDescent="0.3">
      <c r="A388" s="444" t="str">
        <v>6020</v>
      </c>
      <c r="E388" s="445" t="s">
        <v>7993</v>
      </c>
      <c r="F388" s="446" t="s">
        <v>6534</v>
      </c>
      <c r="G388" s="444" t="s">
        <v>1015</v>
      </c>
      <c r="H388" s="444" t="s">
        <v>1984</v>
      </c>
      <c r="I388" s="444" t="s">
        <v>2257</v>
      </c>
      <c r="J388" s="444" t="s">
        <v>11</v>
      </c>
      <c r="K388" s="444" t="s">
        <v>117</v>
      </c>
      <c r="L388" s="444" t="s">
        <v>5</v>
      </c>
      <c r="M388" s="444" t="s">
        <v>62</v>
      </c>
      <c r="N388" s="444" t="s">
        <v>102</v>
      </c>
      <c r="O388" s="444" t="s">
        <v>5308</v>
      </c>
      <c r="P388" s="444" t="s">
        <v>13</v>
      </c>
      <c r="Q388" s="444" t="s">
        <v>5309</v>
      </c>
      <c r="R388" s="444" t="s">
        <v>33</v>
      </c>
      <c r="S388" s="444" t="s">
        <v>4393</v>
      </c>
      <c r="T388" s="444" t="s">
        <v>33</v>
      </c>
      <c r="U388" s="444" t="s">
        <v>5310</v>
      </c>
      <c r="V388" s="444">
        <v>50504</v>
      </c>
      <c r="W388" s="444" t="s">
        <v>118</v>
      </c>
      <c r="X388" s="444" t="s">
        <v>5</v>
      </c>
      <c r="Y388" s="444" t="s">
        <v>4</v>
      </c>
      <c r="Z388" s="444" t="s">
        <v>3951</v>
      </c>
      <c r="AA388" s="444" t="s">
        <v>4789</v>
      </c>
      <c r="AB388" s="444" t="s">
        <v>4899</v>
      </c>
      <c r="AC388" s="444" t="s">
        <v>766</v>
      </c>
      <c r="AD388" s="444" t="s">
        <v>203</v>
      </c>
      <c r="AE388" s="444" t="s">
        <v>2987</v>
      </c>
      <c r="AF388" s="444" t="s">
        <v>6535</v>
      </c>
      <c r="AG388" s="444" t="s">
        <v>2693</v>
      </c>
      <c r="AH388" s="444">
        <v>26511300</v>
      </c>
      <c r="AI388" s="444">
        <v>26511300</v>
      </c>
      <c r="AJ388" s="444" t="s">
        <v>3564</v>
      </c>
      <c r="AK388" s="447" t="s">
        <v>6536</v>
      </c>
      <c r="AL388" s="444" t="s">
        <v>5766</v>
      </c>
      <c r="AM388" s="444" t="s">
        <v>5767</v>
      </c>
      <c r="AO388" s="444" t="s">
        <v>5312</v>
      </c>
      <c r="AQ388" s="444" t="s">
        <v>5312</v>
      </c>
    </row>
    <row r="389" spans="1:46" x14ac:dyDescent="0.3">
      <c r="A389" s="444" t="str">
        <v>6027</v>
      </c>
      <c r="E389" s="445" t="s">
        <v>7770</v>
      </c>
      <c r="F389" s="446" t="s">
        <v>5772</v>
      </c>
      <c r="G389" s="444" t="s">
        <v>189</v>
      </c>
      <c r="H389" s="444" t="s">
        <v>1628</v>
      </c>
      <c r="I389" s="444" t="s">
        <v>1629</v>
      </c>
      <c r="J389" s="444" t="s">
        <v>13</v>
      </c>
      <c r="K389" s="444" t="s">
        <v>547</v>
      </c>
      <c r="L389" s="444" t="s">
        <v>3</v>
      </c>
      <c r="M389" s="444" t="s">
        <v>378</v>
      </c>
      <c r="N389" s="444" t="s">
        <v>102</v>
      </c>
      <c r="O389" s="444" t="s">
        <v>5308</v>
      </c>
      <c r="P389" s="444" t="s">
        <v>13</v>
      </c>
      <c r="Q389" s="444" t="s">
        <v>5314</v>
      </c>
      <c r="R389" s="444" t="s">
        <v>33</v>
      </c>
      <c r="S389" s="444" t="s">
        <v>4393</v>
      </c>
      <c r="T389" s="444" t="s">
        <v>33</v>
      </c>
      <c r="U389" s="444" t="s">
        <v>5310</v>
      </c>
      <c r="V389" s="444">
        <v>50801</v>
      </c>
      <c r="W389" s="444" t="s">
        <v>118</v>
      </c>
      <c r="X389" s="444" t="s">
        <v>9</v>
      </c>
      <c r="Y389" s="444" t="s">
        <v>1</v>
      </c>
      <c r="Z389" s="444" t="s">
        <v>3960</v>
      </c>
      <c r="AA389" s="444" t="s">
        <v>4789</v>
      </c>
      <c r="AB389" s="444" t="s">
        <v>712</v>
      </c>
      <c r="AC389" s="444" t="s">
        <v>712</v>
      </c>
      <c r="AD389" s="444" t="s">
        <v>712</v>
      </c>
      <c r="AE389" s="444" t="s">
        <v>2987</v>
      </c>
      <c r="AF389" s="444" t="s">
        <v>5773</v>
      </c>
      <c r="AG389" s="444" t="s">
        <v>2645</v>
      </c>
      <c r="AH389" s="444">
        <v>26956091</v>
      </c>
      <c r="AI389" s="444">
        <v>26956000</v>
      </c>
      <c r="AJ389" s="444" t="s">
        <v>5775</v>
      </c>
      <c r="AK389" s="447" t="s">
        <v>5774</v>
      </c>
      <c r="AL389" s="444" t="s">
        <v>4985</v>
      </c>
      <c r="AM389" s="444" t="s">
        <v>5776</v>
      </c>
      <c r="AO389" s="444" t="s">
        <v>5320</v>
      </c>
      <c r="AP389" s="444" t="s">
        <v>935</v>
      </c>
      <c r="AQ389" s="444" t="s">
        <v>5312</v>
      </c>
    </row>
    <row r="390" spans="1:46" x14ac:dyDescent="0.3">
      <c r="A390" s="444" t="str">
        <v>6030</v>
      </c>
      <c r="E390" s="445" t="s">
        <v>7769</v>
      </c>
      <c r="F390" s="446" t="s">
        <v>5769</v>
      </c>
      <c r="G390" s="444" t="s">
        <v>196</v>
      </c>
      <c r="H390" s="444" t="s">
        <v>1625</v>
      </c>
      <c r="I390" s="444" t="s">
        <v>1626</v>
      </c>
      <c r="J390" s="444" t="s">
        <v>13</v>
      </c>
      <c r="K390" s="444" t="s">
        <v>547</v>
      </c>
      <c r="L390" s="444" t="s">
        <v>1</v>
      </c>
      <c r="M390" s="444" t="s">
        <v>378</v>
      </c>
      <c r="N390" s="444" t="s">
        <v>102</v>
      </c>
      <c r="O390" s="444" t="s">
        <v>5308</v>
      </c>
      <c r="P390" s="444" t="s">
        <v>13</v>
      </c>
      <c r="Q390" s="444" t="s">
        <v>5314</v>
      </c>
      <c r="R390" s="444" t="s">
        <v>33</v>
      </c>
      <c r="S390" s="444" t="s">
        <v>4393</v>
      </c>
      <c r="T390" s="444" t="s">
        <v>33</v>
      </c>
      <c r="U390" s="444" t="s">
        <v>5310</v>
      </c>
      <c r="V390" s="444">
        <v>50601</v>
      </c>
      <c r="W390" s="444" t="s">
        <v>118</v>
      </c>
      <c r="X390" s="444" t="s">
        <v>6</v>
      </c>
      <c r="Y390" s="444" t="s">
        <v>1</v>
      </c>
      <c r="Z390" s="444" t="s">
        <v>3952</v>
      </c>
      <c r="AA390" s="444" t="s">
        <v>4789</v>
      </c>
      <c r="AB390" s="444" t="s">
        <v>547</v>
      </c>
      <c r="AC390" s="444" t="s">
        <v>547</v>
      </c>
      <c r="AD390" s="444" t="s">
        <v>547</v>
      </c>
      <c r="AE390" s="444" t="s">
        <v>2987</v>
      </c>
      <c r="AF390" s="444" t="s">
        <v>1627</v>
      </c>
      <c r="AG390" s="444" t="s">
        <v>3440</v>
      </c>
      <c r="AH390" s="444">
        <v>26686002</v>
      </c>
      <c r="AI390" s="444">
        <v>26690113</v>
      </c>
      <c r="AJ390" s="444" t="s">
        <v>2631</v>
      </c>
      <c r="AK390" s="447" t="s">
        <v>5770</v>
      </c>
      <c r="AL390" s="444" t="s">
        <v>4848</v>
      </c>
      <c r="AM390" s="444" t="s">
        <v>5771</v>
      </c>
      <c r="AO390" s="444" t="s">
        <v>5320</v>
      </c>
      <c r="AP390" s="444" t="s">
        <v>328</v>
      </c>
      <c r="AQ390" s="444" t="s">
        <v>5312</v>
      </c>
    </row>
    <row r="391" spans="1:46" x14ac:dyDescent="0.3">
      <c r="A391" s="444" t="str">
        <v>6043</v>
      </c>
      <c r="E391" s="445" t="s">
        <v>7913</v>
      </c>
      <c r="F391" s="446" t="s">
        <v>6272</v>
      </c>
      <c r="G391" s="444" t="s">
        <v>388</v>
      </c>
      <c r="H391" s="444" t="s">
        <v>1851</v>
      </c>
      <c r="I391" s="444" t="s">
        <v>1852</v>
      </c>
      <c r="J391" s="444" t="s">
        <v>13</v>
      </c>
      <c r="K391" s="444" t="s">
        <v>547</v>
      </c>
      <c r="L391" s="444" t="s">
        <v>5</v>
      </c>
      <c r="M391" s="444" t="s">
        <v>378</v>
      </c>
      <c r="N391" s="444" t="s">
        <v>102</v>
      </c>
      <c r="O391" s="444" t="s">
        <v>5308</v>
      </c>
      <c r="P391" s="444" t="s">
        <v>13</v>
      </c>
      <c r="Q391" s="444" t="s">
        <v>5309</v>
      </c>
      <c r="R391" s="444" t="s">
        <v>33</v>
      </c>
      <c r="S391" s="444" t="s">
        <v>4393</v>
      </c>
      <c r="T391" s="444" t="s">
        <v>35</v>
      </c>
      <c r="U391" s="444" t="s">
        <v>5426</v>
      </c>
      <c r="V391" s="444">
        <v>50702</v>
      </c>
      <c r="W391" s="444" t="s">
        <v>118</v>
      </c>
      <c r="X391" s="444" t="s">
        <v>7</v>
      </c>
      <c r="Y391" s="444" t="s">
        <v>2</v>
      </c>
      <c r="Z391" s="444" t="s">
        <v>3957</v>
      </c>
      <c r="AA391" s="444" t="s">
        <v>4789</v>
      </c>
      <c r="AB391" s="444" t="s">
        <v>5010</v>
      </c>
      <c r="AC391" s="444" t="s">
        <v>5052</v>
      </c>
      <c r="AD391" s="444" t="s">
        <v>81</v>
      </c>
      <c r="AE391" s="444" t="s">
        <v>2987</v>
      </c>
      <c r="AF391" s="444" t="s">
        <v>1853</v>
      </c>
      <c r="AG391" s="444" t="s">
        <v>4143</v>
      </c>
      <c r="AH391" s="444">
        <v>26456211</v>
      </c>
      <c r="AI391" s="444">
        <v>26456211</v>
      </c>
      <c r="AJ391" s="444" t="s">
        <v>6274</v>
      </c>
      <c r="AK391" s="447" t="s">
        <v>6273</v>
      </c>
      <c r="AL391" s="444" t="s">
        <v>6275</v>
      </c>
      <c r="AM391" s="444" t="s">
        <v>6276</v>
      </c>
      <c r="AO391" s="444" t="s">
        <v>5312</v>
      </c>
      <c r="AQ391" s="444" t="s">
        <v>5312</v>
      </c>
    </row>
    <row r="392" spans="1:46" x14ac:dyDescent="0.3">
      <c r="A392" s="444" t="str">
        <v>6044</v>
      </c>
      <c r="E392" s="445" t="s">
        <v>7827</v>
      </c>
      <c r="F392" s="446" t="s">
        <v>5985</v>
      </c>
      <c r="G392" s="444" t="s">
        <v>88</v>
      </c>
      <c r="H392" s="444" t="s">
        <v>1713</v>
      </c>
      <c r="I392" s="444" t="s">
        <v>1714</v>
      </c>
      <c r="J392" s="444" t="s">
        <v>13</v>
      </c>
      <c r="K392" s="444" t="s">
        <v>547</v>
      </c>
      <c r="L392" s="444" t="s">
        <v>4</v>
      </c>
      <c r="M392" s="444" t="s">
        <v>378</v>
      </c>
      <c r="N392" s="444" t="s">
        <v>102</v>
      </c>
      <c r="O392" s="444" t="s">
        <v>5308</v>
      </c>
      <c r="P392" s="444" t="s">
        <v>13</v>
      </c>
      <c r="Q392" s="444" t="s">
        <v>5986</v>
      </c>
      <c r="R392" s="444" t="s">
        <v>33</v>
      </c>
      <c r="S392" s="444" t="s">
        <v>4393</v>
      </c>
      <c r="T392" s="444" t="s">
        <v>35</v>
      </c>
      <c r="U392" s="444" t="s">
        <v>5426</v>
      </c>
      <c r="V392" s="444">
        <v>50704</v>
      </c>
      <c r="W392" s="444" t="s">
        <v>118</v>
      </c>
      <c r="X392" s="444" t="s">
        <v>7</v>
      </c>
      <c r="Y392" s="444" t="s">
        <v>4</v>
      </c>
      <c r="Z392" s="444" t="s">
        <v>3959</v>
      </c>
      <c r="AA392" s="444" t="s">
        <v>4789</v>
      </c>
      <c r="AB392" s="444" t="s">
        <v>5010</v>
      </c>
      <c r="AC392" s="444" t="s">
        <v>571</v>
      </c>
      <c r="AD392" s="444" t="s">
        <v>571</v>
      </c>
      <c r="AE392" s="444" t="s">
        <v>2987</v>
      </c>
      <c r="AF392" s="444" t="s">
        <v>1715</v>
      </c>
      <c r="AG392" s="444" t="s">
        <v>3443</v>
      </c>
      <c r="AH392" s="444">
        <v>88293515</v>
      </c>
      <c r="AI392" s="444" t="s">
        <v>4769</v>
      </c>
      <c r="AJ392" s="444" t="s">
        <v>3305</v>
      </c>
      <c r="AK392" s="447" t="s">
        <v>5987</v>
      </c>
      <c r="AL392" s="444" t="s">
        <v>5011</v>
      </c>
      <c r="AM392" s="444" t="s">
        <v>5988</v>
      </c>
      <c r="AO392" s="444" t="s">
        <v>5320</v>
      </c>
      <c r="AP392" s="444" t="s">
        <v>351</v>
      </c>
      <c r="AQ392" s="444" t="s">
        <v>5312</v>
      </c>
    </row>
    <row r="393" spans="1:46" x14ac:dyDescent="0.3">
      <c r="A393" s="444" t="str">
        <v>6045</v>
      </c>
      <c r="E393" s="445" t="s">
        <v>7871</v>
      </c>
      <c r="F393" s="446" t="s">
        <v>6136</v>
      </c>
      <c r="G393" s="444" t="s">
        <v>339</v>
      </c>
      <c r="H393" s="444" t="s">
        <v>1776</v>
      </c>
      <c r="I393" s="450" t="s">
        <v>6137</v>
      </c>
      <c r="J393" s="444" t="s">
        <v>13</v>
      </c>
      <c r="K393" s="444" t="s">
        <v>547</v>
      </c>
      <c r="L393" s="444" t="s">
        <v>3</v>
      </c>
      <c r="M393" s="444" t="s">
        <v>378</v>
      </c>
      <c r="N393" s="444" t="s">
        <v>102</v>
      </c>
      <c r="O393" s="444" t="s">
        <v>5308</v>
      </c>
      <c r="P393" s="444" t="s">
        <v>13</v>
      </c>
      <c r="Q393" s="444" t="s">
        <v>5603</v>
      </c>
      <c r="R393" s="444" t="s">
        <v>33</v>
      </c>
      <c r="S393" s="444" t="s">
        <v>4393</v>
      </c>
      <c r="T393" s="444" t="s">
        <v>35</v>
      </c>
      <c r="U393" s="444" t="s">
        <v>5426</v>
      </c>
      <c r="V393" s="444">
        <v>50807</v>
      </c>
      <c r="W393" s="444" t="s">
        <v>118</v>
      </c>
      <c r="X393" s="444" t="s">
        <v>9</v>
      </c>
      <c r="Y393" s="444" t="s">
        <v>7</v>
      </c>
      <c r="Z393" s="444" t="s">
        <v>3964</v>
      </c>
      <c r="AA393" s="444" t="s">
        <v>4789</v>
      </c>
      <c r="AB393" s="444" t="s">
        <v>712</v>
      </c>
      <c r="AC393" s="444" t="s">
        <v>5034</v>
      </c>
      <c r="AD393" s="444" t="s">
        <v>1133</v>
      </c>
      <c r="AE393" s="444" t="s">
        <v>2987</v>
      </c>
      <c r="AF393" s="444" t="s">
        <v>3105</v>
      </c>
      <c r="AG393" s="444" t="s">
        <v>3104</v>
      </c>
      <c r="AH393" s="444">
        <v>26944360</v>
      </c>
      <c r="AI393" s="444" t="s">
        <v>4769</v>
      </c>
      <c r="AJ393" s="444" t="s">
        <v>6138</v>
      </c>
      <c r="AK393" s="447" t="s">
        <v>4769</v>
      </c>
      <c r="AL393" s="444" t="s">
        <v>4886</v>
      </c>
      <c r="AM393" s="444" t="s">
        <v>6139</v>
      </c>
      <c r="AO393" s="444" t="s">
        <v>5320</v>
      </c>
      <c r="AP393" s="444" t="s">
        <v>6140</v>
      </c>
      <c r="AQ393" s="444" t="s">
        <v>5312</v>
      </c>
    </row>
    <row r="394" spans="1:46" x14ac:dyDescent="0.3">
      <c r="A394" s="444" t="str">
        <v>6046</v>
      </c>
      <c r="E394" s="445" t="s">
        <v>8017</v>
      </c>
      <c r="F394" s="446" t="s">
        <v>6606</v>
      </c>
      <c r="G394" s="444" t="s">
        <v>1013</v>
      </c>
      <c r="H394" s="444" t="s">
        <v>2021</v>
      </c>
      <c r="I394" s="444" t="s">
        <v>2022</v>
      </c>
      <c r="J394" s="444" t="s">
        <v>14</v>
      </c>
      <c r="K394" s="444" t="s">
        <v>73</v>
      </c>
      <c r="L394" s="444" t="s">
        <v>7</v>
      </c>
      <c r="M394" s="444" t="s">
        <v>741</v>
      </c>
      <c r="N394" s="444" t="s">
        <v>102</v>
      </c>
      <c r="O394" s="444" t="s">
        <v>5308</v>
      </c>
      <c r="P394" s="444" t="s">
        <v>13</v>
      </c>
      <c r="Q394" s="444" t="s">
        <v>5309</v>
      </c>
      <c r="R394" s="444" t="s">
        <v>33</v>
      </c>
      <c r="S394" s="444" t="s">
        <v>4393</v>
      </c>
      <c r="T394" s="444" t="s">
        <v>33</v>
      </c>
      <c r="U394" s="444" t="s">
        <v>5310</v>
      </c>
      <c r="V394" s="444">
        <v>60203</v>
      </c>
      <c r="W394" s="444" t="s">
        <v>72</v>
      </c>
      <c r="X394" s="444" t="s">
        <v>2</v>
      </c>
      <c r="Y394" s="444" t="s">
        <v>3</v>
      </c>
      <c r="Z394" s="444" t="s">
        <v>3996</v>
      </c>
      <c r="AA394" s="444" t="s">
        <v>73</v>
      </c>
      <c r="AB394" s="444" t="s">
        <v>804</v>
      </c>
      <c r="AC394" s="444" t="s">
        <v>4835</v>
      </c>
      <c r="AD394" s="444" t="s">
        <v>814</v>
      </c>
      <c r="AE394" s="444" t="s">
        <v>5591</v>
      </c>
      <c r="AF394" s="444" t="s">
        <v>2023</v>
      </c>
      <c r="AG394" s="444" t="s">
        <v>4249</v>
      </c>
      <c r="AH394" s="444">
        <v>26364385</v>
      </c>
      <c r="AI394" s="444">
        <v>26367484</v>
      </c>
      <c r="AJ394" s="444" t="s">
        <v>4476</v>
      </c>
      <c r="AK394" s="447" t="s">
        <v>4769</v>
      </c>
      <c r="AL394" s="444" t="s">
        <v>4836</v>
      </c>
      <c r="AM394" s="444" t="s">
        <v>6263</v>
      </c>
      <c r="AO394" s="444" t="s">
        <v>5312</v>
      </c>
      <c r="AQ394" s="444" t="s">
        <v>5312</v>
      </c>
    </row>
    <row r="395" spans="1:46" x14ac:dyDescent="0.3">
      <c r="A395" s="444" t="str">
        <v>6050</v>
      </c>
      <c r="E395" s="445" t="s">
        <v>7773</v>
      </c>
      <c r="F395" s="446" t="s">
        <v>5787</v>
      </c>
      <c r="G395" s="444" t="s">
        <v>207</v>
      </c>
      <c r="H395" s="444" t="s">
        <v>1634</v>
      </c>
      <c r="I395" s="444" t="s">
        <v>1635</v>
      </c>
      <c r="J395" s="444" t="s">
        <v>14</v>
      </c>
      <c r="K395" s="444" t="s">
        <v>73</v>
      </c>
      <c r="L395" s="444" t="s">
        <v>5</v>
      </c>
      <c r="M395" s="444" t="s">
        <v>741</v>
      </c>
      <c r="N395" s="444" t="s">
        <v>102</v>
      </c>
      <c r="O395" s="444" t="s">
        <v>5308</v>
      </c>
      <c r="P395" s="444" t="s">
        <v>13</v>
      </c>
      <c r="Q395" s="444" t="s">
        <v>5309</v>
      </c>
      <c r="R395" s="444" t="s">
        <v>33</v>
      </c>
      <c r="S395" s="444" t="s">
        <v>4393</v>
      </c>
      <c r="T395" s="444" t="s">
        <v>33</v>
      </c>
      <c r="U395" s="444" t="s">
        <v>5310</v>
      </c>
      <c r="V395" s="444">
        <v>60101</v>
      </c>
      <c r="W395" s="444" t="s">
        <v>72</v>
      </c>
      <c r="X395" s="444" t="s">
        <v>1</v>
      </c>
      <c r="Y395" s="444" t="s">
        <v>1</v>
      </c>
      <c r="Z395" s="444" t="s">
        <v>3979</v>
      </c>
      <c r="AA395" s="444" t="s">
        <v>73</v>
      </c>
      <c r="AB395" s="444" t="s">
        <v>73</v>
      </c>
      <c r="AC395" s="444" t="s">
        <v>73</v>
      </c>
      <c r="AD395" s="444" t="s">
        <v>73</v>
      </c>
      <c r="AE395" s="444" t="s">
        <v>5591</v>
      </c>
      <c r="AF395" s="444" t="s">
        <v>1636</v>
      </c>
      <c r="AG395" s="444" t="s">
        <v>2646</v>
      </c>
      <c r="AH395" s="444">
        <v>21057071</v>
      </c>
      <c r="AI395" s="444">
        <v>21057071</v>
      </c>
      <c r="AJ395" s="444" t="s">
        <v>3300</v>
      </c>
      <c r="AK395" s="447" t="s">
        <v>5788</v>
      </c>
      <c r="AL395" s="444" t="s">
        <v>4792</v>
      </c>
      <c r="AM395" s="444" t="s">
        <v>5786</v>
      </c>
      <c r="AO395" s="444" t="s">
        <v>5320</v>
      </c>
      <c r="AP395" s="444" t="s">
        <v>922</v>
      </c>
      <c r="AQ395" s="444" t="s">
        <v>5312</v>
      </c>
    </row>
    <row r="396" spans="1:46" x14ac:dyDescent="0.3">
      <c r="A396" s="444" t="str">
        <v>6096</v>
      </c>
      <c r="E396" s="445" t="s">
        <v>7775</v>
      </c>
      <c r="F396" s="446" t="s">
        <v>5799</v>
      </c>
      <c r="G396" s="444" t="s">
        <v>1639</v>
      </c>
      <c r="H396" s="444" t="s">
        <v>1640</v>
      </c>
      <c r="I396" s="444" t="s">
        <v>1641</v>
      </c>
      <c r="J396" s="444" t="s">
        <v>14</v>
      </c>
      <c r="K396" s="444" t="s">
        <v>73</v>
      </c>
      <c r="L396" s="444" t="s">
        <v>9</v>
      </c>
      <c r="M396" s="444" t="s">
        <v>741</v>
      </c>
      <c r="N396" s="444" t="s">
        <v>102</v>
      </c>
      <c r="O396" s="444" t="s">
        <v>5308</v>
      </c>
      <c r="P396" s="444" t="s">
        <v>13</v>
      </c>
      <c r="Q396" s="444" t="s">
        <v>5309</v>
      </c>
      <c r="R396" s="444" t="s">
        <v>33</v>
      </c>
      <c r="S396" s="444" t="s">
        <v>4393</v>
      </c>
      <c r="T396" s="444" t="s">
        <v>33</v>
      </c>
      <c r="U396" s="444" t="s">
        <v>5310</v>
      </c>
      <c r="V396" s="444">
        <v>60201</v>
      </c>
      <c r="W396" s="444" t="s">
        <v>72</v>
      </c>
      <c r="X396" s="444" t="s">
        <v>2</v>
      </c>
      <c r="Y396" s="444" t="s">
        <v>1</v>
      </c>
      <c r="Z396" s="444" t="s">
        <v>3994</v>
      </c>
      <c r="AA396" s="444" t="s">
        <v>73</v>
      </c>
      <c r="AB396" s="444" t="s">
        <v>804</v>
      </c>
      <c r="AC396" s="444" t="s">
        <v>4987</v>
      </c>
      <c r="AD396" s="444" t="s">
        <v>804</v>
      </c>
      <c r="AE396" s="444" t="s">
        <v>5591</v>
      </c>
      <c r="AF396" s="444" t="s">
        <v>5800</v>
      </c>
      <c r="AG396" s="444" t="s">
        <v>2852</v>
      </c>
      <c r="AH396" s="444">
        <v>26355016</v>
      </c>
      <c r="AI396" s="444">
        <v>26355016</v>
      </c>
      <c r="AJ396" s="444" t="s">
        <v>3457</v>
      </c>
      <c r="AK396" s="447" t="s">
        <v>5801</v>
      </c>
      <c r="AL396" s="444" t="s">
        <v>5802</v>
      </c>
      <c r="AM396" s="444" t="s">
        <v>5803</v>
      </c>
      <c r="AO396" s="444" t="s">
        <v>5312</v>
      </c>
      <c r="AQ396" s="444" t="s">
        <v>5312</v>
      </c>
    </row>
    <row r="397" spans="1:46" x14ac:dyDescent="0.3">
      <c r="A397" s="444" t="str">
        <v>6103</v>
      </c>
      <c r="E397" s="445" t="s">
        <v>7776</v>
      </c>
      <c r="F397" s="446" t="s">
        <v>5805</v>
      </c>
      <c r="G397" s="444" t="s">
        <v>1187</v>
      </c>
      <c r="H397" s="444" t="s">
        <v>1642</v>
      </c>
      <c r="I397" s="444" t="s">
        <v>1643</v>
      </c>
      <c r="J397" s="444" t="s">
        <v>14</v>
      </c>
      <c r="K397" s="444" t="s">
        <v>73</v>
      </c>
      <c r="L397" s="444" t="s">
        <v>4</v>
      </c>
      <c r="M397" s="444" t="s">
        <v>741</v>
      </c>
      <c r="N397" s="444" t="s">
        <v>102</v>
      </c>
      <c r="O397" s="444" t="s">
        <v>5308</v>
      </c>
      <c r="P397" s="444" t="s">
        <v>13</v>
      </c>
      <c r="Q397" s="444" t="s">
        <v>5309</v>
      </c>
      <c r="R397" s="444" t="s">
        <v>33</v>
      </c>
      <c r="S397" s="444" t="s">
        <v>4393</v>
      </c>
      <c r="T397" s="444" t="s">
        <v>33</v>
      </c>
      <c r="U397" s="444" t="s">
        <v>5310</v>
      </c>
      <c r="V397" s="444">
        <v>60401</v>
      </c>
      <c r="W397" s="444" t="s">
        <v>72</v>
      </c>
      <c r="X397" s="444" t="s">
        <v>4</v>
      </c>
      <c r="Y397" s="444" t="s">
        <v>1</v>
      </c>
      <c r="Z397" s="444" t="s">
        <v>4009</v>
      </c>
      <c r="AA397" s="444" t="s">
        <v>73</v>
      </c>
      <c r="AB397" s="444" t="s">
        <v>4988</v>
      </c>
      <c r="AC397" s="444" t="s">
        <v>789</v>
      </c>
      <c r="AD397" s="444" t="s">
        <v>789</v>
      </c>
      <c r="AE397" s="444" t="s">
        <v>5591</v>
      </c>
      <c r="AF397" s="444" t="s">
        <v>2647</v>
      </c>
      <c r="AG397" s="444" t="s">
        <v>5806</v>
      </c>
      <c r="AH397" s="444">
        <v>26397360</v>
      </c>
      <c r="AI397" s="444">
        <v>26399069</v>
      </c>
      <c r="AJ397" s="444" t="s">
        <v>3301</v>
      </c>
      <c r="AK397" s="447" t="s">
        <v>5807</v>
      </c>
      <c r="AL397" s="444" t="s">
        <v>5808</v>
      </c>
      <c r="AM397" s="444" t="s">
        <v>5809</v>
      </c>
      <c r="AO397" s="444" t="s">
        <v>5320</v>
      </c>
      <c r="AP397" s="444" t="s">
        <v>396</v>
      </c>
      <c r="AQ397" s="444" t="s">
        <v>5312</v>
      </c>
      <c r="AT397" s="444" t="s">
        <v>1376</v>
      </c>
    </row>
    <row r="398" spans="1:46" x14ac:dyDescent="0.3">
      <c r="A398" s="444" t="str">
        <v>6106</v>
      </c>
      <c r="E398" s="445" t="s">
        <v>7774</v>
      </c>
      <c r="F398" s="446" t="s">
        <v>5789</v>
      </c>
      <c r="G398" s="444" t="s">
        <v>211</v>
      </c>
      <c r="H398" s="444" t="s">
        <v>1637</v>
      </c>
      <c r="I398" s="444" t="s">
        <v>1638</v>
      </c>
      <c r="J398" s="444" t="s">
        <v>14</v>
      </c>
      <c r="K398" s="444" t="s">
        <v>73</v>
      </c>
      <c r="L398" s="444" t="s">
        <v>5</v>
      </c>
      <c r="M398" s="444" t="s">
        <v>741</v>
      </c>
      <c r="N398" s="444" t="s">
        <v>102</v>
      </c>
      <c r="O398" s="444" t="s">
        <v>5308</v>
      </c>
      <c r="P398" s="444" t="s">
        <v>13</v>
      </c>
      <c r="Q398" s="444" t="s">
        <v>5309</v>
      </c>
      <c r="R398" s="444" t="s">
        <v>33</v>
      </c>
      <c r="S398" s="444" t="s">
        <v>4393</v>
      </c>
      <c r="T398" s="444" t="s">
        <v>33</v>
      </c>
      <c r="U398" s="444" t="s">
        <v>5310</v>
      </c>
      <c r="V398" s="444">
        <v>60112</v>
      </c>
      <c r="W398" s="444" t="s">
        <v>72</v>
      </c>
      <c r="X398" s="444" t="s">
        <v>1</v>
      </c>
      <c r="Y398" s="444" t="s">
        <v>14</v>
      </c>
      <c r="Z398" s="444" t="s">
        <v>3989</v>
      </c>
      <c r="AA398" s="444" t="s">
        <v>73</v>
      </c>
      <c r="AB398" s="444" t="s">
        <v>73</v>
      </c>
      <c r="AC398" s="444" t="s">
        <v>4986</v>
      </c>
      <c r="AD398" s="444" t="s">
        <v>1103</v>
      </c>
      <c r="AE398" s="444" t="s">
        <v>5591</v>
      </c>
      <c r="AF398" s="444" t="s">
        <v>5790</v>
      </c>
      <c r="AG398" s="444" t="s">
        <v>3441</v>
      </c>
      <c r="AH398" s="444" t="s">
        <v>5791</v>
      </c>
      <c r="AI398" s="444" t="s">
        <v>4769</v>
      </c>
      <c r="AJ398" s="444" t="s">
        <v>5792</v>
      </c>
      <c r="AK398" s="447" t="s">
        <v>5793</v>
      </c>
      <c r="AL398" s="444" t="s">
        <v>4792</v>
      </c>
      <c r="AM398" s="444" t="s">
        <v>5786</v>
      </c>
      <c r="AO398" s="444" t="s">
        <v>5312</v>
      </c>
      <c r="AQ398" s="444" t="s">
        <v>5312</v>
      </c>
    </row>
    <row r="399" spans="1:46" x14ac:dyDescent="0.3">
      <c r="A399" s="444" t="str">
        <v>6108</v>
      </c>
      <c r="E399" s="445" t="s">
        <v>7792</v>
      </c>
      <c r="F399" s="446" t="s">
        <v>5877</v>
      </c>
      <c r="G399" s="444" t="s">
        <v>232</v>
      </c>
      <c r="H399" s="444" t="s">
        <v>1664</v>
      </c>
      <c r="I399" s="444" t="s">
        <v>1665</v>
      </c>
      <c r="J399" s="444" t="s">
        <v>14</v>
      </c>
      <c r="K399" s="444" t="s">
        <v>73</v>
      </c>
      <c r="L399" s="444" t="s">
        <v>1</v>
      </c>
      <c r="M399" s="444" t="s">
        <v>741</v>
      </c>
      <c r="N399" s="444" t="s">
        <v>102</v>
      </c>
      <c r="O399" s="444" t="s">
        <v>5308</v>
      </c>
      <c r="P399" s="444" t="s">
        <v>13</v>
      </c>
      <c r="Q399" s="444" t="s">
        <v>5347</v>
      </c>
      <c r="R399" s="444" t="s">
        <v>33</v>
      </c>
      <c r="S399" s="444" t="s">
        <v>4393</v>
      </c>
      <c r="T399" s="444" t="s">
        <v>33</v>
      </c>
      <c r="U399" s="444" t="s">
        <v>5310</v>
      </c>
      <c r="V399" s="444">
        <v>60108</v>
      </c>
      <c r="W399" s="444" t="s">
        <v>72</v>
      </c>
      <c r="X399" s="444" t="s">
        <v>1</v>
      </c>
      <c r="Y399" s="444" t="s">
        <v>9</v>
      </c>
      <c r="Z399" s="444" t="s">
        <v>3986</v>
      </c>
      <c r="AA399" s="444" t="s">
        <v>73</v>
      </c>
      <c r="AB399" s="444" t="s">
        <v>73</v>
      </c>
      <c r="AC399" s="444" t="s">
        <v>4908</v>
      </c>
      <c r="AD399" s="444" t="s">
        <v>723</v>
      </c>
      <c r="AE399" s="444" t="s">
        <v>5591</v>
      </c>
      <c r="AF399" s="444" t="s">
        <v>1666</v>
      </c>
      <c r="AG399" s="444" t="s">
        <v>2652</v>
      </c>
      <c r="AH399" s="444">
        <v>26600640</v>
      </c>
      <c r="AI399" s="444">
        <v>26600640</v>
      </c>
      <c r="AJ399" s="444" t="s">
        <v>3097</v>
      </c>
      <c r="AK399" s="447" t="s">
        <v>5878</v>
      </c>
      <c r="AL399" s="444" t="s">
        <v>4880</v>
      </c>
      <c r="AM399" s="444" t="s">
        <v>5794</v>
      </c>
      <c r="AO399" s="444" t="s">
        <v>5312</v>
      </c>
      <c r="AQ399" s="444" t="s">
        <v>5312</v>
      </c>
    </row>
    <row r="400" spans="1:46" x14ac:dyDescent="0.3">
      <c r="A400" s="444" t="str">
        <v>6112</v>
      </c>
      <c r="E400" s="445" t="s">
        <v>7837</v>
      </c>
      <c r="F400" s="446" t="s">
        <v>6020</v>
      </c>
      <c r="G400" s="444" t="s">
        <v>1197</v>
      </c>
      <c r="H400" s="444" t="s">
        <v>1731</v>
      </c>
      <c r="I400" s="444" t="s">
        <v>1732</v>
      </c>
      <c r="J400" s="444" t="s">
        <v>14</v>
      </c>
      <c r="K400" s="444" t="s">
        <v>73</v>
      </c>
      <c r="L400" s="444" t="s">
        <v>3</v>
      </c>
      <c r="M400" s="444" t="s">
        <v>741</v>
      </c>
      <c r="N400" s="444" t="s">
        <v>102</v>
      </c>
      <c r="O400" s="444" t="s">
        <v>5308</v>
      </c>
      <c r="P400" s="444" t="s">
        <v>13</v>
      </c>
      <c r="Q400" s="444" t="s">
        <v>5309</v>
      </c>
      <c r="R400" s="444" t="s">
        <v>33</v>
      </c>
      <c r="S400" s="444" t="s">
        <v>4393</v>
      </c>
      <c r="T400" s="444" t="s">
        <v>35</v>
      </c>
      <c r="U400" s="444" t="s">
        <v>5426</v>
      </c>
      <c r="V400" s="444">
        <v>60103</v>
      </c>
      <c r="W400" s="444" t="s">
        <v>72</v>
      </c>
      <c r="X400" s="444" t="s">
        <v>1</v>
      </c>
      <c r="Y400" s="444" t="s">
        <v>3</v>
      </c>
      <c r="Z400" s="444" t="s">
        <v>3981</v>
      </c>
      <c r="AA400" s="444" t="s">
        <v>73</v>
      </c>
      <c r="AB400" s="444" t="s">
        <v>73</v>
      </c>
      <c r="AC400" s="444" t="s">
        <v>5016</v>
      </c>
      <c r="AD400" s="444" t="s">
        <v>811</v>
      </c>
      <c r="AE400" s="444" t="s">
        <v>5591</v>
      </c>
      <c r="AF400" s="444" t="s">
        <v>4428</v>
      </c>
      <c r="AG400" s="444" t="s">
        <v>3098</v>
      </c>
      <c r="AH400" s="444">
        <v>26388136</v>
      </c>
      <c r="AI400" s="444">
        <v>26388136</v>
      </c>
      <c r="AJ400" s="444" t="s">
        <v>5017</v>
      </c>
      <c r="AK400" s="447" t="s">
        <v>6021</v>
      </c>
      <c r="AL400" s="444" t="s">
        <v>5018</v>
      </c>
      <c r="AM400" s="444" t="s">
        <v>6022</v>
      </c>
      <c r="AO400" s="444" t="s">
        <v>5320</v>
      </c>
      <c r="AP400" s="444" t="s">
        <v>1029</v>
      </c>
      <c r="AQ400" s="444" t="s">
        <v>5312</v>
      </c>
    </row>
    <row r="401" spans="1:46" x14ac:dyDescent="0.3">
      <c r="A401" s="444" t="str">
        <v>6115</v>
      </c>
      <c r="E401" s="445" t="s">
        <v>7841</v>
      </c>
      <c r="F401" s="446" t="s">
        <v>6034</v>
      </c>
      <c r="G401" s="444" t="s">
        <v>282</v>
      </c>
      <c r="H401" s="444" t="s">
        <v>1738</v>
      </c>
      <c r="I401" s="444" t="s">
        <v>6035</v>
      </c>
      <c r="J401" s="444" t="s">
        <v>14</v>
      </c>
      <c r="K401" s="444" t="s">
        <v>73</v>
      </c>
      <c r="L401" s="444" t="s">
        <v>3</v>
      </c>
      <c r="M401" s="444" t="s">
        <v>741</v>
      </c>
      <c r="N401" s="444" t="s">
        <v>102</v>
      </c>
      <c r="O401" s="444" t="s">
        <v>5308</v>
      </c>
      <c r="P401" s="444" t="s">
        <v>13</v>
      </c>
      <c r="Q401" s="444" t="s">
        <v>5314</v>
      </c>
      <c r="R401" s="444" t="s">
        <v>33</v>
      </c>
      <c r="S401" s="444" t="s">
        <v>4393</v>
      </c>
      <c r="T401" s="444" t="s">
        <v>35</v>
      </c>
      <c r="U401" s="444" t="s">
        <v>5426</v>
      </c>
      <c r="V401" s="444">
        <v>60113</v>
      </c>
      <c r="W401" s="444" t="s">
        <v>72</v>
      </c>
      <c r="X401" s="444" t="s">
        <v>1</v>
      </c>
      <c r="Y401" s="444" t="s">
        <v>15</v>
      </c>
      <c r="Z401" s="444" t="s">
        <v>3990</v>
      </c>
      <c r="AA401" s="444" t="s">
        <v>73</v>
      </c>
      <c r="AB401" s="444" t="s">
        <v>73</v>
      </c>
      <c r="AC401" s="444" t="s">
        <v>5020</v>
      </c>
      <c r="AD401" s="444" t="s">
        <v>1739</v>
      </c>
      <c r="AE401" s="444" t="s">
        <v>5591</v>
      </c>
      <c r="AF401" s="444" t="s">
        <v>4430</v>
      </c>
      <c r="AG401" s="444" t="s">
        <v>2861</v>
      </c>
      <c r="AH401" s="444">
        <v>26613347</v>
      </c>
      <c r="AI401" s="444">
        <v>26613347</v>
      </c>
      <c r="AJ401" s="444" t="s">
        <v>4429</v>
      </c>
      <c r="AK401" s="447" t="s">
        <v>6036</v>
      </c>
      <c r="AL401" s="444" t="s">
        <v>5018</v>
      </c>
      <c r="AM401" s="444" t="s">
        <v>6022</v>
      </c>
      <c r="AO401" s="444" t="s">
        <v>5320</v>
      </c>
      <c r="AP401" s="444" t="s">
        <v>6037</v>
      </c>
      <c r="AQ401" s="444" t="s">
        <v>5312</v>
      </c>
    </row>
    <row r="402" spans="1:46" x14ac:dyDescent="0.3">
      <c r="A402" s="444" t="str">
        <v>6127</v>
      </c>
      <c r="E402" s="445" t="s">
        <v>7834</v>
      </c>
      <c r="F402" s="446" t="s">
        <v>6009</v>
      </c>
      <c r="G402" s="444" t="s">
        <v>275</v>
      </c>
      <c r="H402" s="444" t="s">
        <v>1723</v>
      </c>
      <c r="I402" s="444" t="s">
        <v>4130</v>
      </c>
      <c r="J402" s="444" t="s">
        <v>99</v>
      </c>
      <c r="K402" s="444" t="s">
        <v>71</v>
      </c>
      <c r="L402" s="444" t="s">
        <v>2</v>
      </c>
      <c r="M402" s="444" t="s">
        <v>4741</v>
      </c>
      <c r="N402" s="444" t="s">
        <v>102</v>
      </c>
      <c r="O402" s="444" t="s">
        <v>5308</v>
      </c>
      <c r="P402" s="444" t="s">
        <v>13</v>
      </c>
      <c r="Q402" s="444" t="s">
        <v>5309</v>
      </c>
      <c r="R402" s="444" t="s">
        <v>33</v>
      </c>
      <c r="S402" s="444" t="s">
        <v>4393</v>
      </c>
      <c r="T402" s="444" t="s">
        <v>35</v>
      </c>
      <c r="U402" s="444" t="s">
        <v>5426</v>
      </c>
      <c r="V402" s="444">
        <v>60704</v>
      </c>
      <c r="W402" s="444" t="s">
        <v>72</v>
      </c>
      <c r="X402" s="444" t="s">
        <v>7</v>
      </c>
      <c r="Y402" s="444" t="s">
        <v>4</v>
      </c>
      <c r="Z402" s="444" t="s">
        <v>4019</v>
      </c>
      <c r="AA402" s="444" t="s">
        <v>73</v>
      </c>
      <c r="AB402" s="444" t="s">
        <v>74</v>
      </c>
      <c r="AC402" s="444" t="s">
        <v>575</v>
      </c>
      <c r="AD402" s="444" t="s">
        <v>821</v>
      </c>
      <c r="AE402" s="444" t="s">
        <v>5531</v>
      </c>
      <c r="AF402" s="444" t="s">
        <v>6010</v>
      </c>
      <c r="AG402" s="444" t="s">
        <v>2859</v>
      </c>
      <c r="AH402" s="444">
        <v>27768701</v>
      </c>
      <c r="AI402" s="444">
        <v>27768701</v>
      </c>
      <c r="AJ402" s="444" t="s">
        <v>6011</v>
      </c>
      <c r="AK402" s="447" t="s">
        <v>4769</v>
      </c>
      <c r="AL402" s="444" t="s">
        <v>5012</v>
      </c>
      <c r="AM402" s="444" t="s">
        <v>6012</v>
      </c>
      <c r="AO402" s="444" t="s">
        <v>5312</v>
      </c>
      <c r="AQ402" s="444" t="s">
        <v>5312</v>
      </c>
    </row>
    <row r="403" spans="1:46" x14ac:dyDescent="0.3">
      <c r="A403" s="444" t="str">
        <v>6128</v>
      </c>
      <c r="E403" s="445" t="s">
        <v>7847</v>
      </c>
      <c r="F403" s="446" t="s">
        <v>6063</v>
      </c>
      <c r="G403" s="444" t="s">
        <v>306</v>
      </c>
      <c r="H403" s="444" t="s">
        <v>1745</v>
      </c>
      <c r="I403" s="444" t="s">
        <v>1746</v>
      </c>
      <c r="J403" s="444" t="s">
        <v>4734</v>
      </c>
      <c r="K403" s="444" t="s">
        <v>3280</v>
      </c>
      <c r="L403" s="444" t="s">
        <v>6</v>
      </c>
      <c r="M403" s="444" t="s">
        <v>4729</v>
      </c>
      <c r="N403" s="444" t="s">
        <v>102</v>
      </c>
      <c r="O403" s="444" t="s">
        <v>5308</v>
      </c>
      <c r="P403" s="444" t="s">
        <v>13</v>
      </c>
      <c r="Q403" s="444" t="s">
        <v>5367</v>
      </c>
      <c r="R403" s="444" t="s">
        <v>33</v>
      </c>
      <c r="S403" s="444" t="s">
        <v>4393</v>
      </c>
      <c r="T403" s="444" t="s">
        <v>33</v>
      </c>
      <c r="U403" s="444" t="s">
        <v>5310</v>
      </c>
      <c r="V403" s="444">
        <v>60501</v>
      </c>
      <c r="W403" s="444" t="s">
        <v>72</v>
      </c>
      <c r="X403" s="444" t="s">
        <v>5</v>
      </c>
      <c r="Y403" s="444" t="s">
        <v>1</v>
      </c>
      <c r="Z403" s="444" t="s">
        <v>4011</v>
      </c>
      <c r="AA403" s="444" t="s">
        <v>73</v>
      </c>
      <c r="AB403" s="444" t="s">
        <v>4929</v>
      </c>
      <c r="AC403" s="444" t="s">
        <v>5024</v>
      </c>
      <c r="AD403" s="444" t="s">
        <v>421</v>
      </c>
      <c r="AE403" s="444" t="s">
        <v>5531</v>
      </c>
      <c r="AF403" s="444" t="s">
        <v>4431</v>
      </c>
      <c r="AG403" s="444" t="s">
        <v>2659</v>
      </c>
      <c r="AH403" s="444">
        <v>27864373</v>
      </c>
      <c r="AI403" s="444" t="s">
        <v>4769</v>
      </c>
      <c r="AJ403" s="444" t="s">
        <v>3444</v>
      </c>
      <c r="AK403" s="447" t="s">
        <v>6064</v>
      </c>
      <c r="AL403" s="444" t="s">
        <v>4931</v>
      </c>
      <c r="AM403" s="444" t="s">
        <v>6065</v>
      </c>
      <c r="AO403" s="444" t="s">
        <v>5320</v>
      </c>
      <c r="AP403" s="444" t="s">
        <v>927</v>
      </c>
      <c r="AQ403" s="444" t="s">
        <v>5320</v>
      </c>
      <c r="AR403" s="444" t="s">
        <v>4548</v>
      </c>
      <c r="AS403" s="444" t="s">
        <v>6066</v>
      </c>
      <c r="AT403" s="444" t="s">
        <v>1376</v>
      </c>
    </row>
    <row r="404" spans="1:46" x14ac:dyDescent="0.3">
      <c r="A404" s="444" t="str">
        <v>6129</v>
      </c>
      <c r="E404" s="445" t="s">
        <v>7778</v>
      </c>
      <c r="F404" s="446" t="s">
        <v>5819</v>
      </c>
      <c r="G404" s="444" t="s">
        <v>1067</v>
      </c>
      <c r="H404" s="444" t="s">
        <v>1645</v>
      </c>
      <c r="I404" s="444" t="s">
        <v>1646</v>
      </c>
      <c r="J404" s="444" t="s">
        <v>99</v>
      </c>
      <c r="K404" s="444" t="s">
        <v>71</v>
      </c>
      <c r="L404" s="444" t="s">
        <v>10</v>
      </c>
      <c r="M404" s="444" t="s">
        <v>4741</v>
      </c>
      <c r="N404" s="444" t="s">
        <v>102</v>
      </c>
      <c r="O404" s="444" t="s">
        <v>5308</v>
      </c>
      <c r="P404" s="444" t="s">
        <v>13</v>
      </c>
      <c r="Q404" s="444" t="s">
        <v>5569</v>
      </c>
      <c r="R404" s="444" t="s">
        <v>33</v>
      </c>
      <c r="S404" s="444" t="s">
        <v>4393</v>
      </c>
      <c r="T404" s="444" t="s">
        <v>33</v>
      </c>
      <c r="U404" s="444" t="s">
        <v>5310</v>
      </c>
      <c r="V404" s="444">
        <v>61001</v>
      </c>
      <c r="W404" s="444" t="s">
        <v>72</v>
      </c>
      <c r="X404" s="444" t="s">
        <v>11</v>
      </c>
      <c r="Y404" s="444" t="s">
        <v>1</v>
      </c>
      <c r="Z404" s="444" t="s">
        <v>4025</v>
      </c>
      <c r="AA404" s="444" t="s">
        <v>73</v>
      </c>
      <c r="AB404" s="444" t="s">
        <v>4854</v>
      </c>
      <c r="AC404" s="444" t="s">
        <v>4989</v>
      </c>
      <c r="AD404" s="444" t="s">
        <v>824</v>
      </c>
      <c r="AE404" s="444" t="s">
        <v>5531</v>
      </c>
      <c r="AF404" s="444" t="s">
        <v>2649</v>
      </c>
      <c r="AG404" s="444" t="s">
        <v>2648</v>
      </c>
      <c r="AH404" s="444">
        <v>27833134</v>
      </c>
      <c r="AI404" s="444">
        <v>27833134</v>
      </c>
      <c r="AJ404" s="444" t="s">
        <v>4418</v>
      </c>
      <c r="AK404" s="447" t="s">
        <v>5820</v>
      </c>
      <c r="AL404" s="444" t="s">
        <v>5821</v>
      </c>
      <c r="AM404" s="444" t="s">
        <v>5822</v>
      </c>
      <c r="AO404" s="444" t="s">
        <v>5320</v>
      </c>
      <c r="AP404" s="444" t="s">
        <v>1217</v>
      </c>
      <c r="AQ404" s="444" t="s">
        <v>5312</v>
      </c>
    </row>
    <row r="405" spans="1:46" x14ac:dyDescent="0.3">
      <c r="A405" s="444" t="str">
        <v>6133</v>
      </c>
      <c r="E405" s="445" t="s">
        <v>7929</v>
      </c>
      <c r="F405" s="446" t="s">
        <v>6322</v>
      </c>
      <c r="G405" s="444" t="s">
        <v>317</v>
      </c>
      <c r="H405" s="444" t="s">
        <v>1875</v>
      </c>
      <c r="I405" s="444" t="s">
        <v>3034</v>
      </c>
      <c r="J405" s="444" t="s">
        <v>99</v>
      </c>
      <c r="K405" s="444" t="s">
        <v>71</v>
      </c>
      <c r="L405" s="444" t="s">
        <v>14</v>
      </c>
      <c r="M405" s="444" t="s">
        <v>4741</v>
      </c>
      <c r="N405" s="444" t="s">
        <v>102</v>
      </c>
      <c r="O405" s="444" t="s">
        <v>5308</v>
      </c>
      <c r="P405" s="444" t="s">
        <v>13</v>
      </c>
      <c r="Q405" s="444" t="s">
        <v>5309</v>
      </c>
      <c r="R405" s="444" t="s">
        <v>33</v>
      </c>
      <c r="S405" s="444" t="s">
        <v>4393</v>
      </c>
      <c r="T405" s="444" t="s">
        <v>35</v>
      </c>
      <c r="U405" s="444" t="s">
        <v>5426</v>
      </c>
      <c r="V405" s="444">
        <v>60806</v>
      </c>
      <c r="W405" s="444" t="s">
        <v>72</v>
      </c>
      <c r="X405" s="444" t="s">
        <v>9</v>
      </c>
      <c r="Y405" s="444" t="s">
        <v>6</v>
      </c>
      <c r="Z405" s="444" t="s">
        <v>4378</v>
      </c>
      <c r="AA405" s="444" t="s">
        <v>73</v>
      </c>
      <c r="AB405" s="444" t="s">
        <v>4893</v>
      </c>
      <c r="AC405" s="444" t="s">
        <v>5062</v>
      </c>
      <c r="AD405" s="444" t="s">
        <v>3112</v>
      </c>
      <c r="AE405" s="444" t="s">
        <v>5531</v>
      </c>
      <c r="AF405" s="444" t="s">
        <v>6323</v>
      </c>
      <c r="AG405" s="444" t="s">
        <v>2674</v>
      </c>
      <c r="AH405" s="444">
        <v>22001152</v>
      </c>
      <c r="AI405" s="444" t="s">
        <v>6324</v>
      </c>
      <c r="AJ405" s="444" t="s">
        <v>4273</v>
      </c>
      <c r="AK405" s="447" t="s">
        <v>6325</v>
      </c>
      <c r="AL405" s="444" t="s">
        <v>5063</v>
      </c>
      <c r="AM405" s="444" t="s">
        <v>6326</v>
      </c>
      <c r="AO405" s="444" t="s">
        <v>5312</v>
      </c>
      <c r="AQ405" s="444" t="s">
        <v>5312</v>
      </c>
    </row>
    <row r="406" spans="1:46" x14ac:dyDescent="0.3">
      <c r="A406" s="444" t="str">
        <v>6135</v>
      </c>
      <c r="E406" s="445" t="s">
        <v>7853</v>
      </c>
      <c r="F406" s="446" t="s">
        <v>6081</v>
      </c>
      <c r="G406" s="444" t="s">
        <v>316</v>
      </c>
      <c r="H406" s="444" t="s">
        <v>1752</v>
      </c>
      <c r="I406" s="450" t="s">
        <v>6082</v>
      </c>
      <c r="J406" s="444" t="s">
        <v>99</v>
      </c>
      <c r="K406" s="444" t="s">
        <v>71</v>
      </c>
      <c r="L406" s="444" t="s">
        <v>7</v>
      </c>
      <c r="M406" s="444" t="s">
        <v>4741</v>
      </c>
      <c r="N406" s="444" t="s">
        <v>102</v>
      </c>
      <c r="O406" s="444" t="s">
        <v>5308</v>
      </c>
      <c r="P406" s="444" t="s">
        <v>13</v>
      </c>
      <c r="Q406" s="444" t="s">
        <v>5603</v>
      </c>
      <c r="R406" s="444" t="s">
        <v>33</v>
      </c>
      <c r="S406" s="444" t="s">
        <v>4393</v>
      </c>
      <c r="T406" s="444" t="s">
        <v>35</v>
      </c>
      <c r="U406" s="444" t="s">
        <v>5426</v>
      </c>
      <c r="V406" s="444">
        <v>60803</v>
      </c>
      <c r="W406" s="444" t="s">
        <v>72</v>
      </c>
      <c r="X406" s="444" t="s">
        <v>9</v>
      </c>
      <c r="Y406" s="444" t="s">
        <v>3</v>
      </c>
      <c r="Z406" s="444" t="s">
        <v>4377</v>
      </c>
      <c r="AA406" s="444" t="s">
        <v>73</v>
      </c>
      <c r="AB406" s="444" t="s">
        <v>4893</v>
      </c>
      <c r="AC406" s="444" t="s">
        <v>5026</v>
      </c>
      <c r="AD406" s="444" t="s">
        <v>822</v>
      </c>
      <c r="AE406" s="444" t="s">
        <v>5531</v>
      </c>
      <c r="AF406" s="444" t="s">
        <v>4436</v>
      </c>
      <c r="AG406" s="444" t="s">
        <v>3445</v>
      </c>
      <c r="AH406" s="444">
        <v>27340145</v>
      </c>
      <c r="AI406" s="444">
        <v>27340145</v>
      </c>
      <c r="AJ406" s="444" t="s">
        <v>3127</v>
      </c>
      <c r="AK406" s="447" t="s">
        <v>6083</v>
      </c>
      <c r="AL406" s="444" t="s">
        <v>5027</v>
      </c>
      <c r="AM406" s="444" t="s">
        <v>6084</v>
      </c>
      <c r="AO406" s="444" t="s">
        <v>5312</v>
      </c>
      <c r="AQ406" s="444" t="s">
        <v>5312</v>
      </c>
    </row>
    <row r="407" spans="1:46" x14ac:dyDescent="0.3">
      <c r="A407" s="444" t="str">
        <v>6137</v>
      </c>
      <c r="E407" s="445" t="s">
        <v>7850</v>
      </c>
      <c r="F407" s="446" t="s">
        <v>6072</v>
      </c>
      <c r="G407" s="444" t="s">
        <v>309</v>
      </c>
      <c r="H407" s="444" t="s">
        <v>1749</v>
      </c>
      <c r="I407" s="444" t="s">
        <v>2563</v>
      </c>
      <c r="J407" s="444" t="s">
        <v>295</v>
      </c>
      <c r="K407" s="444" t="s">
        <v>4215</v>
      </c>
      <c r="L407" s="444" t="s">
        <v>2</v>
      </c>
      <c r="M407" s="444" t="s">
        <v>4728</v>
      </c>
      <c r="N407" s="444" t="s">
        <v>102</v>
      </c>
      <c r="O407" s="444" t="s">
        <v>5308</v>
      </c>
      <c r="P407" s="444" t="s">
        <v>13</v>
      </c>
      <c r="Q407" s="444" t="s">
        <v>5309</v>
      </c>
      <c r="R407" s="444" t="s">
        <v>33</v>
      </c>
      <c r="S407" s="444" t="s">
        <v>4393</v>
      </c>
      <c r="T407" s="444" t="s">
        <v>35</v>
      </c>
      <c r="U407" s="444" t="s">
        <v>5426</v>
      </c>
      <c r="V407" s="444">
        <v>70104</v>
      </c>
      <c r="W407" s="444" t="s">
        <v>60</v>
      </c>
      <c r="X407" s="444" t="s">
        <v>1</v>
      </c>
      <c r="Y407" s="444" t="s">
        <v>4</v>
      </c>
      <c r="Z407" s="444" t="s">
        <v>4034</v>
      </c>
      <c r="AA407" s="444" t="s">
        <v>4215</v>
      </c>
      <c r="AB407" s="444" t="s">
        <v>4215</v>
      </c>
      <c r="AC407" s="444" t="s">
        <v>5025</v>
      </c>
      <c r="AD407" s="444" t="s">
        <v>3100</v>
      </c>
      <c r="AE407" s="444" t="s">
        <v>5830</v>
      </c>
      <c r="AF407" s="444" t="s">
        <v>4435</v>
      </c>
      <c r="AG407" s="444" t="s">
        <v>2864</v>
      </c>
      <c r="AH407" s="444">
        <v>27561451</v>
      </c>
      <c r="AI407" s="444">
        <v>27561451</v>
      </c>
      <c r="AJ407" s="444" t="s">
        <v>4124</v>
      </c>
      <c r="AK407" s="447" t="s">
        <v>6073</v>
      </c>
      <c r="AL407" s="444" t="s">
        <v>4990</v>
      </c>
      <c r="AM407" s="444" t="s">
        <v>5835</v>
      </c>
      <c r="AO407" s="444" t="s">
        <v>5312</v>
      </c>
      <c r="AQ407" s="444" t="s">
        <v>5312</v>
      </c>
    </row>
    <row r="408" spans="1:46" x14ac:dyDescent="0.3">
      <c r="A408" s="444" t="str">
        <v>6146</v>
      </c>
      <c r="E408" s="445" t="s">
        <v>7849</v>
      </c>
      <c r="F408" s="446" t="s">
        <v>6069</v>
      </c>
      <c r="G408" s="444" t="s">
        <v>308</v>
      </c>
      <c r="H408" s="444" t="s">
        <v>1748</v>
      </c>
      <c r="I408" s="444" t="s">
        <v>4135</v>
      </c>
      <c r="J408" s="444" t="s">
        <v>295</v>
      </c>
      <c r="K408" s="444" t="s">
        <v>4215</v>
      </c>
      <c r="L408" s="444" t="s">
        <v>9</v>
      </c>
      <c r="M408" s="444" t="s">
        <v>4728</v>
      </c>
      <c r="N408" s="444" t="s">
        <v>102</v>
      </c>
      <c r="O408" s="444" t="s">
        <v>5308</v>
      </c>
      <c r="P408" s="444" t="s">
        <v>13</v>
      </c>
      <c r="Q408" s="444" t="s">
        <v>5309</v>
      </c>
      <c r="R408" s="444" t="s">
        <v>33</v>
      </c>
      <c r="S408" s="444" t="s">
        <v>4393</v>
      </c>
      <c r="T408" s="444" t="s">
        <v>35</v>
      </c>
      <c r="U408" s="444" t="s">
        <v>5426</v>
      </c>
      <c r="V408" s="444">
        <v>70402</v>
      </c>
      <c r="W408" s="444" t="s">
        <v>60</v>
      </c>
      <c r="X408" s="444" t="s">
        <v>4</v>
      </c>
      <c r="Y408" s="444" t="s">
        <v>2</v>
      </c>
      <c r="Z408" s="444" t="s">
        <v>4047</v>
      </c>
      <c r="AA408" s="444" t="s">
        <v>4215</v>
      </c>
      <c r="AB408" s="444" t="s">
        <v>4851</v>
      </c>
      <c r="AC408" s="444" t="s">
        <v>840</v>
      </c>
      <c r="AD408" s="444" t="s">
        <v>840</v>
      </c>
      <c r="AE408" s="444" t="s">
        <v>5830</v>
      </c>
      <c r="AF408" s="444" t="s">
        <v>4434</v>
      </c>
      <c r="AG408" s="444" t="s">
        <v>3307</v>
      </c>
      <c r="AH408" s="444">
        <v>22001856</v>
      </c>
      <c r="AI408" s="444">
        <v>22001856</v>
      </c>
      <c r="AJ408" s="444" t="s">
        <v>4433</v>
      </c>
      <c r="AK408" s="447" t="s">
        <v>6070</v>
      </c>
      <c r="AL408" s="444" t="s">
        <v>4853</v>
      </c>
      <c r="AM408" s="444" t="s">
        <v>6071</v>
      </c>
      <c r="AO408" s="444" t="s">
        <v>5312</v>
      </c>
      <c r="AQ408" s="444" t="s">
        <v>5312</v>
      </c>
    </row>
    <row r="409" spans="1:46" x14ac:dyDescent="0.3">
      <c r="A409" s="444" t="str">
        <v>6149</v>
      </c>
      <c r="E409" s="445" t="s">
        <v>7932</v>
      </c>
      <c r="F409" s="446" t="s">
        <v>6337</v>
      </c>
      <c r="G409" s="444" t="s">
        <v>408</v>
      </c>
      <c r="H409" s="444" t="s">
        <v>1879</v>
      </c>
      <c r="I409" s="444" t="s">
        <v>2573</v>
      </c>
      <c r="J409" s="444" t="s">
        <v>295</v>
      </c>
      <c r="K409" s="444" t="s">
        <v>4215</v>
      </c>
      <c r="L409" s="444" t="s">
        <v>6</v>
      </c>
      <c r="M409" s="444" t="s">
        <v>4728</v>
      </c>
      <c r="N409" s="444" t="s">
        <v>102</v>
      </c>
      <c r="O409" s="444" t="s">
        <v>5308</v>
      </c>
      <c r="P409" s="444" t="s">
        <v>13</v>
      </c>
      <c r="Q409" s="444" t="s">
        <v>5309</v>
      </c>
      <c r="R409" s="444" t="s">
        <v>33</v>
      </c>
      <c r="S409" s="444" t="s">
        <v>4393</v>
      </c>
      <c r="T409" s="444" t="s">
        <v>35</v>
      </c>
      <c r="U409" s="444" t="s">
        <v>5426</v>
      </c>
      <c r="V409" s="444">
        <v>70305</v>
      </c>
      <c r="W409" s="444" t="s">
        <v>60</v>
      </c>
      <c r="X409" s="444" t="s">
        <v>3</v>
      </c>
      <c r="Y409" s="444" t="s">
        <v>5</v>
      </c>
      <c r="Z409" s="444" t="s">
        <v>4383</v>
      </c>
      <c r="AA409" s="444" t="s">
        <v>4215</v>
      </c>
      <c r="AB409" s="444" t="s">
        <v>738</v>
      </c>
      <c r="AC409" s="444" t="s">
        <v>5064</v>
      </c>
      <c r="AD409" s="444" t="s">
        <v>832</v>
      </c>
      <c r="AE409" s="444" t="s">
        <v>5830</v>
      </c>
      <c r="AF409" s="444" t="s">
        <v>1880</v>
      </c>
      <c r="AG409" s="444" t="s">
        <v>2675</v>
      </c>
      <c r="AH409" s="444">
        <v>27654381</v>
      </c>
      <c r="AI409" s="444">
        <v>27654190</v>
      </c>
      <c r="AJ409" s="444" t="s">
        <v>3557</v>
      </c>
      <c r="AK409" s="447" t="s">
        <v>6338</v>
      </c>
      <c r="AL409" s="444" t="s">
        <v>5054</v>
      </c>
      <c r="AM409" s="444" t="s">
        <v>6339</v>
      </c>
      <c r="AO409" s="444" t="s">
        <v>5312</v>
      </c>
      <c r="AQ409" s="444" t="s">
        <v>5312</v>
      </c>
    </row>
    <row r="410" spans="1:46" x14ac:dyDescent="0.3">
      <c r="A410" s="444" t="str">
        <v>6156</v>
      </c>
      <c r="E410" s="445" t="s">
        <v>7846</v>
      </c>
      <c r="F410" s="446" t="s">
        <v>6059</v>
      </c>
      <c r="G410" s="444" t="s">
        <v>305</v>
      </c>
      <c r="H410" s="444" t="s">
        <v>1743</v>
      </c>
      <c r="I410" s="444" t="s">
        <v>4133</v>
      </c>
      <c r="J410" s="444" t="s">
        <v>295</v>
      </c>
      <c r="K410" s="444" t="s">
        <v>4215</v>
      </c>
      <c r="L410" s="444" t="s">
        <v>10</v>
      </c>
      <c r="M410" s="444" t="s">
        <v>4728</v>
      </c>
      <c r="N410" s="444" t="s">
        <v>102</v>
      </c>
      <c r="O410" s="444" t="s">
        <v>5308</v>
      </c>
      <c r="P410" s="444" t="s">
        <v>13</v>
      </c>
      <c r="Q410" s="444" t="s">
        <v>5314</v>
      </c>
      <c r="R410" s="444" t="s">
        <v>33</v>
      </c>
      <c r="S410" s="444" t="s">
        <v>4393</v>
      </c>
      <c r="T410" s="444" t="s">
        <v>35</v>
      </c>
      <c r="U410" s="444" t="s">
        <v>5426</v>
      </c>
      <c r="V410" s="444">
        <v>70501</v>
      </c>
      <c r="W410" s="444" t="s">
        <v>60</v>
      </c>
      <c r="X410" s="444" t="s">
        <v>5</v>
      </c>
      <c r="Y410" s="444" t="s">
        <v>1</v>
      </c>
      <c r="Z410" s="444" t="s">
        <v>4050</v>
      </c>
      <c r="AA410" s="444" t="s">
        <v>4215</v>
      </c>
      <c r="AB410" s="444" t="s">
        <v>5022</v>
      </c>
      <c r="AC410" s="444" t="s">
        <v>5022</v>
      </c>
      <c r="AD410" s="444" t="s">
        <v>1744</v>
      </c>
      <c r="AE410" s="444" t="s">
        <v>5830</v>
      </c>
      <c r="AF410" s="444" t="s">
        <v>6060</v>
      </c>
      <c r="AG410" s="444" t="s">
        <v>2863</v>
      </c>
      <c r="AH410" s="444">
        <v>27181178</v>
      </c>
      <c r="AI410" s="444">
        <v>27181178</v>
      </c>
      <c r="AJ410" s="444" t="s">
        <v>6062</v>
      </c>
      <c r="AK410" s="447" t="s">
        <v>6061</v>
      </c>
      <c r="AL410" s="444" t="s">
        <v>5023</v>
      </c>
      <c r="AM410" s="444" t="s">
        <v>5841</v>
      </c>
      <c r="AO410" s="444" t="s">
        <v>5312</v>
      </c>
      <c r="AQ410" s="444" t="s">
        <v>5312</v>
      </c>
    </row>
    <row r="411" spans="1:46" x14ac:dyDescent="0.3">
      <c r="A411" s="444" t="str">
        <v>6157</v>
      </c>
      <c r="E411" s="445" t="s">
        <v>7814</v>
      </c>
      <c r="F411" s="446" t="s">
        <v>5945</v>
      </c>
      <c r="G411" s="444" t="s">
        <v>255</v>
      </c>
      <c r="H411" s="444" t="s">
        <v>1697</v>
      </c>
      <c r="I411" s="444" t="s">
        <v>1698</v>
      </c>
      <c r="J411" s="444" t="s">
        <v>295</v>
      </c>
      <c r="K411" s="444" t="s">
        <v>4215</v>
      </c>
      <c r="L411" s="444" t="s">
        <v>5</v>
      </c>
      <c r="M411" s="444" t="s">
        <v>4728</v>
      </c>
      <c r="N411" s="444" t="s">
        <v>102</v>
      </c>
      <c r="O411" s="444" t="s">
        <v>5308</v>
      </c>
      <c r="P411" s="444" t="s">
        <v>13</v>
      </c>
      <c r="Q411" s="444" t="s">
        <v>5325</v>
      </c>
      <c r="R411" s="444" t="s">
        <v>33</v>
      </c>
      <c r="S411" s="444" t="s">
        <v>4393</v>
      </c>
      <c r="T411" s="444" t="s">
        <v>33</v>
      </c>
      <c r="U411" s="444" t="s">
        <v>5310</v>
      </c>
      <c r="V411" s="444">
        <v>70307</v>
      </c>
      <c r="W411" s="444" t="s">
        <v>60</v>
      </c>
      <c r="X411" s="444" t="s">
        <v>3</v>
      </c>
      <c r="Y411" s="444" t="s">
        <v>7</v>
      </c>
      <c r="Z411" s="444" t="s">
        <v>4045</v>
      </c>
      <c r="AA411" s="444" t="s">
        <v>4215</v>
      </c>
      <c r="AB411" s="444" t="s">
        <v>738</v>
      </c>
      <c r="AC411" s="444" t="s">
        <v>5001</v>
      </c>
      <c r="AD411" s="444" t="s">
        <v>1699</v>
      </c>
      <c r="AE411" s="444" t="s">
        <v>5830</v>
      </c>
      <c r="AF411" s="444" t="s">
        <v>1700</v>
      </c>
      <c r="AG411" s="444" t="s">
        <v>3304</v>
      </c>
      <c r="AH411" s="444">
        <v>22002903</v>
      </c>
      <c r="AI411" s="444">
        <v>27687141</v>
      </c>
      <c r="AJ411" s="444" t="s">
        <v>4127</v>
      </c>
      <c r="AK411" s="447" t="s">
        <v>5946</v>
      </c>
      <c r="AL411" s="444" t="s">
        <v>5948</v>
      </c>
      <c r="AM411" s="444" t="s">
        <v>5947</v>
      </c>
      <c r="AO411" s="444" t="s">
        <v>5312</v>
      </c>
      <c r="AQ411" s="444" t="s">
        <v>5312</v>
      </c>
    </row>
    <row r="412" spans="1:46" x14ac:dyDescent="0.3">
      <c r="A412" s="444" t="str">
        <v>6215</v>
      </c>
      <c r="E412" s="445" t="s">
        <v>7781</v>
      </c>
      <c r="F412" s="446" t="s">
        <v>5836</v>
      </c>
      <c r="G412" s="444" t="s">
        <v>1189</v>
      </c>
      <c r="H412" s="444" t="s">
        <v>1650</v>
      </c>
      <c r="I412" s="444" t="s">
        <v>1651</v>
      </c>
      <c r="J412" s="444" t="s">
        <v>295</v>
      </c>
      <c r="K412" s="444" t="s">
        <v>4215</v>
      </c>
      <c r="L412" s="444" t="s">
        <v>1</v>
      </c>
      <c r="M412" s="444" t="s">
        <v>4728</v>
      </c>
      <c r="N412" s="444" t="s">
        <v>102</v>
      </c>
      <c r="O412" s="444" t="s">
        <v>5308</v>
      </c>
      <c r="P412" s="444" t="s">
        <v>13</v>
      </c>
      <c r="Q412" s="444" t="s">
        <v>5314</v>
      </c>
      <c r="R412" s="444" t="s">
        <v>33</v>
      </c>
      <c r="S412" s="444" t="s">
        <v>4393</v>
      </c>
      <c r="T412" s="444" t="s">
        <v>33</v>
      </c>
      <c r="U412" s="444" t="s">
        <v>5310</v>
      </c>
      <c r="V412" s="444">
        <v>70101</v>
      </c>
      <c r="W412" s="444" t="s">
        <v>60</v>
      </c>
      <c r="X412" s="444" t="s">
        <v>1</v>
      </c>
      <c r="Y412" s="444" t="s">
        <v>1</v>
      </c>
      <c r="Z412" s="444" t="s">
        <v>4031</v>
      </c>
      <c r="AA412" s="444" t="s">
        <v>4215</v>
      </c>
      <c r="AB412" s="444" t="s">
        <v>4215</v>
      </c>
      <c r="AC412" s="444" t="s">
        <v>4215</v>
      </c>
      <c r="AD412" s="444" t="s">
        <v>1652</v>
      </c>
      <c r="AE412" s="444" t="s">
        <v>5830</v>
      </c>
      <c r="AF412" s="444" t="s">
        <v>2651</v>
      </c>
      <c r="AG412" s="444" t="s">
        <v>2650</v>
      </c>
      <c r="AH412" s="444">
        <v>27580027</v>
      </c>
      <c r="AI412" s="444">
        <v>21001058</v>
      </c>
      <c r="AJ412" s="444" t="s">
        <v>4125</v>
      </c>
      <c r="AK412" s="447" t="s">
        <v>5837</v>
      </c>
      <c r="AL412" s="444" t="s">
        <v>4798</v>
      </c>
      <c r="AM412" s="444" t="s">
        <v>5838</v>
      </c>
      <c r="AO412" s="444" t="s">
        <v>5320</v>
      </c>
      <c r="AP412" s="444" t="s">
        <v>291</v>
      </c>
      <c r="AQ412" s="444" t="s">
        <v>5312</v>
      </c>
    </row>
    <row r="413" spans="1:46" x14ac:dyDescent="0.3">
      <c r="A413" s="444" t="str">
        <v>6216</v>
      </c>
      <c r="E413" s="445" t="s">
        <v>7780</v>
      </c>
      <c r="F413" s="446" t="s">
        <v>5832</v>
      </c>
      <c r="G413" s="444" t="s">
        <v>219</v>
      </c>
      <c r="H413" s="444" t="s">
        <v>1649</v>
      </c>
      <c r="I413" s="444" t="s">
        <v>3423</v>
      </c>
      <c r="J413" s="444" t="s">
        <v>295</v>
      </c>
      <c r="K413" s="444" t="s">
        <v>4215</v>
      </c>
      <c r="L413" s="444" t="s">
        <v>2</v>
      </c>
      <c r="M413" s="444" t="s">
        <v>4728</v>
      </c>
      <c r="N413" s="444" t="s">
        <v>102</v>
      </c>
      <c r="O413" s="444" t="s">
        <v>5308</v>
      </c>
      <c r="P413" s="444" t="s">
        <v>13</v>
      </c>
      <c r="Q413" s="444" t="s">
        <v>5594</v>
      </c>
      <c r="R413" s="444" t="s">
        <v>33</v>
      </c>
      <c r="S413" s="444" t="s">
        <v>4393</v>
      </c>
      <c r="T413" s="444" t="s">
        <v>33</v>
      </c>
      <c r="U413" s="444" t="s">
        <v>5310</v>
      </c>
      <c r="V413" s="444">
        <v>70101</v>
      </c>
      <c r="W413" s="444" t="s">
        <v>60</v>
      </c>
      <c r="X413" s="444" t="s">
        <v>1</v>
      </c>
      <c r="Y413" s="444" t="s">
        <v>1</v>
      </c>
      <c r="Z413" s="444" t="s">
        <v>4031</v>
      </c>
      <c r="AA413" s="444" t="s">
        <v>4215</v>
      </c>
      <c r="AB413" s="444" t="s">
        <v>4215</v>
      </c>
      <c r="AC413" s="444" t="s">
        <v>4215</v>
      </c>
      <c r="AD413" s="444" t="s">
        <v>827</v>
      </c>
      <c r="AE413" s="444" t="s">
        <v>5830</v>
      </c>
      <c r="AF413" s="444" t="s">
        <v>4420</v>
      </c>
      <c r="AG413" s="444" t="s">
        <v>4419</v>
      </c>
      <c r="AH413" s="444">
        <v>27580980</v>
      </c>
      <c r="AI413" s="444">
        <v>27580980</v>
      </c>
      <c r="AJ413" s="444" t="s">
        <v>5834</v>
      </c>
      <c r="AK413" s="447" t="s">
        <v>5833</v>
      </c>
      <c r="AL413" s="444" t="s">
        <v>4990</v>
      </c>
      <c r="AM413" s="444" t="s">
        <v>5835</v>
      </c>
      <c r="AO413" s="444" t="s">
        <v>5312</v>
      </c>
      <c r="AQ413" s="444" t="s">
        <v>5312</v>
      </c>
      <c r="AT413" s="444" t="s">
        <v>1376</v>
      </c>
    </row>
    <row r="414" spans="1:46" x14ac:dyDescent="0.3">
      <c r="A414" s="444" t="str">
        <v>6217</v>
      </c>
      <c r="E414" s="445" t="s">
        <v>7815</v>
      </c>
      <c r="F414" s="446" t="s">
        <v>5949</v>
      </c>
      <c r="G414" s="444" t="s">
        <v>256</v>
      </c>
      <c r="H414" s="444" t="s">
        <v>1701</v>
      </c>
      <c r="I414" s="444" t="s">
        <v>4128</v>
      </c>
      <c r="J414" s="444" t="s">
        <v>4739</v>
      </c>
      <c r="K414" s="444" t="s">
        <v>3281</v>
      </c>
      <c r="L414" s="444" t="s">
        <v>2</v>
      </c>
      <c r="M414" s="444" t="s">
        <v>4739</v>
      </c>
      <c r="N414" s="444" t="s">
        <v>102</v>
      </c>
      <c r="O414" s="444" t="s">
        <v>5308</v>
      </c>
      <c r="P414" s="444" t="s">
        <v>13</v>
      </c>
      <c r="Q414" s="444" t="s">
        <v>5950</v>
      </c>
      <c r="R414" s="444" t="s">
        <v>33</v>
      </c>
      <c r="S414" s="444" t="s">
        <v>4393</v>
      </c>
      <c r="T414" s="444" t="s">
        <v>35</v>
      </c>
      <c r="U414" s="444" t="s">
        <v>5426</v>
      </c>
      <c r="V414" s="444">
        <v>70404</v>
      </c>
      <c r="W414" s="444" t="s">
        <v>60</v>
      </c>
      <c r="X414" s="444" t="s">
        <v>4</v>
      </c>
      <c r="Y414" s="444" t="s">
        <v>4</v>
      </c>
      <c r="Z414" s="444" t="s">
        <v>4049</v>
      </c>
      <c r="AA414" s="444" t="s">
        <v>4215</v>
      </c>
      <c r="AB414" s="444" t="s">
        <v>4851</v>
      </c>
      <c r="AC414" s="444" t="s">
        <v>5002</v>
      </c>
      <c r="AD414" s="444" t="s">
        <v>836</v>
      </c>
      <c r="AE414" s="444" t="s">
        <v>5830</v>
      </c>
      <c r="AF414" s="444" t="s">
        <v>4426</v>
      </c>
      <c r="AG414" s="444" t="s">
        <v>3549</v>
      </c>
      <c r="AH414" s="444">
        <v>86949102</v>
      </c>
      <c r="AI414" s="444">
        <v>22002647</v>
      </c>
      <c r="AJ414" s="444" t="s">
        <v>5952</v>
      </c>
      <c r="AK414" s="447" t="s">
        <v>5951</v>
      </c>
      <c r="AL414" s="444" t="s">
        <v>5003</v>
      </c>
      <c r="AM414" s="444" t="s">
        <v>5953</v>
      </c>
      <c r="AO414" s="444" t="s">
        <v>5312</v>
      </c>
      <c r="AQ414" s="444" t="s">
        <v>5312</v>
      </c>
    </row>
    <row r="415" spans="1:46" x14ac:dyDescent="0.3">
      <c r="A415" s="444" t="str">
        <v>6219</v>
      </c>
      <c r="E415" s="445" t="s">
        <v>7916</v>
      </c>
      <c r="F415" s="446" t="s">
        <v>6286</v>
      </c>
      <c r="G415" s="444" t="s">
        <v>393</v>
      </c>
      <c r="H415" s="444" t="s">
        <v>1856</v>
      </c>
      <c r="I415" s="444" t="s">
        <v>2570</v>
      </c>
      <c r="J415" s="444" t="s">
        <v>295</v>
      </c>
      <c r="K415" s="444" t="s">
        <v>4215</v>
      </c>
      <c r="L415" s="444" t="s">
        <v>6</v>
      </c>
      <c r="M415" s="444" t="s">
        <v>4728</v>
      </c>
      <c r="N415" s="444" t="s">
        <v>102</v>
      </c>
      <c r="O415" s="444" t="s">
        <v>5308</v>
      </c>
      <c r="P415" s="444" t="s">
        <v>13</v>
      </c>
      <c r="Q415" s="444" t="s">
        <v>5309</v>
      </c>
      <c r="R415" s="444" t="s">
        <v>33</v>
      </c>
      <c r="S415" s="444" t="s">
        <v>4393</v>
      </c>
      <c r="T415" s="444" t="s">
        <v>35</v>
      </c>
      <c r="U415" s="444" t="s">
        <v>5426</v>
      </c>
      <c r="V415" s="444">
        <v>70306</v>
      </c>
      <c r="W415" s="444" t="s">
        <v>60</v>
      </c>
      <c r="X415" s="444" t="s">
        <v>3</v>
      </c>
      <c r="Y415" s="444" t="s">
        <v>6</v>
      </c>
      <c r="Z415" s="444" t="s">
        <v>4044</v>
      </c>
      <c r="AA415" s="444" t="s">
        <v>4215</v>
      </c>
      <c r="AB415" s="444" t="s">
        <v>738</v>
      </c>
      <c r="AC415" s="444" t="s">
        <v>5053</v>
      </c>
      <c r="AD415" s="444" t="s">
        <v>859</v>
      </c>
      <c r="AE415" s="444" t="s">
        <v>5830</v>
      </c>
      <c r="AF415" s="444" t="s">
        <v>4450</v>
      </c>
      <c r="AG415" s="444" t="s">
        <v>2672</v>
      </c>
      <c r="AH415" s="444">
        <v>27651313</v>
      </c>
      <c r="AI415" s="444">
        <v>27651313</v>
      </c>
      <c r="AJ415" s="444" t="s">
        <v>6288</v>
      </c>
      <c r="AK415" s="447" t="s">
        <v>6287</v>
      </c>
      <c r="AL415" s="444" t="s">
        <v>5054</v>
      </c>
      <c r="AM415" s="444" t="s">
        <v>6289</v>
      </c>
      <c r="AO415" s="444" t="s">
        <v>5312</v>
      </c>
      <c r="AQ415" s="444" t="s">
        <v>5312</v>
      </c>
    </row>
    <row r="416" spans="1:46" x14ac:dyDescent="0.3">
      <c r="A416" s="444" t="str">
        <v>6220</v>
      </c>
      <c r="E416" s="445" t="s">
        <v>7876</v>
      </c>
      <c r="F416" s="446" t="s">
        <v>6153</v>
      </c>
      <c r="G416" s="444" t="s">
        <v>227</v>
      </c>
      <c r="H416" s="444" t="s">
        <v>1785</v>
      </c>
      <c r="I416" s="444" t="s">
        <v>4139</v>
      </c>
      <c r="J416" s="444" t="s">
        <v>743</v>
      </c>
      <c r="K416" s="444" t="s">
        <v>739</v>
      </c>
      <c r="L416" s="444" t="s">
        <v>9</v>
      </c>
      <c r="M416" s="444" t="s">
        <v>4742</v>
      </c>
      <c r="N416" s="444" t="s">
        <v>102</v>
      </c>
      <c r="O416" s="444" t="s">
        <v>5308</v>
      </c>
      <c r="P416" s="444" t="s">
        <v>13</v>
      </c>
      <c r="Q416" s="444" t="s">
        <v>5309</v>
      </c>
      <c r="R416" s="444" t="s">
        <v>33</v>
      </c>
      <c r="S416" s="444" t="s">
        <v>4393</v>
      </c>
      <c r="T416" s="444" t="s">
        <v>35</v>
      </c>
      <c r="U416" s="444" t="s">
        <v>5426</v>
      </c>
      <c r="V416" s="444">
        <v>70203</v>
      </c>
      <c r="W416" s="444" t="s">
        <v>60</v>
      </c>
      <c r="X416" s="444" t="s">
        <v>2</v>
      </c>
      <c r="Y416" s="444" t="s">
        <v>3</v>
      </c>
      <c r="Z416" s="444" t="s">
        <v>4382</v>
      </c>
      <c r="AA416" s="444" t="s">
        <v>4215</v>
      </c>
      <c r="AB416" s="444" t="s">
        <v>4806</v>
      </c>
      <c r="AC416" s="444" t="s">
        <v>5036</v>
      </c>
      <c r="AD416" s="444" t="s">
        <v>1786</v>
      </c>
      <c r="AE416" s="444" t="s">
        <v>5830</v>
      </c>
      <c r="AF416" s="444" t="s">
        <v>4443</v>
      </c>
      <c r="AG416" s="444" t="s">
        <v>2662</v>
      </c>
      <c r="AH416" s="444">
        <v>88700545</v>
      </c>
      <c r="AI416" s="444" t="s">
        <v>4769</v>
      </c>
      <c r="AJ416" s="444" t="s">
        <v>4442</v>
      </c>
      <c r="AK416" s="447" t="s">
        <v>6154</v>
      </c>
      <c r="AL416" s="444" t="s">
        <v>5038</v>
      </c>
      <c r="AM416" s="444" t="s">
        <v>6155</v>
      </c>
      <c r="AO416" s="444" t="s">
        <v>5312</v>
      </c>
      <c r="AQ416" s="444" t="s">
        <v>5312</v>
      </c>
    </row>
    <row r="417" spans="1:46" x14ac:dyDescent="0.3">
      <c r="A417" s="444" t="str">
        <v>6222</v>
      </c>
      <c r="E417" s="445" t="s">
        <v>7972</v>
      </c>
      <c r="F417" s="446" t="s">
        <v>6464</v>
      </c>
      <c r="G417" s="444" t="s">
        <v>455</v>
      </c>
      <c r="H417" s="444" t="s">
        <v>1945</v>
      </c>
      <c r="I417" s="444" t="s">
        <v>1946</v>
      </c>
      <c r="J417" s="444" t="s">
        <v>743</v>
      </c>
      <c r="K417" s="444" t="s">
        <v>739</v>
      </c>
      <c r="L417" s="444" t="s">
        <v>4</v>
      </c>
      <c r="M417" s="444" t="s">
        <v>4742</v>
      </c>
      <c r="N417" s="444" t="s">
        <v>102</v>
      </c>
      <c r="O417" s="444" t="s">
        <v>5308</v>
      </c>
      <c r="P417" s="444" t="s">
        <v>13</v>
      </c>
      <c r="Q417" s="444" t="s">
        <v>5309</v>
      </c>
      <c r="R417" s="444" t="s">
        <v>33</v>
      </c>
      <c r="S417" s="444" t="s">
        <v>4393</v>
      </c>
      <c r="T417" s="444" t="s">
        <v>33</v>
      </c>
      <c r="U417" s="444" t="s">
        <v>5310</v>
      </c>
      <c r="V417" s="444">
        <v>70603</v>
      </c>
      <c r="W417" s="444" t="s">
        <v>60</v>
      </c>
      <c r="X417" s="444" t="s">
        <v>6</v>
      </c>
      <c r="Y417" s="444" t="s">
        <v>3</v>
      </c>
      <c r="Z417" s="444" t="s">
        <v>4055</v>
      </c>
      <c r="AA417" s="444" t="s">
        <v>4215</v>
      </c>
      <c r="AB417" s="444" t="s">
        <v>4911</v>
      </c>
      <c r="AC417" s="444" t="s">
        <v>818</v>
      </c>
      <c r="AD417" s="444" t="s">
        <v>818</v>
      </c>
      <c r="AE417" s="444" t="s">
        <v>5830</v>
      </c>
      <c r="AF417" s="444" t="s">
        <v>6465</v>
      </c>
      <c r="AG417" s="444" t="s">
        <v>2888</v>
      </c>
      <c r="AH417" s="444">
        <v>27600861</v>
      </c>
      <c r="AI417" s="444" t="s">
        <v>4769</v>
      </c>
      <c r="AJ417" s="444" t="s">
        <v>4463</v>
      </c>
      <c r="AK417" s="447" t="s">
        <v>6466</v>
      </c>
      <c r="AL417" s="444" t="s">
        <v>5091</v>
      </c>
      <c r="AM417" s="444" t="s">
        <v>5842</v>
      </c>
      <c r="AO417" s="444" t="s">
        <v>5312</v>
      </c>
      <c r="AQ417" s="444" t="s">
        <v>5312</v>
      </c>
    </row>
    <row r="418" spans="1:46" x14ac:dyDescent="0.3">
      <c r="A418" s="444" t="str">
        <v>6224</v>
      </c>
      <c r="E418" s="445" t="s">
        <v>7973</v>
      </c>
      <c r="F418" s="446" t="s">
        <v>6467</v>
      </c>
      <c r="G418" s="444" t="s">
        <v>457</v>
      </c>
      <c r="H418" s="444" t="s">
        <v>1947</v>
      </c>
      <c r="I418" s="444" t="s">
        <v>1948</v>
      </c>
      <c r="J418" s="444" t="s">
        <v>743</v>
      </c>
      <c r="K418" s="444" t="s">
        <v>739</v>
      </c>
      <c r="L418" s="444" t="s">
        <v>5</v>
      </c>
      <c r="M418" s="444" t="s">
        <v>4742</v>
      </c>
      <c r="N418" s="444" t="s">
        <v>102</v>
      </c>
      <c r="O418" s="444" t="s">
        <v>5308</v>
      </c>
      <c r="P418" s="444" t="s">
        <v>13</v>
      </c>
      <c r="Q418" s="444" t="s">
        <v>6369</v>
      </c>
      <c r="R418" s="444" t="s">
        <v>33</v>
      </c>
      <c r="S418" s="444" t="s">
        <v>4393</v>
      </c>
      <c r="T418" s="444" t="s">
        <v>35</v>
      </c>
      <c r="U418" s="444" t="s">
        <v>5426</v>
      </c>
      <c r="V418" s="444">
        <v>70204</v>
      </c>
      <c r="W418" s="444" t="s">
        <v>60</v>
      </c>
      <c r="X418" s="444" t="s">
        <v>2</v>
      </c>
      <c r="Y418" s="444" t="s">
        <v>4</v>
      </c>
      <c r="Z418" s="444" t="s">
        <v>4037</v>
      </c>
      <c r="AA418" s="444" t="s">
        <v>4215</v>
      </c>
      <c r="AB418" s="444" t="s">
        <v>4806</v>
      </c>
      <c r="AC418" s="444" t="s">
        <v>5092</v>
      </c>
      <c r="AD418" s="444" t="s">
        <v>194</v>
      </c>
      <c r="AE418" s="444" t="s">
        <v>5830</v>
      </c>
      <c r="AF418" s="444" t="s">
        <v>6468</v>
      </c>
      <c r="AG418" s="444" t="s">
        <v>2686</v>
      </c>
      <c r="AH418" s="444">
        <v>60306997</v>
      </c>
      <c r="AI418" s="444">
        <v>87135693</v>
      </c>
      <c r="AJ418" s="444" t="s">
        <v>6470</v>
      </c>
      <c r="AK418" s="447" t="s">
        <v>6469</v>
      </c>
      <c r="AL418" s="444" t="s">
        <v>6471</v>
      </c>
      <c r="AM418" s="444" t="s">
        <v>6472</v>
      </c>
      <c r="AO418" s="444" t="s">
        <v>5312</v>
      </c>
      <c r="AQ418" s="444" t="s">
        <v>5312</v>
      </c>
    </row>
    <row r="419" spans="1:46" x14ac:dyDescent="0.3">
      <c r="A419" s="444" t="str">
        <v>6235</v>
      </c>
      <c r="E419" s="445" t="s">
        <v>7799</v>
      </c>
      <c r="F419" s="446" t="s">
        <v>5896</v>
      </c>
      <c r="G419" s="444" t="s">
        <v>242</v>
      </c>
      <c r="H419" s="444" t="s">
        <v>1673</v>
      </c>
      <c r="I419" s="444" t="s">
        <v>1674</v>
      </c>
      <c r="J419" s="444" t="s">
        <v>743</v>
      </c>
      <c r="K419" s="444" t="s">
        <v>739</v>
      </c>
      <c r="L419" s="444" t="s">
        <v>3</v>
      </c>
      <c r="M419" s="444" t="s">
        <v>4742</v>
      </c>
      <c r="N419" s="444" t="s">
        <v>102</v>
      </c>
      <c r="O419" s="444" t="s">
        <v>5308</v>
      </c>
      <c r="P419" s="444" t="s">
        <v>13</v>
      </c>
      <c r="Q419" s="444" t="s">
        <v>5309</v>
      </c>
      <c r="R419" s="444" t="s">
        <v>33</v>
      </c>
      <c r="S419" s="444" t="s">
        <v>4393</v>
      </c>
      <c r="T419" s="444" t="s">
        <v>33</v>
      </c>
      <c r="U419" s="444" t="s">
        <v>5310</v>
      </c>
      <c r="V419" s="444">
        <v>70205</v>
      </c>
      <c r="W419" s="444" t="s">
        <v>60</v>
      </c>
      <c r="X419" s="444" t="s">
        <v>2</v>
      </c>
      <c r="Y419" s="444" t="s">
        <v>5</v>
      </c>
      <c r="Z419" s="444" t="s">
        <v>4038</v>
      </c>
      <c r="AA419" s="444" t="s">
        <v>4215</v>
      </c>
      <c r="AB419" s="444" t="s">
        <v>4806</v>
      </c>
      <c r="AC419" s="444" t="s">
        <v>4993</v>
      </c>
      <c r="AD419" s="444" t="s">
        <v>844</v>
      </c>
      <c r="AE419" s="444" t="s">
        <v>5830</v>
      </c>
      <c r="AF419" s="444" t="s">
        <v>4423</v>
      </c>
      <c r="AG419" s="444" t="s">
        <v>2653</v>
      </c>
      <c r="AH419" s="444">
        <v>27677180</v>
      </c>
      <c r="AI419" s="444">
        <v>27678362</v>
      </c>
      <c r="AJ419" s="444" t="s">
        <v>4422</v>
      </c>
      <c r="AK419" s="447" t="s">
        <v>5897</v>
      </c>
      <c r="AL419" s="444" t="s">
        <v>4994</v>
      </c>
      <c r="AM419" s="444" t="s">
        <v>5898</v>
      </c>
      <c r="AO419" s="444" t="s">
        <v>5320</v>
      </c>
      <c r="AP419" s="444" t="s">
        <v>3208</v>
      </c>
      <c r="AQ419" s="444" t="s">
        <v>5312</v>
      </c>
      <c r="AT419" s="444" t="s">
        <v>1376</v>
      </c>
    </row>
    <row r="420" spans="1:46" x14ac:dyDescent="0.3">
      <c r="A420" s="444" t="str">
        <v>6236</v>
      </c>
      <c r="E420" s="445" t="s">
        <v>7856</v>
      </c>
      <c r="F420" s="446" t="s">
        <v>6090</v>
      </c>
      <c r="G420" s="444" t="s">
        <v>320</v>
      </c>
      <c r="H420" s="444" t="s">
        <v>1757</v>
      </c>
      <c r="I420" s="450" t="s">
        <v>6091</v>
      </c>
      <c r="J420" s="444" t="s">
        <v>743</v>
      </c>
      <c r="K420" s="444" t="s">
        <v>739</v>
      </c>
      <c r="L420" s="444" t="s">
        <v>1</v>
      </c>
      <c r="M420" s="444" t="s">
        <v>4742</v>
      </c>
      <c r="N420" s="444" t="s">
        <v>102</v>
      </c>
      <c r="O420" s="444" t="s">
        <v>5308</v>
      </c>
      <c r="P420" s="444" t="s">
        <v>13</v>
      </c>
      <c r="Q420" s="444" t="s">
        <v>5603</v>
      </c>
      <c r="R420" s="444" t="s">
        <v>33</v>
      </c>
      <c r="S420" s="444" t="s">
        <v>4393</v>
      </c>
      <c r="T420" s="444" t="s">
        <v>33</v>
      </c>
      <c r="U420" s="444" t="s">
        <v>5310</v>
      </c>
      <c r="V420" s="444">
        <v>70201</v>
      </c>
      <c r="W420" s="444" t="s">
        <v>60</v>
      </c>
      <c r="X420" s="444" t="s">
        <v>2</v>
      </c>
      <c r="Y420" s="444" t="s">
        <v>1</v>
      </c>
      <c r="Z420" s="444" t="s">
        <v>4035</v>
      </c>
      <c r="AA420" s="444" t="s">
        <v>4215</v>
      </c>
      <c r="AB420" s="444" t="s">
        <v>4806</v>
      </c>
      <c r="AC420" s="444" t="s">
        <v>739</v>
      </c>
      <c r="AD420" s="444" t="s">
        <v>739</v>
      </c>
      <c r="AE420" s="444" t="s">
        <v>5830</v>
      </c>
      <c r="AF420" s="444" t="s">
        <v>6092</v>
      </c>
      <c r="AG420" s="444" t="s">
        <v>2660</v>
      </c>
      <c r="AH420" s="444">
        <v>27102855</v>
      </c>
      <c r="AI420" s="444">
        <v>27102855</v>
      </c>
      <c r="AJ420" s="444" t="s">
        <v>3101</v>
      </c>
      <c r="AK420" s="447" t="s">
        <v>6093</v>
      </c>
      <c r="AL420" s="444" t="s">
        <v>4807</v>
      </c>
      <c r="AM420" s="444" t="s">
        <v>6094</v>
      </c>
      <c r="AO420" s="444" t="s">
        <v>5312</v>
      </c>
      <c r="AQ420" s="444" t="s">
        <v>5312</v>
      </c>
    </row>
    <row r="421" spans="1:46" x14ac:dyDescent="0.3">
      <c r="A421" s="444" t="str">
        <v>6244</v>
      </c>
      <c r="E421" s="445" t="s">
        <v>7904</v>
      </c>
      <c r="F421" s="446" t="s">
        <v>6239</v>
      </c>
      <c r="G421" s="444" t="s">
        <v>376</v>
      </c>
      <c r="H421" s="444" t="s">
        <v>1834</v>
      </c>
      <c r="I421" s="444" t="s">
        <v>4142</v>
      </c>
      <c r="J421" s="444" t="s">
        <v>743</v>
      </c>
      <c r="K421" s="444" t="s">
        <v>739</v>
      </c>
      <c r="L421" s="444" t="s">
        <v>7</v>
      </c>
      <c r="M421" s="444" t="s">
        <v>4742</v>
      </c>
      <c r="N421" s="444" t="s">
        <v>102</v>
      </c>
      <c r="O421" s="444" t="s">
        <v>5308</v>
      </c>
      <c r="P421" s="444" t="s">
        <v>13</v>
      </c>
      <c r="Q421" s="444" t="s">
        <v>5309</v>
      </c>
      <c r="R421" s="444" t="s">
        <v>33</v>
      </c>
      <c r="S421" s="444" t="s">
        <v>4393</v>
      </c>
      <c r="T421" s="444" t="s">
        <v>35</v>
      </c>
      <c r="U421" s="444" t="s">
        <v>5426</v>
      </c>
      <c r="V421" s="444">
        <v>70605</v>
      </c>
      <c r="W421" s="444" t="s">
        <v>60</v>
      </c>
      <c r="X421" s="444" t="s">
        <v>6</v>
      </c>
      <c r="Y421" s="444" t="s">
        <v>5</v>
      </c>
      <c r="Z421" s="444" t="s">
        <v>4057</v>
      </c>
      <c r="AA421" s="444" t="s">
        <v>4215</v>
      </c>
      <c r="AB421" s="444" t="s">
        <v>4911</v>
      </c>
      <c r="AC421" s="444" t="s">
        <v>5050</v>
      </c>
      <c r="AD421" s="444" t="s">
        <v>1835</v>
      </c>
      <c r="AE421" s="444" t="s">
        <v>5830</v>
      </c>
      <c r="AF421" s="444" t="s">
        <v>6240</v>
      </c>
      <c r="AG421" s="444" t="s">
        <v>2669</v>
      </c>
      <c r="AH421" s="444">
        <v>60133257</v>
      </c>
      <c r="AI421" s="444">
        <v>22621568</v>
      </c>
      <c r="AJ421" s="444" t="s">
        <v>4447</v>
      </c>
      <c r="AK421" s="447" t="s">
        <v>6241</v>
      </c>
      <c r="AL421" s="444" t="s">
        <v>6242</v>
      </c>
      <c r="AM421" s="444" t="s">
        <v>6243</v>
      </c>
      <c r="AO421" s="444" t="s">
        <v>5312</v>
      </c>
      <c r="AQ421" s="444" t="s">
        <v>5312</v>
      </c>
    </row>
    <row r="422" spans="1:46" x14ac:dyDescent="0.3">
      <c r="A422" s="444" t="str">
        <v>6267</v>
      </c>
      <c r="E422" s="445" t="s">
        <v>7903</v>
      </c>
      <c r="F422" s="446" t="s">
        <v>6237</v>
      </c>
      <c r="G422" s="444" t="s">
        <v>375</v>
      </c>
      <c r="H422" s="444" t="s">
        <v>1833</v>
      </c>
      <c r="I422" s="444" t="s">
        <v>4141</v>
      </c>
      <c r="J422" s="444" t="s">
        <v>743</v>
      </c>
      <c r="K422" s="444" t="s">
        <v>739</v>
      </c>
      <c r="L422" s="444" t="s">
        <v>1</v>
      </c>
      <c r="M422" s="444" t="s">
        <v>4742</v>
      </c>
      <c r="N422" s="444" t="s">
        <v>102</v>
      </c>
      <c r="O422" s="444" t="s">
        <v>5308</v>
      </c>
      <c r="P422" s="444" t="s">
        <v>13</v>
      </c>
      <c r="Q422" s="444" t="s">
        <v>5309</v>
      </c>
      <c r="R422" s="444" t="s">
        <v>33</v>
      </c>
      <c r="S422" s="444" t="s">
        <v>4393</v>
      </c>
      <c r="T422" s="444" t="s">
        <v>35</v>
      </c>
      <c r="U422" s="444" t="s">
        <v>5426</v>
      </c>
      <c r="V422" s="444">
        <v>70202</v>
      </c>
      <c r="W422" s="444" t="s">
        <v>60</v>
      </c>
      <c r="X422" s="444" t="s">
        <v>2</v>
      </c>
      <c r="Y422" s="444" t="s">
        <v>2</v>
      </c>
      <c r="Z422" s="444" t="s">
        <v>4036</v>
      </c>
      <c r="AA422" s="444" t="s">
        <v>4215</v>
      </c>
      <c r="AB422" s="444" t="s">
        <v>4806</v>
      </c>
      <c r="AC422" s="444" t="s">
        <v>757</v>
      </c>
      <c r="AD422" s="444" t="s">
        <v>757</v>
      </c>
      <c r="AE422" s="444" t="s">
        <v>5830</v>
      </c>
      <c r="AF422" s="444" t="s">
        <v>3554</v>
      </c>
      <c r="AG422" s="444" t="s">
        <v>3448</v>
      </c>
      <c r="AH422" s="444">
        <v>27638315</v>
      </c>
      <c r="AI422" s="444">
        <v>21010041</v>
      </c>
      <c r="AJ422" s="444" t="s">
        <v>1949</v>
      </c>
      <c r="AK422" s="447" t="s">
        <v>6238</v>
      </c>
      <c r="AL422" s="444" t="s">
        <v>4807</v>
      </c>
      <c r="AM422" s="444" t="s">
        <v>5839</v>
      </c>
      <c r="AO422" s="444" t="s">
        <v>5312</v>
      </c>
      <c r="AQ422" s="444" t="s">
        <v>5312</v>
      </c>
    </row>
    <row r="423" spans="1:46" x14ac:dyDescent="0.3">
      <c r="A423" s="444" t="str">
        <v>6269</v>
      </c>
      <c r="E423" s="445" t="s">
        <v>7875</v>
      </c>
      <c r="F423" s="446" t="s">
        <v>6148</v>
      </c>
      <c r="G423" s="444" t="s">
        <v>134</v>
      </c>
      <c r="H423" s="444" t="s">
        <v>1783</v>
      </c>
      <c r="I423" s="444" t="s">
        <v>1784</v>
      </c>
      <c r="J423" s="444" t="s">
        <v>743</v>
      </c>
      <c r="K423" s="444" t="s">
        <v>739</v>
      </c>
      <c r="L423" s="444" t="s">
        <v>2</v>
      </c>
      <c r="M423" s="444" t="s">
        <v>4742</v>
      </c>
      <c r="N423" s="444" t="s">
        <v>102</v>
      </c>
      <c r="O423" s="444" t="s">
        <v>5308</v>
      </c>
      <c r="P423" s="444" t="s">
        <v>13</v>
      </c>
      <c r="Q423" s="444" t="s">
        <v>5309</v>
      </c>
      <c r="R423" s="444" t="s">
        <v>33</v>
      </c>
      <c r="S423" s="444" t="s">
        <v>4393</v>
      </c>
      <c r="T423" s="444" t="s">
        <v>35</v>
      </c>
      <c r="U423" s="444" t="s">
        <v>5426</v>
      </c>
      <c r="V423" s="444">
        <v>70203</v>
      </c>
      <c r="W423" s="444" t="s">
        <v>60</v>
      </c>
      <c r="X423" s="444" t="s">
        <v>2</v>
      </c>
      <c r="Y423" s="444" t="s">
        <v>3</v>
      </c>
      <c r="Z423" s="444" t="s">
        <v>4382</v>
      </c>
      <c r="AA423" s="444" t="s">
        <v>4215</v>
      </c>
      <c r="AB423" s="444" t="s">
        <v>4806</v>
      </c>
      <c r="AC423" s="444" t="s">
        <v>5036</v>
      </c>
      <c r="AD423" s="444" t="s">
        <v>843</v>
      </c>
      <c r="AE423" s="444" t="s">
        <v>5830</v>
      </c>
      <c r="AF423" s="444" t="s">
        <v>6149</v>
      </c>
      <c r="AG423" s="444" t="s">
        <v>3106</v>
      </c>
      <c r="AH423" s="444">
        <v>27634252</v>
      </c>
      <c r="AI423" s="444" t="s">
        <v>4769</v>
      </c>
      <c r="AJ423" s="444" t="s">
        <v>5037</v>
      </c>
      <c r="AK423" s="447" t="s">
        <v>6150</v>
      </c>
      <c r="AL423" s="444" t="s">
        <v>6151</v>
      </c>
      <c r="AM423" s="444" t="s">
        <v>6152</v>
      </c>
      <c r="AO423" s="444" t="s">
        <v>5312</v>
      </c>
      <c r="AQ423" s="444" t="s">
        <v>5312</v>
      </c>
    </row>
    <row r="424" spans="1:46" x14ac:dyDescent="0.3">
      <c r="A424" s="444" t="str">
        <v>6273</v>
      </c>
      <c r="E424" s="445" t="s">
        <v>7888</v>
      </c>
      <c r="F424" s="446" t="s">
        <v>6191</v>
      </c>
      <c r="G424" s="444" t="s">
        <v>1215</v>
      </c>
      <c r="H424" s="444" t="s">
        <v>1811</v>
      </c>
      <c r="I424" s="444" t="s">
        <v>1812</v>
      </c>
      <c r="J424" s="444" t="s">
        <v>378</v>
      </c>
      <c r="K424" s="444" t="s">
        <v>4216</v>
      </c>
      <c r="L424" s="444" t="s">
        <v>7</v>
      </c>
      <c r="M424" s="444" t="s">
        <v>13</v>
      </c>
      <c r="N424" s="444" t="s">
        <v>102</v>
      </c>
      <c r="O424" s="444" t="s">
        <v>5308</v>
      </c>
      <c r="P424" s="444" t="s">
        <v>13</v>
      </c>
      <c r="Q424" s="444" t="s">
        <v>5309</v>
      </c>
      <c r="R424" s="444" t="s">
        <v>33</v>
      </c>
      <c r="S424" s="444" t="s">
        <v>4393</v>
      </c>
      <c r="T424" s="444" t="s">
        <v>35</v>
      </c>
      <c r="U424" s="444" t="s">
        <v>5426</v>
      </c>
      <c r="V424" s="444">
        <v>21306</v>
      </c>
      <c r="W424" s="444" t="s">
        <v>35</v>
      </c>
      <c r="X424" s="444" t="s">
        <v>15</v>
      </c>
      <c r="Y424" s="444" t="s">
        <v>6</v>
      </c>
      <c r="Z424" s="444" t="s">
        <v>3824</v>
      </c>
      <c r="AA424" s="444" t="s">
        <v>58</v>
      </c>
      <c r="AB424" s="444" t="s">
        <v>4947</v>
      </c>
      <c r="AC424" s="444" t="s">
        <v>776</v>
      </c>
      <c r="AD424" s="444" t="s">
        <v>775</v>
      </c>
      <c r="AE424" s="444" t="s">
        <v>5615</v>
      </c>
      <c r="AF424" s="444" t="s">
        <v>6192</v>
      </c>
      <c r="AG424" s="444" t="s">
        <v>2667</v>
      </c>
      <c r="AH424" s="444">
        <v>86652362</v>
      </c>
      <c r="AI424" s="444">
        <v>86652362</v>
      </c>
      <c r="AJ424" s="444" t="s">
        <v>3455</v>
      </c>
      <c r="AK424" s="447" t="s">
        <v>6193</v>
      </c>
      <c r="AL424" s="444" t="s">
        <v>5043</v>
      </c>
      <c r="AM424" s="444" t="s">
        <v>6194</v>
      </c>
      <c r="AO424" s="444" t="s">
        <v>5312</v>
      </c>
      <c r="AQ424" s="444" t="s">
        <v>5312</v>
      </c>
    </row>
    <row r="425" spans="1:46" x14ac:dyDescent="0.3">
      <c r="A425" s="444" t="str">
        <v>6350</v>
      </c>
      <c r="E425" s="445" t="s">
        <v>7886</v>
      </c>
      <c r="F425" s="446" t="s">
        <v>6184</v>
      </c>
      <c r="G425" s="444" t="s">
        <v>175</v>
      </c>
      <c r="H425" s="444" t="s">
        <v>1805</v>
      </c>
      <c r="I425" s="444" t="s">
        <v>1806</v>
      </c>
      <c r="J425" s="444" t="s">
        <v>378</v>
      </c>
      <c r="K425" s="444" t="s">
        <v>4216</v>
      </c>
      <c r="L425" s="444" t="s">
        <v>2</v>
      </c>
      <c r="M425" s="444" t="s">
        <v>13</v>
      </c>
      <c r="N425" s="444" t="s">
        <v>102</v>
      </c>
      <c r="O425" s="444" t="s">
        <v>5308</v>
      </c>
      <c r="P425" s="444" t="s">
        <v>13</v>
      </c>
      <c r="Q425" s="444" t="s">
        <v>5309</v>
      </c>
      <c r="R425" s="444" t="s">
        <v>33</v>
      </c>
      <c r="S425" s="444" t="s">
        <v>4393</v>
      </c>
      <c r="T425" s="444" t="s">
        <v>35</v>
      </c>
      <c r="U425" s="444" t="s">
        <v>5426</v>
      </c>
      <c r="V425" s="444">
        <v>21302</v>
      </c>
      <c r="W425" s="444" t="s">
        <v>35</v>
      </c>
      <c r="X425" s="444" t="s">
        <v>15</v>
      </c>
      <c r="Y425" s="444" t="s">
        <v>2</v>
      </c>
      <c r="Z425" s="444" t="s">
        <v>3821</v>
      </c>
      <c r="AA425" s="444" t="s">
        <v>58</v>
      </c>
      <c r="AB425" s="444" t="s">
        <v>4947</v>
      </c>
      <c r="AC425" s="444" t="s">
        <v>773</v>
      </c>
      <c r="AD425" s="444" t="s">
        <v>773</v>
      </c>
      <c r="AE425" s="444" t="s">
        <v>5615</v>
      </c>
      <c r="AF425" s="444" t="s">
        <v>1807</v>
      </c>
      <c r="AG425" s="444" t="s">
        <v>3107</v>
      </c>
      <c r="AH425" s="444">
        <v>85186070</v>
      </c>
      <c r="AI425" s="444">
        <v>86469441</v>
      </c>
      <c r="AJ425" s="444" t="s">
        <v>4446</v>
      </c>
      <c r="AK425" s="447" t="s">
        <v>6185</v>
      </c>
      <c r="AL425" s="444" t="s">
        <v>5041</v>
      </c>
      <c r="AM425" s="444" t="s">
        <v>6186</v>
      </c>
      <c r="AO425" s="444" t="s">
        <v>5312</v>
      </c>
      <c r="AQ425" s="444" t="s">
        <v>5312</v>
      </c>
    </row>
    <row r="426" spans="1:46" x14ac:dyDescent="0.3">
      <c r="A426" s="444" t="str">
        <v>6357</v>
      </c>
      <c r="E426" s="445" t="s">
        <v>7887</v>
      </c>
      <c r="F426" s="446" t="s">
        <v>6187</v>
      </c>
      <c r="G426" s="444" t="s">
        <v>359</v>
      </c>
      <c r="H426" s="444" t="s">
        <v>1808</v>
      </c>
      <c r="I426" s="444" t="s">
        <v>1809</v>
      </c>
      <c r="J426" s="444" t="s">
        <v>378</v>
      </c>
      <c r="K426" s="444" t="s">
        <v>4216</v>
      </c>
      <c r="L426" s="444" t="s">
        <v>6</v>
      </c>
      <c r="M426" s="444" t="s">
        <v>13</v>
      </c>
      <c r="N426" s="444" t="s">
        <v>102</v>
      </c>
      <c r="O426" s="444" t="s">
        <v>5308</v>
      </c>
      <c r="P426" s="444" t="s">
        <v>13</v>
      </c>
      <c r="Q426" s="444" t="s">
        <v>5309</v>
      </c>
      <c r="R426" s="444" t="s">
        <v>33</v>
      </c>
      <c r="S426" s="444" t="s">
        <v>4393</v>
      </c>
      <c r="T426" s="444" t="s">
        <v>35</v>
      </c>
      <c r="U426" s="444" t="s">
        <v>5426</v>
      </c>
      <c r="V426" s="444">
        <v>21504</v>
      </c>
      <c r="W426" s="444" t="s">
        <v>35</v>
      </c>
      <c r="X426" s="444" t="s">
        <v>99</v>
      </c>
      <c r="Y426" s="444" t="s">
        <v>4</v>
      </c>
      <c r="Z426" s="444" t="s">
        <v>3834</v>
      </c>
      <c r="AA426" s="444" t="s">
        <v>58</v>
      </c>
      <c r="AB426" s="444" t="s">
        <v>5042</v>
      </c>
      <c r="AC426" s="444" t="s">
        <v>104</v>
      </c>
      <c r="AD426" s="444" t="s">
        <v>104</v>
      </c>
      <c r="AE426" s="444" t="s">
        <v>5615</v>
      </c>
      <c r="AF426" s="444" t="s">
        <v>1810</v>
      </c>
      <c r="AG426" s="444" t="s">
        <v>2870</v>
      </c>
      <c r="AH426" s="444">
        <v>24021111</v>
      </c>
      <c r="AI426" s="444">
        <v>24021111</v>
      </c>
      <c r="AJ426" s="444" t="s">
        <v>3456</v>
      </c>
      <c r="AK426" s="447" t="s">
        <v>6188</v>
      </c>
      <c r="AL426" s="444" t="s">
        <v>6189</v>
      </c>
      <c r="AM426" s="444" t="s">
        <v>6190</v>
      </c>
      <c r="AO426" s="444" t="s">
        <v>5312</v>
      </c>
      <c r="AQ426" s="444" t="s">
        <v>5312</v>
      </c>
    </row>
    <row r="427" spans="1:46" x14ac:dyDescent="0.3">
      <c r="A427" s="444" t="str">
        <v>6372</v>
      </c>
      <c r="E427" s="445" t="s">
        <v>7858</v>
      </c>
      <c r="F427" s="446" t="s">
        <v>6097</v>
      </c>
      <c r="G427" s="444" t="s">
        <v>323</v>
      </c>
      <c r="H427" s="444" t="s">
        <v>1759</v>
      </c>
      <c r="I427" s="444" t="s">
        <v>1760</v>
      </c>
      <c r="J427" s="444" t="s">
        <v>378</v>
      </c>
      <c r="K427" s="444" t="s">
        <v>4216</v>
      </c>
      <c r="L427" s="444" t="s">
        <v>4</v>
      </c>
      <c r="M427" s="444" t="s">
        <v>13</v>
      </c>
      <c r="N427" s="444" t="s">
        <v>102</v>
      </c>
      <c r="O427" s="444" t="s">
        <v>5308</v>
      </c>
      <c r="P427" s="444" t="s">
        <v>13</v>
      </c>
      <c r="Q427" s="444" t="s">
        <v>5309</v>
      </c>
      <c r="R427" s="444" t="s">
        <v>33</v>
      </c>
      <c r="S427" s="444" t="s">
        <v>4393</v>
      </c>
      <c r="T427" s="444" t="s">
        <v>35</v>
      </c>
      <c r="U427" s="444" t="s">
        <v>5426</v>
      </c>
      <c r="V427" s="444">
        <v>21304</v>
      </c>
      <c r="W427" s="444" t="s">
        <v>35</v>
      </c>
      <c r="X427" s="444" t="s">
        <v>15</v>
      </c>
      <c r="Y427" s="444" t="s">
        <v>4</v>
      </c>
      <c r="Z427" s="444" t="s">
        <v>3822</v>
      </c>
      <c r="AA427" s="444" t="s">
        <v>58</v>
      </c>
      <c r="AB427" s="444" t="s">
        <v>4947</v>
      </c>
      <c r="AC427" s="444" t="s">
        <v>5031</v>
      </c>
      <c r="AD427" s="444" t="s">
        <v>1761</v>
      </c>
      <c r="AE427" s="444" t="s">
        <v>5615</v>
      </c>
      <c r="AF427" s="444" t="s">
        <v>6098</v>
      </c>
      <c r="AG427" s="444" t="s">
        <v>3102</v>
      </c>
      <c r="AH427" s="444">
        <v>44050979</v>
      </c>
      <c r="AI427" s="444" t="s">
        <v>4769</v>
      </c>
      <c r="AJ427" s="444" t="s">
        <v>4437</v>
      </c>
      <c r="AK427" s="447" t="s">
        <v>6099</v>
      </c>
      <c r="AL427" s="444" t="s">
        <v>5032</v>
      </c>
      <c r="AM427" s="444" t="s">
        <v>6100</v>
      </c>
      <c r="AO427" s="444" t="s">
        <v>5312</v>
      </c>
      <c r="AQ427" s="444" t="s">
        <v>5312</v>
      </c>
    </row>
    <row r="428" spans="1:46" x14ac:dyDescent="0.3">
      <c r="A428" s="444" t="str">
        <v>6375</v>
      </c>
      <c r="E428" s="445" t="s">
        <v>7820</v>
      </c>
      <c r="F428" s="446" t="s">
        <v>5963</v>
      </c>
      <c r="G428" s="444" t="s">
        <v>66</v>
      </c>
      <c r="H428" s="444" t="s">
        <v>1706</v>
      </c>
      <c r="I428" s="444" t="s">
        <v>1532</v>
      </c>
      <c r="J428" s="444" t="s">
        <v>378</v>
      </c>
      <c r="K428" s="444" t="s">
        <v>4216</v>
      </c>
      <c r="L428" s="444" t="s">
        <v>3</v>
      </c>
      <c r="M428" s="444" t="s">
        <v>13</v>
      </c>
      <c r="N428" s="444" t="s">
        <v>102</v>
      </c>
      <c r="O428" s="444" t="s">
        <v>5308</v>
      </c>
      <c r="P428" s="444" t="s">
        <v>13</v>
      </c>
      <c r="Q428" s="444" t="s">
        <v>5309</v>
      </c>
      <c r="R428" s="444" t="s">
        <v>33</v>
      </c>
      <c r="S428" s="444" t="s">
        <v>4393</v>
      </c>
      <c r="T428" s="444" t="s">
        <v>35</v>
      </c>
      <c r="U428" s="444" t="s">
        <v>5426</v>
      </c>
      <c r="V428" s="444">
        <v>21303</v>
      </c>
      <c r="W428" s="444" t="s">
        <v>35</v>
      </c>
      <c r="X428" s="444" t="s">
        <v>15</v>
      </c>
      <c r="Y428" s="444" t="s">
        <v>3</v>
      </c>
      <c r="Z428" s="444" t="s">
        <v>4355</v>
      </c>
      <c r="AA428" s="444" t="s">
        <v>58</v>
      </c>
      <c r="AB428" s="444" t="s">
        <v>4947</v>
      </c>
      <c r="AC428" s="444" t="s">
        <v>5964</v>
      </c>
      <c r="AD428" s="444" t="s">
        <v>121</v>
      </c>
      <c r="AE428" s="444" t="s">
        <v>5615</v>
      </c>
      <c r="AF428" s="444" t="s">
        <v>1707</v>
      </c>
      <c r="AG428" s="444" t="s">
        <v>4223</v>
      </c>
      <c r="AH428" s="444">
        <v>24701615</v>
      </c>
      <c r="AI428" s="444">
        <v>22005177</v>
      </c>
      <c r="AJ428" s="444" t="s">
        <v>4427</v>
      </c>
      <c r="AK428" s="447" t="s">
        <v>5965</v>
      </c>
      <c r="AL428" s="444" t="s">
        <v>5005</v>
      </c>
      <c r="AM428" s="444" t="s">
        <v>5966</v>
      </c>
      <c r="AO428" s="444" t="s">
        <v>5312</v>
      </c>
      <c r="AQ428" s="444" t="s">
        <v>5312</v>
      </c>
    </row>
    <row r="429" spans="1:46" x14ac:dyDescent="0.3">
      <c r="A429" s="444" t="str">
        <v>6376</v>
      </c>
      <c r="E429" s="445" t="s">
        <v>7851</v>
      </c>
      <c r="F429" s="446" t="s">
        <v>6074</v>
      </c>
      <c r="G429" s="444" t="s">
        <v>310</v>
      </c>
      <c r="H429" s="444" t="s">
        <v>1750</v>
      </c>
      <c r="I429" s="444" t="s">
        <v>2564</v>
      </c>
      <c r="J429" s="444" t="s">
        <v>295</v>
      </c>
      <c r="K429" s="444" t="s">
        <v>4215</v>
      </c>
      <c r="L429" s="444" t="s">
        <v>2</v>
      </c>
      <c r="M429" s="444" t="s">
        <v>4728</v>
      </c>
      <c r="N429" s="444" t="s">
        <v>102</v>
      </c>
      <c r="O429" s="444" t="s">
        <v>5308</v>
      </c>
      <c r="P429" s="444" t="s">
        <v>13</v>
      </c>
      <c r="Q429" s="444" t="s">
        <v>6075</v>
      </c>
      <c r="R429" s="444" t="s">
        <v>33</v>
      </c>
      <c r="S429" s="444" t="s">
        <v>4393</v>
      </c>
      <c r="T429" s="444" t="s">
        <v>33</v>
      </c>
      <c r="U429" s="444" t="s">
        <v>5310</v>
      </c>
      <c r="V429" s="444">
        <v>70101</v>
      </c>
      <c r="W429" s="444" t="s">
        <v>60</v>
      </c>
      <c r="X429" s="444" t="s">
        <v>1</v>
      </c>
      <c r="Y429" s="444" t="s">
        <v>1</v>
      </c>
      <c r="Z429" s="444" t="s">
        <v>4031</v>
      </c>
      <c r="AA429" s="444" t="s">
        <v>4215</v>
      </c>
      <c r="AB429" s="444" t="s">
        <v>4215</v>
      </c>
      <c r="AC429" s="444" t="s">
        <v>4215</v>
      </c>
      <c r="AD429" s="444" t="s">
        <v>3550</v>
      </c>
      <c r="AE429" s="444" t="s">
        <v>5830</v>
      </c>
      <c r="AF429" s="444" t="s">
        <v>3552</v>
      </c>
      <c r="AG429" s="444" t="s">
        <v>2865</v>
      </c>
      <c r="AH429" s="444">
        <v>27989221</v>
      </c>
      <c r="AI429" s="444" t="s">
        <v>4769</v>
      </c>
      <c r="AJ429" s="444" t="s">
        <v>3551</v>
      </c>
      <c r="AK429" s="447" t="s">
        <v>6076</v>
      </c>
      <c r="AL429" s="444" t="s">
        <v>4990</v>
      </c>
      <c r="AM429" s="444" t="s">
        <v>5835</v>
      </c>
      <c r="AO429" s="444" t="s">
        <v>5312</v>
      </c>
      <c r="AQ429" s="444" t="s">
        <v>5312</v>
      </c>
    </row>
    <row r="430" spans="1:46" x14ac:dyDescent="0.3">
      <c r="A430" s="444" t="str">
        <v>6384</v>
      </c>
      <c r="E430" s="445" t="s">
        <v>7969</v>
      </c>
      <c r="F430" s="446" t="s">
        <v>6456</v>
      </c>
      <c r="G430" s="444" t="s">
        <v>452</v>
      </c>
      <c r="H430" s="444" t="s">
        <v>1940</v>
      </c>
      <c r="I430" s="444" t="s">
        <v>1941</v>
      </c>
      <c r="J430" s="444" t="s">
        <v>378</v>
      </c>
      <c r="K430" s="444" t="s">
        <v>4216</v>
      </c>
      <c r="L430" s="444" t="s">
        <v>7</v>
      </c>
      <c r="M430" s="444" t="s">
        <v>13</v>
      </c>
      <c r="N430" s="444" t="s">
        <v>102</v>
      </c>
      <c r="O430" s="444" t="s">
        <v>5308</v>
      </c>
      <c r="P430" s="444" t="s">
        <v>13</v>
      </c>
      <c r="Q430" s="444" t="s">
        <v>5309</v>
      </c>
      <c r="R430" s="444" t="s">
        <v>33</v>
      </c>
      <c r="S430" s="444" t="s">
        <v>4393</v>
      </c>
      <c r="T430" s="444" t="s">
        <v>35</v>
      </c>
      <c r="U430" s="444" t="s">
        <v>5426</v>
      </c>
      <c r="V430" s="444">
        <v>21306</v>
      </c>
      <c r="W430" s="444" t="s">
        <v>35</v>
      </c>
      <c r="X430" s="444" t="s">
        <v>15</v>
      </c>
      <c r="Y430" s="444" t="s">
        <v>6</v>
      </c>
      <c r="Z430" s="444" t="s">
        <v>3824</v>
      </c>
      <c r="AA430" s="444" t="s">
        <v>58</v>
      </c>
      <c r="AB430" s="444" t="s">
        <v>4947</v>
      </c>
      <c r="AC430" s="444" t="s">
        <v>776</v>
      </c>
      <c r="AD430" s="444" t="s">
        <v>776</v>
      </c>
      <c r="AE430" s="444" t="s">
        <v>5615</v>
      </c>
      <c r="AF430" s="444" t="s">
        <v>612</v>
      </c>
      <c r="AG430" s="444" t="s">
        <v>2685</v>
      </c>
      <c r="AH430" s="444">
        <v>72961567</v>
      </c>
      <c r="AI430" s="444">
        <v>22005245</v>
      </c>
      <c r="AJ430" s="444" t="s">
        <v>4251</v>
      </c>
      <c r="AK430" s="447" t="s">
        <v>6457</v>
      </c>
      <c r="AL430" s="444" t="s">
        <v>5043</v>
      </c>
      <c r="AM430" s="444" t="s">
        <v>6194</v>
      </c>
      <c r="AO430" s="444" t="s">
        <v>5312</v>
      </c>
      <c r="AQ430" s="444" t="s">
        <v>5312</v>
      </c>
    </row>
    <row r="431" spans="1:46" x14ac:dyDescent="0.3">
      <c r="A431" s="444" t="str">
        <v>6385</v>
      </c>
      <c r="E431" s="445" t="s">
        <v>7996</v>
      </c>
      <c r="F431" s="446" t="s">
        <v>6545</v>
      </c>
      <c r="G431" s="444" t="s">
        <v>479</v>
      </c>
      <c r="H431" s="444" t="s">
        <v>1990</v>
      </c>
      <c r="I431" s="444" t="s">
        <v>1991</v>
      </c>
      <c r="J431" s="444" t="s">
        <v>13</v>
      </c>
      <c r="K431" s="444" t="s">
        <v>547</v>
      </c>
      <c r="L431" s="444" t="s">
        <v>5</v>
      </c>
      <c r="M431" s="444" t="s">
        <v>378</v>
      </c>
      <c r="N431" s="444" t="s">
        <v>102</v>
      </c>
      <c r="O431" s="444" t="s">
        <v>5308</v>
      </c>
      <c r="P431" s="444" t="s">
        <v>13</v>
      </c>
      <c r="Q431" s="444" t="s">
        <v>6387</v>
      </c>
      <c r="R431" s="444" t="s">
        <v>33</v>
      </c>
      <c r="S431" s="444" t="s">
        <v>4393</v>
      </c>
      <c r="T431" s="444" t="s">
        <v>35</v>
      </c>
      <c r="U431" s="444" t="s">
        <v>5426</v>
      </c>
      <c r="V431" s="444">
        <v>50802</v>
      </c>
      <c r="W431" s="444" t="s">
        <v>118</v>
      </c>
      <c r="X431" s="444" t="s">
        <v>9</v>
      </c>
      <c r="Y431" s="444" t="s">
        <v>2</v>
      </c>
      <c r="Z431" s="444" t="s">
        <v>6546</v>
      </c>
      <c r="AA431" s="444" t="s">
        <v>4789</v>
      </c>
      <c r="AB431" s="444" t="s">
        <v>712</v>
      </c>
      <c r="AC431" s="444" t="s">
        <v>711</v>
      </c>
      <c r="AD431" s="444" t="s">
        <v>1992</v>
      </c>
      <c r="AE431" s="444" t="s">
        <v>2987</v>
      </c>
      <c r="AF431" s="444" t="s">
        <v>6547</v>
      </c>
      <c r="AG431" s="444" t="s">
        <v>2695</v>
      </c>
      <c r="AH431" s="444">
        <v>26938407</v>
      </c>
      <c r="AI431" s="444">
        <v>26938407</v>
      </c>
      <c r="AJ431" s="444" t="s">
        <v>5113</v>
      </c>
      <c r="AK431" s="447" t="s">
        <v>6548</v>
      </c>
      <c r="AL431" s="444" t="s">
        <v>6275</v>
      </c>
      <c r="AM431" s="444" t="s">
        <v>6276</v>
      </c>
      <c r="AO431" s="444" t="s">
        <v>5312</v>
      </c>
      <c r="AQ431" s="444" t="s">
        <v>5312</v>
      </c>
    </row>
    <row r="432" spans="1:46" x14ac:dyDescent="0.3">
      <c r="A432" s="444" t="str">
        <v>6406</v>
      </c>
      <c r="E432" s="445" t="s">
        <v>7677</v>
      </c>
      <c r="F432" s="446" t="s">
        <v>5403</v>
      </c>
      <c r="G432" s="444" t="s">
        <v>1073</v>
      </c>
      <c r="H432" s="444" t="s">
        <v>1435</v>
      </c>
      <c r="I432" s="444" t="s">
        <v>1436</v>
      </c>
      <c r="J432" s="444" t="s">
        <v>741</v>
      </c>
      <c r="K432" s="444" t="s">
        <v>39</v>
      </c>
      <c r="L432" s="444" t="s">
        <v>1</v>
      </c>
      <c r="M432" s="444" t="s">
        <v>4</v>
      </c>
      <c r="N432" s="444" t="s">
        <v>102</v>
      </c>
      <c r="O432" s="444" t="s">
        <v>5308</v>
      </c>
      <c r="P432" s="444" t="s">
        <v>13</v>
      </c>
      <c r="Q432" s="444" t="s">
        <v>5309</v>
      </c>
      <c r="R432" s="444" t="s">
        <v>33</v>
      </c>
      <c r="S432" s="444" t="s">
        <v>4393</v>
      </c>
      <c r="T432" s="444" t="s">
        <v>33</v>
      </c>
      <c r="U432" s="444" t="s">
        <v>5310</v>
      </c>
      <c r="V432" s="444">
        <v>10312</v>
      </c>
      <c r="W432" s="444" t="s">
        <v>33</v>
      </c>
      <c r="X432" s="444" t="s">
        <v>3</v>
      </c>
      <c r="Y432" s="444" t="s">
        <v>14</v>
      </c>
      <c r="Z432" s="444" t="s">
        <v>3651</v>
      </c>
      <c r="AA432" s="444" t="s">
        <v>34</v>
      </c>
      <c r="AB432" s="444" t="s">
        <v>39</v>
      </c>
      <c r="AC432" s="444" t="s">
        <v>184</v>
      </c>
      <c r="AD432" s="444" t="s">
        <v>184</v>
      </c>
      <c r="AE432" s="444" t="s">
        <v>1103</v>
      </c>
      <c r="AF432" s="444" t="s">
        <v>5404</v>
      </c>
      <c r="AG432" s="444" t="s">
        <v>2822</v>
      </c>
      <c r="AH432" s="444">
        <v>22597519</v>
      </c>
      <c r="AI432" s="444">
        <v>21004162</v>
      </c>
      <c r="AJ432" s="444" t="s">
        <v>5406</v>
      </c>
      <c r="AK432" s="447" t="s">
        <v>5405</v>
      </c>
      <c r="AL432" s="444" t="s">
        <v>4955</v>
      </c>
      <c r="AM432" s="444" t="s">
        <v>5407</v>
      </c>
      <c r="AO432" s="444" t="s">
        <v>5320</v>
      </c>
      <c r="AP432" s="444" t="s">
        <v>243</v>
      </c>
      <c r="AQ432" s="444" t="s">
        <v>5312</v>
      </c>
    </row>
    <row r="433" spans="1:46" x14ac:dyDescent="0.3">
      <c r="A433" s="444" t="str">
        <v>6407</v>
      </c>
      <c r="E433" s="445" t="s">
        <v>7958</v>
      </c>
      <c r="F433" s="446" t="s">
        <v>6420</v>
      </c>
      <c r="G433" s="444" t="s">
        <v>437</v>
      </c>
      <c r="H433" s="444" t="s">
        <v>1920</v>
      </c>
      <c r="I433" s="444" t="s">
        <v>1921</v>
      </c>
      <c r="J433" s="444" t="s">
        <v>110</v>
      </c>
      <c r="K433" s="444" t="s">
        <v>377</v>
      </c>
      <c r="L433" s="444" t="s">
        <v>4</v>
      </c>
      <c r="M433" s="444" t="s">
        <v>6</v>
      </c>
      <c r="N433" s="444" t="s">
        <v>102</v>
      </c>
      <c r="O433" s="444" t="s">
        <v>5308</v>
      </c>
      <c r="P433" s="444" t="s">
        <v>13</v>
      </c>
      <c r="Q433" s="444" t="s">
        <v>5309</v>
      </c>
      <c r="R433" s="444" t="s">
        <v>33</v>
      </c>
      <c r="S433" s="444" t="s">
        <v>4393</v>
      </c>
      <c r="T433" s="444" t="s">
        <v>35</v>
      </c>
      <c r="U433" s="444" t="s">
        <v>5426</v>
      </c>
      <c r="V433" s="444">
        <v>60504</v>
      </c>
      <c r="W433" s="444" t="s">
        <v>72</v>
      </c>
      <c r="X433" s="444" t="s">
        <v>5</v>
      </c>
      <c r="Y433" s="444" t="s">
        <v>4</v>
      </c>
      <c r="Z433" s="444" t="s">
        <v>4014</v>
      </c>
      <c r="AA433" s="444" t="s">
        <v>73</v>
      </c>
      <c r="AB433" s="444" t="s">
        <v>4929</v>
      </c>
      <c r="AC433" s="444" t="s">
        <v>4930</v>
      </c>
      <c r="AD433" s="444" t="s">
        <v>1922</v>
      </c>
      <c r="AE433" s="444" t="s">
        <v>5531</v>
      </c>
      <c r="AF433" s="444" t="s">
        <v>3310</v>
      </c>
      <c r="AG433" s="444" t="s">
        <v>3559</v>
      </c>
      <c r="AH433" s="444">
        <v>27438041</v>
      </c>
      <c r="AI433" s="444">
        <v>27438069</v>
      </c>
      <c r="AJ433" s="444" t="s">
        <v>2885</v>
      </c>
      <c r="AK433" s="447" t="s">
        <v>6421</v>
      </c>
      <c r="AL433" s="444" t="s">
        <v>5078</v>
      </c>
      <c r="AM433" s="444" t="s">
        <v>6422</v>
      </c>
      <c r="AO433" s="444" t="s">
        <v>5312</v>
      </c>
      <c r="AQ433" s="444" t="s">
        <v>5312</v>
      </c>
    </row>
    <row r="434" spans="1:46" x14ac:dyDescent="0.3">
      <c r="A434" s="444" t="str">
        <v>6408</v>
      </c>
      <c r="E434" s="445" t="s">
        <v>8023</v>
      </c>
      <c r="F434" s="446" t="s">
        <v>6625</v>
      </c>
      <c r="G434" s="444" t="s">
        <v>1024</v>
      </c>
      <c r="H434" s="444" t="s">
        <v>2031</v>
      </c>
      <c r="I434" s="444" t="s">
        <v>2032</v>
      </c>
      <c r="J434" s="444" t="s">
        <v>62</v>
      </c>
      <c r="K434" s="444" t="s">
        <v>109</v>
      </c>
      <c r="L434" s="444" t="s">
        <v>3</v>
      </c>
      <c r="M434" s="444" t="s">
        <v>11</v>
      </c>
      <c r="N434" s="444" t="s">
        <v>102</v>
      </c>
      <c r="O434" s="444" t="s">
        <v>5308</v>
      </c>
      <c r="P434" s="444" t="s">
        <v>13</v>
      </c>
      <c r="Q434" s="444" t="s">
        <v>5314</v>
      </c>
      <c r="R434" s="444" t="s">
        <v>33</v>
      </c>
      <c r="S434" s="444" t="s">
        <v>4393</v>
      </c>
      <c r="T434" s="444" t="s">
        <v>33</v>
      </c>
      <c r="U434" s="444" t="s">
        <v>5310</v>
      </c>
      <c r="V434" s="444">
        <v>21001</v>
      </c>
      <c r="W434" s="444" t="s">
        <v>35</v>
      </c>
      <c r="X434" s="444" t="s">
        <v>11</v>
      </c>
      <c r="Y434" s="444" t="s">
        <v>1</v>
      </c>
      <c r="Z434" s="444" t="s">
        <v>3800</v>
      </c>
      <c r="AA434" s="444" t="s">
        <v>58</v>
      </c>
      <c r="AB434" s="444" t="s">
        <v>109</v>
      </c>
      <c r="AC434" s="444" t="s">
        <v>699</v>
      </c>
      <c r="AD434" s="444" t="s">
        <v>584</v>
      </c>
      <c r="AE434" s="444" t="s">
        <v>5615</v>
      </c>
      <c r="AF434" s="444" t="s">
        <v>2033</v>
      </c>
      <c r="AG434" s="444" t="s">
        <v>2698</v>
      </c>
      <c r="AH434" s="444">
        <v>24610887</v>
      </c>
      <c r="AI434" s="444">
        <v>24610887</v>
      </c>
      <c r="AJ434" s="444" t="s">
        <v>6627</v>
      </c>
      <c r="AK434" s="447" t="s">
        <v>6626</v>
      </c>
      <c r="AL434" s="444" t="s">
        <v>4845</v>
      </c>
      <c r="AM434" s="444" t="s">
        <v>5618</v>
      </c>
      <c r="AO434" s="444" t="s">
        <v>5312</v>
      </c>
      <c r="AQ434" s="444" t="s">
        <v>5312</v>
      </c>
    </row>
    <row r="435" spans="1:46" x14ac:dyDescent="0.3">
      <c r="A435" s="444" t="str">
        <v>6409</v>
      </c>
      <c r="E435" s="445" t="s">
        <v>8024</v>
      </c>
      <c r="F435" s="446" t="s">
        <v>6628</v>
      </c>
      <c r="G435" s="444" t="s">
        <v>893</v>
      </c>
      <c r="H435" s="444" t="s">
        <v>2034</v>
      </c>
      <c r="I435" s="444" t="s">
        <v>2035</v>
      </c>
      <c r="J435" s="444" t="s">
        <v>62</v>
      </c>
      <c r="K435" s="444" t="s">
        <v>109</v>
      </c>
      <c r="L435" s="444" t="s">
        <v>4</v>
      </c>
      <c r="M435" s="444" t="s">
        <v>11</v>
      </c>
      <c r="N435" s="444" t="s">
        <v>102</v>
      </c>
      <c r="O435" s="444" t="s">
        <v>5308</v>
      </c>
      <c r="P435" s="444" t="s">
        <v>13</v>
      </c>
      <c r="Q435" s="444" t="s">
        <v>5309</v>
      </c>
      <c r="R435" s="444" t="s">
        <v>33</v>
      </c>
      <c r="S435" s="444" t="s">
        <v>4393</v>
      </c>
      <c r="T435" s="444" t="s">
        <v>35</v>
      </c>
      <c r="U435" s="444" t="s">
        <v>5426</v>
      </c>
      <c r="V435" s="444">
        <v>21004</v>
      </c>
      <c r="W435" s="444" t="s">
        <v>35</v>
      </c>
      <c r="X435" s="444" t="s">
        <v>11</v>
      </c>
      <c r="Y435" s="444" t="s">
        <v>4</v>
      </c>
      <c r="Z435" s="444" t="s">
        <v>5625</v>
      </c>
      <c r="AA435" s="444" t="s">
        <v>58</v>
      </c>
      <c r="AB435" s="444" t="s">
        <v>109</v>
      </c>
      <c r="AC435" s="444" t="s">
        <v>705</v>
      </c>
      <c r="AD435" s="444" t="s">
        <v>708</v>
      </c>
      <c r="AE435" s="444" t="s">
        <v>5615</v>
      </c>
      <c r="AF435" s="444" t="s">
        <v>2036</v>
      </c>
      <c r="AG435" s="444" t="s">
        <v>3317</v>
      </c>
      <c r="AH435" s="444">
        <v>24740271</v>
      </c>
      <c r="AI435" s="444">
        <v>24740271</v>
      </c>
      <c r="AJ435" s="444" t="s">
        <v>3568</v>
      </c>
      <c r="AK435" s="447" t="s">
        <v>6629</v>
      </c>
      <c r="AL435" s="444" t="s">
        <v>4874</v>
      </c>
      <c r="AM435" s="444" t="s">
        <v>6630</v>
      </c>
      <c r="AO435" s="444" t="s">
        <v>5312</v>
      </c>
      <c r="AQ435" s="444" t="s">
        <v>5312</v>
      </c>
    </row>
    <row r="436" spans="1:46" x14ac:dyDescent="0.3">
      <c r="A436" s="444" t="str">
        <v>6429</v>
      </c>
      <c r="E436" s="445" t="s">
        <v>7754</v>
      </c>
      <c r="F436" s="446" t="s">
        <v>5709</v>
      </c>
      <c r="G436" s="444" t="s">
        <v>162</v>
      </c>
      <c r="H436" s="444" t="s">
        <v>1598</v>
      </c>
      <c r="I436" s="444" t="s">
        <v>2809</v>
      </c>
      <c r="J436" s="444" t="s">
        <v>7</v>
      </c>
      <c r="K436" s="444" t="s">
        <v>103</v>
      </c>
      <c r="L436" s="444" t="s">
        <v>4</v>
      </c>
      <c r="M436" s="444" t="s">
        <v>110</v>
      </c>
      <c r="N436" s="444" t="s">
        <v>102</v>
      </c>
      <c r="O436" s="444" t="s">
        <v>5308</v>
      </c>
      <c r="P436" s="444" t="s">
        <v>13</v>
      </c>
      <c r="Q436" s="444" t="s">
        <v>5309</v>
      </c>
      <c r="R436" s="444" t="s">
        <v>33</v>
      </c>
      <c r="S436" s="444" t="s">
        <v>4393</v>
      </c>
      <c r="T436" s="444" t="s">
        <v>33</v>
      </c>
      <c r="U436" s="444" t="s">
        <v>5310</v>
      </c>
      <c r="V436" s="444">
        <v>40201</v>
      </c>
      <c r="W436" s="444" t="s">
        <v>102</v>
      </c>
      <c r="X436" s="444" t="s">
        <v>2</v>
      </c>
      <c r="Y436" s="444" t="s">
        <v>1</v>
      </c>
      <c r="Z436" s="444" t="s">
        <v>3888</v>
      </c>
      <c r="AA436" s="444" t="s">
        <v>103</v>
      </c>
      <c r="AB436" s="444" t="s">
        <v>767</v>
      </c>
      <c r="AC436" s="444" t="s">
        <v>767</v>
      </c>
      <c r="AD436" s="444" t="s">
        <v>767</v>
      </c>
      <c r="AE436" s="444" t="s">
        <v>1103</v>
      </c>
      <c r="AF436" s="444" t="s">
        <v>5710</v>
      </c>
      <c r="AG436" s="444" t="s">
        <v>3439</v>
      </c>
      <c r="AH436" s="444">
        <v>22373980</v>
      </c>
      <c r="AI436" s="444" t="s">
        <v>4769</v>
      </c>
      <c r="AJ436" s="444" t="s">
        <v>4415</v>
      </c>
      <c r="AK436" s="447" t="s">
        <v>5711</v>
      </c>
      <c r="AL436" s="444" t="s">
        <v>4837</v>
      </c>
      <c r="AM436" s="444" t="s">
        <v>5712</v>
      </c>
      <c r="AO436" s="444" t="s">
        <v>5320</v>
      </c>
      <c r="AP436" s="444" t="s">
        <v>715</v>
      </c>
      <c r="AQ436" s="444" t="s">
        <v>5312</v>
      </c>
    </row>
    <row r="437" spans="1:46" x14ac:dyDescent="0.3">
      <c r="A437" s="444" t="str">
        <v>6456</v>
      </c>
      <c r="E437" s="445" t="s">
        <v>7914</v>
      </c>
      <c r="F437" s="446" t="s">
        <v>6277</v>
      </c>
      <c r="G437" s="455" t="s">
        <v>390</v>
      </c>
      <c r="H437" s="444" t="s">
        <v>1854</v>
      </c>
      <c r="I437" s="444" t="s">
        <v>1855</v>
      </c>
      <c r="J437" s="444" t="s">
        <v>11</v>
      </c>
      <c r="K437" s="444" t="s">
        <v>117</v>
      </c>
      <c r="L437" s="444" t="s">
        <v>3</v>
      </c>
      <c r="M437" s="444" t="s">
        <v>62</v>
      </c>
      <c r="N437" s="444" t="s">
        <v>102</v>
      </c>
      <c r="O437" s="444" t="s">
        <v>5308</v>
      </c>
      <c r="P437" s="444" t="s">
        <v>13</v>
      </c>
      <c r="Q437" s="444" t="s">
        <v>5367</v>
      </c>
      <c r="R437" s="444" t="s">
        <v>33</v>
      </c>
      <c r="S437" s="444" t="s">
        <v>4393</v>
      </c>
      <c r="T437" s="444" t="s">
        <v>35</v>
      </c>
      <c r="U437" s="444" t="s">
        <v>5426</v>
      </c>
      <c r="V437" s="444">
        <v>50309</v>
      </c>
      <c r="W437" s="444" t="s">
        <v>118</v>
      </c>
      <c r="X437" s="444" t="s">
        <v>3</v>
      </c>
      <c r="Y437" s="444" t="s">
        <v>10</v>
      </c>
      <c r="Z437" s="444" t="s">
        <v>3944</v>
      </c>
      <c r="AA437" s="444" t="s">
        <v>4789</v>
      </c>
      <c r="AB437" s="444" t="s">
        <v>117</v>
      </c>
      <c r="AC437" s="444" t="s">
        <v>4918</v>
      </c>
      <c r="AD437" s="444" t="s">
        <v>796</v>
      </c>
      <c r="AE437" s="444" t="s">
        <v>2987</v>
      </c>
      <c r="AF437" s="444" t="s">
        <v>6278</v>
      </c>
      <c r="AG437" s="444" t="s">
        <v>3449</v>
      </c>
      <c r="AH437" s="444">
        <v>26530716</v>
      </c>
      <c r="AI437" s="444">
        <v>26530716</v>
      </c>
      <c r="AJ437" s="444" t="s">
        <v>6280</v>
      </c>
      <c r="AK437" s="447" t="s">
        <v>6279</v>
      </c>
      <c r="AL437" s="444" t="s">
        <v>4896</v>
      </c>
      <c r="AM437" s="444" t="s">
        <v>4920</v>
      </c>
      <c r="AO437" s="444" t="s">
        <v>5320</v>
      </c>
      <c r="AP437" s="444" t="s">
        <v>785</v>
      </c>
      <c r="AQ437" s="444" t="s">
        <v>5312</v>
      </c>
      <c r="AT437" s="444" t="s">
        <v>1376</v>
      </c>
    </row>
    <row r="438" spans="1:46" x14ac:dyDescent="0.3">
      <c r="A438" s="444" t="str">
        <v>6465</v>
      </c>
      <c r="E438" s="445" t="s">
        <v>8019</v>
      </c>
      <c r="F438" s="446" t="s">
        <v>6610</v>
      </c>
      <c r="G438" s="444" t="s">
        <v>499</v>
      </c>
      <c r="H438" s="444" t="s">
        <v>2026</v>
      </c>
      <c r="I438" s="444" t="s">
        <v>3041</v>
      </c>
      <c r="J438" s="444" t="s">
        <v>99</v>
      </c>
      <c r="K438" s="444" t="s">
        <v>71</v>
      </c>
      <c r="L438" s="444" t="s">
        <v>6</v>
      </c>
      <c r="M438" s="444" t="s">
        <v>4741</v>
      </c>
      <c r="N438" s="444" t="s">
        <v>102</v>
      </c>
      <c r="O438" s="444" t="s">
        <v>5308</v>
      </c>
      <c r="P438" s="444" t="s">
        <v>13</v>
      </c>
      <c r="Q438" s="444" t="s">
        <v>5309</v>
      </c>
      <c r="R438" s="444" t="s">
        <v>33</v>
      </c>
      <c r="S438" s="444" t="s">
        <v>4393</v>
      </c>
      <c r="T438" s="444" t="s">
        <v>35</v>
      </c>
      <c r="U438" s="444" t="s">
        <v>5426</v>
      </c>
      <c r="V438" s="444">
        <v>60802</v>
      </c>
      <c r="W438" s="444" t="s">
        <v>72</v>
      </c>
      <c r="X438" s="444" t="s">
        <v>9</v>
      </c>
      <c r="Y438" s="444" t="s">
        <v>2</v>
      </c>
      <c r="Z438" s="444" t="s">
        <v>4021</v>
      </c>
      <c r="AA438" s="444" t="s">
        <v>73</v>
      </c>
      <c r="AB438" s="444" t="s">
        <v>4893</v>
      </c>
      <c r="AC438" s="444" t="s">
        <v>5118</v>
      </c>
      <c r="AD438" s="444" t="s">
        <v>188</v>
      </c>
      <c r="AE438" s="444" t="s">
        <v>5531</v>
      </c>
      <c r="AF438" s="444" t="s">
        <v>4477</v>
      </c>
      <c r="AG438" s="444" t="s">
        <v>3123</v>
      </c>
      <c r="AH438" s="444">
        <v>27845107</v>
      </c>
      <c r="AI438" s="444">
        <v>27845108</v>
      </c>
      <c r="AJ438" s="444" t="s">
        <v>6612</v>
      </c>
      <c r="AK438" s="447" t="s">
        <v>6611</v>
      </c>
      <c r="AL438" s="444" t="s">
        <v>5120</v>
      </c>
      <c r="AM438" s="444" t="s">
        <v>6613</v>
      </c>
      <c r="AO438" s="444" t="s">
        <v>5312</v>
      </c>
      <c r="AQ438" s="444" t="s">
        <v>5312</v>
      </c>
    </row>
    <row r="439" spans="1:46" x14ac:dyDescent="0.3">
      <c r="A439" s="444" t="str">
        <v>6479</v>
      </c>
      <c r="E439" s="445" t="s">
        <v>8000</v>
      </c>
      <c r="F439" s="446" t="s">
        <v>6558</v>
      </c>
      <c r="G439" s="444" t="s">
        <v>485</v>
      </c>
      <c r="H439" s="444" t="s">
        <v>1999</v>
      </c>
      <c r="I439" s="444" t="s">
        <v>2000</v>
      </c>
      <c r="J439" s="444" t="s">
        <v>741</v>
      </c>
      <c r="K439" s="444" t="s">
        <v>39</v>
      </c>
      <c r="L439" s="444" t="s">
        <v>6</v>
      </c>
      <c r="M439" s="444" t="s">
        <v>4</v>
      </c>
      <c r="N439" s="444" t="s">
        <v>102</v>
      </c>
      <c r="O439" s="444" t="s">
        <v>5308</v>
      </c>
      <c r="P439" s="444" t="s">
        <v>13</v>
      </c>
      <c r="Q439" s="444" t="s">
        <v>6387</v>
      </c>
      <c r="R439" s="444" t="s">
        <v>33</v>
      </c>
      <c r="S439" s="444" t="s">
        <v>4393</v>
      </c>
      <c r="T439" s="444" t="s">
        <v>35</v>
      </c>
      <c r="U439" s="444" t="s">
        <v>5426</v>
      </c>
      <c r="V439" s="444">
        <v>11204</v>
      </c>
      <c r="W439" s="444" t="s">
        <v>33</v>
      </c>
      <c r="X439" s="444" t="s">
        <v>14</v>
      </c>
      <c r="Y439" s="444" t="s">
        <v>4</v>
      </c>
      <c r="Z439" s="444" t="s">
        <v>3702</v>
      </c>
      <c r="AA439" s="444" t="s">
        <v>34</v>
      </c>
      <c r="AB439" s="444" t="s">
        <v>5033</v>
      </c>
      <c r="AC439" s="444" t="s">
        <v>5115</v>
      </c>
      <c r="AD439" s="444" t="s">
        <v>2001</v>
      </c>
      <c r="AE439" s="444" t="s">
        <v>1103</v>
      </c>
      <c r="AF439" s="444" t="s">
        <v>4474</v>
      </c>
      <c r="AG439" s="444" t="s">
        <v>3565</v>
      </c>
      <c r="AH439" s="444">
        <v>24102693</v>
      </c>
      <c r="AI439" s="444">
        <v>24102693</v>
      </c>
      <c r="AJ439" s="444" t="s">
        <v>3122</v>
      </c>
      <c r="AK439" s="447" t="s">
        <v>6559</v>
      </c>
      <c r="AL439" s="444" t="s">
        <v>6134</v>
      </c>
      <c r="AM439" s="444" t="s">
        <v>6135</v>
      </c>
      <c r="AO439" s="444" t="s">
        <v>5312</v>
      </c>
      <c r="AQ439" s="444" t="s">
        <v>5312</v>
      </c>
    </row>
    <row r="440" spans="1:46" x14ac:dyDescent="0.3">
      <c r="A440" s="444" t="str">
        <v>6480</v>
      </c>
      <c r="E440" s="445" t="s">
        <v>7989</v>
      </c>
      <c r="F440" s="446" t="s">
        <v>6519</v>
      </c>
      <c r="G440" s="444" t="s">
        <v>473</v>
      </c>
      <c r="H440" s="444" t="s">
        <v>1974</v>
      </c>
      <c r="I440" s="444" t="s">
        <v>4155</v>
      </c>
      <c r="J440" s="444" t="s">
        <v>4734</v>
      </c>
      <c r="K440" s="444" t="s">
        <v>3280</v>
      </c>
      <c r="L440" s="444" t="s">
        <v>3</v>
      </c>
      <c r="M440" s="444" t="s">
        <v>4729</v>
      </c>
      <c r="N440" s="444" t="s">
        <v>102</v>
      </c>
      <c r="O440" s="444" t="s">
        <v>5308</v>
      </c>
      <c r="P440" s="444" t="s">
        <v>13</v>
      </c>
      <c r="Q440" s="444" t="s">
        <v>6387</v>
      </c>
      <c r="R440" s="444" t="s">
        <v>33</v>
      </c>
      <c r="S440" s="444" t="s">
        <v>4393</v>
      </c>
      <c r="T440" s="444" t="s">
        <v>35</v>
      </c>
      <c r="U440" s="444" t="s">
        <v>5426</v>
      </c>
      <c r="V440" s="444">
        <v>60307</v>
      </c>
      <c r="W440" s="444" t="s">
        <v>72</v>
      </c>
      <c r="X440" s="444" t="s">
        <v>3</v>
      </c>
      <c r="Y440" s="444" t="s">
        <v>7</v>
      </c>
      <c r="Z440" s="444" t="s">
        <v>4006</v>
      </c>
      <c r="AA440" s="444" t="s">
        <v>73</v>
      </c>
      <c r="AB440" s="444" t="s">
        <v>515</v>
      </c>
      <c r="AC440" s="444" t="s">
        <v>5106</v>
      </c>
      <c r="AD440" s="444" t="s">
        <v>1975</v>
      </c>
      <c r="AE440" s="444" t="s">
        <v>5531</v>
      </c>
      <c r="AF440" s="444" t="s">
        <v>6520</v>
      </c>
      <c r="AG440" s="444" t="s">
        <v>6521</v>
      </c>
      <c r="AH440" s="444">
        <v>86121414</v>
      </c>
      <c r="AI440" s="444">
        <v>83120425</v>
      </c>
      <c r="AJ440" s="444" t="s">
        <v>4467</v>
      </c>
      <c r="AK440" s="447" t="s">
        <v>6522</v>
      </c>
      <c r="AL440" s="444" t="s">
        <v>6523</v>
      </c>
      <c r="AM440" s="444" t="s">
        <v>5937</v>
      </c>
      <c r="AO440" s="444" t="s">
        <v>5312</v>
      </c>
      <c r="AQ440" s="444" t="s">
        <v>5312</v>
      </c>
    </row>
    <row r="441" spans="1:46" x14ac:dyDescent="0.3">
      <c r="A441" s="444" t="str">
        <v>6498</v>
      </c>
      <c r="E441" s="445" t="s">
        <v>8039</v>
      </c>
      <c r="F441" s="446" t="s">
        <v>6677</v>
      </c>
      <c r="G441" s="444" t="s">
        <v>516</v>
      </c>
      <c r="H441" s="444" t="s">
        <v>2065</v>
      </c>
      <c r="I441" s="444" t="s">
        <v>3043</v>
      </c>
      <c r="J441" s="444" t="s">
        <v>110</v>
      </c>
      <c r="K441" s="444" t="s">
        <v>377</v>
      </c>
      <c r="L441" s="444" t="s">
        <v>2</v>
      </c>
      <c r="M441" s="444" t="s">
        <v>6</v>
      </c>
      <c r="N441" s="444" t="s">
        <v>102</v>
      </c>
      <c r="O441" s="444" t="s">
        <v>5308</v>
      </c>
      <c r="P441" s="444" t="s">
        <v>13</v>
      </c>
      <c r="Q441" s="444" t="s">
        <v>6387</v>
      </c>
      <c r="R441" s="444" t="s">
        <v>33</v>
      </c>
      <c r="S441" s="444" t="s">
        <v>4393</v>
      </c>
      <c r="T441" s="444" t="s">
        <v>35</v>
      </c>
      <c r="U441" s="444" t="s">
        <v>5426</v>
      </c>
      <c r="V441" s="444">
        <v>11910</v>
      </c>
      <c r="W441" s="444" t="s">
        <v>33</v>
      </c>
      <c r="X441" s="444" t="s">
        <v>378</v>
      </c>
      <c r="Y441" s="444" t="s">
        <v>11</v>
      </c>
      <c r="Z441" s="444" t="s">
        <v>3733</v>
      </c>
      <c r="AA441" s="444" t="s">
        <v>34</v>
      </c>
      <c r="AB441" s="444" t="s">
        <v>377</v>
      </c>
      <c r="AC441" s="444" t="s">
        <v>5137</v>
      </c>
      <c r="AD441" s="444" t="s">
        <v>395</v>
      </c>
      <c r="AE441" s="444" t="s">
        <v>5531</v>
      </c>
      <c r="AF441" s="444" t="s">
        <v>3319</v>
      </c>
      <c r="AG441" s="444" t="s">
        <v>2701</v>
      </c>
      <c r="AH441" s="444">
        <v>22005352</v>
      </c>
      <c r="AI441" s="444" t="s">
        <v>4769</v>
      </c>
      <c r="AJ441" s="444" t="s">
        <v>4225</v>
      </c>
      <c r="AK441" s="447" t="s">
        <v>6678</v>
      </c>
      <c r="AL441" s="444" t="s">
        <v>5076</v>
      </c>
      <c r="AM441" s="444" t="s">
        <v>6411</v>
      </c>
      <c r="AO441" s="444" t="s">
        <v>5312</v>
      </c>
      <c r="AQ441" s="444" t="s">
        <v>5312</v>
      </c>
    </row>
    <row r="442" spans="1:46" x14ac:dyDescent="0.3">
      <c r="A442" s="444" t="str">
        <v>6500</v>
      </c>
      <c r="E442" s="445" t="s">
        <v>8038</v>
      </c>
      <c r="F442" s="446" t="s">
        <v>6673</v>
      </c>
      <c r="G442" s="444" t="s">
        <v>514</v>
      </c>
      <c r="H442" s="444" t="s">
        <v>2064</v>
      </c>
      <c r="I442" s="444" t="s">
        <v>3042</v>
      </c>
      <c r="J442" s="444" t="s">
        <v>110</v>
      </c>
      <c r="K442" s="444" t="s">
        <v>377</v>
      </c>
      <c r="L442" s="444" t="s">
        <v>2</v>
      </c>
      <c r="M442" s="444" t="s">
        <v>6</v>
      </c>
      <c r="N442" s="444" t="s">
        <v>102</v>
      </c>
      <c r="O442" s="444" t="s">
        <v>5308</v>
      </c>
      <c r="P442" s="444" t="s">
        <v>13</v>
      </c>
      <c r="Q442" s="444" t="s">
        <v>6387</v>
      </c>
      <c r="R442" s="444" t="s">
        <v>33</v>
      </c>
      <c r="S442" s="444" t="s">
        <v>4393</v>
      </c>
      <c r="T442" s="444" t="s">
        <v>35</v>
      </c>
      <c r="U442" s="444" t="s">
        <v>5426</v>
      </c>
      <c r="V442" s="444">
        <v>11911</v>
      </c>
      <c r="W442" s="444" t="s">
        <v>33</v>
      </c>
      <c r="X442" s="444" t="s">
        <v>378</v>
      </c>
      <c r="Y442" s="444" t="s">
        <v>13</v>
      </c>
      <c r="Z442" s="444" t="s">
        <v>3734</v>
      </c>
      <c r="AA442" s="444" t="s">
        <v>34</v>
      </c>
      <c r="AB442" s="444" t="s">
        <v>377</v>
      </c>
      <c r="AC442" s="444" t="s">
        <v>5075</v>
      </c>
      <c r="AD442" s="444" t="s">
        <v>6674</v>
      </c>
      <c r="AE442" s="444" t="s">
        <v>5531</v>
      </c>
      <c r="AF442" s="444" t="s">
        <v>6675</v>
      </c>
      <c r="AG442" s="444" t="s">
        <v>2700</v>
      </c>
      <c r="AH442" s="444">
        <v>64245463</v>
      </c>
      <c r="AI442" s="444" t="s">
        <v>4769</v>
      </c>
      <c r="AJ442" s="444" t="s">
        <v>4236</v>
      </c>
      <c r="AK442" s="447" t="s">
        <v>6676</v>
      </c>
      <c r="AL442" s="444" t="s">
        <v>5076</v>
      </c>
      <c r="AM442" s="444" t="s">
        <v>6411</v>
      </c>
      <c r="AO442" s="444" t="s">
        <v>5312</v>
      </c>
      <c r="AQ442" s="444" t="s">
        <v>5312</v>
      </c>
    </row>
    <row r="443" spans="1:46" x14ac:dyDescent="0.3">
      <c r="A443" s="444" t="str">
        <v>6501</v>
      </c>
      <c r="E443" s="445" t="s">
        <v>8041</v>
      </c>
      <c r="F443" s="446" t="s">
        <v>6681</v>
      </c>
      <c r="G443" s="444" t="s">
        <v>519</v>
      </c>
      <c r="H443" s="444" t="s">
        <v>2070</v>
      </c>
      <c r="I443" s="444" t="s">
        <v>3044</v>
      </c>
      <c r="J443" s="444" t="s">
        <v>110</v>
      </c>
      <c r="K443" s="444" t="s">
        <v>377</v>
      </c>
      <c r="L443" s="444" t="s">
        <v>7</v>
      </c>
      <c r="M443" s="444" t="s">
        <v>6</v>
      </c>
      <c r="N443" s="444" t="s">
        <v>102</v>
      </c>
      <c r="O443" s="444" t="s">
        <v>5308</v>
      </c>
      <c r="P443" s="444" t="s">
        <v>13</v>
      </c>
      <c r="Q443" s="444" t="s">
        <v>5309</v>
      </c>
      <c r="R443" s="444" t="s">
        <v>33</v>
      </c>
      <c r="S443" s="444" t="s">
        <v>4393</v>
      </c>
      <c r="T443" s="444" t="s">
        <v>33</v>
      </c>
      <c r="U443" s="444" t="s">
        <v>5310</v>
      </c>
      <c r="V443" s="444">
        <v>11903</v>
      </c>
      <c r="W443" s="444" t="s">
        <v>33</v>
      </c>
      <c r="X443" s="444" t="s">
        <v>378</v>
      </c>
      <c r="Y443" s="444" t="s">
        <v>3</v>
      </c>
      <c r="Z443" s="444" t="s">
        <v>3726</v>
      </c>
      <c r="AA443" s="444" t="s">
        <v>34</v>
      </c>
      <c r="AB443" s="444" t="s">
        <v>377</v>
      </c>
      <c r="AC443" s="444" t="s">
        <v>412</v>
      </c>
      <c r="AD443" s="444" t="s">
        <v>4193</v>
      </c>
      <c r="AE443" s="444" t="s">
        <v>5531</v>
      </c>
      <c r="AF443" s="444" t="s">
        <v>6682</v>
      </c>
      <c r="AG443" s="444" t="s">
        <v>3453</v>
      </c>
      <c r="AH443" s="444">
        <v>27371302</v>
      </c>
      <c r="AI443" s="444">
        <v>85064780</v>
      </c>
      <c r="AJ443" s="444" t="s">
        <v>4263</v>
      </c>
      <c r="AK443" s="447" t="s">
        <v>6683</v>
      </c>
      <c r="AL443" s="444" t="s">
        <v>5138</v>
      </c>
      <c r="AM443" s="444" t="s">
        <v>5535</v>
      </c>
      <c r="AO443" s="444" t="s">
        <v>5312</v>
      </c>
      <c r="AQ443" s="444" t="s">
        <v>5312</v>
      </c>
    </row>
    <row r="444" spans="1:46" x14ac:dyDescent="0.3">
      <c r="A444" s="444" t="str">
        <v>6512</v>
      </c>
      <c r="E444" s="445" t="s">
        <v>7987</v>
      </c>
      <c r="F444" s="446" t="s">
        <v>6509</v>
      </c>
      <c r="G444" s="444" t="s">
        <v>1084</v>
      </c>
      <c r="H444" s="444" t="s">
        <v>1972</v>
      </c>
      <c r="I444" s="444" t="s">
        <v>4153</v>
      </c>
      <c r="J444" s="444" t="s">
        <v>4734</v>
      </c>
      <c r="K444" s="444" t="s">
        <v>3280</v>
      </c>
      <c r="L444" s="444" t="s">
        <v>5</v>
      </c>
      <c r="M444" s="444" t="s">
        <v>4729</v>
      </c>
      <c r="N444" s="444" t="s">
        <v>102</v>
      </c>
      <c r="O444" s="444" t="s">
        <v>5308</v>
      </c>
      <c r="P444" s="444" t="s">
        <v>13</v>
      </c>
      <c r="Q444" s="444" t="s">
        <v>5309</v>
      </c>
      <c r="R444" s="444" t="s">
        <v>33</v>
      </c>
      <c r="S444" s="444" t="s">
        <v>4393</v>
      </c>
      <c r="T444" s="444" t="s">
        <v>35</v>
      </c>
      <c r="U444" s="444" t="s">
        <v>5426</v>
      </c>
      <c r="V444" s="444">
        <v>60306</v>
      </c>
      <c r="W444" s="444" t="s">
        <v>72</v>
      </c>
      <c r="X444" s="444" t="s">
        <v>3</v>
      </c>
      <c r="Y444" s="444" t="s">
        <v>6</v>
      </c>
      <c r="Z444" s="444" t="s">
        <v>4005</v>
      </c>
      <c r="AA444" s="444" t="s">
        <v>73</v>
      </c>
      <c r="AB444" s="444" t="s">
        <v>515</v>
      </c>
      <c r="AC444" s="444" t="s">
        <v>580</v>
      </c>
      <c r="AD444" s="444" t="s">
        <v>580</v>
      </c>
      <c r="AE444" s="444" t="s">
        <v>5531</v>
      </c>
      <c r="AF444" s="444" t="s">
        <v>4468</v>
      </c>
      <c r="AG444" s="444" t="s">
        <v>3562</v>
      </c>
      <c r="AH444" s="444">
        <v>22005153</v>
      </c>
      <c r="AI444" s="444">
        <v>27300748</v>
      </c>
      <c r="AJ444" s="444" t="s">
        <v>6511</v>
      </c>
      <c r="AK444" s="447" t="s">
        <v>6512</v>
      </c>
      <c r="AL444" s="444" t="s">
        <v>6513</v>
      </c>
      <c r="AM444" s="444" t="s">
        <v>6514</v>
      </c>
      <c r="AO444" s="444" t="s">
        <v>5312</v>
      </c>
      <c r="AQ444" s="444" t="s">
        <v>5312</v>
      </c>
    </row>
    <row r="445" spans="1:46" x14ac:dyDescent="0.3">
      <c r="A445" s="444" t="str">
        <v>6564</v>
      </c>
      <c r="E445" s="445" t="s">
        <v>7955</v>
      </c>
      <c r="F445" s="446" t="s">
        <v>6409</v>
      </c>
      <c r="G445" s="444" t="s">
        <v>1219</v>
      </c>
      <c r="H445" s="444" t="s">
        <v>1916</v>
      </c>
      <c r="I445" s="444" t="s">
        <v>3037</v>
      </c>
      <c r="J445" s="444" t="s">
        <v>110</v>
      </c>
      <c r="K445" s="444" t="s">
        <v>377</v>
      </c>
      <c r="L445" s="444" t="s">
        <v>2</v>
      </c>
      <c r="M445" s="444" t="s">
        <v>6</v>
      </c>
      <c r="N445" s="444" t="s">
        <v>102</v>
      </c>
      <c r="O445" s="444" t="s">
        <v>5308</v>
      </c>
      <c r="P445" s="444" t="s">
        <v>13</v>
      </c>
      <c r="Q445" s="444" t="s">
        <v>6387</v>
      </c>
      <c r="R445" s="444" t="s">
        <v>33</v>
      </c>
      <c r="S445" s="444" t="s">
        <v>4393</v>
      </c>
      <c r="T445" s="444" t="s">
        <v>35</v>
      </c>
      <c r="U445" s="444" t="s">
        <v>5426</v>
      </c>
      <c r="V445" s="444">
        <v>11911</v>
      </c>
      <c r="W445" s="444" t="s">
        <v>33</v>
      </c>
      <c r="X445" s="444" t="s">
        <v>378</v>
      </c>
      <c r="Y445" s="444" t="s">
        <v>13</v>
      </c>
      <c r="Z445" s="444" t="s">
        <v>3734</v>
      </c>
      <c r="AA445" s="444" t="s">
        <v>34</v>
      </c>
      <c r="AB445" s="444" t="s">
        <v>377</v>
      </c>
      <c r="AC445" s="444" t="s">
        <v>5075</v>
      </c>
      <c r="AD445" s="444" t="s">
        <v>52</v>
      </c>
      <c r="AE445" s="444" t="s">
        <v>5531</v>
      </c>
      <c r="AF445" s="444" t="s">
        <v>1917</v>
      </c>
      <c r="AG445" s="444" t="s">
        <v>2680</v>
      </c>
      <c r="AH445" s="444">
        <v>27423098</v>
      </c>
      <c r="AI445" s="444" t="s">
        <v>4769</v>
      </c>
      <c r="AJ445" s="444" t="s">
        <v>4228</v>
      </c>
      <c r="AK445" s="447" t="s">
        <v>6410</v>
      </c>
      <c r="AL445" s="444" t="s">
        <v>5076</v>
      </c>
      <c r="AM445" s="444" t="s">
        <v>6411</v>
      </c>
      <c r="AO445" s="444" t="s">
        <v>5312</v>
      </c>
      <c r="AQ445" s="444" t="s">
        <v>5312</v>
      </c>
    </row>
    <row r="446" spans="1:46" x14ac:dyDescent="0.3">
      <c r="A446" s="444" t="str">
        <v>6565</v>
      </c>
      <c r="E446" s="445" t="s">
        <v>7960</v>
      </c>
      <c r="F446" s="446" t="s">
        <v>6427</v>
      </c>
      <c r="G446" s="444" t="s">
        <v>441</v>
      </c>
      <c r="H446" s="444" t="s">
        <v>1924</v>
      </c>
      <c r="I446" s="444" t="s">
        <v>2576</v>
      </c>
      <c r="J446" s="444" t="s">
        <v>4734</v>
      </c>
      <c r="K446" s="444" t="s">
        <v>3280</v>
      </c>
      <c r="L446" s="444" t="s">
        <v>1</v>
      </c>
      <c r="M446" s="444" t="s">
        <v>4729</v>
      </c>
      <c r="N446" s="444" t="s">
        <v>102</v>
      </c>
      <c r="O446" s="444" t="s">
        <v>5308</v>
      </c>
      <c r="P446" s="444" t="s">
        <v>13</v>
      </c>
      <c r="Q446" s="444" t="s">
        <v>5309</v>
      </c>
      <c r="R446" s="444" t="s">
        <v>33</v>
      </c>
      <c r="S446" s="444" t="s">
        <v>4393</v>
      </c>
      <c r="T446" s="444" t="s">
        <v>33</v>
      </c>
      <c r="U446" s="444" t="s">
        <v>5310</v>
      </c>
      <c r="V446" s="444">
        <v>60301</v>
      </c>
      <c r="W446" s="444" t="s">
        <v>72</v>
      </c>
      <c r="X446" s="444" t="s">
        <v>3</v>
      </c>
      <c r="Y446" s="444" t="s">
        <v>1</v>
      </c>
      <c r="Z446" s="444" t="s">
        <v>4000</v>
      </c>
      <c r="AA446" s="444" t="s">
        <v>73</v>
      </c>
      <c r="AB446" s="444" t="s">
        <v>515</v>
      </c>
      <c r="AC446" s="444" t="s">
        <v>515</v>
      </c>
      <c r="AD446" s="444" t="s">
        <v>407</v>
      </c>
      <c r="AE446" s="444" t="s">
        <v>5531</v>
      </c>
      <c r="AF446" s="444" t="s">
        <v>1925</v>
      </c>
      <c r="AG446" s="444" t="s">
        <v>2682</v>
      </c>
      <c r="AH446" s="444">
        <v>27302533</v>
      </c>
      <c r="AI446" s="444">
        <v>87350838</v>
      </c>
      <c r="AJ446" s="444" t="s">
        <v>6428</v>
      </c>
      <c r="AK446" s="447" t="s">
        <v>6429</v>
      </c>
      <c r="AL446" s="444" t="s">
        <v>5660</v>
      </c>
      <c r="AM446" s="444" t="s">
        <v>5804</v>
      </c>
      <c r="AO446" s="444" t="s">
        <v>5312</v>
      </c>
      <c r="AQ446" s="444" t="s">
        <v>5312</v>
      </c>
    </row>
    <row r="447" spans="1:46" x14ac:dyDescent="0.3">
      <c r="A447" s="444" t="str">
        <v>6567</v>
      </c>
      <c r="E447" s="445" t="s">
        <v>7961</v>
      </c>
      <c r="F447" s="446" t="s">
        <v>6430</v>
      </c>
      <c r="G447" s="444" t="s">
        <v>442</v>
      </c>
      <c r="H447" s="444" t="s">
        <v>1926</v>
      </c>
      <c r="I447" s="444" t="s">
        <v>4148</v>
      </c>
      <c r="J447" s="444" t="s">
        <v>4734</v>
      </c>
      <c r="K447" s="444" t="s">
        <v>3280</v>
      </c>
      <c r="L447" s="444" t="s">
        <v>11</v>
      </c>
      <c r="M447" s="444" t="s">
        <v>4729</v>
      </c>
      <c r="N447" s="444" t="s">
        <v>102</v>
      </c>
      <c r="O447" s="444" t="s">
        <v>5308</v>
      </c>
      <c r="P447" s="444" t="s">
        <v>13</v>
      </c>
      <c r="Q447" s="444" t="s">
        <v>5950</v>
      </c>
      <c r="R447" s="444" t="s">
        <v>33</v>
      </c>
      <c r="S447" s="444" t="s">
        <v>4393</v>
      </c>
      <c r="T447" s="444" t="s">
        <v>33</v>
      </c>
      <c r="U447" s="444" t="s">
        <v>5310</v>
      </c>
      <c r="V447" s="444">
        <v>60301</v>
      </c>
      <c r="W447" s="444" t="s">
        <v>72</v>
      </c>
      <c r="X447" s="444" t="s">
        <v>3</v>
      </c>
      <c r="Y447" s="444" t="s">
        <v>1</v>
      </c>
      <c r="Z447" s="444" t="s">
        <v>4000</v>
      </c>
      <c r="AA447" s="444" t="s">
        <v>73</v>
      </c>
      <c r="AB447" s="444" t="s">
        <v>515</v>
      </c>
      <c r="AC447" s="444" t="s">
        <v>515</v>
      </c>
      <c r="AD447" s="444" t="s">
        <v>4192</v>
      </c>
      <c r="AE447" s="444" t="s">
        <v>5531</v>
      </c>
      <c r="AF447" s="444" t="s">
        <v>4460</v>
      </c>
      <c r="AG447" s="444" t="s">
        <v>2884</v>
      </c>
      <c r="AH447" s="444">
        <v>22005082</v>
      </c>
      <c r="AI447" s="444">
        <v>87057408</v>
      </c>
      <c r="AJ447" s="444" t="s">
        <v>3114</v>
      </c>
      <c r="AK447" s="447" t="s">
        <v>6431</v>
      </c>
      <c r="AL447" s="444" t="s">
        <v>6432</v>
      </c>
      <c r="AM447" s="444" t="s">
        <v>6433</v>
      </c>
      <c r="AO447" s="444" t="s">
        <v>5312</v>
      </c>
      <c r="AQ447" s="444" t="s">
        <v>5312</v>
      </c>
    </row>
    <row r="448" spans="1:46" x14ac:dyDescent="0.3">
      <c r="A448" s="444" t="str">
        <v>6568</v>
      </c>
      <c r="E448" s="445" t="s">
        <v>8018</v>
      </c>
      <c r="F448" s="446" t="s">
        <v>6607</v>
      </c>
      <c r="G448" s="444" t="s">
        <v>498</v>
      </c>
      <c r="H448" s="444" t="s">
        <v>2024</v>
      </c>
      <c r="I448" s="444" t="s">
        <v>2025</v>
      </c>
      <c r="J448" s="444" t="s">
        <v>3</v>
      </c>
      <c r="K448" s="444" t="s">
        <v>58</v>
      </c>
      <c r="L448" s="444" t="s">
        <v>4</v>
      </c>
      <c r="M448" s="444" t="s">
        <v>9</v>
      </c>
      <c r="N448" s="444" t="s">
        <v>102</v>
      </c>
      <c r="O448" s="444" t="s">
        <v>5308</v>
      </c>
      <c r="P448" s="444" t="s">
        <v>13</v>
      </c>
      <c r="Q448" s="444" t="s">
        <v>5309</v>
      </c>
      <c r="R448" s="444" t="s">
        <v>33</v>
      </c>
      <c r="S448" s="444" t="s">
        <v>4393</v>
      </c>
      <c r="T448" s="444" t="s">
        <v>33</v>
      </c>
      <c r="U448" s="444" t="s">
        <v>5310</v>
      </c>
      <c r="V448" s="444">
        <v>20105</v>
      </c>
      <c r="W448" s="444" t="s">
        <v>35</v>
      </c>
      <c r="X448" s="444" t="s">
        <v>1</v>
      </c>
      <c r="Y448" s="444" t="s">
        <v>5</v>
      </c>
      <c r="Z448" s="444" t="s">
        <v>3740</v>
      </c>
      <c r="AA448" s="444" t="s">
        <v>58</v>
      </c>
      <c r="AB448" s="444" t="s">
        <v>58</v>
      </c>
      <c r="AC448" s="444" t="s">
        <v>4925</v>
      </c>
      <c r="AD448" s="444" t="s">
        <v>598</v>
      </c>
      <c r="AE448" s="444" t="s">
        <v>1103</v>
      </c>
      <c r="AF448" s="444" t="s">
        <v>3566</v>
      </c>
      <c r="AG448" s="444" t="s">
        <v>2896</v>
      </c>
      <c r="AH448" s="444">
        <v>24386427</v>
      </c>
      <c r="AI448" s="444">
        <v>24386427</v>
      </c>
      <c r="AJ448" s="444" t="s">
        <v>6608</v>
      </c>
      <c r="AK448" s="447" t="s">
        <v>6609</v>
      </c>
      <c r="AL448" s="444" t="s">
        <v>4965</v>
      </c>
      <c r="AM448" s="444" t="s">
        <v>5396</v>
      </c>
      <c r="AO448" s="444" t="s">
        <v>5312</v>
      </c>
      <c r="AQ448" s="444" t="s">
        <v>5312</v>
      </c>
    </row>
    <row r="449" spans="1:43" x14ac:dyDescent="0.3">
      <c r="A449" s="444" t="str">
        <v>6569</v>
      </c>
      <c r="E449" s="445" t="s">
        <v>7997</v>
      </c>
      <c r="F449" s="446" t="s">
        <v>6549</v>
      </c>
      <c r="G449" s="444" t="s">
        <v>480</v>
      </c>
      <c r="H449" s="444" t="s">
        <v>1993</v>
      </c>
      <c r="I449" s="444" t="s">
        <v>4207</v>
      </c>
      <c r="J449" s="444" t="s">
        <v>3</v>
      </c>
      <c r="K449" s="444" t="s">
        <v>58</v>
      </c>
      <c r="L449" s="444" t="s">
        <v>3</v>
      </c>
      <c r="M449" s="444" t="s">
        <v>9</v>
      </c>
      <c r="N449" s="444" t="s">
        <v>102</v>
      </c>
      <c r="O449" s="444" t="s">
        <v>5308</v>
      </c>
      <c r="P449" s="444" t="s">
        <v>13</v>
      </c>
      <c r="Q449" s="444" t="s">
        <v>5309</v>
      </c>
      <c r="R449" s="444" t="s">
        <v>33</v>
      </c>
      <c r="S449" s="444" t="s">
        <v>4393</v>
      </c>
      <c r="T449" s="444" t="s">
        <v>35</v>
      </c>
      <c r="U449" s="444" t="s">
        <v>5426</v>
      </c>
      <c r="V449" s="444">
        <v>20107</v>
      </c>
      <c r="W449" s="444" t="s">
        <v>35</v>
      </c>
      <c r="X449" s="444" t="s">
        <v>1</v>
      </c>
      <c r="Y449" s="444" t="s">
        <v>7</v>
      </c>
      <c r="Z449" s="444" t="s">
        <v>3742</v>
      </c>
      <c r="AA449" s="444" t="s">
        <v>58</v>
      </c>
      <c r="AB449" s="444" t="s">
        <v>58</v>
      </c>
      <c r="AC449" s="444" t="s">
        <v>276</v>
      </c>
      <c r="AD449" s="444" t="s">
        <v>631</v>
      </c>
      <c r="AE449" s="444" t="s">
        <v>1103</v>
      </c>
      <c r="AF449" s="444" t="s">
        <v>1994</v>
      </c>
      <c r="AG449" s="444" t="s">
        <v>3120</v>
      </c>
      <c r="AH449" s="444">
        <v>24821159</v>
      </c>
      <c r="AI449" s="444" t="s">
        <v>4769</v>
      </c>
      <c r="AJ449" s="444" t="s">
        <v>4472</v>
      </c>
      <c r="AK449" s="447" t="s">
        <v>6550</v>
      </c>
      <c r="AL449" s="444" t="s">
        <v>4785</v>
      </c>
      <c r="AM449" s="444" t="s">
        <v>5563</v>
      </c>
      <c r="AO449" s="444" t="s">
        <v>5312</v>
      </c>
      <c r="AQ449" s="444" t="s">
        <v>5312</v>
      </c>
    </row>
    <row r="450" spans="1:43" x14ac:dyDescent="0.3">
      <c r="A450" s="444" t="str">
        <v>6570</v>
      </c>
      <c r="E450" s="445" t="s">
        <v>7951</v>
      </c>
      <c r="F450" s="446" t="s">
        <v>6396</v>
      </c>
      <c r="G450" s="444" t="s">
        <v>433</v>
      </c>
      <c r="H450" s="444" t="s">
        <v>1908</v>
      </c>
      <c r="I450" s="444" t="s">
        <v>1909</v>
      </c>
      <c r="J450" s="461" t="s">
        <v>378</v>
      </c>
      <c r="K450" s="462" t="s">
        <v>4216</v>
      </c>
      <c r="L450" s="462" t="s">
        <v>11</v>
      </c>
      <c r="M450" s="461" t="s">
        <v>13</v>
      </c>
      <c r="N450" s="444" t="s">
        <v>102</v>
      </c>
      <c r="O450" s="444" t="s">
        <v>5308</v>
      </c>
      <c r="P450" s="444" t="s">
        <v>13</v>
      </c>
      <c r="Q450" s="444" t="s">
        <v>6387</v>
      </c>
      <c r="R450" s="444" t="s">
        <v>33</v>
      </c>
      <c r="S450" s="444" t="s">
        <v>4393</v>
      </c>
      <c r="T450" s="444" t="s">
        <v>35</v>
      </c>
      <c r="U450" s="444" t="s">
        <v>5426</v>
      </c>
      <c r="V450" s="444">
        <v>21404</v>
      </c>
      <c r="W450" s="444" t="s">
        <v>35</v>
      </c>
      <c r="X450" s="444" t="s">
        <v>110</v>
      </c>
      <c r="Y450" s="444" t="s">
        <v>4</v>
      </c>
      <c r="Z450" s="444" t="s">
        <v>3830</v>
      </c>
      <c r="AA450" s="444" t="s">
        <v>58</v>
      </c>
      <c r="AB450" s="444" t="s">
        <v>111</v>
      </c>
      <c r="AC450" s="444" t="s">
        <v>59</v>
      </c>
      <c r="AD450" s="444" t="s">
        <v>59</v>
      </c>
      <c r="AE450" s="444" t="s">
        <v>5615</v>
      </c>
      <c r="AF450" s="444" t="s">
        <v>6397</v>
      </c>
      <c r="AG450" s="444" t="s">
        <v>2883</v>
      </c>
      <c r="AH450" s="444">
        <v>41051063</v>
      </c>
      <c r="AI450" s="444" t="s">
        <v>4769</v>
      </c>
      <c r="AJ450" s="444" t="s">
        <v>2626</v>
      </c>
      <c r="AK450" s="447" t="s">
        <v>6398</v>
      </c>
      <c r="AL450" s="444" t="s">
        <v>6258</v>
      </c>
      <c r="AM450" s="444" t="s">
        <v>6259</v>
      </c>
      <c r="AO450" s="444" t="s">
        <v>5312</v>
      </c>
      <c r="AQ450" s="444" t="s">
        <v>5312</v>
      </c>
    </row>
    <row r="451" spans="1:43" x14ac:dyDescent="0.3">
      <c r="A451" s="444" t="str">
        <v>6571</v>
      </c>
      <c r="E451" s="445" t="s">
        <v>7952</v>
      </c>
      <c r="F451" s="446" t="s">
        <v>6399</v>
      </c>
      <c r="G451" s="444" t="s">
        <v>434</v>
      </c>
      <c r="H451" s="444" t="s">
        <v>1910</v>
      </c>
      <c r="I451" s="444" t="s">
        <v>4146</v>
      </c>
      <c r="J451" s="444" t="s">
        <v>4741</v>
      </c>
      <c r="K451" s="444" t="s">
        <v>101</v>
      </c>
      <c r="L451" s="444" t="s">
        <v>1</v>
      </c>
      <c r="M451" s="444" t="s">
        <v>99</v>
      </c>
      <c r="N451" s="444" t="s">
        <v>102</v>
      </c>
      <c r="O451" s="444" t="s">
        <v>5308</v>
      </c>
      <c r="P451" s="444" t="s">
        <v>13</v>
      </c>
      <c r="Q451" s="444" t="s">
        <v>6387</v>
      </c>
      <c r="R451" s="444" t="s">
        <v>33</v>
      </c>
      <c r="S451" s="444" t="s">
        <v>4393</v>
      </c>
      <c r="T451" s="444" t="s">
        <v>35</v>
      </c>
      <c r="U451" s="444" t="s">
        <v>5426</v>
      </c>
      <c r="V451" s="444">
        <v>41002</v>
      </c>
      <c r="W451" s="444" t="s">
        <v>102</v>
      </c>
      <c r="X451" s="444" t="s">
        <v>11</v>
      </c>
      <c r="Y451" s="444" t="s">
        <v>2</v>
      </c>
      <c r="Z451" s="444" t="s">
        <v>3923</v>
      </c>
      <c r="AA451" s="444" t="s">
        <v>103</v>
      </c>
      <c r="AB451" s="444" t="s">
        <v>101</v>
      </c>
      <c r="AC451" s="444" t="s">
        <v>588</v>
      </c>
      <c r="AD451" s="444" t="s">
        <v>1911</v>
      </c>
      <c r="AE451" s="444" t="s">
        <v>5615</v>
      </c>
      <c r="AF451" s="444" t="s">
        <v>6400</v>
      </c>
      <c r="AG451" s="444" t="s">
        <v>4147</v>
      </c>
      <c r="AH451" s="444">
        <v>87551311</v>
      </c>
      <c r="AI451" s="444" t="s">
        <v>4769</v>
      </c>
      <c r="AJ451" s="444" t="s">
        <v>2627</v>
      </c>
      <c r="AK451" s="447" t="s">
        <v>6401</v>
      </c>
      <c r="AL451" s="444" t="s">
        <v>5060</v>
      </c>
      <c r="AM451" s="444" t="s">
        <v>6005</v>
      </c>
      <c r="AO451" s="444" t="s">
        <v>5312</v>
      </c>
      <c r="AQ451" s="444" t="s">
        <v>5312</v>
      </c>
    </row>
    <row r="452" spans="1:43" x14ac:dyDescent="0.3">
      <c r="A452" s="444" t="str">
        <v>6624</v>
      </c>
      <c r="E452" s="445" t="s">
        <v>7964</v>
      </c>
      <c r="F452" s="446" t="s">
        <v>6441</v>
      </c>
      <c r="G452" s="444" t="s">
        <v>446</v>
      </c>
      <c r="H452" s="444" t="s">
        <v>1929</v>
      </c>
      <c r="I452" s="444" t="s">
        <v>1930</v>
      </c>
      <c r="J452" s="444" t="s">
        <v>62</v>
      </c>
      <c r="K452" s="444" t="s">
        <v>109</v>
      </c>
      <c r="L452" s="444" t="s">
        <v>14</v>
      </c>
      <c r="M452" s="444" t="s">
        <v>11</v>
      </c>
      <c r="N452" s="444" t="s">
        <v>102</v>
      </c>
      <c r="O452" s="444" t="s">
        <v>5308</v>
      </c>
      <c r="P452" s="444" t="s">
        <v>13</v>
      </c>
      <c r="Q452" s="444" t="s">
        <v>6387</v>
      </c>
      <c r="R452" s="444" t="s">
        <v>33</v>
      </c>
      <c r="S452" s="444" t="s">
        <v>4393</v>
      </c>
      <c r="T452" s="444" t="s">
        <v>35</v>
      </c>
      <c r="U452" s="444" t="s">
        <v>5426</v>
      </c>
      <c r="V452" s="444">
        <v>21011</v>
      </c>
      <c r="W452" s="444" t="s">
        <v>35</v>
      </c>
      <c r="X452" s="444" t="s">
        <v>11</v>
      </c>
      <c r="Y452" s="444" t="s">
        <v>13</v>
      </c>
      <c r="Z452" s="444" t="s">
        <v>3806</v>
      </c>
      <c r="AA452" s="444" t="s">
        <v>58</v>
      </c>
      <c r="AB452" s="444" t="s">
        <v>109</v>
      </c>
      <c r="AC452" s="444" t="s">
        <v>5083</v>
      </c>
      <c r="AD452" s="444" t="s">
        <v>722</v>
      </c>
      <c r="AE452" s="444" t="s">
        <v>5615</v>
      </c>
      <c r="AF452" s="444" t="s">
        <v>125</v>
      </c>
      <c r="AG452" s="444" t="s">
        <v>2683</v>
      </c>
      <c r="AH452" s="444">
        <v>24695598</v>
      </c>
      <c r="AI452" s="444">
        <v>24695598</v>
      </c>
      <c r="AJ452" s="444" t="s">
        <v>3311</v>
      </c>
      <c r="AK452" s="447" t="s">
        <v>6442</v>
      </c>
      <c r="AL452" s="444" t="s">
        <v>5084</v>
      </c>
      <c r="AM452" s="444" t="s">
        <v>6443</v>
      </c>
      <c r="AO452" s="444" t="s">
        <v>5312</v>
      </c>
      <c r="AQ452" s="444" t="s">
        <v>5312</v>
      </c>
    </row>
    <row r="453" spans="1:43" x14ac:dyDescent="0.3">
      <c r="A453" s="444" t="str">
        <v>6625</v>
      </c>
      <c r="E453" s="445" t="s">
        <v>7953</v>
      </c>
      <c r="F453" s="446" t="s">
        <v>6402</v>
      </c>
      <c r="G453" s="444" t="s">
        <v>1218</v>
      </c>
      <c r="H453" s="444" t="s">
        <v>1912</v>
      </c>
      <c r="I453" s="444" t="s">
        <v>1913</v>
      </c>
      <c r="J453" s="444" t="s">
        <v>62</v>
      </c>
      <c r="K453" s="444" t="s">
        <v>109</v>
      </c>
      <c r="L453" s="444" t="s">
        <v>15</v>
      </c>
      <c r="M453" s="444" t="s">
        <v>11</v>
      </c>
      <c r="N453" s="444" t="s">
        <v>102</v>
      </c>
      <c r="O453" s="444" t="s">
        <v>5308</v>
      </c>
      <c r="P453" s="444" t="s">
        <v>13</v>
      </c>
      <c r="Q453" s="444" t="s">
        <v>6387</v>
      </c>
      <c r="R453" s="444" t="s">
        <v>33</v>
      </c>
      <c r="S453" s="444" t="s">
        <v>4393</v>
      </c>
      <c r="T453" s="444" t="s">
        <v>35</v>
      </c>
      <c r="U453" s="444" t="s">
        <v>5426</v>
      </c>
      <c r="V453" s="444">
        <v>21013</v>
      </c>
      <c r="W453" s="444" t="s">
        <v>35</v>
      </c>
      <c r="X453" s="444" t="s">
        <v>11</v>
      </c>
      <c r="Y453" s="444" t="s">
        <v>15</v>
      </c>
      <c r="Z453" s="444" t="s">
        <v>3808</v>
      </c>
      <c r="AA453" s="444" t="s">
        <v>58</v>
      </c>
      <c r="AB453" s="444" t="s">
        <v>109</v>
      </c>
      <c r="AC453" s="444" t="s">
        <v>5071</v>
      </c>
      <c r="AD453" s="444" t="s">
        <v>726</v>
      </c>
      <c r="AE453" s="444" t="s">
        <v>5615</v>
      </c>
      <c r="AF453" s="444" t="s">
        <v>6403</v>
      </c>
      <c r="AG453" s="444" t="s">
        <v>2678</v>
      </c>
      <c r="AH453" s="444">
        <v>73006494</v>
      </c>
      <c r="AI453" s="444" t="s">
        <v>4769</v>
      </c>
      <c r="AJ453" s="444" t="s">
        <v>4457</v>
      </c>
      <c r="AK453" s="447" t="s">
        <v>6404</v>
      </c>
      <c r="AL453" s="444" t="s">
        <v>5072</v>
      </c>
      <c r="AM453" s="444" t="s">
        <v>6405</v>
      </c>
      <c r="AO453" s="444" t="s">
        <v>5312</v>
      </c>
      <c r="AQ453" s="444" t="s">
        <v>5312</v>
      </c>
    </row>
    <row r="454" spans="1:43" x14ac:dyDescent="0.3">
      <c r="A454" s="444" t="str">
        <v>6631</v>
      </c>
      <c r="E454" s="445" t="s">
        <v>8026</v>
      </c>
      <c r="F454" s="446" t="s">
        <v>6635</v>
      </c>
      <c r="G454" s="444" t="s">
        <v>505</v>
      </c>
      <c r="H454" s="444" t="s">
        <v>2038</v>
      </c>
      <c r="I454" s="444" t="s">
        <v>2039</v>
      </c>
      <c r="J454" s="444" t="s">
        <v>62</v>
      </c>
      <c r="K454" s="444" t="s">
        <v>109</v>
      </c>
      <c r="L454" s="444" t="s">
        <v>15</v>
      </c>
      <c r="M454" s="444" t="s">
        <v>11</v>
      </c>
      <c r="N454" s="444" t="s">
        <v>102</v>
      </c>
      <c r="O454" s="444" t="s">
        <v>5308</v>
      </c>
      <c r="P454" s="444" t="s">
        <v>13</v>
      </c>
      <c r="Q454" s="444" t="s">
        <v>6387</v>
      </c>
      <c r="R454" s="444" t="s">
        <v>33</v>
      </c>
      <c r="S454" s="444" t="s">
        <v>4393</v>
      </c>
      <c r="T454" s="444" t="s">
        <v>35</v>
      </c>
      <c r="U454" s="444" t="s">
        <v>5426</v>
      </c>
      <c r="V454" s="444">
        <v>21013</v>
      </c>
      <c r="W454" s="444" t="s">
        <v>35</v>
      </c>
      <c r="X454" s="444" t="s">
        <v>11</v>
      </c>
      <c r="Y454" s="444" t="s">
        <v>15</v>
      </c>
      <c r="Z454" s="444" t="s">
        <v>3808</v>
      </c>
      <c r="AA454" s="444" t="s">
        <v>58</v>
      </c>
      <c r="AB454" s="444" t="s">
        <v>109</v>
      </c>
      <c r="AC454" s="444" t="s">
        <v>5071</v>
      </c>
      <c r="AD454" s="444" t="s">
        <v>81</v>
      </c>
      <c r="AE454" s="444" t="s">
        <v>5615</v>
      </c>
      <c r="AF454" s="444" t="s">
        <v>161</v>
      </c>
      <c r="AG454" s="444" t="s">
        <v>2898</v>
      </c>
      <c r="AH454" s="444">
        <v>73003742</v>
      </c>
      <c r="AI454" s="444">
        <v>85304205</v>
      </c>
      <c r="AJ454" s="444" t="s">
        <v>5123</v>
      </c>
      <c r="AK454" s="447" t="s">
        <v>6636</v>
      </c>
      <c r="AL454" s="444" t="s">
        <v>5072</v>
      </c>
      <c r="AM454" s="444" t="s">
        <v>6004</v>
      </c>
      <c r="AO454" s="444" t="s">
        <v>5312</v>
      </c>
      <c r="AQ454" s="444" t="s">
        <v>5312</v>
      </c>
    </row>
    <row r="455" spans="1:43" x14ac:dyDescent="0.3">
      <c r="A455" s="444" t="str">
        <v>6632</v>
      </c>
      <c r="E455" s="445" t="s">
        <v>8027</v>
      </c>
      <c r="F455" s="446" t="s">
        <v>6637</v>
      </c>
      <c r="G455" s="444" t="s">
        <v>506</v>
      </c>
      <c r="H455" s="444" t="s">
        <v>2040</v>
      </c>
      <c r="I455" s="444" t="s">
        <v>2041</v>
      </c>
      <c r="J455" s="461" t="s">
        <v>378</v>
      </c>
      <c r="K455" s="462" t="s">
        <v>4216</v>
      </c>
      <c r="L455" s="462" t="s">
        <v>10</v>
      </c>
      <c r="M455" s="461" t="s">
        <v>13</v>
      </c>
      <c r="N455" s="444" t="s">
        <v>102</v>
      </c>
      <c r="O455" s="444" t="s">
        <v>5308</v>
      </c>
      <c r="P455" s="444" t="s">
        <v>13</v>
      </c>
      <c r="Q455" s="444" t="s">
        <v>6387</v>
      </c>
      <c r="R455" s="444" t="s">
        <v>33</v>
      </c>
      <c r="S455" s="444" t="s">
        <v>4393</v>
      </c>
      <c r="T455" s="444" t="s">
        <v>35</v>
      </c>
      <c r="U455" s="444" t="s">
        <v>5426</v>
      </c>
      <c r="V455" s="444">
        <v>21401</v>
      </c>
      <c r="W455" s="444" t="s">
        <v>35</v>
      </c>
      <c r="X455" s="444" t="s">
        <v>110</v>
      </c>
      <c r="Y455" s="444" t="s">
        <v>1</v>
      </c>
      <c r="Z455" s="444" t="s">
        <v>3827</v>
      </c>
      <c r="AA455" s="444" t="s">
        <v>58</v>
      </c>
      <c r="AB455" s="444" t="s">
        <v>111</v>
      </c>
      <c r="AC455" s="444" t="s">
        <v>111</v>
      </c>
      <c r="AD455" s="444" t="s">
        <v>733</v>
      </c>
      <c r="AE455" s="444" t="s">
        <v>5615</v>
      </c>
      <c r="AF455" s="444" t="s">
        <v>6638</v>
      </c>
      <c r="AG455" s="444" t="s">
        <v>2899</v>
      </c>
      <c r="AH455" s="444">
        <v>41051140</v>
      </c>
      <c r="AI455" s="444">
        <v>41051140</v>
      </c>
      <c r="AJ455" s="444" t="s">
        <v>5124</v>
      </c>
      <c r="AK455" s="447" t="s">
        <v>6639</v>
      </c>
      <c r="AL455" s="444" t="s">
        <v>5637</v>
      </c>
      <c r="AM455" s="444" t="s">
        <v>5638</v>
      </c>
      <c r="AO455" s="444" t="s">
        <v>5312</v>
      </c>
      <c r="AQ455" s="444" t="s">
        <v>5312</v>
      </c>
    </row>
    <row r="456" spans="1:43" x14ac:dyDescent="0.3">
      <c r="A456" s="444" t="str">
        <v>6636</v>
      </c>
      <c r="E456" s="445" t="s">
        <v>8025</v>
      </c>
      <c r="F456" s="446" t="s">
        <v>6631</v>
      </c>
      <c r="G456" s="444" t="s">
        <v>894</v>
      </c>
      <c r="H456" s="444" t="s">
        <v>2037</v>
      </c>
      <c r="I456" s="444" t="s">
        <v>2584</v>
      </c>
      <c r="J456" s="444" t="s">
        <v>62</v>
      </c>
      <c r="K456" s="444" t="s">
        <v>109</v>
      </c>
      <c r="L456" s="444" t="s">
        <v>7</v>
      </c>
      <c r="M456" s="444" t="s">
        <v>11</v>
      </c>
      <c r="N456" s="444" t="s">
        <v>102</v>
      </c>
      <c r="O456" s="444" t="s">
        <v>5308</v>
      </c>
      <c r="P456" s="444" t="s">
        <v>13</v>
      </c>
      <c r="Q456" s="444" t="s">
        <v>5309</v>
      </c>
      <c r="R456" s="444" t="s">
        <v>33</v>
      </c>
      <c r="S456" s="444" t="s">
        <v>4393</v>
      </c>
      <c r="T456" s="444" t="s">
        <v>35</v>
      </c>
      <c r="U456" s="444" t="s">
        <v>5426</v>
      </c>
      <c r="V456" s="444">
        <v>21011</v>
      </c>
      <c r="W456" s="444" t="s">
        <v>35</v>
      </c>
      <c r="X456" s="444" t="s">
        <v>11</v>
      </c>
      <c r="Y456" s="444" t="s">
        <v>13</v>
      </c>
      <c r="Z456" s="444" t="s">
        <v>3806</v>
      </c>
      <c r="AA456" s="444" t="s">
        <v>58</v>
      </c>
      <c r="AB456" s="444" t="s">
        <v>109</v>
      </c>
      <c r="AC456" s="444" t="s">
        <v>5083</v>
      </c>
      <c r="AD456" s="444" t="s">
        <v>398</v>
      </c>
      <c r="AE456" s="444" t="s">
        <v>5615</v>
      </c>
      <c r="AF456" s="444" t="s">
        <v>6632</v>
      </c>
      <c r="AG456" s="444" t="s">
        <v>3124</v>
      </c>
      <c r="AH456" s="444">
        <v>24615910</v>
      </c>
      <c r="AI456" s="444" t="s">
        <v>4769</v>
      </c>
      <c r="AJ456" s="444" t="s">
        <v>4480</v>
      </c>
      <c r="AK456" s="447" t="s">
        <v>6633</v>
      </c>
      <c r="AL456" s="444" t="s">
        <v>5095</v>
      </c>
      <c r="AM456" s="444" t="s">
        <v>6634</v>
      </c>
      <c r="AO456" s="444" t="s">
        <v>5312</v>
      </c>
      <c r="AQ456" s="444" t="s">
        <v>5312</v>
      </c>
    </row>
    <row r="457" spans="1:43" x14ac:dyDescent="0.3">
      <c r="A457" s="444" t="str">
        <v>6666</v>
      </c>
      <c r="E457" s="445" t="s">
        <v>7981</v>
      </c>
      <c r="F457" s="446" t="s">
        <v>6496</v>
      </c>
      <c r="G457" s="444" t="s">
        <v>464</v>
      </c>
      <c r="H457" s="444" t="s">
        <v>1960</v>
      </c>
      <c r="I457" s="444" t="s">
        <v>1961</v>
      </c>
      <c r="J457" s="444" t="s">
        <v>62</v>
      </c>
      <c r="K457" s="444" t="s">
        <v>109</v>
      </c>
      <c r="L457" s="444" t="s">
        <v>7</v>
      </c>
      <c r="M457" s="444" t="s">
        <v>11</v>
      </c>
      <c r="N457" s="444" t="s">
        <v>102</v>
      </c>
      <c r="O457" s="444" t="s">
        <v>5308</v>
      </c>
      <c r="P457" s="444" t="s">
        <v>13</v>
      </c>
      <c r="Q457" s="444" t="s">
        <v>5309</v>
      </c>
      <c r="R457" s="444" t="s">
        <v>33</v>
      </c>
      <c r="S457" s="444" t="s">
        <v>4393</v>
      </c>
      <c r="T457" s="444" t="s">
        <v>35</v>
      </c>
      <c r="U457" s="444" t="s">
        <v>5426</v>
      </c>
      <c r="V457" s="444">
        <v>21013</v>
      </c>
      <c r="W457" s="444" t="s">
        <v>35</v>
      </c>
      <c r="X457" s="444" t="s">
        <v>11</v>
      </c>
      <c r="Y457" s="444" t="s">
        <v>15</v>
      </c>
      <c r="Z457" s="444" t="s">
        <v>3808</v>
      </c>
      <c r="AA457" s="444" t="s">
        <v>58</v>
      </c>
      <c r="AB457" s="444" t="s">
        <v>109</v>
      </c>
      <c r="AC457" s="444" t="s">
        <v>5071</v>
      </c>
      <c r="AD457" s="444" t="s">
        <v>515</v>
      </c>
      <c r="AE457" s="444" t="s">
        <v>5615</v>
      </c>
      <c r="AF457" s="444" t="s">
        <v>1962</v>
      </c>
      <c r="AG457" s="444" t="s">
        <v>2690</v>
      </c>
      <c r="AH457" s="444">
        <v>86114093</v>
      </c>
      <c r="AI457" s="444" t="s">
        <v>4769</v>
      </c>
      <c r="AJ457" s="444" t="s">
        <v>3315</v>
      </c>
      <c r="AK457" s="447" t="s">
        <v>6497</v>
      </c>
      <c r="AL457" s="444" t="s">
        <v>5096</v>
      </c>
      <c r="AM457" s="444" t="s">
        <v>6495</v>
      </c>
      <c r="AO457" s="444" t="s">
        <v>5312</v>
      </c>
      <c r="AQ457" s="444" t="s">
        <v>5312</v>
      </c>
    </row>
    <row r="458" spans="1:43" x14ac:dyDescent="0.3">
      <c r="A458" s="444" t="str">
        <v>6667</v>
      </c>
      <c r="E458" s="445" t="s">
        <v>7967</v>
      </c>
      <c r="F458" s="446" t="s">
        <v>6449</v>
      </c>
      <c r="G458" s="444" t="s">
        <v>449</v>
      </c>
      <c r="H458" s="444" t="s">
        <v>1936</v>
      </c>
      <c r="I458" s="444" t="s">
        <v>2578</v>
      </c>
      <c r="J458" s="444" t="s">
        <v>378</v>
      </c>
      <c r="K458" s="444" t="s">
        <v>4216</v>
      </c>
      <c r="L458" s="444" t="s">
        <v>9</v>
      </c>
      <c r="M458" s="444" t="s">
        <v>13</v>
      </c>
      <c r="N458" s="444" t="s">
        <v>102</v>
      </c>
      <c r="O458" s="444" t="s">
        <v>5308</v>
      </c>
      <c r="P458" s="444" t="s">
        <v>13</v>
      </c>
      <c r="Q458" s="444" t="s">
        <v>5309</v>
      </c>
      <c r="R458" s="444" t="s">
        <v>33</v>
      </c>
      <c r="S458" s="444" t="s">
        <v>4393</v>
      </c>
      <c r="T458" s="444" t="s">
        <v>35</v>
      </c>
      <c r="U458" s="444" t="s">
        <v>5426</v>
      </c>
      <c r="V458" s="444">
        <v>21402</v>
      </c>
      <c r="W458" s="444" t="s">
        <v>35</v>
      </c>
      <c r="X458" s="444" t="s">
        <v>110</v>
      </c>
      <c r="Y458" s="444" t="s">
        <v>2</v>
      </c>
      <c r="Z458" s="444" t="s">
        <v>3828</v>
      </c>
      <c r="AA458" s="444" t="s">
        <v>58</v>
      </c>
      <c r="AB458" s="444" t="s">
        <v>111</v>
      </c>
      <c r="AC458" s="444" t="s">
        <v>5088</v>
      </c>
      <c r="AD458" s="444" t="s">
        <v>527</v>
      </c>
      <c r="AE458" s="444" t="s">
        <v>5615</v>
      </c>
      <c r="AF458" s="444" t="s">
        <v>6450</v>
      </c>
      <c r="AG458" s="444" t="s">
        <v>3116</v>
      </c>
      <c r="AH458" s="444">
        <v>41051143</v>
      </c>
      <c r="AI458" s="444" t="s">
        <v>4769</v>
      </c>
      <c r="AJ458" s="444" t="s">
        <v>2886</v>
      </c>
      <c r="AK458" s="447" t="s">
        <v>6451</v>
      </c>
      <c r="AL458" s="444" t="s">
        <v>5089</v>
      </c>
      <c r="AM458" s="444" t="s">
        <v>6452</v>
      </c>
      <c r="AO458" s="444" t="s">
        <v>5312</v>
      </c>
      <c r="AQ458" s="444" t="s">
        <v>5312</v>
      </c>
    </row>
    <row r="459" spans="1:43" x14ac:dyDescent="0.3">
      <c r="A459" s="444" t="str">
        <v>6676</v>
      </c>
      <c r="E459" s="445" t="s">
        <v>8016</v>
      </c>
      <c r="F459" s="446" t="s">
        <v>6603</v>
      </c>
      <c r="G459" s="444" t="s">
        <v>892</v>
      </c>
      <c r="H459" s="444" t="s">
        <v>2018</v>
      </c>
      <c r="I459" s="444" t="s">
        <v>2019</v>
      </c>
      <c r="J459" s="444" t="s">
        <v>6</v>
      </c>
      <c r="K459" s="444" t="s">
        <v>756</v>
      </c>
      <c r="L459" s="444" t="s">
        <v>5</v>
      </c>
      <c r="M459" s="444" t="s">
        <v>15</v>
      </c>
      <c r="N459" s="444" t="s">
        <v>102</v>
      </c>
      <c r="O459" s="444" t="s">
        <v>5308</v>
      </c>
      <c r="P459" s="444" t="s">
        <v>13</v>
      </c>
      <c r="Q459" s="444" t="s">
        <v>6387</v>
      </c>
      <c r="R459" s="444" t="s">
        <v>33</v>
      </c>
      <c r="S459" s="444" t="s">
        <v>4393</v>
      </c>
      <c r="T459" s="444" t="s">
        <v>35</v>
      </c>
      <c r="U459" s="444" t="s">
        <v>5426</v>
      </c>
      <c r="V459" s="444">
        <v>30507</v>
      </c>
      <c r="W459" s="444" t="s">
        <v>48</v>
      </c>
      <c r="X459" s="444" t="s">
        <v>5</v>
      </c>
      <c r="Y459" s="444" t="s">
        <v>7</v>
      </c>
      <c r="Z459" s="444" t="s">
        <v>3867</v>
      </c>
      <c r="AA459" s="444" t="s">
        <v>120</v>
      </c>
      <c r="AB459" s="444" t="s">
        <v>756</v>
      </c>
      <c r="AC459" s="444" t="s">
        <v>5117</v>
      </c>
      <c r="AD459" s="444" t="s">
        <v>722</v>
      </c>
      <c r="AE459" s="444" t="s">
        <v>1103</v>
      </c>
      <c r="AF459" s="444" t="s">
        <v>2020</v>
      </c>
      <c r="AG459" s="444" t="s">
        <v>2697</v>
      </c>
      <c r="AH459" s="444">
        <v>85827666</v>
      </c>
      <c r="AI459" s="444" t="s">
        <v>4769</v>
      </c>
      <c r="AJ459" s="444" t="s">
        <v>6604</v>
      </c>
      <c r="AK459" s="447" t="s">
        <v>6605</v>
      </c>
      <c r="AL459" s="444" t="s">
        <v>4828</v>
      </c>
      <c r="AM459" s="444" t="s">
        <v>6004</v>
      </c>
      <c r="AO459" s="444" t="s">
        <v>5312</v>
      </c>
      <c r="AQ459" s="444" t="s">
        <v>5312</v>
      </c>
    </row>
    <row r="460" spans="1:43" x14ac:dyDescent="0.3">
      <c r="A460" s="444" t="str">
        <v>6714</v>
      </c>
      <c r="E460" s="445" t="s">
        <v>7994</v>
      </c>
      <c r="F460" s="446" t="s">
        <v>6537</v>
      </c>
      <c r="G460" s="444" t="s">
        <v>476</v>
      </c>
      <c r="H460" s="444" t="s">
        <v>1985</v>
      </c>
      <c r="I460" s="444" t="s">
        <v>1986</v>
      </c>
      <c r="J460" s="444" t="s">
        <v>6</v>
      </c>
      <c r="K460" s="444" t="s">
        <v>756</v>
      </c>
      <c r="L460" s="444" t="s">
        <v>3</v>
      </c>
      <c r="M460" s="444" t="s">
        <v>15</v>
      </c>
      <c r="N460" s="444" t="s">
        <v>102</v>
      </c>
      <c r="O460" s="444" t="s">
        <v>5308</v>
      </c>
      <c r="P460" s="444" t="s">
        <v>13</v>
      </c>
      <c r="Q460" s="444" t="s">
        <v>6387</v>
      </c>
      <c r="R460" s="444" t="s">
        <v>33</v>
      </c>
      <c r="S460" s="444" t="s">
        <v>4393</v>
      </c>
      <c r="T460" s="444" t="s">
        <v>33</v>
      </c>
      <c r="U460" s="444" t="s">
        <v>5310</v>
      </c>
      <c r="V460" s="444">
        <v>30502</v>
      </c>
      <c r="W460" s="444" t="s">
        <v>48</v>
      </c>
      <c r="X460" s="444" t="s">
        <v>5</v>
      </c>
      <c r="Y460" s="444" t="s">
        <v>2</v>
      </c>
      <c r="Z460" s="444" t="s">
        <v>3862</v>
      </c>
      <c r="AA460" s="444" t="s">
        <v>120</v>
      </c>
      <c r="AB460" s="444" t="s">
        <v>756</v>
      </c>
      <c r="AC460" s="444" t="s">
        <v>5111</v>
      </c>
      <c r="AD460" s="444" t="s">
        <v>760</v>
      </c>
      <c r="AE460" s="444" t="s">
        <v>1103</v>
      </c>
      <c r="AF460" s="444" t="s">
        <v>1987</v>
      </c>
      <c r="AG460" s="444" t="s">
        <v>6538</v>
      </c>
      <c r="AH460" s="444">
        <v>25312358</v>
      </c>
      <c r="AI460" s="444">
        <v>84682522</v>
      </c>
      <c r="AJ460" s="444" t="s">
        <v>4471</v>
      </c>
      <c r="AK460" s="447" t="s">
        <v>6539</v>
      </c>
      <c r="AL460" s="444" t="s">
        <v>5112</v>
      </c>
      <c r="AM460" s="444" t="s">
        <v>5675</v>
      </c>
      <c r="AO460" s="444" t="s">
        <v>5312</v>
      </c>
      <c r="AQ460" s="444" t="s">
        <v>5312</v>
      </c>
    </row>
    <row r="461" spans="1:43" x14ac:dyDescent="0.3">
      <c r="A461" s="444" t="str">
        <v>6716</v>
      </c>
      <c r="E461" s="445" t="s">
        <v>7954</v>
      </c>
      <c r="F461" s="446" t="s">
        <v>6406</v>
      </c>
      <c r="G461" s="444" t="s">
        <v>435</v>
      </c>
      <c r="H461" s="444" t="s">
        <v>1914</v>
      </c>
      <c r="I461" s="444" t="s">
        <v>1915</v>
      </c>
      <c r="J461" s="444" t="s">
        <v>6</v>
      </c>
      <c r="K461" s="444" t="s">
        <v>756</v>
      </c>
      <c r="L461" s="444" t="s">
        <v>5</v>
      </c>
      <c r="M461" s="444" t="s">
        <v>15</v>
      </c>
      <c r="N461" s="444" t="s">
        <v>102</v>
      </c>
      <c r="O461" s="444" t="s">
        <v>5308</v>
      </c>
      <c r="P461" s="444" t="s">
        <v>13</v>
      </c>
      <c r="Q461" s="444" t="s">
        <v>6387</v>
      </c>
      <c r="R461" s="444" t="s">
        <v>33</v>
      </c>
      <c r="S461" s="444" t="s">
        <v>4393</v>
      </c>
      <c r="T461" s="444" t="s">
        <v>35</v>
      </c>
      <c r="U461" s="444" t="s">
        <v>5426</v>
      </c>
      <c r="V461" s="444">
        <v>30512</v>
      </c>
      <c r="W461" s="444" t="s">
        <v>48</v>
      </c>
      <c r="X461" s="444" t="s">
        <v>5</v>
      </c>
      <c r="Y461" s="444" t="s">
        <v>14</v>
      </c>
      <c r="Z461" s="444" t="s">
        <v>4719</v>
      </c>
      <c r="AA461" s="444" t="s">
        <v>120</v>
      </c>
      <c r="AB461" s="444" t="s">
        <v>756</v>
      </c>
      <c r="AC461" s="444" t="s">
        <v>5073</v>
      </c>
      <c r="AD461" s="444" t="s">
        <v>761</v>
      </c>
      <c r="AE461" s="444" t="s">
        <v>1103</v>
      </c>
      <c r="AF461" s="444" t="s">
        <v>915</v>
      </c>
      <c r="AG461" s="444" t="s">
        <v>2679</v>
      </c>
      <c r="AH461" s="444">
        <v>22000372</v>
      </c>
      <c r="AI461" s="444" t="s">
        <v>4769</v>
      </c>
      <c r="AJ461" s="444" t="s">
        <v>5074</v>
      </c>
      <c r="AK461" s="447" t="s">
        <v>6407</v>
      </c>
      <c r="AL461" s="444" t="s">
        <v>4828</v>
      </c>
      <c r="AM461" s="444" t="s">
        <v>6408</v>
      </c>
      <c r="AO461" s="444" t="s">
        <v>5312</v>
      </c>
      <c r="AQ461" s="444" t="s">
        <v>5312</v>
      </c>
    </row>
    <row r="462" spans="1:43" x14ac:dyDescent="0.3">
      <c r="A462" s="444" t="str">
        <v>6717</v>
      </c>
      <c r="E462" s="445" t="s">
        <v>7966</v>
      </c>
      <c r="F462" s="446" t="s">
        <v>6447</v>
      </c>
      <c r="G462" s="444" t="s">
        <v>448</v>
      </c>
      <c r="H462" s="444" t="s">
        <v>1933</v>
      </c>
      <c r="I462" s="444" t="s">
        <v>1934</v>
      </c>
      <c r="J462" s="444" t="s">
        <v>10</v>
      </c>
      <c r="K462" s="444" t="s">
        <v>786</v>
      </c>
      <c r="L462" s="444" t="s">
        <v>6</v>
      </c>
      <c r="M462" s="444" t="s">
        <v>743</v>
      </c>
      <c r="N462" s="444" t="s">
        <v>102</v>
      </c>
      <c r="O462" s="444" t="s">
        <v>5308</v>
      </c>
      <c r="P462" s="444" t="s">
        <v>13</v>
      </c>
      <c r="Q462" s="444" t="s">
        <v>5309</v>
      </c>
      <c r="R462" s="444" t="s">
        <v>33</v>
      </c>
      <c r="S462" s="444" t="s">
        <v>4393</v>
      </c>
      <c r="T462" s="444" t="s">
        <v>35</v>
      </c>
      <c r="U462" s="444" t="s">
        <v>5426</v>
      </c>
      <c r="V462" s="444">
        <v>50205</v>
      </c>
      <c r="W462" s="444" t="s">
        <v>118</v>
      </c>
      <c r="X462" s="444" t="s">
        <v>2</v>
      </c>
      <c r="Y462" s="444" t="s">
        <v>5</v>
      </c>
      <c r="Z462" s="444" t="s">
        <v>3934</v>
      </c>
      <c r="AA462" s="444" t="s">
        <v>4789</v>
      </c>
      <c r="AB462" s="444" t="s">
        <v>786</v>
      </c>
      <c r="AC462" s="444" t="s">
        <v>793</v>
      </c>
      <c r="AD462" s="444" t="s">
        <v>793</v>
      </c>
      <c r="AE462" s="444" t="s">
        <v>2987</v>
      </c>
      <c r="AF462" s="444" t="s">
        <v>1935</v>
      </c>
      <c r="AG462" s="444" t="s">
        <v>2684</v>
      </c>
      <c r="AH462" s="444">
        <v>26561374</v>
      </c>
      <c r="AI462" s="444">
        <v>22006168</v>
      </c>
      <c r="AJ462" s="444" t="s">
        <v>5087</v>
      </c>
      <c r="AK462" s="447" t="s">
        <v>6448</v>
      </c>
      <c r="AL462" s="444" t="s">
        <v>4917</v>
      </c>
      <c r="AM462" s="444" t="s">
        <v>6180</v>
      </c>
      <c r="AO462" s="444" t="s">
        <v>5312</v>
      </c>
      <c r="AQ462" s="444" t="s">
        <v>5312</v>
      </c>
    </row>
    <row r="463" spans="1:43" x14ac:dyDescent="0.3">
      <c r="A463" s="444" t="str">
        <v>6742</v>
      </c>
      <c r="E463" s="445" t="s">
        <v>7992</v>
      </c>
      <c r="F463" s="446" t="s">
        <v>6529</v>
      </c>
      <c r="G463" s="444" t="s">
        <v>475</v>
      </c>
      <c r="H463" s="444" t="s">
        <v>1982</v>
      </c>
      <c r="I463" s="444" t="s">
        <v>1983</v>
      </c>
      <c r="J463" s="444" t="s">
        <v>11</v>
      </c>
      <c r="K463" s="444" t="s">
        <v>117</v>
      </c>
      <c r="L463" s="444" t="s">
        <v>1</v>
      </c>
      <c r="M463" s="444" t="s">
        <v>62</v>
      </c>
      <c r="N463" s="444" t="s">
        <v>102</v>
      </c>
      <c r="O463" s="444" t="s">
        <v>5308</v>
      </c>
      <c r="P463" s="444" t="s">
        <v>13</v>
      </c>
      <c r="Q463" s="444" t="s">
        <v>6387</v>
      </c>
      <c r="R463" s="444" t="s">
        <v>33</v>
      </c>
      <c r="S463" s="444" t="s">
        <v>4393</v>
      </c>
      <c r="T463" s="444" t="s">
        <v>33</v>
      </c>
      <c r="U463" s="444" t="s">
        <v>5310</v>
      </c>
      <c r="V463" s="444">
        <v>50201</v>
      </c>
      <c r="W463" s="444" t="s">
        <v>118</v>
      </c>
      <c r="X463" s="444" t="s">
        <v>2</v>
      </c>
      <c r="Y463" s="444" t="s">
        <v>1</v>
      </c>
      <c r="Z463" s="444" t="s">
        <v>3931</v>
      </c>
      <c r="AA463" s="444" t="s">
        <v>4789</v>
      </c>
      <c r="AB463" s="444" t="s">
        <v>786</v>
      </c>
      <c r="AC463" s="444" t="s">
        <v>786</v>
      </c>
      <c r="AD463" s="444" t="s">
        <v>246</v>
      </c>
      <c r="AE463" s="444" t="s">
        <v>2987</v>
      </c>
      <c r="AF463" s="444" t="s">
        <v>4470</v>
      </c>
      <c r="AG463" s="444" t="s">
        <v>6530</v>
      </c>
      <c r="AH463" s="444">
        <v>88603342</v>
      </c>
      <c r="AI463" s="444">
        <v>22007770</v>
      </c>
      <c r="AJ463" s="444" t="s">
        <v>6531</v>
      </c>
      <c r="AK463" s="447" t="s">
        <v>6532</v>
      </c>
      <c r="AL463" s="444" t="s">
        <v>4796</v>
      </c>
      <c r="AM463" s="444" t="s">
        <v>6533</v>
      </c>
      <c r="AO463" s="444" t="s">
        <v>5312</v>
      </c>
      <c r="AQ463" s="444" t="s">
        <v>5312</v>
      </c>
    </row>
    <row r="464" spans="1:43" x14ac:dyDescent="0.3">
      <c r="A464" s="444" t="str">
        <v>6752</v>
      </c>
      <c r="E464" s="445" t="s">
        <v>7963</v>
      </c>
      <c r="F464" s="446" t="s">
        <v>6437</v>
      </c>
      <c r="G464" s="444" t="s">
        <v>444</v>
      </c>
      <c r="H464" s="444" t="s">
        <v>1928</v>
      </c>
      <c r="I464" s="444" t="s">
        <v>3039</v>
      </c>
      <c r="J464" s="444" t="s">
        <v>11</v>
      </c>
      <c r="K464" s="444" t="s">
        <v>117</v>
      </c>
      <c r="L464" s="444" t="s">
        <v>4</v>
      </c>
      <c r="M464" s="444" t="s">
        <v>62</v>
      </c>
      <c r="N464" s="444" t="s">
        <v>102</v>
      </c>
      <c r="O464" s="444" t="s">
        <v>5308</v>
      </c>
      <c r="P464" s="444" t="s">
        <v>13</v>
      </c>
      <c r="Q464" s="444" t="s">
        <v>6387</v>
      </c>
      <c r="R464" s="444" t="s">
        <v>33</v>
      </c>
      <c r="S464" s="444" t="s">
        <v>4393</v>
      </c>
      <c r="T464" s="444" t="s">
        <v>35</v>
      </c>
      <c r="U464" s="444" t="s">
        <v>5426</v>
      </c>
      <c r="V464" s="444">
        <v>50306</v>
      </c>
      <c r="W464" s="444" t="s">
        <v>118</v>
      </c>
      <c r="X464" s="444" t="s">
        <v>3</v>
      </c>
      <c r="Y464" s="444" t="s">
        <v>6</v>
      </c>
      <c r="Z464" s="444" t="s">
        <v>4368</v>
      </c>
      <c r="AA464" s="444" t="s">
        <v>4789</v>
      </c>
      <c r="AB464" s="444" t="s">
        <v>117</v>
      </c>
      <c r="AC464" s="444" t="s">
        <v>779</v>
      </c>
      <c r="AD464" s="444" t="s">
        <v>799</v>
      </c>
      <c r="AE464" s="444" t="s">
        <v>2987</v>
      </c>
      <c r="AF464" s="444" t="s">
        <v>6416</v>
      </c>
      <c r="AG464" s="444" t="s">
        <v>3115</v>
      </c>
      <c r="AH464" s="444">
        <v>26809036</v>
      </c>
      <c r="AI464" s="444">
        <v>88980489</v>
      </c>
      <c r="AJ464" s="444" t="s">
        <v>6438</v>
      </c>
      <c r="AK464" s="447" t="s">
        <v>6439</v>
      </c>
      <c r="AL464" s="444" t="s">
        <v>5082</v>
      </c>
      <c r="AM464" s="444" t="s">
        <v>6440</v>
      </c>
      <c r="AO464" s="444" t="s">
        <v>5312</v>
      </c>
      <c r="AQ464" s="444" t="s">
        <v>5312</v>
      </c>
    </row>
    <row r="465" spans="1:43" x14ac:dyDescent="0.3">
      <c r="A465" s="444" t="str">
        <v>6796</v>
      </c>
      <c r="E465" s="445" t="s">
        <v>7962</v>
      </c>
      <c r="F465" s="446" t="s">
        <v>6434</v>
      </c>
      <c r="G465" s="444" t="s">
        <v>1202</v>
      </c>
      <c r="H465" s="444" t="s">
        <v>1927</v>
      </c>
      <c r="I465" s="444" t="s">
        <v>2577</v>
      </c>
      <c r="J465" s="444" t="s">
        <v>11</v>
      </c>
      <c r="K465" s="444" t="s">
        <v>117</v>
      </c>
      <c r="L465" s="444" t="s">
        <v>4</v>
      </c>
      <c r="M465" s="444" t="s">
        <v>62</v>
      </c>
      <c r="N465" s="444" t="s">
        <v>102</v>
      </c>
      <c r="O465" s="444" t="s">
        <v>5308</v>
      </c>
      <c r="P465" s="444" t="s">
        <v>13</v>
      </c>
      <c r="Q465" s="444" t="s">
        <v>6387</v>
      </c>
      <c r="R465" s="444" t="s">
        <v>33</v>
      </c>
      <c r="S465" s="444" t="s">
        <v>4393</v>
      </c>
      <c r="T465" s="444" t="s">
        <v>35</v>
      </c>
      <c r="U465" s="444" t="s">
        <v>5426</v>
      </c>
      <c r="V465" s="444">
        <v>50306</v>
      </c>
      <c r="W465" s="444" t="s">
        <v>118</v>
      </c>
      <c r="X465" s="444" t="s">
        <v>3</v>
      </c>
      <c r="Y465" s="444" t="s">
        <v>6</v>
      </c>
      <c r="Z465" s="444" t="s">
        <v>4368</v>
      </c>
      <c r="AA465" s="444" t="s">
        <v>4789</v>
      </c>
      <c r="AB465" s="444" t="s">
        <v>117</v>
      </c>
      <c r="AC465" s="444" t="s">
        <v>779</v>
      </c>
      <c r="AD465" s="444" t="s">
        <v>798</v>
      </c>
      <c r="AE465" s="444" t="s">
        <v>2987</v>
      </c>
      <c r="AF465" s="444" t="s">
        <v>4461</v>
      </c>
      <c r="AG465" s="444" t="s">
        <v>3560</v>
      </c>
      <c r="AH465" s="444">
        <v>26828143</v>
      </c>
      <c r="AI465" s="444">
        <v>26828143</v>
      </c>
      <c r="AJ465" s="444" t="s">
        <v>2629</v>
      </c>
      <c r="AK465" s="447" t="s">
        <v>6435</v>
      </c>
      <c r="AL465" s="444" t="s">
        <v>5082</v>
      </c>
      <c r="AM465" s="444" t="s">
        <v>6436</v>
      </c>
      <c r="AO465" s="444" t="s">
        <v>5312</v>
      </c>
      <c r="AQ465" s="444" t="s">
        <v>5312</v>
      </c>
    </row>
    <row r="466" spans="1:43" x14ac:dyDescent="0.3">
      <c r="A466" s="444" t="str">
        <v>6842</v>
      </c>
      <c r="E466" s="445" t="s">
        <v>7995</v>
      </c>
      <c r="F466" s="446" t="s">
        <v>6540</v>
      </c>
      <c r="G466" s="444" t="s">
        <v>478</v>
      </c>
      <c r="H466" s="444" t="s">
        <v>1988</v>
      </c>
      <c r="I466" s="444" t="s">
        <v>1989</v>
      </c>
      <c r="J466" s="444" t="s">
        <v>4742</v>
      </c>
      <c r="K466" s="444" t="s">
        <v>800</v>
      </c>
      <c r="L466" s="444" t="s">
        <v>3</v>
      </c>
      <c r="M466" s="444" t="s">
        <v>4730</v>
      </c>
      <c r="N466" s="444" t="s">
        <v>102</v>
      </c>
      <c r="O466" s="444" t="s">
        <v>5308</v>
      </c>
      <c r="P466" s="444" t="s">
        <v>13</v>
      </c>
      <c r="Q466" s="444" t="s">
        <v>6387</v>
      </c>
      <c r="R466" s="444" t="s">
        <v>33</v>
      </c>
      <c r="S466" s="444" t="s">
        <v>4393</v>
      </c>
      <c r="T466" s="444" t="s">
        <v>35</v>
      </c>
      <c r="U466" s="444" t="s">
        <v>5426</v>
      </c>
      <c r="V466" s="444">
        <v>60104</v>
      </c>
      <c r="W466" s="444" t="s">
        <v>72</v>
      </c>
      <c r="X466" s="444" t="s">
        <v>1</v>
      </c>
      <c r="Y466" s="444" t="s">
        <v>4</v>
      </c>
      <c r="Z466" s="444" t="s">
        <v>3982</v>
      </c>
      <c r="AA466" s="444" t="s">
        <v>73</v>
      </c>
      <c r="AB466" s="444" t="s">
        <v>73</v>
      </c>
      <c r="AC466" s="444" t="s">
        <v>795</v>
      </c>
      <c r="AD466" s="444" t="s">
        <v>1135</v>
      </c>
      <c r="AE466" s="444" t="s">
        <v>5591</v>
      </c>
      <c r="AF466" s="444" t="s">
        <v>6541</v>
      </c>
      <c r="AG466" s="444" t="s">
        <v>2694</v>
      </c>
      <c r="AH466" s="444">
        <v>22006109</v>
      </c>
      <c r="AI466" s="444" t="s">
        <v>4769</v>
      </c>
      <c r="AJ466" s="444" t="s">
        <v>4232</v>
      </c>
      <c r="AK466" s="447" t="s">
        <v>6542</v>
      </c>
      <c r="AL466" s="444" t="s">
        <v>6543</v>
      </c>
      <c r="AM466" s="444" t="s">
        <v>6544</v>
      </c>
      <c r="AO466" s="444" t="s">
        <v>5312</v>
      </c>
      <c r="AQ466" s="444" t="s">
        <v>5312</v>
      </c>
    </row>
    <row r="467" spans="1:43" x14ac:dyDescent="0.3">
      <c r="A467" s="444" t="str">
        <v>6959</v>
      </c>
      <c r="E467" s="445" t="s">
        <v>7970</v>
      </c>
      <c r="F467" s="446" t="s">
        <v>6458</v>
      </c>
      <c r="G467" s="444" t="s">
        <v>453</v>
      </c>
      <c r="H467" s="444" t="s">
        <v>1942</v>
      </c>
      <c r="I467" s="444" t="s">
        <v>1943</v>
      </c>
      <c r="J467" s="444" t="s">
        <v>4734</v>
      </c>
      <c r="K467" s="444" t="s">
        <v>3280</v>
      </c>
      <c r="L467" s="444" t="s">
        <v>10</v>
      </c>
      <c r="M467" s="444" t="s">
        <v>4729</v>
      </c>
      <c r="N467" s="444" t="s">
        <v>102</v>
      </c>
      <c r="O467" s="444" t="s">
        <v>5308</v>
      </c>
      <c r="P467" s="444" t="s">
        <v>13</v>
      </c>
      <c r="Q467" s="444" t="s">
        <v>5309</v>
      </c>
      <c r="R467" s="444" t="s">
        <v>33</v>
      </c>
      <c r="S467" s="444" t="s">
        <v>4393</v>
      </c>
      <c r="T467" s="444" t="s">
        <v>35</v>
      </c>
      <c r="U467" s="444" t="s">
        <v>5426</v>
      </c>
      <c r="V467" s="444">
        <v>60505</v>
      </c>
      <c r="W467" s="444" t="s">
        <v>72</v>
      </c>
      <c r="X467" s="444" t="s">
        <v>5</v>
      </c>
      <c r="Y467" s="444" t="s">
        <v>5</v>
      </c>
      <c r="Z467" s="444" t="s">
        <v>4015</v>
      </c>
      <c r="AA467" s="444" t="s">
        <v>73</v>
      </c>
      <c r="AB467" s="444" t="s">
        <v>4929</v>
      </c>
      <c r="AC467" s="444" t="s">
        <v>5090</v>
      </c>
      <c r="AD467" s="444" t="s">
        <v>819</v>
      </c>
      <c r="AE467" s="444" t="s">
        <v>5531</v>
      </c>
      <c r="AF467" s="444" t="s">
        <v>6459</v>
      </c>
      <c r="AG467" s="444" t="s">
        <v>2887</v>
      </c>
      <c r="AH467" s="444">
        <v>27411146</v>
      </c>
      <c r="AI467" s="444">
        <v>63219753</v>
      </c>
      <c r="AJ467" s="444" t="s">
        <v>3561</v>
      </c>
      <c r="AK467" s="447" t="s">
        <v>6460</v>
      </c>
      <c r="AL467" s="444" t="s">
        <v>4856</v>
      </c>
      <c r="AM467" s="444" t="s">
        <v>6461</v>
      </c>
      <c r="AO467" s="444" t="s">
        <v>5312</v>
      </c>
      <c r="AQ467" s="444" t="s">
        <v>5312</v>
      </c>
    </row>
    <row r="468" spans="1:43" x14ac:dyDescent="0.3">
      <c r="A468" s="444" t="str">
        <v>6987</v>
      </c>
      <c r="E468" s="445" t="s">
        <v>7965</v>
      </c>
      <c r="F468" s="446" t="s">
        <v>6444</v>
      </c>
      <c r="G468" s="444" t="s">
        <v>447</v>
      </c>
      <c r="H468" s="444" t="s">
        <v>1931</v>
      </c>
      <c r="I468" s="444" t="s">
        <v>2813</v>
      </c>
      <c r="J468" s="444" t="s">
        <v>4734</v>
      </c>
      <c r="K468" s="444" t="s">
        <v>3280</v>
      </c>
      <c r="L468" s="444" t="s">
        <v>9</v>
      </c>
      <c r="M468" s="444" t="s">
        <v>4729</v>
      </c>
      <c r="N468" s="444" t="s">
        <v>102</v>
      </c>
      <c r="O468" s="444" t="s">
        <v>5308</v>
      </c>
      <c r="P468" s="444" t="s">
        <v>13</v>
      </c>
      <c r="Q468" s="444" t="s">
        <v>6387</v>
      </c>
      <c r="R468" s="444" t="s">
        <v>33</v>
      </c>
      <c r="S468" s="444" t="s">
        <v>4393</v>
      </c>
      <c r="T468" s="444" t="s">
        <v>35</v>
      </c>
      <c r="U468" s="444" t="s">
        <v>5426</v>
      </c>
      <c r="V468" s="444">
        <v>60506</v>
      </c>
      <c r="W468" s="444" t="s">
        <v>72</v>
      </c>
      <c r="X468" s="444" t="s">
        <v>5</v>
      </c>
      <c r="Y468" s="444" t="s">
        <v>6</v>
      </c>
      <c r="Z468" s="444" t="s">
        <v>4016</v>
      </c>
      <c r="AA468" s="444" t="s">
        <v>73</v>
      </c>
      <c r="AB468" s="444" t="s">
        <v>4929</v>
      </c>
      <c r="AC468" s="444" t="s">
        <v>5085</v>
      </c>
      <c r="AD468" s="444" t="s">
        <v>1932</v>
      </c>
      <c r="AE468" s="444" t="s">
        <v>5531</v>
      </c>
      <c r="AF468" s="444" t="s">
        <v>125</v>
      </c>
      <c r="AG468" s="444" t="s">
        <v>3312</v>
      </c>
      <c r="AH468" s="444">
        <v>22001977</v>
      </c>
      <c r="AI468" s="444" t="s">
        <v>4769</v>
      </c>
      <c r="AJ468" s="444" t="s">
        <v>4462</v>
      </c>
      <c r="AK468" s="447" t="s">
        <v>6445</v>
      </c>
      <c r="AL468" s="444" t="s">
        <v>5086</v>
      </c>
      <c r="AM468" s="444" t="s">
        <v>6446</v>
      </c>
      <c r="AO468" s="444" t="s">
        <v>5312</v>
      </c>
      <c r="AQ468" s="444" t="s">
        <v>5312</v>
      </c>
    </row>
    <row r="469" spans="1:43" x14ac:dyDescent="0.3">
      <c r="A469" s="444" t="str">
        <v>7005</v>
      </c>
      <c r="E469" s="445" t="s">
        <v>8040</v>
      </c>
      <c r="F469" s="446" t="s">
        <v>6679</v>
      </c>
      <c r="G469" s="444" t="s">
        <v>518</v>
      </c>
      <c r="H469" s="444" t="s">
        <v>2066</v>
      </c>
      <c r="I469" s="444" t="s">
        <v>2067</v>
      </c>
      <c r="J469" s="444" t="s">
        <v>4734</v>
      </c>
      <c r="K469" s="444" t="s">
        <v>3280</v>
      </c>
      <c r="L469" s="444" t="s">
        <v>9</v>
      </c>
      <c r="M469" s="444" t="s">
        <v>4729</v>
      </c>
      <c r="N469" s="444" t="s">
        <v>102</v>
      </c>
      <c r="O469" s="444" t="s">
        <v>5308</v>
      </c>
      <c r="P469" s="444" t="s">
        <v>13</v>
      </c>
      <c r="Q469" s="444" t="s">
        <v>6387</v>
      </c>
      <c r="R469" s="444" t="s">
        <v>33</v>
      </c>
      <c r="S469" s="444" t="s">
        <v>4393</v>
      </c>
      <c r="T469" s="444" t="s">
        <v>35</v>
      </c>
      <c r="U469" s="444" t="s">
        <v>5426</v>
      </c>
      <c r="V469" s="444">
        <v>60503</v>
      </c>
      <c r="W469" s="444" t="s">
        <v>72</v>
      </c>
      <c r="X469" s="444" t="s">
        <v>5</v>
      </c>
      <c r="Y469" s="444" t="s">
        <v>3</v>
      </c>
      <c r="Z469" s="444" t="s">
        <v>4013</v>
      </c>
      <c r="AA469" s="444" t="s">
        <v>73</v>
      </c>
      <c r="AB469" s="444" t="s">
        <v>4929</v>
      </c>
      <c r="AC469" s="444" t="s">
        <v>820</v>
      </c>
      <c r="AD469" s="444" t="s">
        <v>820</v>
      </c>
      <c r="AE469" s="444" t="s">
        <v>5531</v>
      </c>
      <c r="AF469" s="444" t="s">
        <v>2069</v>
      </c>
      <c r="AG469" s="444" t="s">
        <v>3130</v>
      </c>
      <c r="AH469" s="444">
        <v>27881232</v>
      </c>
      <c r="AI469" s="444" t="s">
        <v>4769</v>
      </c>
      <c r="AJ469" s="444" t="s">
        <v>2068</v>
      </c>
      <c r="AK469" s="447" t="s">
        <v>6680</v>
      </c>
      <c r="AL469" s="444" t="s">
        <v>5086</v>
      </c>
      <c r="AM469" s="444" t="s">
        <v>6446</v>
      </c>
      <c r="AO469" s="444" t="s">
        <v>5312</v>
      </c>
      <c r="AQ469" s="444" t="s">
        <v>5312</v>
      </c>
    </row>
    <row r="470" spans="1:43" x14ac:dyDescent="0.3">
      <c r="A470" s="444" t="str">
        <v>7041</v>
      </c>
      <c r="E470" s="445" t="s">
        <v>7976</v>
      </c>
      <c r="F470" s="446" t="s">
        <v>6479</v>
      </c>
      <c r="G470" s="444" t="s">
        <v>460</v>
      </c>
      <c r="H470" s="444" t="s">
        <v>1953</v>
      </c>
      <c r="I470" s="444" t="s">
        <v>1954</v>
      </c>
      <c r="J470" s="444" t="s">
        <v>295</v>
      </c>
      <c r="K470" s="444" t="s">
        <v>4215</v>
      </c>
      <c r="L470" s="444" t="s">
        <v>5</v>
      </c>
      <c r="M470" s="444" t="s">
        <v>4728</v>
      </c>
      <c r="N470" s="444" t="s">
        <v>102</v>
      </c>
      <c r="O470" s="444" t="s">
        <v>5308</v>
      </c>
      <c r="P470" s="444" t="s">
        <v>13</v>
      </c>
      <c r="Q470" s="444" t="s">
        <v>6387</v>
      </c>
      <c r="R470" s="444" t="s">
        <v>33</v>
      </c>
      <c r="S470" s="444" t="s">
        <v>4393</v>
      </c>
      <c r="T470" s="444" t="s">
        <v>33</v>
      </c>
      <c r="U470" s="444" t="s">
        <v>5310</v>
      </c>
      <c r="V470" s="444">
        <v>70307</v>
      </c>
      <c r="W470" s="444" t="s">
        <v>60</v>
      </c>
      <c r="X470" s="444" t="s">
        <v>3</v>
      </c>
      <c r="Y470" s="444" t="s">
        <v>7</v>
      </c>
      <c r="Z470" s="444" t="s">
        <v>4045</v>
      </c>
      <c r="AA470" s="444" t="s">
        <v>4215</v>
      </c>
      <c r="AB470" s="444" t="s">
        <v>738</v>
      </c>
      <c r="AC470" s="444" t="s">
        <v>5001</v>
      </c>
      <c r="AD470" s="444" t="s">
        <v>2579</v>
      </c>
      <c r="AE470" s="444" t="s">
        <v>5830</v>
      </c>
      <c r="AF470" s="444" t="s">
        <v>6480</v>
      </c>
      <c r="AG470" s="444" t="s">
        <v>2687</v>
      </c>
      <c r="AH470" s="444">
        <v>27989461</v>
      </c>
      <c r="AI470" s="444">
        <v>27989461</v>
      </c>
      <c r="AJ470" s="444" t="s">
        <v>6481</v>
      </c>
      <c r="AK470" s="447" t="s">
        <v>6482</v>
      </c>
      <c r="AL470" s="444" t="s">
        <v>5948</v>
      </c>
      <c r="AM470" s="444" t="s">
        <v>5947</v>
      </c>
      <c r="AO470" s="444" t="s">
        <v>5312</v>
      </c>
      <c r="AQ470" s="444" t="s">
        <v>5312</v>
      </c>
    </row>
    <row r="471" spans="1:43" x14ac:dyDescent="0.3">
      <c r="A471" s="444" t="str">
        <v>7050</v>
      </c>
      <c r="E471" s="445" t="s">
        <v>7950</v>
      </c>
      <c r="F471" s="446" t="s">
        <v>6392</v>
      </c>
      <c r="G471" s="444" t="s">
        <v>431</v>
      </c>
      <c r="H471" s="444" t="s">
        <v>1907</v>
      </c>
      <c r="I471" s="444" t="s">
        <v>4145</v>
      </c>
      <c r="J471" s="444" t="s">
        <v>4739</v>
      </c>
      <c r="K471" s="444" t="s">
        <v>3281</v>
      </c>
      <c r="L471" s="444" t="s">
        <v>5</v>
      </c>
      <c r="M471" s="444" t="s">
        <v>4739</v>
      </c>
      <c r="N471" s="444" t="s">
        <v>102</v>
      </c>
      <c r="O471" s="444" t="s">
        <v>5308</v>
      </c>
      <c r="P471" s="444" t="s">
        <v>13</v>
      </c>
      <c r="Q471" s="444" t="s">
        <v>6387</v>
      </c>
      <c r="R471" s="444" t="s">
        <v>33</v>
      </c>
      <c r="S471" s="444" t="s">
        <v>4393</v>
      </c>
      <c r="T471" s="444" t="s">
        <v>35</v>
      </c>
      <c r="U471" s="444" t="s">
        <v>5426</v>
      </c>
      <c r="V471" s="444">
        <v>70102</v>
      </c>
      <c r="W471" s="444" t="s">
        <v>60</v>
      </c>
      <c r="X471" s="444" t="s">
        <v>1</v>
      </c>
      <c r="Y471" s="444" t="s">
        <v>2</v>
      </c>
      <c r="Z471" s="444" t="s">
        <v>4032</v>
      </c>
      <c r="AA471" s="444" t="s">
        <v>4215</v>
      </c>
      <c r="AB471" s="444" t="s">
        <v>4215</v>
      </c>
      <c r="AC471" s="444" t="s">
        <v>5069</v>
      </c>
      <c r="AD471" s="444" t="s">
        <v>829</v>
      </c>
      <c r="AE471" s="444" t="s">
        <v>5830</v>
      </c>
      <c r="AF471" s="444" t="s">
        <v>2677</v>
      </c>
      <c r="AG471" s="444" t="s">
        <v>4234</v>
      </c>
      <c r="AH471" s="444">
        <v>22005116</v>
      </c>
      <c r="AI471" s="444" t="s">
        <v>4769</v>
      </c>
      <c r="AJ471" s="444" t="s">
        <v>6393</v>
      </c>
      <c r="AK471" s="447" t="s">
        <v>6394</v>
      </c>
      <c r="AL471" s="444" t="s">
        <v>5070</v>
      </c>
      <c r="AM471" s="444" t="s">
        <v>6395</v>
      </c>
      <c r="AO471" s="444" t="s">
        <v>5312</v>
      </c>
      <c r="AQ471" s="444" t="s">
        <v>5312</v>
      </c>
    </row>
    <row r="472" spans="1:43" x14ac:dyDescent="0.3">
      <c r="A472" s="444" t="str">
        <v>9982</v>
      </c>
      <c r="E472" s="445" t="s">
        <v>7977</v>
      </c>
      <c r="F472" s="446" t="s">
        <v>6483</v>
      </c>
      <c r="G472" s="444" t="s">
        <v>1081</v>
      </c>
      <c r="H472" s="444" t="s">
        <v>1955</v>
      </c>
      <c r="I472" s="444" t="s">
        <v>4149</v>
      </c>
      <c r="J472" s="444" t="s">
        <v>295</v>
      </c>
      <c r="K472" s="444" t="s">
        <v>4215</v>
      </c>
      <c r="L472" s="444" t="s">
        <v>9</v>
      </c>
      <c r="M472" s="444" t="s">
        <v>4728</v>
      </c>
      <c r="N472" s="444" t="s">
        <v>102</v>
      </c>
      <c r="O472" s="444" t="s">
        <v>5308</v>
      </c>
      <c r="P472" s="444" t="s">
        <v>13</v>
      </c>
      <c r="Q472" s="444" t="s">
        <v>6387</v>
      </c>
      <c r="R472" s="444" t="s">
        <v>33</v>
      </c>
      <c r="S472" s="444" t="s">
        <v>4393</v>
      </c>
      <c r="T472" s="444" t="s">
        <v>35</v>
      </c>
      <c r="U472" s="444" t="s">
        <v>5426</v>
      </c>
      <c r="V472" s="444">
        <v>70403</v>
      </c>
      <c r="W472" s="444" t="s">
        <v>60</v>
      </c>
      <c r="X472" s="444" t="s">
        <v>4</v>
      </c>
      <c r="Y472" s="444" t="s">
        <v>3</v>
      </c>
      <c r="Z472" s="444" t="s">
        <v>4048</v>
      </c>
      <c r="AA472" s="444" t="s">
        <v>4215</v>
      </c>
      <c r="AB472" s="444" t="s">
        <v>4851</v>
      </c>
      <c r="AC472" s="444" t="s">
        <v>841</v>
      </c>
      <c r="AD472" s="444" t="s">
        <v>841</v>
      </c>
      <c r="AE472" s="444" t="s">
        <v>5830</v>
      </c>
      <c r="AF472" s="444" t="s">
        <v>6484</v>
      </c>
      <c r="AG472" s="444" t="s">
        <v>3314</v>
      </c>
      <c r="AH472" s="444">
        <v>27550213</v>
      </c>
      <c r="AI472" s="444" t="s">
        <v>4769</v>
      </c>
      <c r="AJ472" s="444" t="s">
        <v>4464</v>
      </c>
      <c r="AK472" s="447" t="s">
        <v>6485</v>
      </c>
      <c r="AL472" s="444" t="s">
        <v>4853</v>
      </c>
      <c r="AM472" s="444" t="s">
        <v>6071</v>
      </c>
      <c r="AO472" s="444" t="s">
        <v>5312</v>
      </c>
      <c r="AQ472" s="444" t="s">
        <v>5312</v>
      </c>
    </row>
    <row r="473" spans="1:43" x14ac:dyDescent="0.3">
      <c r="A473" s="444" t="str">
        <v>9983</v>
      </c>
      <c r="E473" s="445" t="s">
        <v>7948</v>
      </c>
      <c r="F473" s="446" t="s">
        <v>6386</v>
      </c>
      <c r="G473" s="444" t="s">
        <v>426</v>
      </c>
      <c r="H473" s="444" t="s">
        <v>1902</v>
      </c>
      <c r="I473" s="444" t="s">
        <v>1903</v>
      </c>
      <c r="J473" s="444" t="s">
        <v>743</v>
      </c>
      <c r="K473" s="444" t="s">
        <v>739</v>
      </c>
      <c r="L473" s="444" t="s">
        <v>6</v>
      </c>
      <c r="M473" s="444" t="s">
        <v>4742</v>
      </c>
      <c r="N473" s="444" t="s">
        <v>102</v>
      </c>
      <c r="O473" s="444" t="s">
        <v>5308</v>
      </c>
      <c r="P473" s="444" t="s">
        <v>13</v>
      </c>
      <c r="Q473" s="444" t="s">
        <v>6387</v>
      </c>
      <c r="R473" s="444" t="s">
        <v>33</v>
      </c>
      <c r="S473" s="444" t="s">
        <v>4393</v>
      </c>
      <c r="T473" s="444" t="s">
        <v>35</v>
      </c>
      <c r="U473" s="444" t="s">
        <v>5426</v>
      </c>
      <c r="V473" s="444">
        <v>70206</v>
      </c>
      <c r="W473" s="444" t="s">
        <v>60</v>
      </c>
      <c r="X473" s="444" t="s">
        <v>2</v>
      </c>
      <c r="Y473" s="444" t="s">
        <v>6</v>
      </c>
      <c r="Z473" s="444" t="s">
        <v>4039</v>
      </c>
      <c r="AA473" s="444" t="s">
        <v>4215</v>
      </c>
      <c r="AB473" s="444" t="s">
        <v>4806</v>
      </c>
      <c r="AC473" s="444" t="s">
        <v>571</v>
      </c>
      <c r="AD473" s="444" t="s">
        <v>1904</v>
      </c>
      <c r="AE473" s="444" t="s">
        <v>5830</v>
      </c>
      <c r="AF473" s="444" t="s">
        <v>1905</v>
      </c>
      <c r="AG473" s="444" t="s">
        <v>4454</v>
      </c>
      <c r="AH473" s="444">
        <v>27670452</v>
      </c>
      <c r="AI473" s="444" t="s">
        <v>4769</v>
      </c>
      <c r="AJ473" s="444" t="s">
        <v>6388</v>
      </c>
      <c r="AK473" s="447" t="s">
        <v>6389</v>
      </c>
      <c r="AL473" s="444" t="s">
        <v>5068</v>
      </c>
      <c r="AM473" s="444" t="s">
        <v>6390</v>
      </c>
      <c r="AO473" s="444" t="s">
        <v>5312</v>
      </c>
      <c r="AQ473" s="444" t="s">
        <v>5312</v>
      </c>
    </row>
    <row r="474" spans="1:43" x14ac:dyDescent="0.3">
      <c r="A474" s="444" t="str">
        <v>9984</v>
      </c>
      <c r="E474" s="445" t="s">
        <v>8021</v>
      </c>
      <c r="F474" s="446" t="s">
        <v>6618</v>
      </c>
      <c r="G474" s="444" t="s">
        <v>501</v>
      </c>
      <c r="H474" s="444" t="s">
        <v>2029</v>
      </c>
      <c r="I474" s="444" t="s">
        <v>2030</v>
      </c>
      <c r="J474" s="444" t="s">
        <v>378</v>
      </c>
      <c r="K474" s="444" t="s">
        <v>4216</v>
      </c>
      <c r="L474" s="444" t="s">
        <v>3</v>
      </c>
      <c r="M474" s="444" t="s">
        <v>13</v>
      </c>
      <c r="N474" s="444" t="s">
        <v>102</v>
      </c>
      <c r="O474" s="444" t="s">
        <v>5308</v>
      </c>
      <c r="P474" s="444" t="s">
        <v>13</v>
      </c>
      <c r="Q474" s="444" t="s">
        <v>6387</v>
      </c>
      <c r="R474" s="444" t="s">
        <v>33</v>
      </c>
      <c r="S474" s="444" t="s">
        <v>4393</v>
      </c>
      <c r="T474" s="444" t="s">
        <v>35</v>
      </c>
      <c r="U474" s="444" t="s">
        <v>5426</v>
      </c>
      <c r="V474" s="444">
        <v>21302</v>
      </c>
      <c r="W474" s="444" t="s">
        <v>35</v>
      </c>
      <c r="X474" s="444" t="s">
        <v>15</v>
      </c>
      <c r="Y474" s="444" t="s">
        <v>2</v>
      </c>
      <c r="Z474" s="444" t="s">
        <v>3821</v>
      </c>
      <c r="AA474" s="444" t="s">
        <v>58</v>
      </c>
      <c r="AB474" s="444" t="s">
        <v>4947</v>
      </c>
      <c r="AC474" s="444" t="s">
        <v>773</v>
      </c>
      <c r="AD474" s="444" t="s">
        <v>185</v>
      </c>
      <c r="AE474" s="444" t="s">
        <v>5615</v>
      </c>
      <c r="AF474" s="444" t="s">
        <v>6619</v>
      </c>
      <c r="AG474" s="444" t="s">
        <v>5121</v>
      </c>
      <c r="AH474" s="444">
        <v>72967860</v>
      </c>
      <c r="AI474" s="444">
        <v>88271381</v>
      </c>
      <c r="AJ474" s="444" t="s">
        <v>4479</v>
      </c>
      <c r="AK474" s="447" t="s">
        <v>6620</v>
      </c>
      <c r="AL474" s="444" t="s">
        <v>5122</v>
      </c>
      <c r="AM474" s="444" t="s">
        <v>6621</v>
      </c>
      <c r="AO474" s="444" t="s">
        <v>5312</v>
      </c>
      <c r="AQ474" s="444" t="s">
        <v>5312</v>
      </c>
    </row>
    <row r="475" spans="1:43" x14ac:dyDescent="0.3">
      <c r="A475" s="444" t="str">
        <v>9985</v>
      </c>
      <c r="E475" s="445" t="s">
        <v>7998</v>
      </c>
      <c r="F475" s="446" t="s">
        <v>6551</v>
      </c>
      <c r="G475" s="444" t="s">
        <v>481</v>
      </c>
      <c r="H475" s="444" t="s">
        <v>1995</v>
      </c>
      <c r="I475" s="444" t="s">
        <v>1996</v>
      </c>
      <c r="J475" s="444" t="s">
        <v>378</v>
      </c>
      <c r="K475" s="444" t="s">
        <v>4216</v>
      </c>
      <c r="L475" s="444" t="s">
        <v>1</v>
      </c>
      <c r="M475" s="444" t="s">
        <v>13</v>
      </c>
      <c r="N475" s="444" t="s">
        <v>102</v>
      </c>
      <c r="O475" s="444" t="s">
        <v>5308</v>
      </c>
      <c r="P475" s="444" t="s">
        <v>13</v>
      </c>
      <c r="Q475" s="444" t="s">
        <v>5309</v>
      </c>
      <c r="R475" s="444" t="s">
        <v>33</v>
      </c>
      <c r="S475" s="444" t="s">
        <v>4393</v>
      </c>
      <c r="T475" s="444" t="s">
        <v>35</v>
      </c>
      <c r="U475" s="444" t="s">
        <v>5426</v>
      </c>
      <c r="V475" s="444">
        <v>21305</v>
      </c>
      <c r="W475" s="444" t="s">
        <v>35</v>
      </c>
      <c r="X475" s="444" t="s">
        <v>15</v>
      </c>
      <c r="Y475" s="444" t="s">
        <v>5</v>
      </c>
      <c r="Z475" s="444" t="s">
        <v>3823</v>
      </c>
      <c r="AA475" s="444" t="s">
        <v>58</v>
      </c>
      <c r="AB475" s="444" t="s">
        <v>4947</v>
      </c>
      <c r="AC475" s="444" t="s">
        <v>366</v>
      </c>
      <c r="AD475" s="444" t="s">
        <v>366</v>
      </c>
      <c r="AE475" s="444" t="s">
        <v>5615</v>
      </c>
      <c r="AF475" s="444" t="s">
        <v>6552</v>
      </c>
      <c r="AG475" s="444" t="s">
        <v>2891</v>
      </c>
      <c r="AH475" s="444">
        <v>24702950</v>
      </c>
      <c r="AI475" s="444" t="s">
        <v>4769</v>
      </c>
      <c r="AJ475" s="444" t="s">
        <v>3121</v>
      </c>
      <c r="AK475" s="447" t="s">
        <v>6553</v>
      </c>
      <c r="AL475" s="444" t="s">
        <v>5114</v>
      </c>
      <c r="AM475" s="444" t="s">
        <v>5636</v>
      </c>
      <c r="AO475" s="444" t="s">
        <v>5312</v>
      </c>
      <c r="AQ475" s="444" t="s">
        <v>5312</v>
      </c>
    </row>
    <row r="476" spans="1:43" x14ac:dyDescent="0.3">
      <c r="A476" s="444" t="str">
        <v>9986</v>
      </c>
      <c r="E476" s="445" t="s">
        <v>8013</v>
      </c>
      <c r="F476" s="446" t="s">
        <v>6595</v>
      </c>
      <c r="G476" s="444" t="s">
        <v>297</v>
      </c>
      <c r="H476" s="444" t="s">
        <v>2013</v>
      </c>
      <c r="I476" s="444" t="s">
        <v>4156</v>
      </c>
      <c r="J476" s="444" t="s">
        <v>743</v>
      </c>
      <c r="K476" s="444" t="s">
        <v>739</v>
      </c>
      <c r="L476" s="444" t="s">
        <v>5</v>
      </c>
      <c r="M476" s="444" t="s">
        <v>4742</v>
      </c>
      <c r="N476" s="444" t="s">
        <v>102</v>
      </c>
      <c r="O476" s="444" t="s">
        <v>5308</v>
      </c>
      <c r="P476" s="444" t="s">
        <v>13</v>
      </c>
      <c r="Q476" s="444" t="s">
        <v>5309</v>
      </c>
      <c r="R476" s="444" t="s">
        <v>33</v>
      </c>
      <c r="S476" s="444" t="s">
        <v>4393</v>
      </c>
      <c r="T476" s="444" t="s">
        <v>35</v>
      </c>
      <c r="U476" s="444" t="s">
        <v>5426</v>
      </c>
      <c r="V476" s="444">
        <v>70204</v>
      </c>
      <c r="W476" s="444" t="s">
        <v>60</v>
      </c>
      <c r="X476" s="444" t="s">
        <v>2</v>
      </c>
      <c r="Y476" s="444" t="s">
        <v>4</v>
      </c>
      <c r="Z476" s="444" t="s">
        <v>4037</v>
      </c>
      <c r="AA476" s="444" t="s">
        <v>4215</v>
      </c>
      <c r="AB476" s="444" t="s">
        <v>4806</v>
      </c>
      <c r="AC476" s="444" t="s">
        <v>5092</v>
      </c>
      <c r="AD476" s="444" t="s">
        <v>860</v>
      </c>
      <c r="AE476" s="444" t="s">
        <v>5830</v>
      </c>
      <c r="AF476" s="444" t="s">
        <v>6596</v>
      </c>
      <c r="AG476" s="444" t="s">
        <v>2894</v>
      </c>
      <c r="AH476" s="444">
        <v>27634438</v>
      </c>
      <c r="AI476" s="444">
        <v>27634438</v>
      </c>
      <c r="AJ476" s="444" t="s">
        <v>4219</v>
      </c>
      <c r="AK476" s="447" t="s">
        <v>6597</v>
      </c>
      <c r="AL476" s="444" t="s">
        <v>6471</v>
      </c>
      <c r="AM476" s="444" t="s">
        <v>6598</v>
      </c>
      <c r="AN476" s="444" t="s">
        <v>5317</v>
      </c>
      <c r="AO476" s="444" t="s">
        <v>5312</v>
      </c>
      <c r="AQ476" s="444" t="s">
        <v>5312</v>
      </c>
    </row>
    <row r="477" spans="1:43" x14ac:dyDescent="0.3">
      <c r="A477" s="444" t="str">
        <v>9987</v>
      </c>
      <c r="E477" s="445" t="s">
        <v>8014</v>
      </c>
      <c r="F477" s="446" t="s">
        <v>6599</v>
      </c>
      <c r="G477" s="444" t="s">
        <v>298</v>
      </c>
      <c r="H477" s="444" t="s">
        <v>2014</v>
      </c>
      <c r="I477" s="444" t="s">
        <v>2015</v>
      </c>
      <c r="J477" s="444" t="s">
        <v>14</v>
      </c>
      <c r="K477" s="444" t="s">
        <v>73</v>
      </c>
      <c r="L477" s="444" t="s">
        <v>3</v>
      </c>
      <c r="M477" s="444" t="s">
        <v>741</v>
      </c>
      <c r="N477" s="444" t="s">
        <v>102</v>
      </c>
      <c r="O477" s="444" t="s">
        <v>5308</v>
      </c>
      <c r="P477" s="444" t="s">
        <v>13</v>
      </c>
      <c r="Q477" s="444" t="s">
        <v>6387</v>
      </c>
      <c r="R477" s="444" t="s">
        <v>33</v>
      </c>
      <c r="S477" s="444" t="s">
        <v>4393</v>
      </c>
      <c r="T477" s="444" t="s">
        <v>35</v>
      </c>
      <c r="U477" s="444" t="s">
        <v>5426</v>
      </c>
      <c r="V477" s="444">
        <v>60106</v>
      </c>
      <c r="W477" s="444" t="s">
        <v>72</v>
      </c>
      <c r="X477" s="444" t="s">
        <v>1</v>
      </c>
      <c r="Y477" s="444" t="s">
        <v>6</v>
      </c>
      <c r="Z477" s="444" t="s">
        <v>3984</v>
      </c>
      <c r="AA477" s="444" t="s">
        <v>73</v>
      </c>
      <c r="AB477" s="444" t="s">
        <v>73</v>
      </c>
      <c r="AC477" s="444" t="s">
        <v>808</v>
      </c>
      <c r="AD477" s="444" t="s">
        <v>808</v>
      </c>
      <c r="AE477" s="444" t="s">
        <v>5591</v>
      </c>
      <c r="AF477" s="444" t="s">
        <v>2895</v>
      </c>
      <c r="AG477" s="444" t="s">
        <v>2696</v>
      </c>
      <c r="AH477" s="444">
        <v>22002702</v>
      </c>
      <c r="AI477" s="444">
        <v>26613357</v>
      </c>
      <c r="AJ477" s="444" t="s">
        <v>3463</v>
      </c>
      <c r="AK477" s="447" t="s">
        <v>6600</v>
      </c>
      <c r="AL477" s="444" t="s">
        <v>5018</v>
      </c>
      <c r="AM477" s="444" t="s">
        <v>6004</v>
      </c>
      <c r="AO477" s="444" t="s">
        <v>5312</v>
      </c>
      <c r="AQ477" s="444" t="s">
        <v>5312</v>
      </c>
    </row>
    <row r="478" spans="1:43" x14ac:dyDescent="0.3">
      <c r="A478" s="444" t="str">
        <v>9988</v>
      </c>
      <c r="E478" s="445" t="s">
        <v>8020</v>
      </c>
      <c r="F478" s="446" t="s">
        <v>6614</v>
      </c>
      <c r="G478" s="444" t="s">
        <v>488</v>
      </c>
      <c r="H478" s="444" t="s">
        <v>2027</v>
      </c>
      <c r="I478" s="444" t="s">
        <v>2028</v>
      </c>
      <c r="J478" s="444" t="s">
        <v>14</v>
      </c>
      <c r="K478" s="444" t="s">
        <v>73</v>
      </c>
      <c r="L478" s="444" t="s">
        <v>4</v>
      </c>
      <c r="M478" s="444" t="s">
        <v>741</v>
      </c>
      <c r="N478" s="444" t="s">
        <v>102</v>
      </c>
      <c r="O478" s="444" t="s">
        <v>5308</v>
      </c>
      <c r="P478" s="444" t="s">
        <v>13</v>
      </c>
      <c r="Q478" s="444" t="s">
        <v>6387</v>
      </c>
      <c r="R478" s="444" t="s">
        <v>33</v>
      </c>
      <c r="S478" s="444" t="s">
        <v>4393</v>
      </c>
      <c r="T478" s="444" t="s">
        <v>35</v>
      </c>
      <c r="U478" s="444" t="s">
        <v>5426</v>
      </c>
      <c r="V478" s="444">
        <v>60402</v>
      </c>
      <c r="W478" s="444" t="s">
        <v>72</v>
      </c>
      <c r="X478" s="444" t="s">
        <v>4</v>
      </c>
      <c r="Y478" s="444" t="s">
        <v>2</v>
      </c>
      <c r="Z478" s="444" t="s">
        <v>6615</v>
      </c>
      <c r="AA478" s="444" t="s">
        <v>73</v>
      </c>
      <c r="AB478" s="444" t="s">
        <v>4988</v>
      </c>
      <c r="AC478" s="444" t="s">
        <v>121</v>
      </c>
      <c r="AD478" s="444" t="s">
        <v>584</v>
      </c>
      <c r="AE478" s="444" t="s">
        <v>5591</v>
      </c>
      <c r="AF478" s="444" t="s">
        <v>1118</v>
      </c>
      <c r="AG478" s="444" t="s">
        <v>2897</v>
      </c>
      <c r="AH478" s="444">
        <v>26478375</v>
      </c>
      <c r="AI478" s="444">
        <v>26478375</v>
      </c>
      <c r="AJ478" s="444" t="s">
        <v>4478</v>
      </c>
      <c r="AK478" s="447" t="s">
        <v>6616</v>
      </c>
      <c r="AL478" s="444" t="s">
        <v>5808</v>
      </c>
      <c r="AM478" s="444" t="s">
        <v>6617</v>
      </c>
      <c r="AO478" s="444" t="s">
        <v>5312</v>
      </c>
      <c r="AQ478" s="444" t="s">
        <v>5312</v>
      </c>
    </row>
    <row r="479" spans="1:43" x14ac:dyDescent="0.3">
      <c r="A479" s="444" t="str">
        <v>9989</v>
      </c>
      <c r="E479" s="445" t="s">
        <v>8047</v>
      </c>
      <c r="F479" s="446" t="s">
        <v>6699</v>
      </c>
      <c r="G479" s="444" t="s">
        <v>525</v>
      </c>
      <c r="H479" s="444" t="s">
        <v>2081</v>
      </c>
      <c r="I479" s="444" t="s">
        <v>2082</v>
      </c>
      <c r="J479" s="444" t="s">
        <v>4730</v>
      </c>
      <c r="K479" s="444" t="s">
        <v>3279</v>
      </c>
      <c r="L479" s="444" t="s">
        <v>6</v>
      </c>
      <c r="M479" s="444" t="s">
        <v>2</v>
      </c>
      <c r="N479" s="444" t="s">
        <v>102</v>
      </c>
      <c r="O479" s="444" t="s">
        <v>5308</v>
      </c>
      <c r="P479" s="444" t="s">
        <v>13</v>
      </c>
      <c r="Q479" s="444" t="s">
        <v>5309</v>
      </c>
      <c r="R479" s="444" t="s">
        <v>33</v>
      </c>
      <c r="S479" s="444" t="s">
        <v>4393</v>
      </c>
      <c r="T479" s="444" t="s">
        <v>33</v>
      </c>
      <c r="U479" s="444" t="s">
        <v>5310</v>
      </c>
      <c r="V479" s="444">
        <v>11105</v>
      </c>
      <c r="W479" s="444" t="s">
        <v>33</v>
      </c>
      <c r="X479" s="444" t="s">
        <v>13</v>
      </c>
      <c r="Y479" s="444" t="s">
        <v>5</v>
      </c>
      <c r="Z479" s="444" t="s">
        <v>3698</v>
      </c>
      <c r="AA479" s="444" t="s">
        <v>34</v>
      </c>
      <c r="AB479" s="444" t="s">
        <v>4816</v>
      </c>
      <c r="AC479" s="444" t="s">
        <v>225</v>
      </c>
      <c r="AD479" s="444" t="s">
        <v>225</v>
      </c>
      <c r="AE479" s="444" t="s">
        <v>1103</v>
      </c>
      <c r="AF479" s="444" t="s">
        <v>6700</v>
      </c>
      <c r="AG479" s="444" t="s">
        <v>2906</v>
      </c>
      <c r="AH479" s="444">
        <v>22291993</v>
      </c>
      <c r="AI479" s="444">
        <v>22943651</v>
      </c>
      <c r="AJ479" s="444" t="s">
        <v>5144</v>
      </c>
      <c r="AK479" s="447" t="s">
        <v>6701</v>
      </c>
      <c r="AL479" s="444" t="s">
        <v>4817</v>
      </c>
      <c r="AM479" s="444" t="s">
        <v>5468</v>
      </c>
      <c r="AO479" s="444" t="s">
        <v>5312</v>
      </c>
      <c r="AQ479" s="444" t="s">
        <v>5312</v>
      </c>
    </row>
    <row r="480" spans="1:43" x14ac:dyDescent="0.3">
      <c r="A480" s="444" t="str">
        <v>9990</v>
      </c>
      <c r="E480" s="445" t="s">
        <v>8053</v>
      </c>
      <c r="F480" s="446" t="s">
        <v>6716</v>
      </c>
      <c r="G480" s="444" t="s">
        <v>530</v>
      </c>
      <c r="H480" s="444" t="s">
        <v>2090</v>
      </c>
      <c r="I480" s="444" t="s">
        <v>4160</v>
      </c>
      <c r="J480" s="444" t="s">
        <v>4729</v>
      </c>
      <c r="K480" s="444" t="s">
        <v>208</v>
      </c>
      <c r="L480" s="444" t="s">
        <v>3</v>
      </c>
      <c r="M480" s="444" t="s">
        <v>7</v>
      </c>
      <c r="N480" s="444" t="s">
        <v>102</v>
      </c>
      <c r="O480" s="444" t="s">
        <v>5308</v>
      </c>
      <c r="P480" s="444" t="s">
        <v>13</v>
      </c>
      <c r="Q480" s="444" t="s">
        <v>6387</v>
      </c>
      <c r="R480" s="444" t="s">
        <v>33</v>
      </c>
      <c r="S480" s="444" t="s">
        <v>4393</v>
      </c>
      <c r="T480" s="444" t="s">
        <v>35</v>
      </c>
      <c r="U480" s="444" t="s">
        <v>5426</v>
      </c>
      <c r="V480" s="444">
        <v>10605</v>
      </c>
      <c r="W480" s="444" t="s">
        <v>33</v>
      </c>
      <c r="X480" s="444" t="s">
        <v>6</v>
      </c>
      <c r="Y480" s="444" t="s">
        <v>5</v>
      </c>
      <c r="Z480" s="444" t="s">
        <v>3668</v>
      </c>
      <c r="AA480" s="444" t="s">
        <v>34</v>
      </c>
      <c r="AB480" s="444" t="s">
        <v>4890</v>
      </c>
      <c r="AC480" s="444" t="s">
        <v>5149</v>
      </c>
      <c r="AD480" s="444" t="s">
        <v>367</v>
      </c>
      <c r="AE480" s="444" t="s">
        <v>1103</v>
      </c>
      <c r="AF480" s="444" t="s">
        <v>6717</v>
      </c>
      <c r="AG480" s="444" t="s">
        <v>4240</v>
      </c>
      <c r="AH480" s="444">
        <v>22005071</v>
      </c>
      <c r="AI480" s="444" t="s">
        <v>4769</v>
      </c>
      <c r="AJ480" s="444" t="s">
        <v>6718</v>
      </c>
      <c r="AK480" s="447" t="s">
        <v>6719</v>
      </c>
      <c r="AL480" s="444" t="s">
        <v>5132</v>
      </c>
      <c r="AM480" s="444" t="s">
        <v>6661</v>
      </c>
      <c r="AO480" s="444" t="s">
        <v>5312</v>
      </c>
      <c r="AQ480" s="444" t="s">
        <v>5312</v>
      </c>
    </row>
    <row r="481" spans="1:43" x14ac:dyDescent="0.3">
      <c r="A481" s="444" t="str">
        <v>9991</v>
      </c>
      <c r="E481" s="445" t="s">
        <v>8043</v>
      </c>
      <c r="F481" s="446" t="s">
        <v>6688</v>
      </c>
      <c r="G481" s="444" t="s">
        <v>521</v>
      </c>
      <c r="H481" s="444" t="s">
        <v>2073</v>
      </c>
      <c r="I481" s="444" t="s">
        <v>2074</v>
      </c>
      <c r="J481" s="444" t="s">
        <v>62</v>
      </c>
      <c r="K481" s="444" t="s">
        <v>109</v>
      </c>
      <c r="L481" s="444" t="s">
        <v>5</v>
      </c>
      <c r="M481" s="444" t="s">
        <v>11</v>
      </c>
      <c r="N481" s="444" t="s">
        <v>102</v>
      </c>
      <c r="O481" s="444" t="s">
        <v>5308</v>
      </c>
      <c r="P481" s="444" t="s">
        <v>13</v>
      </c>
      <c r="Q481" s="444" t="s">
        <v>6387</v>
      </c>
      <c r="R481" s="444" t="s">
        <v>33</v>
      </c>
      <c r="S481" s="444" t="s">
        <v>4393</v>
      </c>
      <c r="T481" s="444" t="s">
        <v>35</v>
      </c>
      <c r="U481" s="444" t="s">
        <v>5426</v>
      </c>
      <c r="V481" s="444">
        <v>21006</v>
      </c>
      <c r="W481" s="444" t="s">
        <v>35</v>
      </c>
      <c r="X481" s="444" t="s">
        <v>11</v>
      </c>
      <c r="Y481" s="444" t="s">
        <v>6</v>
      </c>
      <c r="Z481" s="444" t="s">
        <v>3804</v>
      </c>
      <c r="AA481" s="444" t="s">
        <v>58</v>
      </c>
      <c r="AB481" s="444" t="s">
        <v>109</v>
      </c>
      <c r="AC481" s="444" t="s">
        <v>5139</v>
      </c>
      <c r="AD481" s="444" t="s">
        <v>710</v>
      </c>
      <c r="AE481" s="444" t="s">
        <v>5615</v>
      </c>
      <c r="AF481" s="444" t="s">
        <v>6689</v>
      </c>
      <c r="AG481" s="444" t="s">
        <v>2905</v>
      </c>
      <c r="AH481" s="444">
        <v>44028592</v>
      </c>
      <c r="AI481" s="444" t="s">
        <v>4769</v>
      </c>
      <c r="AJ481" s="444" t="s">
        <v>4239</v>
      </c>
      <c r="AK481" s="447" t="s">
        <v>6690</v>
      </c>
      <c r="AL481" s="444" t="s">
        <v>5140</v>
      </c>
      <c r="AM481" s="444" t="s">
        <v>6687</v>
      </c>
      <c r="AO481" s="444" t="s">
        <v>5312</v>
      </c>
      <c r="AQ481" s="444" t="s">
        <v>5312</v>
      </c>
    </row>
    <row r="482" spans="1:43" x14ac:dyDescent="0.3">
      <c r="A482" s="444" t="str">
        <v>9992</v>
      </c>
      <c r="E482" s="445" t="s">
        <v>8037</v>
      </c>
      <c r="F482" s="446" t="s">
        <v>6669</v>
      </c>
      <c r="G482" s="444" t="s">
        <v>1019</v>
      </c>
      <c r="H482" s="444" t="s">
        <v>2062</v>
      </c>
      <c r="I482" s="444" t="s">
        <v>2063</v>
      </c>
      <c r="J482" s="444" t="s">
        <v>4739</v>
      </c>
      <c r="K482" s="444" t="s">
        <v>3281</v>
      </c>
      <c r="L482" s="444" t="s">
        <v>4</v>
      </c>
      <c r="M482" s="444" t="s">
        <v>4739</v>
      </c>
      <c r="N482" s="444" t="s">
        <v>102</v>
      </c>
      <c r="O482" s="444" t="s">
        <v>5308</v>
      </c>
      <c r="P482" s="444" t="s">
        <v>13</v>
      </c>
      <c r="Q482" s="444" t="s">
        <v>6387</v>
      </c>
      <c r="R482" s="444" t="s">
        <v>33</v>
      </c>
      <c r="S482" s="444" t="s">
        <v>4393</v>
      </c>
      <c r="T482" s="444" t="s">
        <v>35</v>
      </c>
      <c r="U482" s="444" t="s">
        <v>5426</v>
      </c>
      <c r="V482" s="444">
        <v>70401</v>
      </c>
      <c r="W482" s="444" t="s">
        <v>60</v>
      </c>
      <c r="X482" s="444" t="s">
        <v>4</v>
      </c>
      <c r="Y482" s="444" t="s">
        <v>1</v>
      </c>
      <c r="Z482" s="444" t="s">
        <v>4046</v>
      </c>
      <c r="AA482" s="444" t="s">
        <v>4215</v>
      </c>
      <c r="AB482" s="444" t="s">
        <v>4851</v>
      </c>
      <c r="AC482" s="444" t="s">
        <v>5135</v>
      </c>
      <c r="AD482" s="444" t="s">
        <v>230</v>
      </c>
      <c r="AE482" s="444" t="s">
        <v>5830</v>
      </c>
      <c r="AF482" s="444" t="s">
        <v>6670</v>
      </c>
      <c r="AG482" s="444" t="s">
        <v>3129</v>
      </c>
      <c r="AH482" s="444">
        <v>84033703</v>
      </c>
      <c r="AI482" s="444" t="s">
        <v>4769</v>
      </c>
      <c r="AJ482" s="444" t="s">
        <v>3128</v>
      </c>
      <c r="AK482" s="447" t="s">
        <v>6671</v>
      </c>
      <c r="AL482" s="444" t="s">
        <v>5136</v>
      </c>
      <c r="AM482" s="444" t="s">
        <v>6672</v>
      </c>
      <c r="AO482" s="444" t="s">
        <v>5312</v>
      </c>
      <c r="AQ482" s="444" t="s">
        <v>5312</v>
      </c>
    </row>
    <row r="483" spans="1:43" x14ac:dyDescent="0.3">
      <c r="A483" s="444" t="str">
        <v>9993</v>
      </c>
      <c r="E483" s="445" t="s">
        <v>8052</v>
      </c>
      <c r="F483" s="446" t="s">
        <v>6713</v>
      </c>
      <c r="G483" s="444" t="s">
        <v>529</v>
      </c>
      <c r="H483" s="444" t="s">
        <v>2088</v>
      </c>
      <c r="I483" s="444" t="s">
        <v>2089</v>
      </c>
      <c r="J483" s="444" t="s">
        <v>295</v>
      </c>
      <c r="K483" s="444" t="s">
        <v>4215</v>
      </c>
      <c r="L483" s="444" t="s">
        <v>4</v>
      </c>
      <c r="M483" s="444" t="s">
        <v>4728</v>
      </c>
      <c r="N483" s="444" t="s">
        <v>102</v>
      </c>
      <c r="O483" s="444" t="s">
        <v>5308</v>
      </c>
      <c r="P483" s="444" t="s">
        <v>13</v>
      </c>
      <c r="Q483" s="444" t="s">
        <v>5309</v>
      </c>
      <c r="R483" s="444" t="s">
        <v>33</v>
      </c>
      <c r="S483" s="444" t="s">
        <v>4393</v>
      </c>
      <c r="T483" s="444" t="s">
        <v>35</v>
      </c>
      <c r="U483" s="444" t="s">
        <v>5426</v>
      </c>
      <c r="V483" s="444">
        <v>70302</v>
      </c>
      <c r="W483" s="444" t="s">
        <v>60</v>
      </c>
      <c r="X483" s="444" t="s">
        <v>3</v>
      </c>
      <c r="Y483" s="444" t="s">
        <v>2</v>
      </c>
      <c r="Z483" s="444" t="s">
        <v>4041</v>
      </c>
      <c r="AA483" s="444" t="s">
        <v>4215</v>
      </c>
      <c r="AB483" s="444" t="s">
        <v>738</v>
      </c>
      <c r="AC483" s="444" t="s">
        <v>5147</v>
      </c>
      <c r="AD483" s="444" t="s">
        <v>714</v>
      </c>
      <c r="AE483" s="444" t="s">
        <v>5830</v>
      </c>
      <c r="AF483" s="444" t="s">
        <v>3132</v>
      </c>
      <c r="AG483" s="444" t="s">
        <v>3322</v>
      </c>
      <c r="AH483" s="444">
        <v>22006469</v>
      </c>
      <c r="AI483" s="444">
        <v>27699901</v>
      </c>
      <c r="AJ483" s="444" t="s">
        <v>6714</v>
      </c>
      <c r="AK483" s="447" t="s">
        <v>6715</v>
      </c>
      <c r="AL483" s="444" t="s">
        <v>5148</v>
      </c>
      <c r="AM483" s="444" t="s">
        <v>5840</v>
      </c>
      <c r="AO483" s="444" t="s">
        <v>5312</v>
      </c>
      <c r="AQ483" s="444" t="s">
        <v>5312</v>
      </c>
    </row>
    <row r="484" spans="1:43" x14ac:dyDescent="0.3">
      <c r="A484" s="444" t="str">
        <v>9994</v>
      </c>
      <c r="E484" s="445" t="s">
        <v>8075</v>
      </c>
      <c r="F484" s="446" t="s">
        <v>6781</v>
      </c>
      <c r="G484" s="444" t="s">
        <v>898</v>
      </c>
      <c r="H484" s="444" t="s">
        <v>2130</v>
      </c>
      <c r="I484" s="444" t="s">
        <v>2131</v>
      </c>
      <c r="J484" s="444" t="s">
        <v>4741</v>
      </c>
      <c r="K484" s="444" t="s">
        <v>101</v>
      </c>
      <c r="L484" s="444" t="s">
        <v>5</v>
      </c>
      <c r="M484" s="444" t="s">
        <v>99</v>
      </c>
      <c r="N484" s="444" t="s">
        <v>102</v>
      </c>
      <c r="O484" s="444" t="s">
        <v>5308</v>
      </c>
      <c r="P484" s="444" t="s">
        <v>13</v>
      </c>
      <c r="Q484" s="444" t="s">
        <v>6387</v>
      </c>
      <c r="R484" s="444" t="s">
        <v>33</v>
      </c>
      <c r="S484" s="444" t="s">
        <v>4393</v>
      </c>
      <c r="T484" s="444" t="s">
        <v>35</v>
      </c>
      <c r="U484" s="444" t="s">
        <v>5426</v>
      </c>
      <c r="V484" s="444">
        <v>41001</v>
      </c>
      <c r="W484" s="444" t="s">
        <v>102</v>
      </c>
      <c r="X484" s="444" t="s">
        <v>11</v>
      </c>
      <c r="Y484" s="444" t="s">
        <v>1</v>
      </c>
      <c r="Z484" s="444" t="s">
        <v>3922</v>
      </c>
      <c r="AA484" s="444" t="s">
        <v>103</v>
      </c>
      <c r="AB484" s="444" t="s">
        <v>101</v>
      </c>
      <c r="AC484" s="444" t="s">
        <v>740</v>
      </c>
      <c r="AD484" s="444" t="s">
        <v>64</v>
      </c>
      <c r="AE484" s="444" t="s">
        <v>5615</v>
      </c>
      <c r="AF484" s="444" t="s">
        <v>6782</v>
      </c>
      <c r="AG484" s="444" t="s">
        <v>2916</v>
      </c>
      <c r="AH484" s="444">
        <v>83169168</v>
      </c>
      <c r="AI484" s="444" t="s">
        <v>4769</v>
      </c>
      <c r="AJ484" s="444" t="s">
        <v>2637</v>
      </c>
      <c r="AK484" s="447" t="s">
        <v>6783</v>
      </c>
      <c r="AL484" s="444" t="s">
        <v>5165</v>
      </c>
      <c r="AM484" s="444" t="s">
        <v>6777</v>
      </c>
      <c r="AO484" s="444" t="s">
        <v>5312</v>
      </c>
      <c r="AQ484" s="444" t="s">
        <v>5312</v>
      </c>
    </row>
    <row r="485" spans="1:43" x14ac:dyDescent="0.3">
      <c r="A485" s="444" t="str">
        <v>9995</v>
      </c>
      <c r="E485" s="445" t="s">
        <v>8031</v>
      </c>
      <c r="F485" s="446" t="s">
        <v>6650</v>
      </c>
      <c r="G485" s="444" t="s">
        <v>511</v>
      </c>
      <c r="H485" s="444" t="s">
        <v>2049</v>
      </c>
      <c r="I485" s="444" t="s">
        <v>2050</v>
      </c>
      <c r="J485" s="444" t="s">
        <v>99</v>
      </c>
      <c r="K485" s="444" t="s">
        <v>71</v>
      </c>
      <c r="L485" s="444" t="s">
        <v>3</v>
      </c>
      <c r="M485" s="444" t="s">
        <v>4741</v>
      </c>
      <c r="N485" s="444" t="s">
        <v>102</v>
      </c>
      <c r="O485" s="444" t="s">
        <v>5308</v>
      </c>
      <c r="P485" s="444" t="s">
        <v>13</v>
      </c>
      <c r="Q485" s="444" t="s">
        <v>5309</v>
      </c>
      <c r="R485" s="444" t="s">
        <v>33</v>
      </c>
      <c r="S485" s="444" t="s">
        <v>4393</v>
      </c>
      <c r="T485" s="444" t="s">
        <v>35</v>
      </c>
      <c r="U485" s="444" t="s">
        <v>5426</v>
      </c>
      <c r="V485" s="444">
        <v>61301</v>
      </c>
      <c r="W485" s="444" t="s">
        <v>72</v>
      </c>
      <c r="X485" s="444" t="s">
        <v>15</v>
      </c>
      <c r="Y485" s="444" t="s">
        <v>1</v>
      </c>
      <c r="Z485" s="444" t="s">
        <v>4381</v>
      </c>
      <c r="AA485" s="444" t="s">
        <v>73</v>
      </c>
      <c r="AB485" s="444" t="s">
        <v>5127</v>
      </c>
      <c r="AC485" s="444" t="s">
        <v>5127</v>
      </c>
      <c r="AD485" s="444" t="s">
        <v>262</v>
      </c>
      <c r="AE485" s="444" t="s">
        <v>5531</v>
      </c>
      <c r="AF485" s="444" t="s">
        <v>4482</v>
      </c>
      <c r="AG485" s="444" t="s">
        <v>2901</v>
      </c>
      <c r="AH485" s="444">
        <v>27351179</v>
      </c>
      <c r="AI485" s="444">
        <v>22001252</v>
      </c>
      <c r="AJ485" s="444" t="s">
        <v>4159</v>
      </c>
      <c r="AK485" s="447" t="s">
        <v>6651</v>
      </c>
      <c r="AL485" s="444" t="s">
        <v>5128</v>
      </c>
      <c r="AM485" s="444" t="s">
        <v>5817</v>
      </c>
      <c r="AO485" s="444" t="s">
        <v>5312</v>
      </c>
      <c r="AQ485" s="444" t="s">
        <v>5312</v>
      </c>
    </row>
    <row r="486" spans="1:43" x14ac:dyDescent="0.3">
      <c r="A486" s="444" t="str">
        <v>9996</v>
      </c>
      <c r="E486" s="445" t="s">
        <v>7959</v>
      </c>
      <c r="F486" s="446" t="s">
        <v>6423</v>
      </c>
      <c r="G486" s="444" t="s">
        <v>439</v>
      </c>
      <c r="H486" s="444" t="s">
        <v>1923</v>
      </c>
      <c r="I486" s="444" t="s">
        <v>3038</v>
      </c>
      <c r="J486" s="444" t="s">
        <v>110</v>
      </c>
      <c r="K486" s="444" t="s">
        <v>377</v>
      </c>
      <c r="L486" s="444" t="s">
        <v>5</v>
      </c>
      <c r="M486" s="444" t="s">
        <v>6</v>
      </c>
      <c r="N486" s="444" t="s">
        <v>102</v>
      </c>
      <c r="O486" s="444" t="s">
        <v>5308</v>
      </c>
      <c r="P486" s="444" t="s">
        <v>13</v>
      </c>
      <c r="Q486" s="444" t="s">
        <v>5309</v>
      </c>
      <c r="R486" s="444" t="s">
        <v>33</v>
      </c>
      <c r="S486" s="444" t="s">
        <v>4393</v>
      </c>
      <c r="T486" s="444" t="s">
        <v>35</v>
      </c>
      <c r="U486" s="444" t="s">
        <v>5426</v>
      </c>
      <c r="V486" s="444">
        <v>11904</v>
      </c>
      <c r="W486" s="444" t="s">
        <v>33</v>
      </c>
      <c r="X486" s="444" t="s">
        <v>378</v>
      </c>
      <c r="Y486" s="444" t="s">
        <v>4</v>
      </c>
      <c r="Z486" s="444" t="s">
        <v>3727</v>
      </c>
      <c r="AA486" s="444" t="s">
        <v>34</v>
      </c>
      <c r="AB486" s="444" t="s">
        <v>377</v>
      </c>
      <c r="AC486" s="444" t="s">
        <v>5079</v>
      </c>
      <c r="AD486" s="444" t="s">
        <v>3113</v>
      </c>
      <c r="AE486" s="444" t="s">
        <v>5531</v>
      </c>
      <c r="AF486" s="444" t="s">
        <v>6424</v>
      </c>
      <c r="AG486" s="444" t="s">
        <v>2681</v>
      </c>
      <c r="AH486" s="444">
        <v>27425113</v>
      </c>
      <c r="AI486" s="444">
        <v>27425114</v>
      </c>
      <c r="AJ486" s="444" t="s">
        <v>4264</v>
      </c>
      <c r="AK486" s="447" t="s">
        <v>6426</v>
      </c>
      <c r="AL486" s="444" t="s">
        <v>5080</v>
      </c>
      <c r="AM486" s="444" t="s">
        <v>6425</v>
      </c>
      <c r="AO486" s="444" t="s">
        <v>5312</v>
      </c>
      <c r="AQ486" s="444" t="s">
        <v>5312</v>
      </c>
    </row>
    <row r="487" spans="1:43" x14ac:dyDescent="0.3">
      <c r="A487" s="444" t="str">
        <v>9997</v>
      </c>
      <c r="E487" s="445" t="s">
        <v>7957</v>
      </c>
      <c r="F487" s="446" t="s">
        <v>6415</v>
      </c>
      <c r="G487" s="444" t="s">
        <v>286</v>
      </c>
      <c r="H487" s="444" t="s">
        <v>1918</v>
      </c>
      <c r="I487" s="444" t="s">
        <v>1919</v>
      </c>
      <c r="J487" s="444" t="s">
        <v>110</v>
      </c>
      <c r="K487" s="444" t="s">
        <v>377</v>
      </c>
      <c r="L487" s="444" t="s">
        <v>11</v>
      </c>
      <c r="M487" s="444" t="s">
        <v>6</v>
      </c>
      <c r="N487" s="444" t="s">
        <v>102</v>
      </c>
      <c r="O487" s="444" t="s">
        <v>5308</v>
      </c>
      <c r="P487" s="444" t="s">
        <v>13</v>
      </c>
      <c r="Q487" s="444" t="s">
        <v>5309</v>
      </c>
      <c r="R487" s="444" t="s">
        <v>33</v>
      </c>
      <c r="S487" s="444" t="s">
        <v>4393</v>
      </c>
      <c r="T487" s="444" t="s">
        <v>33</v>
      </c>
      <c r="U487" s="444" t="s">
        <v>5310</v>
      </c>
      <c r="V487" s="444">
        <v>11901</v>
      </c>
      <c r="W487" s="444" t="s">
        <v>33</v>
      </c>
      <c r="X487" s="444" t="s">
        <v>378</v>
      </c>
      <c r="Y487" s="444" t="s">
        <v>1</v>
      </c>
      <c r="Z487" s="444" t="s">
        <v>5530</v>
      </c>
      <c r="AA487" s="444" t="s">
        <v>34</v>
      </c>
      <c r="AB487" s="444" t="s">
        <v>377</v>
      </c>
      <c r="AC487" s="444" t="s">
        <v>4815</v>
      </c>
      <c r="AD487" s="444" t="s">
        <v>417</v>
      </c>
      <c r="AE487" s="444" t="s">
        <v>5531</v>
      </c>
      <c r="AF487" s="444" t="s">
        <v>6416</v>
      </c>
      <c r="AG487" s="444" t="s">
        <v>6417</v>
      </c>
      <c r="AH487" s="444">
        <v>22009561</v>
      </c>
      <c r="AI487" s="444" t="s">
        <v>4769</v>
      </c>
      <c r="AJ487" s="444" t="s">
        <v>4459</v>
      </c>
      <c r="AK487" s="447" t="s">
        <v>6418</v>
      </c>
      <c r="AL487" s="444" t="s">
        <v>5077</v>
      </c>
      <c r="AM487" s="444" t="s">
        <v>6419</v>
      </c>
      <c r="AO487" s="444" t="s">
        <v>5312</v>
      </c>
      <c r="AQ487" s="444" t="s">
        <v>5312</v>
      </c>
    </row>
    <row r="488" spans="1:43" x14ac:dyDescent="0.3">
      <c r="A488" s="444" t="str">
        <v>9998</v>
      </c>
      <c r="E488" s="445" t="s">
        <v>7991</v>
      </c>
      <c r="F488" s="446" t="s">
        <v>6527</v>
      </c>
      <c r="G488" s="444" t="s">
        <v>349</v>
      </c>
      <c r="H488" s="444" t="s">
        <v>1978</v>
      </c>
      <c r="I488" s="444" t="s">
        <v>3040</v>
      </c>
      <c r="J488" s="444" t="s">
        <v>110</v>
      </c>
      <c r="K488" s="444" t="s">
        <v>377</v>
      </c>
      <c r="L488" s="444" t="s">
        <v>4</v>
      </c>
      <c r="M488" s="444" t="s">
        <v>6</v>
      </c>
      <c r="N488" s="444" t="s">
        <v>102</v>
      </c>
      <c r="O488" s="444" t="s">
        <v>5308</v>
      </c>
      <c r="P488" s="444" t="s">
        <v>13</v>
      </c>
      <c r="Q488" s="444" t="s">
        <v>5309</v>
      </c>
      <c r="R488" s="444" t="s">
        <v>33</v>
      </c>
      <c r="S488" s="444" t="s">
        <v>4393</v>
      </c>
      <c r="T488" s="444" t="s">
        <v>35</v>
      </c>
      <c r="U488" s="444" t="s">
        <v>5426</v>
      </c>
      <c r="V488" s="444">
        <v>11909</v>
      </c>
      <c r="W488" s="444" t="s">
        <v>33</v>
      </c>
      <c r="X488" s="444" t="s">
        <v>378</v>
      </c>
      <c r="Y488" s="444" t="s">
        <v>10</v>
      </c>
      <c r="Z488" s="444" t="s">
        <v>3732</v>
      </c>
      <c r="AA488" s="444" t="s">
        <v>34</v>
      </c>
      <c r="AB488" s="444" t="s">
        <v>377</v>
      </c>
      <c r="AC488" s="444" t="s">
        <v>5109</v>
      </c>
      <c r="AD488" s="444" t="s">
        <v>427</v>
      </c>
      <c r="AE488" s="444" t="s">
        <v>5531</v>
      </c>
      <c r="AF488" s="444" t="s">
        <v>1981</v>
      </c>
      <c r="AG488" s="444" t="s">
        <v>1980</v>
      </c>
      <c r="AH488" s="444">
        <v>27870510</v>
      </c>
      <c r="AI488" s="444" t="s">
        <v>4769</v>
      </c>
      <c r="AJ488" s="444" t="s">
        <v>1979</v>
      </c>
      <c r="AK488" s="447" t="s">
        <v>6528</v>
      </c>
      <c r="AL488" s="444" t="s">
        <v>5078</v>
      </c>
      <c r="AM488" s="444" t="s">
        <v>6422</v>
      </c>
      <c r="AO488" s="444" t="s">
        <v>5312</v>
      </c>
      <c r="AQ488" s="444" t="s">
        <v>5312</v>
      </c>
    </row>
    <row r="489" spans="1:43" x14ac:dyDescent="0.3">
      <c r="A489" s="444" t="str">
        <v>9999</v>
      </c>
      <c r="E489" s="445" t="s">
        <v>8042</v>
      </c>
      <c r="F489" s="446" t="s">
        <v>6684</v>
      </c>
      <c r="G489" s="444" t="s">
        <v>520</v>
      </c>
      <c r="H489" s="444" t="s">
        <v>2071</v>
      </c>
      <c r="I489" s="444" t="s">
        <v>2072</v>
      </c>
      <c r="J489" s="444" t="s">
        <v>62</v>
      </c>
      <c r="K489" s="444" t="s">
        <v>109</v>
      </c>
      <c r="L489" s="444" t="s">
        <v>5</v>
      </c>
      <c r="M489" s="444" t="s">
        <v>11</v>
      </c>
      <c r="N489" s="444" t="s">
        <v>102</v>
      </c>
      <c r="O489" s="444" t="s">
        <v>5308</v>
      </c>
      <c r="P489" s="444" t="s">
        <v>13</v>
      </c>
      <c r="Q489" s="444" t="s">
        <v>5314</v>
      </c>
      <c r="R489" s="444" t="s">
        <v>33</v>
      </c>
      <c r="S489" s="444" t="s">
        <v>4393</v>
      </c>
      <c r="T489" s="444" t="s">
        <v>35</v>
      </c>
      <c r="U489" s="444" t="s">
        <v>5426</v>
      </c>
      <c r="V489" s="444">
        <v>21006</v>
      </c>
      <c r="W489" s="444" t="s">
        <v>35</v>
      </c>
      <c r="X489" s="444" t="s">
        <v>11</v>
      </c>
      <c r="Y489" s="444" t="s">
        <v>6</v>
      </c>
      <c r="Z489" s="444" t="s">
        <v>3804</v>
      </c>
      <c r="AA489" s="444" t="s">
        <v>58</v>
      </c>
      <c r="AB489" s="444" t="s">
        <v>109</v>
      </c>
      <c r="AC489" s="444" t="s">
        <v>5139</v>
      </c>
      <c r="AD489" s="444" t="s">
        <v>52</v>
      </c>
      <c r="AE489" s="444" t="s">
        <v>5615</v>
      </c>
      <c r="AF489" s="444" t="s">
        <v>6416</v>
      </c>
      <c r="AG489" s="444" t="s">
        <v>3131</v>
      </c>
      <c r="AH489" s="444">
        <v>24041060</v>
      </c>
      <c r="AI489" s="444">
        <v>24041153</v>
      </c>
      <c r="AJ489" s="444" t="s">
        <v>6685</v>
      </c>
      <c r="AK489" s="447" t="s">
        <v>6686</v>
      </c>
      <c r="AL489" s="444" t="s">
        <v>5140</v>
      </c>
      <c r="AM489" s="444" t="s">
        <v>6687</v>
      </c>
      <c r="AO489" s="444" t="s">
        <v>5312</v>
      </c>
      <c r="AQ489" s="444" t="s">
        <v>5312</v>
      </c>
    </row>
    <row r="490" spans="1:43" x14ac:dyDescent="0.3">
      <c r="E490" s="445" t="s">
        <v>7968</v>
      </c>
      <c r="F490" s="446" t="s">
        <v>6453</v>
      </c>
      <c r="G490" s="444" t="s">
        <v>450</v>
      </c>
      <c r="H490" s="444" t="s">
        <v>1937</v>
      </c>
      <c r="I490" s="444" t="s">
        <v>1938</v>
      </c>
      <c r="J490" s="444" t="s">
        <v>62</v>
      </c>
      <c r="K490" s="444" t="s">
        <v>109</v>
      </c>
      <c r="L490" s="444" t="s">
        <v>14</v>
      </c>
      <c r="M490" s="444" t="s">
        <v>11</v>
      </c>
      <c r="N490" s="444" t="s">
        <v>102</v>
      </c>
      <c r="O490" s="444" t="s">
        <v>5308</v>
      </c>
      <c r="P490" s="444" t="s">
        <v>13</v>
      </c>
      <c r="Q490" s="444" t="s">
        <v>5309</v>
      </c>
      <c r="R490" s="444" t="s">
        <v>33</v>
      </c>
      <c r="S490" s="444" t="s">
        <v>4393</v>
      </c>
      <c r="T490" s="444" t="s">
        <v>35</v>
      </c>
      <c r="U490" s="444" t="s">
        <v>5426</v>
      </c>
      <c r="V490" s="444">
        <v>21011</v>
      </c>
      <c r="W490" s="444" t="s">
        <v>35</v>
      </c>
      <c r="X490" s="444" t="s">
        <v>11</v>
      </c>
      <c r="Y490" s="444" t="s">
        <v>13</v>
      </c>
      <c r="Z490" s="444" t="s">
        <v>3806</v>
      </c>
      <c r="AA490" s="444" t="s">
        <v>58</v>
      </c>
      <c r="AB490" s="444" t="s">
        <v>109</v>
      </c>
      <c r="AC490" s="444" t="s">
        <v>5083</v>
      </c>
      <c r="AD490" s="444" t="s">
        <v>725</v>
      </c>
      <c r="AE490" s="444" t="s">
        <v>5615</v>
      </c>
      <c r="AF490" s="444" t="s">
        <v>6454</v>
      </c>
      <c r="AG490" s="444" t="s">
        <v>3117</v>
      </c>
      <c r="AH490" s="444">
        <v>24673033</v>
      </c>
      <c r="AI490" s="444">
        <v>24673033</v>
      </c>
      <c r="AJ490" s="444" t="s">
        <v>1939</v>
      </c>
      <c r="AK490" s="447" t="s">
        <v>6455</v>
      </c>
      <c r="AL490" s="444" t="s">
        <v>5084</v>
      </c>
      <c r="AM490" s="444" t="s">
        <v>6443</v>
      </c>
      <c r="AO490" s="444" t="s">
        <v>5320</v>
      </c>
      <c r="AP490" s="444" t="s">
        <v>2966</v>
      </c>
      <c r="AQ490" s="444" t="s">
        <v>5312</v>
      </c>
    </row>
    <row r="491" spans="1:43" x14ac:dyDescent="0.3">
      <c r="E491" s="445" t="s">
        <v>8044</v>
      </c>
      <c r="F491" s="446" t="s">
        <v>6691</v>
      </c>
      <c r="G491" s="444" t="s">
        <v>522</v>
      </c>
      <c r="H491" s="444" t="s">
        <v>2075</v>
      </c>
      <c r="I491" s="444" t="s">
        <v>2076</v>
      </c>
      <c r="J491" s="444" t="s">
        <v>62</v>
      </c>
      <c r="K491" s="444" t="s">
        <v>109</v>
      </c>
      <c r="L491" s="444" t="s">
        <v>13</v>
      </c>
      <c r="M491" s="444" t="s">
        <v>11</v>
      </c>
      <c r="N491" s="444" t="s">
        <v>102</v>
      </c>
      <c r="O491" s="444" t="s">
        <v>5308</v>
      </c>
      <c r="P491" s="444" t="s">
        <v>13</v>
      </c>
      <c r="Q491" s="444" t="s">
        <v>5309</v>
      </c>
      <c r="R491" s="444" t="s">
        <v>33</v>
      </c>
      <c r="S491" s="444" t="s">
        <v>4393</v>
      </c>
      <c r="T491" s="444" t="s">
        <v>35</v>
      </c>
      <c r="U491" s="444" t="s">
        <v>5426</v>
      </c>
      <c r="V491" s="444">
        <v>21012</v>
      </c>
      <c r="W491" s="444" t="s">
        <v>35</v>
      </c>
      <c r="X491" s="444" t="s">
        <v>11</v>
      </c>
      <c r="Y491" s="444" t="s">
        <v>14</v>
      </c>
      <c r="Z491" s="444" t="s">
        <v>3807</v>
      </c>
      <c r="AA491" s="444" t="s">
        <v>58</v>
      </c>
      <c r="AB491" s="444" t="s">
        <v>109</v>
      </c>
      <c r="AC491" s="444" t="s">
        <v>5141</v>
      </c>
      <c r="AD491" s="444" t="s">
        <v>500</v>
      </c>
      <c r="AE491" s="444" t="s">
        <v>5615</v>
      </c>
      <c r="AF491" s="444" t="s">
        <v>3320</v>
      </c>
      <c r="AG491" s="444" t="s">
        <v>5142</v>
      </c>
      <c r="AH491" s="444">
        <v>24780042</v>
      </c>
      <c r="AI491" s="444">
        <v>24780042</v>
      </c>
      <c r="AJ491" s="444" t="s">
        <v>2250</v>
      </c>
      <c r="AK491" s="447" t="s">
        <v>6692</v>
      </c>
      <c r="AL491" s="444" t="s">
        <v>5143</v>
      </c>
      <c r="AM491" s="444" t="s">
        <v>6693</v>
      </c>
      <c r="AO491" s="444" t="s">
        <v>5312</v>
      </c>
      <c r="AQ491" s="444" t="s">
        <v>5312</v>
      </c>
    </row>
    <row r="492" spans="1:43" x14ac:dyDescent="0.3">
      <c r="E492" s="445" t="s">
        <v>7949</v>
      </c>
      <c r="F492" s="446" t="s">
        <v>6391</v>
      </c>
      <c r="G492" s="444" t="s">
        <v>429</v>
      </c>
      <c r="H492" s="444" t="s">
        <v>1906</v>
      </c>
      <c r="I492" s="444" t="s">
        <v>3036</v>
      </c>
      <c r="J492" s="444" t="s">
        <v>295</v>
      </c>
      <c r="K492" s="444" t="s">
        <v>4215</v>
      </c>
      <c r="L492" s="444" t="s">
        <v>2</v>
      </c>
      <c r="M492" s="444" t="s">
        <v>4728</v>
      </c>
      <c r="N492" s="444" t="s">
        <v>102</v>
      </c>
      <c r="O492" s="444" t="s">
        <v>5308</v>
      </c>
      <c r="P492" s="444" t="s">
        <v>13</v>
      </c>
      <c r="Q492" s="444" t="s">
        <v>5309</v>
      </c>
      <c r="R492" s="444" t="s">
        <v>33</v>
      </c>
      <c r="S492" s="444" t="s">
        <v>4393</v>
      </c>
      <c r="T492" s="444" t="s">
        <v>35</v>
      </c>
      <c r="U492" s="444" t="s">
        <v>5426</v>
      </c>
      <c r="V492" s="444">
        <v>70102</v>
      </c>
      <c r="W492" s="444" t="s">
        <v>60</v>
      </c>
      <c r="X492" s="444" t="s">
        <v>1</v>
      </c>
      <c r="Y492" s="444" t="s">
        <v>2</v>
      </c>
      <c r="Z492" s="444" t="s">
        <v>4032</v>
      </c>
      <c r="AA492" s="444" t="s">
        <v>4215</v>
      </c>
      <c r="AB492" s="444" t="s">
        <v>4215</v>
      </c>
      <c r="AC492" s="444" t="s">
        <v>5069</v>
      </c>
      <c r="AD492" s="444" t="s">
        <v>828</v>
      </c>
      <c r="AE492" s="444" t="s">
        <v>5830</v>
      </c>
      <c r="AF492" s="444" t="s">
        <v>4456</v>
      </c>
      <c r="AG492" s="444" t="s">
        <v>2882</v>
      </c>
      <c r="AH492" s="444">
        <v>27566337</v>
      </c>
      <c r="AI492" s="444">
        <v>27566337</v>
      </c>
      <c r="AJ492" s="444" t="s">
        <v>4455</v>
      </c>
      <c r="AK492" s="447" t="s">
        <v>5552</v>
      </c>
      <c r="AL492" s="444" t="s">
        <v>4990</v>
      </c>
      <c r="AM492" s="444" t="s">
        <v>5835</v>
      </c>
      <c r="AO492" s="444" t="s">
        <v>5312</v>
      </c>
      <c r="AQ492" s="444" t="s">
        <v>5312</v>
      </c>
    </row>
    <row r="493" spans="1:43" x14ac:dyDescent="0.3">
      <c r="E493" s="445" t="s">
        <v>8033</v>
      </c>
      <c r="F493" s="446" t="s">
        <v>6655</v>
      </c>
      <c r="G493" s="444" t="s">
        <v>513</v>
      </c>
      <c r="H493" s="444" t="s">
        <v>2053</v>
      </c>
      <c r="I493" s="444" t="s">
        <v>2054</v>
      </c>
      <c r="J493" s="444" t="s">
        <v>378</v>
      </c>
      <c r="K493" s="444" t="s">
        <v>4216</v>
      </c>
      <c r="L493" s="444" t="s">
        <v>4</v>
      </c>
      <c r="M493" s="444" t="s">
        <v>13</v>
      </c>
      <c r="N493" s="444" t="s">
        <v>102</v>
      </c>
      <c r="O493" s="444" t="s">
        <v>5308</v>
      </c>
      <c r="P493" s="444" t="s">
        <v>13</v>
      </c>
      <c r="Q493" s="444" t="s">
        <v>5309</v>
      </c>
      <c r="R493" s="444" t="s">
        <v>33</v>
      </c>
      <c r="S493" s="444" t="s">
        <v>4393</v>
      </c>
      <c r="T493" s="444" t="s">
        <v>35</v>
      </c>
      <c r="U493" s="444" t="s">
        <v>5426</v>
      </c>
      <c r="V493" s="444">
        <v>21308</v>
      </c>
      <c r="W493" s="444" t="s">
        <v>35</v>
      </c>
      <c r="X493" s="444" t="s">
        <v>15</v>
      </c>
      <c r="Y493" s="444" t="s">
        <v>9</v>
      </c>
      <c r="Z493" s="444" t="s">
        <v>3826</v>
      </c>
      <c r="AA493" s="444" t="s">
        <v>58</v>
      </c>
      <c r="AB493" s="444" t="s">
        <v>4947</v>
      </c>
      <c r="AC493" s="444" t="s">
        <v>801</v>
      </c>
      <c r="AD493" s="444" t="s">
        <v>801</v>
      </c>
      <c r="AE493" s="444" t="s">
        <v>5615</v>
      </c>
      <c r="AF493" s="444" t="s">
        <v>6656</v>
      </c>
      <c r="AG493" s="444" t="s">
        <v>2903</v>
      </c>
      <c r="AH493" s="444">
        <v>89785130</v>
      </c>
      <c r="AI493" s="444" t="s">
        <v>4769</v>
      </c>
      <c r="AJ493" s="444" t="s">
        <v>5131</v>
      </c>
      <c r="AK493" s="447" t="s">
        <v>6657</v>
      </c>
      <c r="AL493" s="444" t="s">
        <v>5032</v>
      </c>
      <c r="AM493" s="444" t="s">
        <v>6658</v>
      </c>
      <c r="AO493" s="444" t="s">
        <v>5312</v>
      </c>
      <c r="AQ493" s="444" t="s">
        <v>5312</v>
      </c>
    </row>
    <row r="494" spans="1:43" x14ac:dyDescent="0.3">
      <c r="E494" s="445" t="s">
        <v>7982</v>
      </c>
      <c r="F494" s="446" t="s">
        <v>6498</v>
      </c>
      <c r="G494" s="444" t="s">
        <v>466</v>
      </c>
      <c r="H494" s="444" t="s">
        <v>1963</v>
      </c>
      <c r="I494" s="444" t="s">
        <v>1964</v>
      </c>
      <c r="J494" s="444" t="s">
        <v>2</v>
      </c>
      <c r="K494" s="444" t="s">
        <v>164</v>
      </c>
      <c r="L494" s="444" t="s">
        <v>7</v>
      </c>
      <c r="M494" s="444" t="s">
        <v>5</v>
      </c>
      <c r="N494" s="444" t="s">
        <v>102</v>
      </c>
      <c r="O494" s="444" t="s">
        <v>5308</v>
      </c>
      <c r="P494" s="444" t="s">
        <v>13</v>
      </c>
      <c r="Q494" s="444" t="s">
        <v>5309</v>
      </c>
      <c r="R494" s="444" t="s">
        <v>33</v>
      </c>
      <c r="S494" s="444" t="s">
        <v>4393</v>
      </c>
      <c r="T494" s="444" t="s">
        <v>35</v>
      </c>
      <c r="U494" s="444" t="s">
        <v>5426</v>
      </c>
      <c r="V494" s="444">
        <v>11605</v>
      </c>
      <c r="W494" s="444" t="s">
        <v>33</v>
      </c>
      <c r="X494" s="444" t="s">
        <v>295</v>
      </c>
      <c r="Y494" s="444" t="s">
        <v>5</v>
      </c>
      <c r="Z494" s="444" t="s">
        <v>3718</v>
      </c>
      <c r="AA494" s="444" t="s">
        <v>34</v>
      </c>
      <c r="AB494" s="444" t="s">
        <v>5097</v>
      </c>
      <c r="AC494" s="444" t="s">
        <v>5098</v>
      </c>
      <c r="AD494" s="444" t="s">
        <v>367</v>
      </c>
      <c r="AE494" s="444" t="s">
        <v>1103</v>
      </c>
      <c r="AF494" s="444" t="s">
        <v>1965</v>
      </c>
      <c r="AG494" s="444" t="s">
        <v>2691</v>
      </c>
      <c r="AH494" s="444">
        <v>26451071</v>
      </c>
      <c r="AI494" s="444" t="s">
        <v>4769</v>
      </c>
      <c r="AJ494" s="444" t="s">
        <v>4261</v>
      </c>
      <c r="AK494" s="447" t="s">
        <v>6499</v>
      </c>
      <c r="AL494" s="444" t="s">
        <v>5099</v>
      </c>
      <c r="AM494" s="444" t="s">
        <v>6500</v>
      </c>
      <c r="AO494" s="444" t="s">
        <v>5312</v>
      </c>
      <c r="AQ494" s="444" t="s">
        <v>5312</v>
      </c>
    </row>
    <row r="495" spans="1:43" x14ac:dyDescent="0.3">
      <c r="E495" s="445" t="s">
        <v>8030</v>
      </c>
      <c r="F495" s="446" t="s">
        <v>6646</v>
      </c>
      <c r="G495" s="444" t="s">
        <v>509</v>
      </c>
      <c r="H495" s="444" t="s">
        <v>2047</v>
      </c>
      <c r="I495" s="444" t="s">
        <v>2048</v>
      </c>
      <c r="J495" s="444" t="s">
        <v>110</v>
      </c>
      <c r="K495" s="444" t="s">
        <v>377</v>
      </c>
      <c r="L495" s="444" t="s">
        <v>5</v>
      </c>
      <c r="M495" s="444" t="s">
        <v>6</v>
      </c>
      <c r="N495" s="444" t="s">
        <v>102</v>
      </c>
      <c r="O495" s="444" t="s">
        <v>5308</v>
      </c>
      <c r="P495" s="444" t="s">
        <v>13</v>
      </c>
      <c r="Q495" s="444" t="s">
        <v>6387</v>
      </c>
      <c r="R495" s="444" t="s">
        <v>33</v>
      </c>
      <c r="S495" s="444" t="s">
        <v>4393</v>
      </c>
      <c r="T495" s="444" t="s">
        <v>35</v>
      </c>
      <c r="U495" s="444" t="s">
        <v>5426</v>
      </c>
      <c r="V495" s="444">
        <v>11904</v>
      </c>
      <c r="W495" s="444" t="s">
        <v>33</v>
      </c>
      <c r="X495" s="444" t="s">
        <v>378</v>
      </c>
      <c r="Y495" s="444" t="s">
        <v>4</v>
      </c>
      <c r="Z495" s="444" t="s">
        <v>3727</v>
      </c>
      <c r="AA495" s="444" t="s">
        <v>34</v>
      </c>
      <c r="AB495" s="444" t="s">
        <v>377</v>
      </c>
      <c r="AC495" s="444" t="s">
        <v>5079</v>
      </c>
      <c r="AD495" s="444" t="s">
        <v>477</v>
      </c>
      <c r="AE495" s="444" t="s">
        <v>5531</v>
      </c>
      <c r="AF495" s="444" t="s">
        <v>6647</v>
      </c>
      <c r="AG495" s="444" t="s">
        <v>2699</v>
      </c>
      <c r="AH495" s="444">
        <v>27721635</v>
      </c>
      <c r="AI495" s="444" t="s">
        <v>4769</v>
      </c>
      <c r="AJ495" s="444" t="s">
        <v>5126</v>
      </c>
      <c r="AK495" s="447" t="s">
        <v>6648</v>
      </c>
      <c r="AL495" s="444" t="s">
        <v>5080</v>
      </c>
      <c r="AM495" s="444" t="s">
        <v>6649</v>
      </c>
      <c r="AO495" s="444" t="s">
        <v>5312</v>
      </c>
      <c r="AQ495" s="444" t="s">
        <v>5312</v>
      </c>
    </row>
    <row r="496" spans="1:43" x14ac:dyDescent="0.3">
      <c r="E496" s="445" t="s">
        <v>8032</v>
      </c>
      <c r="F496" s="446" t="s">
        <v>6652</v>
      </c>
      <c r="G496" s="444" t="s">
        <v>512</v>
      </c>
      <c r="H496" s="444" t="s">
        <v>2051</v>
      </c>
      <c r="I496" s="444" t="s">
        <v>1775</v>
      </c>
      <c r="J496" s="444" t="s">
        <v>99</v>
      </c>
      <c r="K496" s="444" t="s">
        <v>71</v>
      </c>
      <c r="L496" s="444" t="s">
        <v>9</v>
      </c>
      <c r="M496" s="444" t="s">
        <v>4741</v>
      </c>
      <c r="N496" s="444" t="s">
        <v>102</v>
      </c>
      <c r="O496" s="444" t="s">
        <v>5308</v>
      </c>
      <c r="P496" s="444" t="s">
        <v>13</v>
      </c>
      <c r="Q496" s="444" t="s">
        <v>5309</v>
      </c>
      <c r="R496" s="444" t="s">
        <v>33</v>
      </c>
      <c r="S496" s="444" t="s">
        <v>4393</v>
      </c>
      <c r="T496" s="444" t="s">
        <v>35</v>
      </c>
      <c r="U496" s="444" t="s">
        <v>5426</v>
      </c>
      <c r="V496" s="444">
        <v>60804</v>
      </c>
      <c r="W496" s="444" t="s">
        <v>72</v>
      </c>
      <c r="X496" s="444" t="s">
        <v>9</v>
      </c>
      <c r="Y496" s="444" t="s">
        <v>4</v>
      </c>
      <c r="Z496" s="444" t="s">
        <v>4022</v>
      </c>
      <c r="AA496" s="444" t="s">
        <v>73</v>
      </c>
      <c r="AB496" s="444" t="s">
        <v>4893</v>
      </c>
      <c r="AC496" s="444" t="s">
        <v>5129</v>
      </c>
      <c r="AD496" s="444" t="s">
        <v>252</v>
      </c>
      <c r="AE496" s="444" t="s">
        <v>5531</v>
      </c>
      <c r="AF496" s="444" t="s">
        <v>2052</v>
      </c>
      <c r="AG496" s="444" t="s">
        <v>2902</v>
      </c>
      <c r="AH496" s="444">
        <v>27847047</v>
      </c>
      <c r="AI496" s="444">
        <v>27847047</v>
      </c>
      <c r="AJ496" s="444" t="s">
        <v>2218</v>
      </c>
      <c r="AK496" s="447" t="s">
        <v>6653</v>
      </c>
      <c r="AL496" s="444" t="s">
        <v>5130</v>
      </c>
      <c r="AM496" s="444" t="s">
        <v>6654</v>
      </c>
      <c r="AO496" s="444" t="s">
        <v>5312</v>
      </c>
      <c r="AQ496" s="444" t="s">
        <v>5312</v>
      </c>
    </row>
    <row r="497" spans="5:43" x14ac:dyDescent="0.3">
      <c r="E497" s="445" t="s">
        <v>8074</v>
      </c>
      <c r="F497" s="446" t="s">
        <v>6778</v>
      </c>
      <c r="G497" s="444" t="s">
        <v>1082</v>
      </c>
      <c r="H497" s="444" t="s">
        <v>2129</v>
      </c>
      <c r="I497" s="444" t="s">
        <v>3047</v>
      </c>
      <c r="J497" s="444" t="s">
        <v>4741</v>
      </c>
      <c r="K497" s="444" t="s">
        <v>101</v>
      </c>
      <c r="L497" s="444" t="s">
        <v>5</v>
      </c>
      <c r="M497" s="444" t="s">
        <v>99</v>
      </c>
      <c r="N497" s="444" t="s">
        <v>102</v>
      </c>
      <c r="O497" s="444" t="s">
        <v>5308</v>
      </c>
      <c r="P497" s="444" t="s">
        <v>13</v>
      </c>
      <c r="Q497" s="444" t="s">
        <v>6387</v>
      </c>
      <c r="R497" s="444" t="s">
        <v>33</v>
      </c>
      <c r="S497" s="444" t="s">
        <v>4393</v>
      </c>
      <c r="T497" s="444" t="s">
        <v>35</v>
      </c>
      <c r="U497" s="444" t="s">
        <v>5426</v>
      </c>
      <c r="V497" s="444">
        <v>41001</v>
      </c>
      <c r="W497" s="444" t="s">
        <v>102</v>
      </c>
      <c r="X497" s="444" t="s">
        <v>11</v>
      </c>
      <c r="Y497" s="444" t="s">
        <v>1</v>
      </c>
      <c r="Z497" s="444" t="s">
        <v>3922</v>
      </c>
      <c r="AA497" s="444" t="s">
        <v>103</v>
      </c>
      <c r="AB497" s="444" t="s">
        <v>101</v>
      </c>
      <c r="AC497" s="444" t="s">
        <v>740</v>
      </c>
      <c r="AD497" s="444" t="s">
        <v>1129</v>
      </c>
      <c r="AE497" s="444" t="s">
        <v>5615</v>
      </c>
      <c r="AF497" s="444" t="s">
        <v>6779</v>
      </c>
      <c r="AG497" s="444" t="s">
        <v>3134</v>
      </c>
      <c r="AH497" s="444">
        <v>70147671</v>
      </c>
      <c r="AI497" s="444" t="s">
        <v>4769</v>
      </c>
      <c r="AJ497" s="444" t="s">
        <v>3323</v>
      </c>
      <c r="AK497" s="447" t="s">
        <v>6780</v>
      </c>
      <c r="AL497" s="444" t="s">
        <v>5165</v>
      </c>
      <c r="AM497" s="444" t="s">
        <v>6777</v>
      </c>
      <c r="AO497" s="444" t="s">
        <v>5312</v>
      </c>
      <c r="AQ497" s="444" t="s">
        <v>5312</v>
      </c>
    </row>
    <row r="498" spans="5:43" x14ac:dyDescent="0.3">
      <c r="E498" s="445" t="s">
        <v>7990</v>
      </c>
      <c r="F498" s="446" t="s">
        <v>6524</v>
      </c>
      <c r="G498" s="444" t="s">
        <v>302</v>
      </c>
      <c r="H498" s="444" t="s">
        <v>1976</v>
      </c>
      <c r="I498" s="444" t="s">
        <v>1977</v>
      </c>
      <c r="J498" s="444" t="s">
        <v>110</v>
      </c>
      <c r="K498" s="444" t="s">
        <v>377</v>
      </c>
      <c r="L498" s="444" t="s">
        <v>6</v>
      </c>
      <c r="M498" s="444" t="s">
        <v>6</v>
      </c>
      <c r="N498" s="444" t="s">
        <v>102</v>
      </c>
      <c r="O498" s="444" t="s">
        <v>5308</v>
      </c>
      <c r="P498" s="444" t="s">
        <v>13</v>
      </c>
      <c r="Q498" s="444" t="s">
        <v>5309</v>
      </c>
      <c r="R498" s="444" t="s">
        <v>33</v>
      </c>
      <c r="S498" s="444" t="s">
        <v>4393</v>
      </c>
      <c r="T498" s="444" t="s">
        <v>35</v>
      </c>
      <c r="U498" s="444" t="s">
        <v>5426</v>
      </c>
      <c r="V498" s="444">
        <v>11908</v>
      </c>
      <c r="W498" s="444" t="s">
        <v>33</v>
      </c>
      <c r="X498" s="444" t="s">
        <v>378</v>
      </c>
      <c r="Y498" s="444" t="s">
        <v>9</v>
      </c>
      <c r="Z498" s="444" t="s">
        <v>3731</v>
      </c>
      <c r="AA498" s="444" t="s">
        <v>34</v>
      </c>
      <c r="AB498" s="444" t="s">
        <v>377</v>
      </c>
      <c r="AC498" s="444" t="s">
        <v>5107</v>
      </c>
      <c r="AD498" s="444" t="s">
        <v>203</v>
      </c>
      <c r="AE498" s="444" t="s">
        <v>5531</v>
      </c>
      <c r="AF498" s="444" t="s">
        <v>3316</v>
      </c>
      <c r="AG498" s="444" t="s">
        <v>2692</v>
      </c>
      <c r="AH498" s="444">
        <v>22005300</v>
      </c>
      <c r="AI498" s="444" t="s">
        <v>4769</v>
      </c>
      <c r="AJ498" s="444" t="s">
        <v>3563</v>
      </c>
      <c r="AK498" s="447" t="s">
        <v>6525</v>
      </c>
      <c r="AL498" s="444" t="s">
        <v>5108</v>
      </c>
      <c r="AM498" s="444" t="s">
        <v>6526</v>
      </c>
      <c r="AO498" s="444" t="s">
        <v>5312</v>
      </c>
      <c r="AQ498" s="444" t="s">
        <v>5312</v>
      </c>
    </row>
    <row r="499" spans="5:43" x14ac:dyDescent="0.3">
      <c r="E499" s="445" t="s">
        <v>7988</v>
      </c>
      <c r="F499" s="446" t="s">
        <v>6515</v>
      </c>
      <c r="G499" s="444" t="s">
        <v>921</v>
      </c>
      <c r="H499" s="444" t="s">
        <v>1973</v>
      </c>
      <c r="I499" s="444" t="s">
        <v>4154</v>
      </c>
      <c r="J499" s="444" t="s">
        <v>4734</v>
      </c>
      <c r="K499" s="444" t="s">
        <v>3280</v>
      </c>
      <c r="L499" s="444" t="s">
        <v>5</v>
      </c>
      <c r="M499" s="444" t="s">
        <v>4729</v>
      </c>
      <c r="N499" s="444" t="s">
        <v>102</v>
      </c>
      <c r="O499" s="444" t="s">
        <v>5308</v>
      </c>
      <c r="P499" s="444" t="s">
        <v>13</v>
      </c>
      <c r="Q499" s="444" t="s">
        <v>5309</v>
      </c>
      <c r="R499" s="444" t="s">
        <v>33</v>
      </c>
      <c r="S499" s="444" t="s">
        <v>4393</v>
      </c>
      <c r="T499" s="444" t="s">
        <v>35</v>
      </c>
      <c r="U499" s="444" t="s">
        <v>5426</v>
      </c>
      <c r="V499" s="444">
        <v>60305</v>
      </c>
      <c r="W499" s="444" t="s">
        <v>72</v>
      </c>
      <c r="X499" s="444" t="s">
        <v>3</v>
      </c>
      <c r="Y499" s="444" t="s">
        <v>5</v>
      </c>
      <c r="Z499" s="444" t="s">
        <v>4004</v>
      </c>
      <c r="AA499" s="444" t="s">
        <v>73</v>
      </c>
      <c r="AB499" s="444" t="s">
        <v>515</v>
      </c>
      <c r="AC499" s="444" t="s">
        <v>5105</v>
      </c>
      <c r="AD499" s="444" t="s">
        <v>4193</v>
      </c>
      <c r="AE499" s="444" t="s">
        <v>5531</v>
      </c>
      <c r="AF499" s="444" t="s">
        <v>6516</v>
      </c>
      <c r="AG499" s="444" t="s">
        <v>2890</v>
      </c>
      <c r="AH499" s="444">
        <v>22005632</v>
      </c>
      <c r="AI499" s="444">
        <v>86534761</v>
      </c>
      <c r="AJ499" s="444" t="s">
        <v>4469</v>
      </c>
      <c r="AK499" s="447" t="s">
        <v>6517</v>
      </c>
      <c r="AL499" s="444" t="s">
        <v>6518</v>
      </c>
      <c r="AM499" s="444" t="s">
        <v>6510</v>
      </c>
      <c r="AO499" s="444" t="s">
        <v>5312</v>
      </c>
      <c r="AQ499" s="444" t="s">
        <v>5312</v>
      </c>
    </row>
    <row r="500" spans="5:43" x14ac:dyDescent="0.3">
      <c r="E500" s="445" t="s">
        <v>7980</v>
      </c>
      <c r="F500" s="446" t="s">
        <v>6492</v>
      </c>
      <c r="G500" s="444" t="s">
        <v>463</v>
      </c>
      <c r="H500" s="444" t="s">
        <v>1958</v>
      </c>
      <c r="I500" s="444" t="s">
        <v>1959</v>
      </c>
      <c r="J500" s="444" t="s">
        <v>62</v>
      </c>
      <c r="K500" s="444" t="s">
        <v>109</v>
      </c>
      <c r="L500" s="444" t="s">
        <v>7</v>
      </c>
      <c r="M500" s="444" t="s">
        <v>11</v>
      </c>
      <c r="N500" s="444" t="s">
        <v>102</v>
      </c>
      <c r="O500" s="444" t="s">
        <v>5308</v>
      </c>
      <c r="P500" s="444" t="s">
        <v>13</v>
      </c>
      <c r="Q500" s="444" t="s">
        <v>5309</v>
      </c>
      <c r="R500" s="444" t="s">
        <v>33</v>
      </c>
      <c r="S500" s="444" t="s">
        <v>4393</v>
      </c>
      <c r="T500" s="444" t="s">
        <v>35</v>
      </c>
      <c r="U500" s="444" t="s">
        <v>5426</v>
      </c>
      <c r="V500" s="444">
        <v>21011</v>
      </c>
      <c r="W500" s="444" t="s">
        <v>35</v>
      </c>
      <c r="X500" s="444" t="s">
        <v>11</v>
      </c>
      <c r="Y500" s="444" t="s">
        <v>13</v>
      </c>
      <c r="Z500" s="444" t="s">
        <v>3806</v>
      </c>
      <c r="AA500" s="444" t="s">
        <v>58</v>
      </c>
      <c r="AB500" s="444" t="s">
        <v>109</v>
      </c>
      <c r="AC500" s="444" t="s">
        <v>5083</v>
      </c>
      <c r="AD500" s="444" t="s">
        <v>720</v>
      </c>
      <c r="AE500" s="444" t="s">
        <v>5615</v>
      </c>
      <c r="AF500" s="444" t="s">
        <v>6493</v>
      </c>
      <c r="AG500" s="444" t="s">
        <v>2689</v>
      </c>
      <c r="AH500" s="444">
        <v>24695006</v>
      </c>
      <c r="AI500" s="444" t="s">
        <v>4769</v>
      </c>
      <c r="AJ500" s="444" t="s">
        <v>3567</v>
      </c>
      <c r="AK500" s="447" t="s">
        <v>6494</v>
      </c>
      <c r="AL500" s="444" t="s">
        <v>5095</v>
      </c>
      <c r="AM500" s="444" t="s">
        <v>6495</v>
      </c>
      <c r="AO500" s="444" t="s">
        <v>5320</v>
      </c>
      <c r="AP500" s="444" t="s">
        <v>809</v>
      </c>
      <c r="AQ500" s="444" t="s">
        <v>5312</v>
      </c>
    </row>
    <row r="501" spans="5:43" x14ac:dyDescent="0.3">
      <c r="E501" s="445" t="s">
        <v>8063</v>
      </c>
      <c r="F501" s="446" t="s">
        <v>6746</v>
      </c>
      <c r="G501" s="444" t="s">
        <v>539</v>
      </c>
      <c r="H501" s="444" t="s">
        <v>2110</v>
      </c>
      <c r="I501" s="450" t="s">
        <v>6747</v>
      </c>
      <c r="J501" s="444" t="s">
        <v>62</v>
      </c>
      <c r="K501" s="444" t="s">
        <v>109</v>
      </c>
      <c r="L501" s="444" t="s">
        <v>6</v>
      </c>
      <c r="M501" s="444" t="s">
        <v>11</v>
      </c>
      <c r="N501" s="444" t="s">
        <v>102</v>
      </c>
      <c r="O501" s="444" t="s">
        <v>5308</v>
      </c>
      <c r="P501" s="444" t="s">
        <v>13</v>
      </c>
      <c r="Q501" s="444" t="s">
        <v>5603</v>
      </c>
      <c r="R501" s="444" t="s">
        <v>33</v>
      </c>
      <c r="S501" s="444" t="s">
        <v>4393</v>
      </c>
      <c r="T501" s="444" t="s">
        <v>33</v>
      </c>
      <c r="U501" s="444" t="s">
        <v>5310</v>
      </c>
      <c r="V501" s="444">
        <v>21007</v>
      </c>
      <c r="W501" s="444" t="s">
        <v>35</v>
      </c>
      <c r="X501" s="444" t="s">
        <v>11</v>
      </c>
      <c r="Y501" s="444" t="s">
        <v>7</v>
      </c>
      <c r="Z501" s="444" t="s">
        <v>4353</v>
      </c>
      <c r="AA501" s="444" t="s">
        <v>58</v>
      </c>
      <c r="AB501" s="444" t="s">
        <v>109</v>
      </c>
      <c r="AC501" s="444" t="s">
        <v>5629</v>
      </c>
      <c r="AD501" s="444" t="s">
        <v>52</v>
      </c>
      <c r="AE501" s="444" t="s">
        <v>5615</v>
      </c>
      <c r="AF501" s="444" t="s">
        <v>6748</v>
      </c>
      <c r="AG501" s="444" t="s">
        <v>2913</v>
      </c>
      <c r="AH501" s="444">
        <v>24691644</v>
      </c>
      <c r="AI501" s="444">
        <v>24691442</v>
      </c>
      <c r="AJ501" s="444" t="s">
        <v>5157</v>
      </c>
      <c r="AK501" s="447" t="s">
        <v>6749</v>
      </c>
      <c r="AL501" s="444" t="s">
        <v>4938</v>
      </c>
      <c r="AM501" s="444" t="s">
        <v>5630</v>
      </c>
      <c r="AO501" s="444" t="s">
        <v>5312</v>
      </c>
      <c r="AQ501" s="444" t="s">
        <v>5312</v>
      </c>
    </row>
    <row r="502" spans="5:43" x14ac:dyDescent="0.3">
      <c r="E502" s="445" t="s">
        <v>8057</v>
      </c>
      <c r="F502" s="446" t="s">
        <v>6729</v>
      </c>
      <c r="G502" s="444" t="s">
        <v>532</v>
      </c>
      <c r="H502" s="444" t="s">
        <v>2097</v>
      </c>
      <c r="I502" s="444" t="s">
        <v>2098</v>
      </c>
      <c r="J502" s="444" t="s">
        <v>9</v>
      </c>
      <c r="K502" s="444" t="s">
        <v>289</v>
      </c>
      <c r="L502" s="444" t="s">
        <v>2</v>
      </c>
      <c r="M502" s="444" t="s">
        <v>295</v>
      </c>
      <c r="N502" s="444" t="s">
        <v>102</v>
      </c>
      <c r="O502" s="444" t="s">
        <v>5308</v>
      </c>
      <c r="P502" s="444" t="s">
        <v>13</v>
      </c>
      <c r="Q502" s="444" t="s">
        <v>5367</v>
      </c>
      <c r="R502" s="444" t="s">
        <v>33</v>
      </c>
      <c r="S502" s="444" t="s">
        <v>4393</v>
      </c>
      <c r="T502" s="444" t="s">
        <v>33</v>
      </c>
      <c r="U502" s="444" t="s">
        <v>5310</v>
      </c>
      <c r="V502" s="444">
        <v>50104</v>
      </c>
      <c r="W502" s="444" t="s">
        <v>118</v>
      </c>
      <c r="X502" s="444" t="s">
        <v>1</v>
      </c>
      <c r="Y502" s="444" t="s">
        <v>4</v>
      </c>
      <c r="Z502" s="444" t="s">
        <v>3929</v>
      </c>
      <c r="AA502" s="444" t="s">
        <v>4789</v>
      </c>
      <c r="AB502" s="444" t="s">
        <v>289</v>
      </c>
      <c r="AC502" s="444" t="s">
        <v>5153</v>
      </c>
      <c r="AD502" s="444" t="s">
        <v>783</v>
      </c>
      <c r="AE502" s="444" t="s">
        <v>2987</v>
      </c>
      <c r="AF502" s="444" t="s">
        <v>4257</v>
      </c>
      <c r="AG502" s="444" t="s">
        <v>2703</v>
      </c>
      <c r="AH502" s="444">
        <v>26670148</v>
      </c>
      <c r="AI502" s="444" t="s">
        <v>4769</v>
      </c>
      <c r="AJ502" s="444" t="s">
        <v>3321</v>
      </c>
      <c r="AK502" s="447" t="s">
        <v>6730</v>
      </c>
      <c r="AL502" s="444" t="s">
        <v>5742</v>
      </c>
      <c r="AM502" s="444" t="s">
        <v>5743</v>
      </c>
      <c r="AO502" s="444" t="s">
        <v>5312</v>
      </c>
      <c r="AQ502" s="444" t="s">
        <v>5312</v>
      </c>
    </row>
    <row r="503" spans="5:43" x14ac:dyDescent="0.3">
      <c r="E503" s="445" t="s">
        <v>7947</v>
      </c>
      <c r="F503" s="446" t="s">
        <v>6382</v>
      </c>
      <c r="G503" s="444" t="s">
        <v>272</v>
      </c>
      <c r="H503" s="444" t="s">
        <v>1900</v>
      </c>
      <c r="I503" s="444" t="s">
        <v>1901</v>
      </c>
      <c r="J503" s="444" t="s">
        <v>743</v>
      </c>
      <c r="K503" s="444" t="s">
        <v>739</v>
      </c>
      <c r="L503" s="444" t="s">
        <v>6</v>
      </c>
      <c r="M503" s="444" t="s">
        <v>4742</v>
      </c>
      <c r="N503" s="444" t="s">
        <v>102</v>
      </c>
      <c r="O503" s="444" t="s">
        <v>5308</v>
      </c>
      <c r="P503" s="444" t="s">
        <v>13</v>
      </c>
      <c r="Q503" s="444" t="s">
        <v>5309</v>
      </c>
      <c r="R503" s="444" t="s">
        <v>33</v>
      </c>
      <c r="S503" s="444" t="s">
        <v>4393</v>
      </c>
      <c r="T503" s="444" t="s">
        <v>35</v>
      </c>
      <c r="U503" s="444" t="s">
        <v>5426</v>
      </c>
      <c r="V503" s="444">
        <v>70206</v>
      </c>
      <c r="W503" s="444" t="s">
        <v>60</v>
      </c>
      <c r="X503" s="444" t="s">
        <v>2</v>
      </c>
      <c r="Y503" s="444" t="s">
        <v>6</v>
      </c>
      <c r="Z503" s="444" t="s">
        <v>4039</v>
      </c>
      <c r="AA503" s="444" t="s">
        <v>4215</v>
      </c>
      <c r="AB503" s="444" t="s">
        <v>4806</v>
      </c>
      <c r="AC503" s="444" t="s">
        <v>571</v>
      </c>
      <c r="AD503" s="444" t="s">
        <v>826</v>
      </c>
      <c r="AE503" s="444" t="s">
        <v>5830</v>
      </c>
      <c r="AF503" s="444" t="s">
        <v>6383</v>
      </c>
      <c r="AG503" s="444" t="s">
        <v>3451</v>
      </c>
      <c r="AH503" s="444">
        <v>87984994</v>
      </c>
      <c r="AI503" s="444" t="s">
        <v>4769</v>
      </c>
      <c r="AJ503" s="444" t="s">
        <v>4280</v>
      </c>
      <c r="AK503" s="447" t="s">
        <v>6384</v>
      </c>
      <c r="AL503" s="444" t="s">
        <v>5068</v>
      </c>
      <c r="AM503" s="444" t="s">
        <v>6385</v>
      </c>
      <c r="AO503" s="444" t="s">
        <v>5312</v>
      </c>
      <c r="AQ503" s="444" t="s">
        <v>5312</v>
      </c>
    </row>
    <row r="504" spans="5:43" x14ac:dyDescent="0.3">
      <c r="E504" s="445" t="s">
        <v>8061</v>
      </c>
      <c r="F504" s="446" t="s">
        <v>6741</v>
      </c>
      <c r="G504" s="444" t="s">
        <v>537</v>
      </c>
      <c r="H504" s="444" t="s">
        <v>2106</v>
      </c>
      <c r="I504" s="444" t="s">
        <v>4161</v>
      </c>
      <c r="J504" s="444" t="s">
        <v>295</v>
      </c>
      <c r="K504" s="444" t="s">
        <v>4215</v>
      </c>
      <c r="L504" s="444" t="s">
        <v>10</v>
      </c>
      <c r="M504" s="444" t="s">
        <v>4728</v>
      </c>
      <c r="N504" s="444" t="s">
        <v>102</v>
      </c>
      <c r="O504" s="444" t="s">
        <v>5308</v>
      </c>
      <c r="P504" s="444" t="s">
        <v>13</v>
      </c>
      <c r="Q504" s="444" t="s">
        <v>5309</v>
      </c>
      <c r="R504" s="444" t="s">
        <v>33</v>
      </c>
      <c r="S504" s="444" t="s">
        <v>4393</v>
      </c>
      <c r="T504" s="444" t="s">
        <v>35</v>
      </c>
      <c r="U504" s="444" t="s">
        <v>5426</v>
      </c>
      <c r="V504" s="444">
        <v>70503</v>
      </c>
      <c r="W504" s="444" t="s">
        <v>60</v>
      </c>
      <c r="X504" s="444" t="s">
        <v>5</v>
      </c>
      <c r="Y504" s="444" t="s">
        <v>3</v>
      </c>
      <c r="Z504" s="444" t="s">
        <v>4052</v>
      </c>
      <c r="AA504" s="444" t="s">
        <v>4215</v>
      </c>
      <c r="AB504" s="444" t="s">
        <v>5022</v>
      </c>
      <c r="AC504" s="444" t="s">
        <v>5093</v>
      </c>
      <c r="AD504" s="444" t="s">
        <v>687</v>
      </c>
      <c r="AE504" s="444" t="s">
        <v>5830</v>
      </c>
      <c r="AF504" s="444" t="s">
        <v>2704</v>
      </c>
      <c r="AG504" s="444" t="s">
        <v>2911</v>
      </c>
      <c r="AH504" s="444">
        <v>27977297</v>
      </c>
      <c r="AI504" s="444">
        <v>27977297</v>
      </c>
      <c r="AJ504" s="444" t="s">
        <v>2107</v>
      </c>
      <c r="AK504" s="447" t="s">
        <v>6742</v>
      </c>
      <c r="AL504" s="444" t="s">
        <v>5023</v>
      </c>
      <c r="AM504" s="444" t="s">
        <v>5841</v>
      </c>
      <c r="AO504" s="444" t="s">
        <v>5312</v>
      </c>
      <c r="AQ504" s="444" t="s">
        <v>5312</v>
      </c>
    </row>
    <row r="505" spans="5:43" x14ac:dyDescent="0.3">
      <c r="E505" s="445" t="s">
        <v>8060</v>
      </c>
      <c r="F505" s="446" t="s">
        <v>6737</v>
      </c>
      <c r="G505" s="444" t="s">
        <v>536</v>
      </c>
      <c r="H505" s="444" t="s">
        <v>2104</v>
      </c>
      <c r="I505" s="444" t="s">
        <v>2105</v>
      </c>
      <c r="J505" s="444" t="s">
        <v>4739</v>
      </c>
      <c r="K505" s="444" t="s">
        <v>3281</v>
      </c>
      <c r="L505" s="444" t="s">
        <v>3</v>
      </c>
      <c r="M505" s="444" t="s">
        <v>4739</v>
      </c>
      <c r="N505" s="444" t="s">
        <v>102</v>
      </c>
      <c r="O505" s="444" t="s">
        <v>5308</v>
      </c>
      <c r="P505" s="444" t="s">
        <v>13</v>
      </c>
      <c r="Q505" s="444" t="s">
        <v>5950</v>
      </c>
      <c r="R505" s="444" t="s">
        <v>33</v>
      </c>
      <c r="S505" s="444" t="s">
        <v>4393</v>
      </c>
      <c r="T505" s="444" t="s">
        <v>35</v>
      </c>
      <c r="U505" s="444" t="s">
        <v>5426</v>
      </c>
      <c r="V505" s="444">
        <v>70404</v>
      </c>
      <c r="W505" s="444" t="s">
        <v>60</v>
      </c>
      <c r="X505" s="444" t="s">
        <v>4</v>
      </c>
      <c r="Y505" s="444" t="s">
        <v>4</v>
      </c>
      <c r="Z505" s="444" t="s">
        <v>4049</v>
      </c>
      <c r="AA505" s="444" t="s">
        <v>4215</v>
      </c>
      <c r="AB505" s="444" t="s">
        <v>4851</v>
      </c>
      <c r="AC505" s="444" t="s">
        <v>5002</v>
      </c>
      <c r="AD505" s="444" t="s">
        <v>834</v>
      </c>
      <c r="AE505" s="444" t="s">
        <v>5830</v>
      </c>
      <c r="AF505" s="444" t="s">
        <v>6738</v>
      </c>
      <c r="AG505" s="444" t="s">
        <v>4489</v>
      </c>
      <c r="AH505" s="444">
        <v>88930762</v>
      </c>
      <c r="AI505" s="444" t="s">
        <v>4769</v>
      </c>
      <c r="AJ505" s="444" t="s">
        <v>4488</v>
      </c>
      <c r="AK505" s="447" t="s">
        <v>6739</v>
      </c>
      <c r="AL505" s="444" t="s">
        <v>5156</v>
      </c>
      <c r="AM505" s="444" t="s">
        <v>6740</v>
      </c>
      <c r="AO505" s="444" t="s">
        <v>5312</v>
      </c>
      <c r="AQ505" s="444" t="s">
        <v>5312</v>
      </c>
    </row>
    <row r="506" spans="5:43" x14ac:dyDescent="0.3">
      <c r="E506" s="445" t="s">
        <v>8054</v>
      </c>
      <c r="F506" s="446" t="s">
        <v>6720</v>
      </c>
      <c r="G506" s="444" t="s">
        <v>1027</v>
      </c>
      <c r="H506" s="444" t="s">
        <v>2091</v>
      </c>
      <c r="I506" s="444" t="s">
        <v>2092</v>
      </c>
      <c r="J506" s="444" t="s">
        <v>99</v>
      </c>
      <c r="K506" s="444" t="s">
        <v>71</v>
      </c>
      <c r="L506" s="444" t="s">
        <v>15</v>
      </c>
      <c r="M506" s="444" t="s">
        <v>4741</v>
      </c>
      <c r="N506" s="444" t="s">
        <v>102</v>
      </c>
      <c r="O506" s="444" t="s">
        <v>5308</v>
      </c>
      <c r="P506" s="444" t="s">
        <v>13</v>
      </c>
      <c r="Q506" s="444" t="s">
        <v>6387</v>
      </c>
      <c r="R506" s="444" t="s">
        <v>33</v>
      </c>
      <c r="S506" s="444" t="s">
        <v>4393</v>
      </c>
      <c r="T506" s="444" t="s">
        <v>33</v>
      </c>
      <c r="U506" s="444" t="s">
        <v>5310</v>
      </c>
      <c r="V506" s="444">
        <v>61001</v>
      </c>
      <c r="W506" s="444" t="s">
        <v>72</v>
      </c>
      <c r="X506" s="444" t="s">
        <v>11</v>
      </c>
      <c r="Y506" s="444" t="s">
        <v>1</v>
      </c>
      <c r="Z506" s="444" t="s">
        <v>4025</v>
      </c>
      <c r="AA506" s="444" t="s">
        <v>73</v>
      </c>
      <c r="AB506" s="444" t="s">
        <v>4854</v>
      </c>
      <c r="AC506" s="444" t="s">
        <v>4989</v>
      </c>
      <c r="AD506" s="444" t="s">
        <v>2586</v>
      </c>
      <c r="AE506" s="444" t="s">
        <v>5531</v>
      </c>
      <c r="AF506" s="444" t="s">
        <v>4485</v>
      </c>
      <c r="AG506" s="444" t="s">
        <v>2702</v>
      </c>
      <c r="AH506" s="444" t="s">
        <v>4769</v>
      </c>
      <c r="AI506" s="444" t="s">
        <v>4769</v>
      </c>
      <c r="AJ506" s="444" t="s">
        <v>3570</v>
      </c>
      <c r="AK506" s="447" t="s">
        <v>6721</v>
      </c>
      <c r="AL506" s="444" t="s">
        <v>5150</v>
      </c>
      <c r="AM506" s="444" t="s">
        <v>6722</v>
      </c>
      <c r="AO506" s="444" t="s">
        <v>5312</v>
      </c>
      <c r="AQ506" s="444" t="s">
        <v>5312</v>
      </c>
    </row>
    <row r="507" spans="5:43" x14ac:dyDescent="0.3">
      <c r="E507" s="445" t="s">
        <v>8055</v>
      </c>
      <c r="F507" s="446" t="s">
        <v>6723</v>
      </c>
      <c r="G507" s="444" t="s">
        <v>1106</v>
      </c>
      <c r="H507" s="444" t="s">
        <v>2093</v>
      </c>
      <c r="I507" s="444" t="s">
        <v>2360</v>
      </c>
      <c r="J507" s="444" t="s">
        <v>99</v>
      </c>
      <c r="K507" s="444" t="s">
        <v>71</v>
      </c>
      <c r="L507" s="444" t="s">
        <v>13</v>
      </c>
      <c r="M507" s="444" t="s">
        <v>4741</v>
      </c>
      <c r="N507" s="444" t="s">
        <v>102</v>
      </c>
      <c r="O507" s="444" t="s">
        <v>5308</v>
      </c>
      <c r="P507" s="444" t="s">
        <v>13</v>
      </c>
      <c r="Q507" s="444" t="s">
        <v>6387</v>
      </c>
      <c r="R507" s="444" t="s">
        <v>33</v>
      </c>
      <c r="S507" s="444" t="s">
        <v>4393</v>
      </c>
      <c r="T507" s="444" t="s">
        <v>35</v>
      </c>
      <c r="U507" s="444" t="s">
        <v>5426</v>
      </c>
      <c r="V507" s="444">
        <v>61004</v>
      </c>
      <c r="W507" s="444" t="s">
        <v>72</v>
      </c>
      <c r="X507" s="444" t="s">
        <v>11</v>
      </c>
      <c r="Y507" s="444" t="s">
        <v>4</v>
      </c>
      <c r="Z507" s="444" t="s">
        <v>4028</v>
      </c>
      <c r="AA507" s="444" t="s">
        <v>73</v>
      </c>
      <c r="AB507" s="444" t="s">
        <v>4854</v>
      </c>
      <c r="AC507" s="444" t="s">
        <v>5151</v>
      </c>
      <c r="AD507" s="444" t="s">
        <v>392</v>
      </c>
      <c r="AE507" s="444" t="s">
        <v>5531</v>
      </c>
      <c r="AF507" s="444" t="s">
        <v>4487</v>
      </c>
      <c r="AG507" s="444" t="s">
        <v>2908</v>
      </c>
      <c r="AH507" s="444">
        <v>22651522</v>
      </c>
      <c r="AI507" s="444">
        <v>86328166</v>
      </c>
      <c r="AJ507" s="444" t="s">
        <v>4486</v>
      </c>
      <c r="AK507" s="447" t="s">
        <v>6724</v>
      </c>
      <c r="AL507" s="444" t="s">
        <v>5152</v>
      </c>
      <c r="AM507" s="444" t="s">
        <v>6725</v>
      </c>
      <c r="AO507" s="444" t="s">
        <v>5312</v>
      </c>
      <c r="AQ507" s="444" t="s">
        <v>5312</v>
      </c>
    </row>
    <row r="508" spans="5:43" x14ac:dyDescent="0.3">
      <c r="E508" s="445" t="s">
        <v>8062</v>
      </c>
      <c r="F508" s="446" t="s">
        <v>6743</v>
      </c>
      <c r="G508" s="444" t="s">
        <v>538</v>
      </c>
      <c r="H508" s="444" t="s">
        <v>2108</v>
      </c>
      <c r="I508" s="444" t="s">
        <v>2109</v>
      </c>
      <c r="J508" s="444" t="s">
        <v>62</v>
      </c>
      <c r="K508" s="444" t="s">
        <v>109</v>
      </c>
      <c r="L508" s="444" t="s">
        <v>5</v>
      </c>
      <c r="M508" s="444" t="s">
        <v>11</v>
      </c>
      <c r="N508" s="444" t="s">
        <v>102</v>
      </c>
      <c r="O508" s="444" t="s">
        <v>5308</v>
      </c>
      <c r="P508" s="444" t="s">
        <v>13</v>
      </c>
      <c r="Q508" s="444" t="s">
        <v>5309</v>
      </c>
      <c r="R508" s="444" t="s">
        <v>33</v>
      </c>
      <c r="S508" s="444" t="s">
        <v>4393</v>
      </c>
      <c r="T508" s="444" t="s">
        <v>35</v>
      </c>
      <c r="U508" s="444" t="s">
        <v>5426</v>
      </c>
      <c r="V508" s="444">
        <v>21006</v>
      </c>
      <c r="W508" s="444" t="s">
        <v>35</v>
      </c>
      <c r="X508" s="444" t="s">
        <v>11</v>
      </c>
      <c r="Y508" s="444" t="s">
        <v>6</v>
      </c>
      <c r="Z508" s="444" t="s">
        <v>3804</v>
      </c>
      <c r="AA508" s="444" t="s">
        <v>58</v>
      </c>
      <c r="AB508" s="444" t="s">
        <v>109</v>
      </c>
      <c r="AC508" s="444" t="s">
        <v>5139</v>
      </c>
      <c r="AD508" s="444" t="s">
        <v>709</v>
      </c>
      <c r="AE508" s="444" t="s">
        <v>5615</v>
      </c>
      <c r="AF508" s="444" t="s">
        <v>201</v>
      </c>
      <c r="AG508" s="444" t="s">
        <v>2912</v>
      </c>
      <c r="AH508" s="444">
        <v>24038273</v>
      </c>
      <c r="AI508" s="444">
        <v>24038273</v>
      </c>
      <c r="AJ508" s="444" t="s">
        <v>6745</v>
      </c>
      <c r="AK508" s="447" t="s">
        <v>6744</v>
      </c>
      <c r="AL508" s="444" t="s">
        <v>5140</v>
      </c>
      <c r="AM508" s="444" t="s">
        <v>6687</v>
      </c>
      <c r="AO508" s="444" t="s">
        <v>5312</v>
      </c>
      <c r="AQ508" s="444" t="s">
        <v>5312</v>
      </c>
    </row>
    <row r="509" spans="5:43" x14ac:dyDescent="0.3">
      <c r="E509" s="445" t="s">
        <v>8081</v>
      </c>
      <c r="F509" s="446" t="s">
        <v>6796</v>
      </c>
      <c r="G509" s="444" t="s">
        <v>553</v>
      </c>
      <c r="H509" s="444" t="s">
        <v>2139</v>
      </c>
      <c r="I509" s="444" t="s">
        <v>2140</v>
      </c>
      <c r="J509" s="444" t="s">
        <v>62</v>
      </c>
      <c r="K509" s="444" t="s">
        <v>109</v>
      </c>
      <c r="L509" s="444" t="s">
        <v>15</v>
      </c>
      <c r="M509" s="444" t="s">
        <v>11</v>
      </c>
      <c r="N509" s="444" t="s">
        <v>102</v>
      </c>
      <c r="O509" s="444" t="s">
        <v>5308</v>
      </c>
      <c r="P509" s="444" t="s">
        <v>13</v>
      </c>
      <c r="Q509" s="444" t="s">
        <v>6387</v>
      </c>
      <c r="R509" s="444" t="s">
        <v>33</v>
      </c>
      <c r="S509" s="444" t="s">
        <v>4393</v>
      </c>
      <c r="T509" s="444" t="s">
        <v>35</v>
      </c>
      <c r="U509" s="444" t="s">
        <v>5426</v>
      </c>
      <c r="V509" s="444">
        <v>21013</v>
      </c>
      <c r="W509" s="444" t="s">
        <v>35</v>
      </c>
      <c r="X509" s="444" t="s">
        <v>11</v>
      </c>
      <c r="Y509" s="444" t="s">
        <v>15</v>
      </c>
      <c r="Z509" s="444" t="s">
        <v>3808</v>
      </c>
      <c r="AA509" s="444" t="s">
        <v>58</v>
      </c>
      <c r="AB509" s="444" t="s">
        <v>109</v>
      </c>
      <c r="AC509" s="444" t="s">
        <v>5071</v>
      </c>
      <c r="AD509" s="444" t="s">
        <v>443</v>
      </c>
      <c r="AE509" s="444" t="s">
        <v>5615</v>
      </c>
      <c r="AF509" s="444" t="s">
        <v>2141</v>
      </c>
      <c r="AG509" s="444" t="s">
        <v>2917</v>
      </c>
      <c r="AH509" s="444">
        <v>73006493</v>
      </c>
      <c r="AI509" s="444" t="s">
        <v>4769</v>
      </c>
      <c r="AJ509" s="444" t="s">
        <v>5166</v>
      </c>
      <c r="AK509" s="447" t="s">
        <v>6797</v>
      </c>
      <c r="AL509" s="444" t="s">
        <v>5072</v>
      </c>
      <c r="AM509" s="444" t="s">
        <v>6004</v>
      </c>
      <c r="AO509" s="444" t="s">
        <v>5312</v>
      </c>
      <c r="AQ509" s="444" t="s">
        <v>5312</v>
      </c>
    </row>
    <row r="510" spans="5:43" x14ac:dyDescent="0.3">
      <c r="E510" s="445" t="s">
        <v>8071</v>
      </c>
      <c r="F510" s="446" t="s">
        <v>6768</v>
      </c>
      <c r="G510" s="444" t="s">
        <v>1223</v>
      </c>
      <c r="H510" s="444" t="s">
        <v>2122</v>
      </c>
      <c r="I510" s="444" t="s">
        <v>3046</v>
      </c>
      <c r="J510" s="444" t="s">
        <v>110</v>
      </c>
      <c r="K510" s="444" t="s">
        <v>377</v>
      </c>
      <c r="L510" s="444" t="s">
        <v>9</v>
      </c>
      <c r="M510" s="444" t="s">
        <v>6</v>
      </c>
      <c r="N510" s="444" t="s">
        <v>102</v>
      </c>
      <c r="O510" s="444" t="s">
        <v>5308</v>
      </c>
      <c r="P510" s="444" t="s">
        <v>13</v>
      </c>
      <c r="Q510" s="444" t="s">
        <v>5309</v>
      </c>
      <c r="R510" s="444" t="s">
        <v>33</v>
      </c>
      <c r="S510" s="444" t="s">
        <v>4393</v>
      </c>
      <c r="T510" s="444" t="s">
        <v>35</v>
      </c>
      <c r="U510" s="444" t="s">
        <v>5426</v>
      </c>
      <c r="V510" s="444">
        <v>11912</v>
      </c>
      <c r="W510" s="444" t="s">
        <v>33</v>
      </c>
      <c r="X510" s="444" t="s">
        <v>378</v>
      </c>
      <c r="Y510" s="444" t="s">
        <v>14</v>
      </c>
      <c r="Z510" s="444" t="s">
        <v>3735</v>
      </c>
      <c r="AA510" s="444" t="s">
        <v>34</v>
      </c>
      <c r="AB510" s="444" t="s">
        <v>377</v>
      </c>
      <c r="AC510" s="444" t="s">
        <v>5160</v>
      </c>
      <c r="AD510" s="444" t="s">
        <v>124</v>
      </c>
      <c r="AE510" s="444" t="s">
        <v>5531</v>
      </c>
      <c r="AF510" s="444" t="s">
        <v>2123</v>
      </c>
      <c r="AG510" s="444" t="s">
        <v>2706</v>
      </c>
      <c r="AH510" s="444">
        <v>27715964</v>
      </c>
      <c r="AI510" s="444" t="s">
        <v>4769</v>
      </c>
      <c r="AJ510" s="444" t="s">
        <v>4490</v>
      </c>
      <c r="AK510" s="447" t="s">
        <v>6769</v>
      </c>
      <c r="AL510" s="444" t="s">
        <v>5161</v>
      </c>
      <c r="AM510" s="444" t="s">
        <v>5536</v>
      </c>
      <c r="AO510" s="444" t="s">
        <v>5312</v>
      </c>
      <c r="AQ510" s="444" t="s">
        <v>5312</v>
      </c>
    </row>
    <row r="511" spans="5:43" x14ac:dyDescent="0.3">
      <c r="E511" s="445" t="s">
        <v>8070</v>
      </c>
      <c r="F511" s="446" t="s">
        <v>6765</v>
      </c>
      <c r="G511" s="444" t="s">
        <v>546</v>
      </c>
      <c r="H511" s="444" t="s">
        <v>2119</v>
      </c>
      <c r="I511" s="444" t="s">
        <v>2120</v>
      </c>
      <c r="J511" s="444" t="s">
        <v>110</v>
      </c>
      <c r="K511" s="444" t="s">
        <v>377</v>
      </c>
      <c r="L511" s="444" t="s">
        <v>10</v>
      </c>
      <c r="M511" s="444" t="s">
        <v>6</v>
      </c>
      <c r="N511" s="444" t="s">
        <v>102</v>
      </c>
      <c r="O511" s="444" t="s">
        <v>5308</v>
      </c>
      <c r="P511" s="444" t="s">
        <v>13</v>
      </c>
      <c r="Q511" s="444" t="s">
        <v>6387</v>
      </c>
      <c r="R511" s="444" t="s">
        <v>33</v>
      </c>
      <c r="S511" s="444" t="s">
        <v>4393</v>
      </c>
      <c r="T511" s="444" t="s">
        <v>35</v>
      </c>
      <c r="U511" s="444" t="s">
        <v>5426</v>
      </c>
      <c r="V511" s="444">
        <v>11905</v>
      </c>
      <c r="W511" s="444" t="s">
        <v>33</v>
      </c>
      <c r="X511" s="444" t="s">
        <v>378</v>
      </c>
      <c r="Y511" s="444" t="s">
        <v>5</v>
      </c>
      <c r="Z511" s="444" t="s">
        <v>3728</v>
      </c>
      <c r="AA511" s="444" t="s">
        <v>34</v>
      </c>
      <c r="AB511" s="444" t="s">
        <v>377</v>
      </c>
      <c r="AC511" s="444" t="s">
        <v>228</v>
      </c>
      <c r="AD511" s="444" t="s">
        <v>222</v>
      </c>
      <c r="AE511" s="444" t="s">
        <v>5531</v>
      </c>
      <c r="AF511" s="444" t="s">
        <v>2121</v>
      </c>
      <c r="AG511" s="444" t="s">
        <v>2705</v>
      </c>
      <c r="AH511" s="444">
        <v>44033414</v>
      </c>
      <c r="AI511" s="444">
        <v>85774401</v>
      </c>
      <c r="AJ511" s="444" t="s">
        <v>6766</v>
      </c>
      <c r="AK511" s="447" t="s">
        <v>6767</v>
      </c>
      <c r="AL511" s="444" t="s">
        <v>4996</v>
      </c>
      <c r="AM511" s="444" t="s">
        <v>5922</v>
      </c>
      <c r="AO511" s="444" t="s">
        <v>5312</v>
      </c>
      <c r="AQ511" s="444" t="s">
        <v>5312</v>
      </c>
    </row>
    <row r="512" spans="5:43" x14ac:dyDescent="0.3">
      <c r="E512" s="445" t="s">
        <v>8072</v>
      </c>
      <c r="F512" s="446" t="s">
        <v>6770</v>
      </c>
      <c r="G512" s="444" t="s">
        <v>897</v>
      </c>
      <c r="H512" s="444" t="s">
        <v>2124</v>
      </c>
      <c r="I512" s="444" t="s">
        <v>2125</v>
      </c>
      <c r="J512" s="444" t="s">
        <v>4734</v>
      </c>
      <c r="K512" s="444" t="s">
        <v>3280</v>
      </c>
      <c r="L512" s="444" t="s">
        <v>110</v>
      </c>
      <c r="M512" s="444" t="s">
        <v>4729</v>
      </c>
      <c r="N512" s="444" t="s">
        <v>102</v>
      </c>
      <c r="O512" s="444" t="s">
        <v>5308</v>
      </c>
      <c r="P512" s="444" t="s">
        <v>13</v>
      </c>
      <c r="Q512" s="444" t="s">
        <v>6387</v>
      </c>
      <c r="R512" s="444" t="s">
        <v>33</v>
      </c>
      <c r="S512" s="444" t="s">
        <v>4393</v>
      </c>
      <c r="T512" s="444" t="s">
        <v>35</v>
      </c>
      <c r="U512" s="444" t="s">
        <v>5426</v>
      </c>
      <c r="V512" s="444">
        <v>60303</v>
      </c>
      <c r="W512" s="444" t="s">
        <v>72</v>
      </c>
      <c r="X512" s="444" t="s">
        <v>3</v>
      </c>
      <c r="Y512" s="444" t="s">
        <v>3</v>
      </c>
      <c r="Z512" s="444" t="s">
        <v>4002</v>
      </c>
      <c r="AA512" s="444" t="s">
        <v>73</v>
      </c>
      <c r="AB512" s="444" t="s">
        <v>515</v>
      </c>
      <c r="AC512" s="444" t="s">
        <v>531</v>
      </c>
      <c r="AD512" s="444" t="s">
        <v>2126</v>
      </c>
      <c r="AE512" s="444" t="s">
        <v>5531</v>
      </c>
      <c r="AF512" s="444" t="s">
        <v>6771</v>
      </c>
      <c r="AG512" s="444" t="s">
        <v>2914</v>
      </c>
      <c r="AH512" s="444">
        <v>87658011</v>
      </c>
      <c r="AI512" s="444">
        <v>86349129</v>
      </c>
      <c r="AJ512" s="444" t="s">
        <v>6772</v>
      </c>
      <c r="AK512" s="447" t="s">
        <v>6773</v>
      </c>
      <c r="AL512" s="444" t="s">
        <v>5104</v>
      </c>
      <c r="AM512" s="444" t="s">
        <v>6774</v>
      </c>
      <c r="AO512" s="444" t="s">
        <v>5312</v>
      </c>
      <c r="AQ512" s="444" t="s">
        <v>5312</v>
      </c>
    </row>
    <row r="513" spans="5:43" x14ac:dyDescent="0.3">
      <c r="E513" s="445" t="s">
        <v>8064</v>
      </c>
      <c r="F513" s="446" t="s">
        <v>6750</v>
      </c>
      <c r="G513" s="444" t="s">
        <v>540</v>
      </c>
      <c r="H513" s="444" t="s">
        <v>2111</v>
      </c>
      <c r="I513" s="444" t="s">
        <v>3045</v>
      </c>
      <c r="J513" s="444" t="s">
        <v>2</v>
      </c>
      <c r="K513" s="444" t="s">
        <v>164</v>
      </c>
      <c r="L513" s="444" t="s">
        <v>3</v>
      </c>
      <c r="M513" s="444" t="s">
        <v>5</v>
      </c>
      <c r="N513" s="444" t="s">
        <v>102</v>
      </c>
      <c r="O513" s="444" t="s">
        <v>5308</v>
      </c>
      <c r="P513" s="444" t="s">
        <v>13</v>
      </c>
      <c r="Q513" s="444" t="s">
        <v>6387</v>
      </c>
      <c r="R513" s="444" t="s">
        <v>33</v>
      </c>
      <c r="S513" s="444" t="s">
        <v>4393</v>
      </c>
      <c r="T513" s="444" t="s">
        <v>35</v>
      </c>
      <c r="U513" s="444" t="s">
        <v>5426</v>
      </c>
      <c r="V513" s="444">
        <v>10409</v>
      </c>
      <c r="W513" s="444" t="s">
        <v>33</v>
      </c>
      <c r="X513" s="444" t="s">
        <v>4</v>
      </c>
      <c r="Y513" s="444" t="s">
        <v>10</v>
      </c>
      <c r="Z513" s="444" t="s">
        <v>3660</v>
      </c>
      <c r="AA513" s="444" t="s">
        <v>34</v>
      </c>
      <c r="AB513" s="444" t="s">
        <v>164</v>
      </c>
      <c r="AC513" s="444" t="s">
        <v>5158</v>
      </c>
      <c r="AD513" s="444" t="s">
        <v>1012</v>
      </c>
      <c r="AE513" s="444" t="s">
        <v>1103</v>
      </c>
      <c r="AF513" s="444" t="s">
        <v>3118</v>
      </c>
      <c r="AG513" s="444" t="s">
        <v>3571</v>
      </c>
      <c r="AH513" s="444" t="s">
        <v>4769</v>
      </c>
      <c r="AI513" s="444" t="s">
        <v>4769</v>
      </c>
      <c r="AJ513" s="444" t="s">
        <v>4227</v>
      </c>
      <c r="AK513" s="447" t="s">
        <v>4769</v>
      </c>
      <c r="AL513" s="444" t="s">
        <v>5159</v>
      </c>
      <c r="AM513" s="444" t="s">
        <v>5432</v>
      </c>
      <c r="AO513" s="444" t="s">
        <v>5312</v>
      </c>
      <c r="AQ513" s="444" t="s">
        <v>5312</v>
      </c>
    </row>
    <row r="514" spans="5:43" x14ac:dyDescent="0.3">
      <c r="E514" s="445" t="s">
        <v>8058</v>
      </c>
      <c r="F514" s="446" t="s">
        <v>6731</v>
      </c>
      <c r="G514" s="444" t="s">
        <v>534</v>
      </c>
      <c r="H514" s="444" t="s">
        <v>2099</v>
      </c>
      <c r="I514" s="444" t="s">
        <v>2100</v>
      </c>
      <c r="J514" s="444" t="s">
        <v>378</v>
      </c>
      <c r="K514" s="444" t="s">
        <v>4216</v>
      </c>
      <c r="L514" s="444" t="s">
        <v>2</v>
      </c>
      <c r="M514" s="444" t="s">
        <v>13</v>
      </c>
      <c r="N514" s="444" t="s">
        <v>102</v>
      </c>
      <c r="O514" s="444" t="s">
        <v>5308</v>
      </c>
      <c r="P514" s="444" t="s">
        <v>13</v>
      </c>
      <c r="Q514" s="444" t="s">
        <v>5309</v>
      </c>
      <c r="R514" s="444" t="s">
        <v>33</v>
      </c>
      <c r="S514" s="444" t="s">
        <v>4393</v>
      </c>
      <c r="T514" s="444" t="s">
        <v>35</v>
      </c>
      <c r="U514" s="444" t="s">
        <v>5426</v>
      </c>
      <c r="V514" s="444">
        <v>21302</v>
      </c>
      <c r="W514" s="444" t="s">
        <v>35</v>
      </c>
      <c r="X514" s="444" t="s">
        <v>15</v>
      </c>
      <c r="Y514" s="444" t="s">
        <v>2</v>
      </c>
      <c r="Z514" s="444" t="s">
        <v>3821</v>
      </c>
      <c r="AA514" s="444" t="s">
        <v>58</v>
      </c>
      <c r="AB514" s="444" t="s">
        <v>4947</v>
      </c>
      <c r="AC514" s="444" t="s">
        <v>773</v>
      </c>
      <c r="AD514" s="444" t="s">
        <v>774</v>
      </c>
      <c r="AE514" s="444" t="s">
        <v>5615</v>
      </c>
      <c r="AF514" s="444" t="s">
        <v>3454</v>
      </c>
      <c r="AG514" s="444" t="s">
        <v>3133</v>
      </c>
      <c r="AH514" s="444">
        <v>86921502</v>
      </c>
      <c r="AI514" s="444">
        <v>88706171</v>
      </c>
      <c r="AJ514" s="444" t="s">
        <v>5154</v>
      </c>
      <c r="AK514" s="447" t="s">
        <v>6732</v>
      </c>
      <c r="AL514" s="444" t="s">
        <v>5041</v>
      </c>
      <c r="AM514" s="444" t="s">
        <v>6186</v>
      </c>
      <c r="AO514" s="444" t="s">
        <v>5312</v>
      </c>
      <c r="AQ514" s="444" t="s">
        <v>5312</v>
      </c>
    </row>
    <row r="515" spans="5:43" x14ac:dyDescent="0.3">
      <c r="E515" s="445" t="s">
        <v>8059</v>
      </c>
      <c r="F515" s="446" t="s">
        <v>6733</v>
      </c>
      <c r="G515" s="444" t="s">
        <v>535</v>
      </c>
      <c r="H515" s="444" t="s">
        <v>2101</v>
      </c>
      <c r="I515" s="444" t="s">
        <v>2102</v>
      </c>
      <c r="J515" s="444" t="s">
        <v>4741</v>
      </c>
      <c r="K515" s="444" t="s">
        <v>101</v>
      </c>
      <c r="L515" s="444" t="s">
        <v>4</v>
      </c>
      <c r="M515" s="444" t="s">
        <v>99</v>
      </c>
      <c r="N515" s="444" t="s">
        <v>102</v>
      </c>
      <c r="O515" s="444" t="s">
        <v>5308</v>
      </c>
      <c r="P515" s="444" t="s">
        <v>13</v>
      </c>
      <c r="Q515" s="444" t="s">
        <v>6387</v>
      </c>
      <c r="R515" s="444" t="s">
        <v>33</v>
      </c>
      <c r="S515" s="444" t="s">
        <v>4393</v>
      </c>
      <c r="T515" s="444" t="s">
        <v>35</v>
      </c>
      <c r="U515" s="444" t="s">
        <v>5426</v>
      </c>
      <c r="V515" s="444">
        <v>41003</v>
      </c>
      <c r="W515" s="444" t="s">
        <v>102</v>
      </c>
      <c r="X515" s="444" t="s">
        <v>11</v>
      </c>
      <c r="Y515" s="444" t="s">
        <v>3</v>
      </c>
      <c r="Z515" s="444" t="s">
        <v>4366</v>
      </c>
      <c r="AA515" s="444" t="s">
        <v>103</v>
      </c>
      <c r="AB515" s="444" t="s">
        <v>101</v>
      </c>
      <c r="AC515" s="444" t="s">
        <v>5145</v>
      </c>
      <c r="AD515" s="444" t="s">
        <v>851</v>
      </c>
      <c r="AE515" s="444" t="s">
        <v>5615</v>
      </c>
      <c r="AF515" s="444" t="s">
        <v>6734</v>
      </c>
      <c r="AG515" s="444" t="s">
        <v>2910</v>
      </c>
      <c r="AH515" s="444">
        <v>44057987</v>
      </c>
      <c r="AI515" s="444">
        <v>44057987</v>
      </c>
      <c r="AJ515" s="444" t="s">
        <v>2103</v>
      </c>
      <c r="AK515" s="447" t="s">
        <v>6735</v>
      </c>
      <c r="AL515" s="444" t="s">
        <v>5155</v>
      </c>
      <c r="AM515" s="444" t="s">
        <v>6736</v>
      </c>
      <c r="AO515" s="444" t="s">
        <v>5312</v>
      </c>
      <c r="AQ515" s="444" t="s">
        <v>5312</v>
      </c>
    </row>
    <row r="516" spans="5:43" x14ac:dyDescent="0.3">
      <c r="E516" s="445" t="s">
        <v>8073</v>
      </c>
      <c r="F516" s="446" t="s">
        <v>6775</v>
      </c>
      <c r="G516" s="444" t="s">
        <v>1110</v>
      </c>
      <c r="H516" s="444" t="s">
        <v>2127</v>
      </c>
      <c r="I516" s="444" t="s">
        <v>2128</v>
      </c>
      <c r="J516" s="444" t="s">
        <v>4741</v>
      </c>
      <c r="K516" s="444" t="s">
        <v>101</v>
      </c>
      <c r="L516" s="444" t="s">
        <v>5</v>
      </c>
      <c r="M516" s="444" t="s">
        <v>99</v>
      </c>
      <c r="N516" s="444" t="s">
        <v>102</v>
      </c>
      <c r="O516" s="444" t="s">
        <v>5308</v>
      </c>
      <c r="P516" s="444" t="s">
        <v>13</v>
      </c>
      <c r="Q516" s="444" t="s">
        <v>6387</v>
      </c>
      <c r="R516" s="444" t="s">
        <v>33</v>
      </c>
      <c r="S516" s="444" t="s">
        <v>4393</v>
      </c>
      <c r="T516" s="444" t="s">
        <v>35</v>
      </c>
      <c r="U516" s="444" t="s">
        <v>5426</v>
      </c>
      <c r="V516" s="444">
        <v>41004</v>
      </c>
      <c r="W516" s="444" t="s">
        <v>102</v>
      </c>
      <c r="X516" s="444" t="s">
        <v>11</v>
      </c>
      <c r="Y516" s="444" t="s">
        <v>4</v>
      </c>
      <c r="Z516" s="444" t="s">
        <v>3924</v>
      </c>
      <c r="AA516" s="444" t="s">
        <v>103</v>
      </c>
      <c r="AB516" s="444" t="s">
        <v>101</v>
      </c>
      <c r="AC516" s="444" t="s">
        <v>5163</v>
      </c>
      <c r="AD516" s="444" t="s">
        <v>731</v>
      </c>
      <c r="AE516" s="444" t="s">
        <v>5615</v>
      </c>
      <c r="AF516" s="444" t="s">
        <v>405</v>
      </c>
      <c r="AG516" s="444" t="s">
        <v>2915</v>
      </c>
      <c r="AH516" s="444">
        <v>22005341</v>
      </c>
      <c r="AI516" s="444">
        <v>22005341</v>
      </c>
      <c r="AJ516" s="444" t="s">
        <v>5164</v>
      </c>
      <c r="AK516" s="447" t="s">
        <v>6776</v>
      </c>
      <c r="AL516" s="444" t="s">
        <v>5165</v>
      </c>
      <c r="AM516" s="444" t="s">
        <v>6777</v>
      </c>
      <c r="AO516" s="444" t="s">
        <v>5312</v>
      </c>
      <c r="AQ516" s="444" t="s">
        <v>5312</v>
      </c>
    </row>
    <row r="517" spans="5:43" x14ac:dyDescent="0.3">
      <c r="E517" s="445" t="s">
        <v>8117</v>
      </c>
      <c r="F517" s="446" t="s">
        <v>6896</v>
      </c>
      <c r="G517" s="444" t="s">
        <v>490</v>
      </c>
      <c r="H517" s="444" t="s">
        <v>2213</v>
      </c>
      <c r="I517" s="444" t="s">
        <v>2214</v>
      </c>
      <c r="J517" s="444" t="s">
        <v>4741</v>
      </c>
      <c r="K517" s="444" t="s">
        <v>101</v>
      </c>
      <c r="L517" s="444" t="s">
        <v>1</v>
      </c>
      <c r="M517" s="444" t="s">
        <v>99</v>
      </c>
      <c r="N517" s="444" t="s">
        <v>102</v>
      </c>
      <c r="O517" s="444" t="s">
        <v>5308</v>
      </c>
      <c r="P517" s="444" t="s">
        <v>13</v>
      </c>
      <c r="Q517" s="444" t="s">
        <v>5309</v>
      </c>
      <c r="R517" s="444" t="s">
        <v>33</v>
      </c>
      <c r="S517" s="444" t="s">
        <v>4393</v>
      </c>
      <c r="T517" s="444" t="s">
        <v>35</v>
      </c>
      <c r="U517" s="444" t="s">
        <v>5426</v>
      </c>
      <c r="V517" s="444">
        <v>41002</v>
      </c>
      <c r="W517" s="444" t="s">
        <v>102</v>
      </c>
      <c r="X517" s="444" t="s">
        <v>11</v>
      </c>
      <c r="Y517" s="444" t="s">
        <v>2</v>
      </c>
      <c r="Z517" s="444" t="s">
        <v>3923</v>
      </c>
      <c r="AA517" s="444" t="s">
        <v>103</v>
      </c>
      <c r="AB517" s="444" t="s">
        <v>101</v>
      </c>
      <c r="AC517" s="444" t="s">
        <v>588</v>
      </c>
      <c r="AD517" s="444" t="s">
        <v>848</v>
      </c>
      <c r="AE517" s="444" t="s">
        <v>5615</v>
      </c>
      <c r="AF517" s="444" t="s">
        <v>2215</v>
      </c>
      <c r="AG517" s="444" t="s">
        <v>3150</v>
      </c>
      <c r="AH517" s="444">
        <v>72932233</v>
      </c>
      <c r="AI517" s="444" t="s">
        <v>4769</v>
      </c>
      <c r="AJ517" s="444" t="s">
        <v>5187</v>
      </c>
      <c r="AK517" s="447" t="s">
        <v>6897</v>
      </c>
      <c r="AL517" s="444" t="s">
        <v>5060</v>
      </c>
      <c r="AM517" s="444" t="s">
        <v>6005</v>
      </c>
      <c r="AO517" s="444" t="s">
        <v>5312</v>
      </c>
      <c r="AQ517" s="444" t="s">
        <v>5312</v>
      </c>
    </row>
    <row r="518" spans="5:43" x14ac:dyDescent="0.3">
      <c r="E518" s="445" t="s">
        <v>8076</v>
      </c>
      <c r="F518" s="446" t="s">
        <v>6784</v>
      </c>
      <c r="G518" s="444" t="s">
        <v>548</v>
      </c>
      <c r="H518" s="444" t="s">
        <v>2132</v>
      </c>
      <c r="I518" s="444" t="s">
        <v>2133</v>
      </c>
      <c r="J518" s="444" t="s">
        <v>4741</v>
      </c>
      <c r="K518" s="444" t="s">
        <v>101</v>
      </c>
      <c r="L518" s="444" t="s">
        <v>5</v>
      </c>
      <c r="M518" s="444" t="s">
        <v>99</v>
      </c>
      <c r="N518" s="444" t="s">
        <v>102</v>
      </c>
      <c r="O518" s="444" t="s">
        <v>5308</v>
      </c>
      <c r="P518" s="444" t="s">
        <v>13</v>
      </c>
      <c r="Q518" s="444" t="s">
        <v>6387</v>
      </c>
      <c r="R518" s="444" t="s">
        <v>33</v>
      </c>
      <c r="S518" s="444" t="s">
        <v>4393</v>
      </c>
      <c r="T518" s="444" t="s">
        <v>35</v>
      </c>
      <c r="U518" s="444" t="s">
        <v>5426</v>
      </c>
      <c r="V518" s="444">
        <v>41001</v>
      </c>
      <c r="W518" s="444" t="s">
        <v>102</v>
      </c>
      <c r="X518" s="444" t="s">
        <v>11</v>
      </c>
      <c r="Y518" s="444" t="s">
        <v>1</v>
      </c>
      <c r="Z518" s="444" t="s">
        <v>3922</v>
      </c>
      <c r="AA518" s="444" t="s">
        <v>103</v>
      </c>
      <c r="AB518" s="444" t="s">
        <v>101</v>
      </c>
      <c r="AC518" s="444" t="s">
        <v>740</v>
      </c>
      <c r="AD518" s="444" t="s">
        <v>1111</v>
      </c>
      <c r="AE518" s="444" t="s">
        <v>5615</v>
      </c>
      <c r="AF518" s="444" t="s">
        <v>6785</v>
      </c>
      <c r="AG518" s="444" t="s">
        <v>3135</v>
      </c>
      <c r="AH518" s="444">
        <v>88329516</v>
      </c>
      <c r="AI518" s="444">
        <v>44136634</v>
      </c>
      <c r="AJ518" s="444" t="s">
        <v>2134</v>
      </c>
      <c r="AK518" s="447" t="s">
        <v>6786</v>
      </c>
      <c r="AL518" s="444" t="s">
        <v>5165</v>
      </c>
      <c r="AM518" s="444" t="s">
        <v>6777</v>
      </c>
      <c r="AO518" s="444" t="s">
        <v>5312</v>
      </c>
      <c r="AQ518" s="444" t="s">
        <v>5312</v>
      </c>
    </row>
    <row r="519" spans="5:43" x14ac:dyDescent="0.3">
      <c r="E519" s="445" t="s">
        <v>8056</v>
      </c>
      <c r="F519" s="446" t="s">
        <v>6726</v>
      </c>
      <c r="G519" s="444" t="s">
        <v>1206</v>
      </c>
      <c r="H519" s="444" t="s">
        <v>2094</v>
      </c>
      <c r="I519" s="444" t="s">
        <v>2095</v>
      </c>
      <c r="J519" s="444" t="s">
        <v>9</v>
      </c>
      <c r="K519" s="444" t="s">
        <v>289</v>
      </c>
      <c r="L519" s="444" t="s">
        <v>5</v>
      </c>
      <c r="M519" s="444" t="s">
        <v>295</v>
      </c>
      <c r="N519" s="444" t="s">
        <v>102</v>
      </c>
      <c r="O519" s="444" t="s">
        <v>5308</v>
      </c>
      <c r="P519" s="444" t="s">
        <v>13</v>
      </c>
      <c r="Q519" s="444" t="s">
        <v>5309</v>
      </c>
      <c r="R519" s="444" t="s">
        <v>33</v>
      </c>
      <c r="S519" s="444" t="s">
        <v>4393</v>
      </c>
      <c r="T519" s="444" t="s">
        <v>35</v>
      </c>
      <c r="U519" s="444" t="s">
        <v>5426</v>
      </c>
      <c r="V519" s="444">
        <v>51002</v>
      </c>
      <c r="W519" s="444" t="s">
        <v>118</v>
      </c>
      <c r="X519" s="444" t="s">
        <v>11</v>
      </c>
      <c r="Y519" s="444" t="s">
        <v>2</v>
      </c>
      <c r="Z519" s="444" t="s">
        <v>3973</v>
      </c>
      <c r="AA519" s="444" t="s">
        <v>4789</v>
      </c>
      <c r="AB519" s="444" t="s">
        <v>247</v>
      </c>
      <c r="AC519" s="444" t="s">
        <v>497</v>
      </c>
      <c r="AD519" s="444" t="s">
        <v>780</v>
      </c>
      <c r="AE519" s="444" t="s">
        <v>2987</v>
      </c>
      <c r="AF519" s="444" t="s">
        <v>4245</v>
      </c>
      <c r="AG519" s="444" t="s">
        <v>2909</v>
      </c>
      <c r="AH519" s="444">
        <v>85298708</v>
      </c>
      <c r="AI519" s="444" t="s">
        <v>4769</v>
      </c>
      <c r="AJ519" s="444" t="s">
        <v>2096</v>
      </c>
      <c r="AK519" s="447" t="s">
        <v>6727</v>
      </c>
      <c r="AL519" s="444" t="s">
        <v>5039</v>
      </c>
      <c r="AM519" s="444" t="s">
        <v>6728</v>
      </c>
      <c r="AO519" s="444" t="s">
        <v>5312</v>
      </c>
      <c r="AQ519" s="444" t="s">
        <v>5312</v>
      </c>
    </row>
    <row r="520" spans="5:43" x14ac:dyDescent="0.3">
      <c r="E520" s="445" t="s">
        <v>8098</v>
      </c>
      <c r="F520" s="446" t="s">
        <v>6848</v>
      </c>
      <c r="G520" s="444" t="s">
        <v>1016</v>
      </c>
      <c r="H520" s="444" t="s">
        <v>2177</v>
      </c>
      <c r="I520" s="444" t="s">
        <v>2178</v>
      </c>
      <c r="J520" s="444" t="s">
        <v>378</v>
      </c>
      <c r="K520" s="444" t="s">
        <v>4216</v>
      </c>
      <c r="L520" s="444" t="s">
        <v>9</v>
      </c>
      <c r="M520" s="444" t="s">
        <v>13</v>
      </c>
      <c r="N520" s="444" t="s">
        <v>102</v>
      </c>
      <c r="O520" s="444" t="s">
        <v>5308</v>
      </c>
      <c r="P520" s="444" t="s">
        <v>13</v>
      </c>
      <c r="Q520" s="444" t="s">
        <v>5309</v>
      </c>
      <c r="R520" s="444" t="s">
        <v>33</v>
      </c>
      <c r="S520" s="444" t="s">
        <v>4393</v>
      </c>
      <c r="T520" s="444" t="s">
        <v>35</v>
      </c>
      <c r="U520" s="444" t="s">
        <v>5426</v>
      </c>
      <c r="V520" s="444">
        <v>21307</v>
      </c>
      <c r="W520" s="444" t="s">
        <v>35</v>
      </c>
      <c r="X520" s="444" t="s">
        <v>15</v>
      </c>
      <c r="Y520" s="444" t="s">
        <v>7</v>
      </c>
      <c r="Z520" s="444" t="s">
        <v>3825</v>
      </c>
      <c r="AA520" s="444" t="s">
        <v>58</v>
      </c>
      <c r="AB520" s="444" t="s">
        <v>4947</v>
      </c>
      <c r="AC520" s="444" t="s">
        <v>5172</v>
      </c>
      <c r="AD520" s="444" t="s">
        <v>59</v>
      </c>
      <c r="AE520" s="444" t="s">
        <v>5615</v>
      </c>
      <c r="AF520" s="444" t="s">
        <v>6849</v>
      </c>
      <c r="AG520" s="444" t="s">
        <v>2921</v>
      </c>
      <c r="AH520" s="444">
        <v>44064355</v>
      </c>
      <c r="AI520" s="444">
        <v>22005147</v>
      </c>
      <c r="AJ520" s="444" t="s">
        <v>5173</v>
      </c>
      <c r="AK520" s="447" t="s">
        <v>6850</v>
      </c>
      <c r="AL520" s="444" t="s">
        <v>5174</v>
      </c>
      <c r="AM520" s="444" t="s">
        <v>6452</v>
      </c>
      <c r="AO520" s="444" t="s">
        <v>5312</v>
      </c>
      <c r="AQ520" s="444" t="s">
        <v>5312</v>
      </c>
    </row>
    <row r="521" spans="5:43" x14ac:dyDescent="0.3">
      <c r="E521" s="445" t="s">
        <v>8092</v>
      </c>
      <c r="F521" s="446" t="s">
        <v>6830</v>
      </c>
      <c r="G521" s="444" t="s">
        <v>564</v>
      </c>
      <c r="H521" s="444" t="s">
        <v>2161</v>
      </c>
      <c r="I521" s="444" t="s">
        <v>3048</v>
      </c>
      <c r="J521" s="444" t="s">
        <v>378</v>
      </c>
      <c r="K521" s="444" t="s">
        <v>4216</v>
      </c>
      <c r="L521" s="444" t="s">
        <v>9</v>
      </c>
      <c r="M521" s="444" t="s">
        <v>13</v>
      </c>
      <c r="N521" s="444" t="s">
        <v>102</v>
      </c>
      <c r="O521" s="444" t="s">
        <v>5308</v>
      </c>
      <c r="P521" s="444" t="s">
        <v>13</v>
      </c>
      <c r="Q521" s="444" t="s">
        <v>6387</v>
      </c>
      <c r="R521" s="444" t="s">
        <v>33</v>
      </c>
      <c r="S521" s="444" t="s">
        <v>4393</v>
      </c>
      <c r="T521" s="444" t="s">
        <v>35</v>
      </c>
      <c r="U521" s="444" t="s">
        <v>5426</v>
      </c>
      <c r="V521" s="444">
        <v>21301</v>
      </c>
      <c r="W521" s="444" t="s">
        <v>35</v>
      </c>
      <c r="X521" s="444" t="s">
        <v>15</v>
      </c>
      <c r="Y521" s="444" t="s">
        <v>1</v>
      </c>
      <c r="Z521" s="444" t="s">
        <v>3820</v>
      </c>
      <c r="AA521" s="444" t="s">
        <v>58</v>
      </c>
      <c r="AB521" s="444" t="s">
        <v>4947</v>
      </c>
      <c r="AC521" s="444" t="s">
        <v>4947</v>
      </c>
      <c r="AD521" s="444" t="s">
        <v>2162</v>
      </c>
      <c r="AE521" s="444" t="s">
        <v>5615</v>
      </c>
      <c r="AF521" s="444" t="s">
        <v>6831</v>
      </c>
      <c r="AG521" s="444" t="s">
        <v>3141</v>
      </c>
      <c r="AH521" s="444">
        <v>44056298</v>
      </c>
      <c r="AI521" s="444">
        <v>70661761</v>
      </c>
      <c r="AJ521" s="444" t="s">
        <v>5170</v>
      </c>
      <c r="AK521" s="447" t="s">
        <v>6832</v>
      </c>
      <c r="AL521" s="444" t="s">
        <v>5089</v>
      </c>
      <c r="AM521" s="444" t="s">
        <v>6452</v>
      </c>
      <c r="AO521" s="444" t="s">
        <v>5312</v>
      </c>
      <c r="AQ521" s="444" t="s">
        <v>5312</v>
      </c>
    </row>
    <row r="522" spans="5:43" x14ac:dyDescent="0.3">
      <c r="E522" s="445" t="s">
        <v>8080</v>
      </c>
      <c r="F522" s="446" t="s">
        <v>6793</v>
      </c>
      <c r="G522" s="444" t="s">
        <v>552</v>
      </c>
      <c r="H522" s="444" t="s">
        <v>2138</v>
      </c>
      <c r="I522" s="444" t="s">
        <v>2588</v>
      </c>
      <c r="J522" s="461" t="s">
        <v>378</v>
      </c>
      <c r="K522" s="462" t="s">
        <v>4216</v>
      </c>
      <c r="L522" s="462" t="s">
        <v>10</v>
      </c>
      <c r="M522" s="461" t="s">
        <v>13</v>
      </c>
      <c r="N522" s="444" t="s">
        <v>102</v>
      </c>
      <c r="O522" s="444" t="s">
        <v>5308</v>
      </c>
      <c r="P522" s="444" t="s">
        <v>13</v>
      </c>
      <c r="Q522" s="444" t="s">
        <v>5309</v>
      </c>
      <c r="R522" s="444" t="s">
        <v>33</v>
      </c>
      <c r="S522" s="444" t="s">
        <v>4393</v>
      </c>
      <c r="T522" s="444" t="s">
        <v>35</v>
      </c>
      <c r="U522" s="444" t="s">
        <v>5426</v>
      </c>
      <c r="V522" s="444">
        <v>21401</v>
      </c>
      <c r="W522" s="444" t="s">
        <v>35</v>
      </c>
      <c r="X522" s="444" t="s">
        <v>110</v>
      </c>
      <c r="Y522" s="444" t="s">
        <v>1</v>
      </c>
      <c r="Z522" s="444" t="s">
        <v>3827</v>
      </c>
      <c r="AA522" s="444" t="s">
        <v>58</v>
      </c>
      <c r="AB522" s="444" t="s">
        <v>111</v>
      </c>
      <c r="AC522" s="444" t="s">
        <v>111</v>
      </c>
      <c r="AD522" s="444" t="s">
        <v>732</v>
      </c>
      <c r="AE522" s="444" t="s">
        <v>5615</v>
      </c>
      <c r="AF522" s="444" t="s">
        <v>6794</v>
      </c>
      <c r="AG522" s="444" t="s">
        <v>3136</v>
      </c>
      <c r="AH522" s="444" t="s">
        <v>4769</v>
      </c>
      <c r="AI522" s="444">
        <v>62132258</v>
      </c>
      <c r="AJ522" s="444" t="s">
        <v>3572</v>
      </c>
      <c r="AK522" s="447" t="s">
        <v>6795</v>
      </c>
      <c r="AL522" s="444" t="s">
        <v>5637</v>
      </c>
      <c r="AM522" s="444" t="s">
        <v>5638</v>
      </c>
      <c r="AO522" s="444" t="s">
        <v>5312</v>
      </c>
      <c r="AQ522" s="444" t="s">
        <v>5312</v>
      </c>
    </row>
    <row r="523" spans="5:43" x14ac:dyDescent="0.3">
      <c r="E523" s="445" t="s">
        <v>8108</v>
      </c>
      <c r="F523" s="446" t="s">
        <v>6874</v>
      </c>
      <c r="G523" s="444" t="s">
        <v>345</v>
      </c>
      <c r="H523" s="444" t="s">
        <v>2196</v>
      </c>
      <c r="I523" s="444" t="s">
        <v>2197</v>
      </c>
      <c r="J523" s="444" t="s">
        <v>13</v>
      </c>
      <c r="K523" s="444" t="s">
        <v>547</v>
      </c>
      <c r="L523" s="444" t="s">
        <v>1</v>
      </c>
      <c r="M523" s="444" t="s">
        <v>378</v>
      </c>
      <c r="N523" s="444" t="s">
        <v>102</v>
      </c>
      <c r="O523" s="444" t="s">
        <v>5308</v>
      </c>
      <c r="P523" s="444" t="s">
        <v>13</v>
      </c>
      <c r="Q523" s="444" t="s">
        <v>5309</v>
      </c>
      <c r="R523" s="444" t="s">
        <v>33</v>
      </c>
      <c r="S523" s="444" t="s">
        <v>4393</v>
      </c>
      <c r="T523" s="444" t="s">
        <v>33</v>
      </c>
      <c r="U523" s="444" t="s">
        <v>5310</v>
      </c>
      <c r="V523" s="444">
        <v>50604</v>
      </c>
      <c r="W523" s="444" t="s">
        <v>118</v>
      </c>
      <c r="X523" s="444" t="s">
        <v>6</v>
      </c>
      <c r="Y523" s="444" t="s">
        <v>4</v>
      </c>
      <c r="Z523" s="444" t="s">
        <v>3955</v>
      </c>
      <c r="AA523" s="444" t="s">
        <v>4789</v>
      </c>
      <c r="AB523" s="444" t="s">
        <v>547</v>
      </c>
      <c r="AC523" s="444" t="s">
        <v>5183</v>
      </c>
      <c r="AD523" s="444" t="s">
        <v>1280</v>
      </c>
      <c r="AE523" s="444" t="s">
        <v>2987</v>
      </c>
      <c r="AF523" s="444" t="s">
        <v>6875</v>
      </c>
      <c r="AG523" s="444" t="s">
        <v>2712</v>
      </c>
      <c r="AH523" s="444">
        <v>22001483</v>
      </c>
      <c r="AI523" s="444" t="s">
        <v>4769</v>
      </c>
      <c r="AJ523" s="444" t="s">
        <v>3573</v>
      </c>
      <c r="AK523" s="447" t="s">
        <v>6876</v>
      </c>
      <c r="AL523" s="444" t="s">
        <v>4848</v>
      </c>
      <c r="AM523" s="444" t="s">
        <v>5771</v>
      </c>
      <c r="AO523" s="444" t="s">
        <v>5312</v>
      </c>
      <c r="AQ523" s="444" t="s">
        <v>5312</v>
      </c>
    </row>
    <row r="524" spans="5:43" x14ac:dyDescent="0.3">
      <c r="E524" s="445" t="s">
        <v>8089</v>
      </c>
      <c r="F524" s="446" t="s">
        <v>6818</v>
      </c>
      <c r="G524" s="444" t="s">
        <v>561</v>
      </c>
      <c r="H524" s="444" t="s">
        <v>2156</v>
      </c>
      <c r="I524" s="444" t="s">
        <v>2157</v>
      </c>
      <c r="J524" s="444" t="s">
        <v>4729</v>
      </c>
      <c r="K524" s="444" t="s">
        <v>208</v>
      </c>
      <c r="L524" s="444" t="s">
        <v>3</v>
      </c>
      <c r="M524" s="444" t="s">
        <v>7</v>
      </c>
      <c r="N524" s="444" t="s">
        <v>102</v>
      </c>
      <c r="O524" s="444" t="s">
        <v>5308</v>
      </c>
      <c r="P524" s="444" t="s">
        <v>13</v>
      </c>
      <c r="Q524" s="444" t="s">
        <v>5309</v>
      </c>
      <c r="R524" s="444" t="s">
        <v>33</v>
      </c>
      <c r="S524" s="444" t="s">
        <v>4393</v>
      </c>
      <c r="T524" s="444" t="s">
        <v>35</v>
      </c>
      <c r="U524" s="444" t="s">
        <v>5426</v>
      </c>
      <c r="V524" s="444">
        <v>12002</v>
      </c>
      <c r="W524" s="444" t="s">
        <v>33</v>
      </c>
      <c r="X524" s="444" t="s">
        <v>741</v>
      </c>
      <c r="Y524" s="444" t="s">
        <v>2</v>
      </c>
      <c r="Z524" s="444" t="s">
        <v>4342</v>
      </c>
      <c r="AA524" s="444" t="s">
        <v>34</v>
      </c>
      <c r="AB524" s="444" t="s">
        <v>742</v>
      </c>
      <c r="AC524" s="444" t="s">
        <v>724</v>
      </c>
      <c r="AD524" s="444" t="s">
        <v>724</v>
      </c>
      <c r="AE524" s="444" t="s">
        <v>1103</v>
      </c>
      <c r="AF524" s="444" t="s">
        <v>4496</v>
      </c>
      <c r="AG524" s="444" t="s">
        <v>3140</v>
      </c>
      <c r="AH524" s="444">
        <v>88278807</v>
      </c>
      <c r="AI524" s="444" t="s">
        <v>4769</v>
      </c>
      <c r="AJ524" s="444" t="s">
        <v>3165</v>
      </c>
      <c r="AK524" s="447" t="s">
        <v>6819</v>
      </c>
      <c r="AL524" s="444" t="s">
        <v>5132</v>
      </c>
      <c r="AM524" s="444" t="s">
        <v>6661</v>
      </c>
      <c r="AO524" s="444" t="s">
        <v>5312</v>
      </c>
      <c r="AQ524" s="444" t="s">
        <v>5312</v>
      </c>
    </row>
    <row r="525" spans="5:43" x14ac:dyDescent="0.3">
      <c r="E525" s="445" t="s">
        <v>8088</v>
      </c>
      <c r="F525" s="446" t="s">
        <v>6815</v>
      </c>
      <c r="G525" s="444" t="s">
        <v>560</v>
      </c>
      <c r="H525" s="444" t="s">
        <v>2154</v>
      </c>
      <c r="I525" s="444" t="s">
        <v>2155</v>
      </c>
      <c r="J525" s="444" t="s">
        <v>4729</v>
      </c>
      <c r="K525" s="444" t="s">
        <v>208</v>
      </c>
      <c r="L525" s="444" t="s">
        <v>3</v>
      </c>
      <c r="M525" s="444" t="s">
        <v>7</v>
      </c>
      <c r="N525" s="444" t="s">
        <v>102</v>
      </c>
      <c r="O525" s="444" t="s">
        <v>5308</v>
      </c>
      <c r="P525" s="444" t="s">
        <v>13</v>
      </c>
      <c r="Q525" s="444" t="s">
        <v>6387</v>
      </c>
      <c r="R525" s="444" t="s">
        <v>33</v>
      </c>
      <c r="S525" s="444" t="s">
        <v>4393</v>
      </c>
      <c r="T525" s="444" t="s">
        <v>35</v>
      </c>
      <c r="U525" s="444" t="s">
        <v>5426</v>
      </c>
      <c r="V525" s="444">
        <v>12005</v>
      </c>
      <c r="W525" s="444" t="s">
        <v>33</v>
      </c>
      <c r="X525" s="444" t="s">
        <v>741</v>
      </c>
      <c r="Y525" s="444" t="s">
        <v>5</v>
      </c>
      <c r="Z525" s="444" t="s">
        <v>4345</v>
      </c>
      <c r="AA525" s="444" t="s">
        <v>34</v>
      </c>
      <c r="AB525" s="444" t="s">
        <v>742</v>
      </c>
      <c r="AC525" s="444" t="s">
        <v>117</v>
      </c>
      <c r="AD525" s="444" t="s">
        <v>117</v>
      </c>
      <c r="AE525" s="444" t="s">
        <v>1103</v>
      </c>
      <c r="AF525" s="444" t="s">
        <v>4495</v>
      </c>
      <c r="AG525" s="444" t="s">
        <v>6816</v>
      </c>
      <c r="AH525" s="444">
        <v>25440248</v>
      </c>
      <c r="AI525" s="444">
        <v>25440248</v>
      </c>
      <c r="AJ525" s="444" t="s">
        <v>4494</v>
      </c>
      <c r="AK525" s="447" t="s">
        <v>6817</v>
      </c>
      <c r="AL525" s="444" t="s">
        <v>5132</v>
      </c>
      <c r="AM525" s="444" t="s">
        <v>6661</v>
      </c>
      <c r="AO525" s="444" t="s">
        <v>5312</v>
      </c>
      <c r="AQ525" s="444" t="s">
        <v>5312</v>
      </c>
    </row>
    <row r="526" spans="5:43" x14ac:dyDescent="0.3">
      <c r="E526" s="445" t="s">
        <v>8085</v>
      </c>
      <c r="F526" s="446" t="s">
        <v>6808</v>
      </c>
      <c r="G526" s="444" t="s">
        <v>899</v>
      </c>
      <c r="H526" s="444" t="s">
        <v>2148</v>
      </c>
      <c r="I526" s="444" t="s">
        <v>2039</v>
      </c>
      <c r="J526" s="444" t="s">
        <v>99</v>
      </c>
      <c r="K526" s="444" t="s">
        <v>71</v>
      </c>
      <c r="L526" s="444" t="s">
        <v>15</v>
      </c>
      <c r="M526" s="444" t="s">
        <v>4741</v>
      </c>
      <c r="N526" s="444" t="s">
        <v>102</v>
      </c>
      <c r="O526" s="444" t="s">
        <v>5308</v>
      </c>
      <c r="P526" s="444" t="s">
        <v>13</v>
      </c>
      <c r="Q526" s="444" t="s">
        <v>6387</v>
      </c>
      <c r="R526" s="444" t="s">
        <v>33</v>
      </c>
      <c r="S526" s="444" t="s">
        <v>4393</v>
      </c>
      <c r="T526" s="444" t="s">
        <v>33</v>
      </c>
      <c r="U526" s="444" t="s">
        <v>5310</v>
      </c>
      <c r="V526" s="444">
        <v>61001</v>
      </c>
      <c r="W526" s="444" t="s">
        <v>72</v>
      </c>
      <c r="X526" s="444" t="s">
        <v>11</v>
      </c>
      <c r="Y526" s="444" t="s">
        <v>1</v>
      </c>
      <c r="Z526" s="444" t="s">
        <v>4025</v>
      </c>
      <c r="AA526" s="444" t="s">
        <v>73</v>
      </c>
      <c r="AB526" s="444" t="s">
        <v>4854</v>
      </c>
      <c r="AC526" s="444" t="s">
        <v>4989</v>
      </c>
      <c r="AD526" s="444" t="s">
        <v>2149</v>
      </c>
      <c r="AE526" s="444" t="s">
        <v>5531</v>
      </c>
      <c r="AF526" s="444" t="s">
        <v>385</v>
      </c>
      <c r="AG526" s="444" t="s">
        <v>2918</v>
      </c>
      <c r="AH526" s="444">
        <v>88892926</v>
      </c>
      <c r="AI526" s="444" t="s">
        <v>4769</v>
      </c>
      <c r="AJ526" s="444" t="s">
        <v>6810</v>
      </c>
      <c r="AK526" s="447" t="s">
        <v>6809</v>
      </c>
      <c r="AL526" s="444" t="s">
        <v>5150</v>
      </c>
      <c r="AM526" s="444" t="s">
        <v>6722</v>
      </c>
      <c r="AO526" s="444" t="s">
        <v>5312</v>
      </c>
      <c r="AQ526" s="444" t="s">
        <v>5312</v>
      </c>
    </row>
    <row r="527" spans="5:43" x14ac:dyDescent="0.3">
      <c r="E527" s="445" t="s">
        <v>8084</v>
      </c>
      <c r="F527" s="446" t="s">
        <v>6804</v>
      </c>
      <c r="G527" s="444" t="s">
        <v>557</v>
      </c>
      <c r="H527" s="444" t="s">
        <v>2146</v>
      </c>
      <c r="I527" s="444" t="s">
        <v>2147</v>
      </c>
      <c r="J527" s="444" t="s">
        <v>4734</v>
      </c>
      <c r="K527" s="444" t="s">
        <v>3280</v>
      </c>
      <c r="L527" s="444" t="s">
        <v>14</v>
      </c>
      <c r="M527" s="444" t="s">
        <v>4729</v>
      </c>
      <c r="N527" s="444" t="s">
        <v>102</v>
      </c>
      <c r="O527" s="444" t="s">
        <v>5308</v>
      </c>
      <c r="P527" s="444" t="s">
        <v>13</v>
      </c>
      <c r="Q527" s="444" t="s">
        <v>6387</v>
      </c>
      <c r="R527" s="444" t="s">
        <v>33</v>
      </c>
      <c r="S527" s="444" t="s">
        <v>4393</v>
      </c>
      <c r="T527" s="444" t="s">
        <v>33</v>
      </c>
      <c r="U527" s="444" t="s">
        <v>5310</v>
      </c>
      <c r="V527" s="444">
        <v>60301</v>
      </c>
      <c r="W527" s="444" t="s">
        <v>72</v>
      </c>
      <c r="X527" s="444" t="s">
        <v>3</v>
      </c>
      <c r="Y527" s="444" t="s">
        <v>1</v>
      </c>
      <c r="Z527" s="444" t="s">
        <v>4000</v>
      </c>
      <c r="AA527" s="444" t="s">
        <v>73</v>
      </c>
      <c r="AB527" s="444" t="s">
        <v>515</v>
      </c>
      <c r="AC527" s="444" t="s">
        <v>515</v>
      </c>
      <c r="AD527" s="444" t="s">
        <v>1121</v>
      </c>
      <c r="AE527" s="444" t="s">
        <v>5531</v>
      </c>
      <c r="AF527" s="444" t="s">
        <v>6805</v>
      </c>
      <c r="AG527" s="444" t="s">
        <v>3138</v>
      </c>
      <c r="AH527" s="444">
        <v>22006095</v>
      </c>
      <c r="AI527" s="444">
        <v>22006095</v>
      </c>
      <c r="AJ527" s="444" t="s">
        <v>4493</v>
      </c>
      <c r="AK527" s="447" t="s">
        <v>6806</v>
      </c>
      <c r="AL527" s="444" t="s">
        <v>5162</v>
      </c>
      <c r="AM527" s="444" t="s">
        <v>6807</v>
      </c>
      <c r="AO527" s="444" t="s">
        <v>5312</v>
      </c>
      <c r="AQ527" s="444" t="s">
        <v>5312</v>
      </c>
    </row>
    <row r="528" spans="5:43" x14ac:dyDescent="0.3">
      <c r="E528" s="445" t="s">
        <v>8113</v>
      </c>
      <c r="F528" s="446" t="s">
        <v>6887</v>
      </c>
      <c r="G528" s="444" t="s">
        <v>432</v>
      </c>
      <c r="H528" s="444" t="s">
        <v>2204</v>
      </c>
      <c r="I528" s="444" t="s">
        <v>2205</v>
      </c>
      <c r="J528" s="444" t="s">
        <v>743</v>
      </c>
      <c r="K528" s="444" t="s">
        <v>739</v>
      </c>
      <c r="L528" s="444" t="s">
        <v>7</v>
      </c>
      <c r="M528" s="444" t="s">
        <v>4742</v>
      </c>
      <c r="N528" s="444" t="s">
        <v>102</v>
      </c>
      <c r="O528" s="444" t="s">
        <v>5308</v>
      </c>
      <c r="P528" s="444" t="s">
        <v>13</v>
      </c>
      <c r="Q528" s="444" t="s">
        <v>6387</v>
      </c>
      <c r="R528" s="444" t="s">
        <v>33</v>
      </c>
      <c r="S528" s="444" t="s">
        <v>4393</v>
      </c>
      <c r="T528" s="444" t="s">
        <v>35</v>
      </c>
      <c r="U528" s="444" t="s">
        <v>5426</v>
      </c>
      <c r="V528" s="444">
        <v>70604</v>
      </c>
      <c r="W528" s="444" t="s">
        <v>60</v>
      </c>
      <c r="X528" s="444" t="s">
        <v>6</v>
      </c>
      <c r="Y528" s="444" t="s">
        <v>4</v>
      </c>
      <c r="Z528" s="444" t="s">
        <v>4056</v>
      </c>
      <c r="AA528" s="444" t="s">
        <v>4215</v>
      </c>
      <c r="AB528" s="444" t="s">
        <v>4911</v>
      </c>
      <c r="AC528" s="444" t="s">
        <v>4194</v>
      </c>
      <c r="AD528" s="444" t="s">
        <v>797</v>
      </c>
      <c r="AE528" s="444" t="s">
        <v>5830</v>
      </c>
      <c r="AF528" s="444" t="s">
        <v>2206</v>
      </c>
      <c r="AG528" s="444" t="s">
        <v>3149</v>
      </c>
      <c r="AH528" s="444">
        <v>22001403</v>
      </c>
      <c r="AI528" s="444">
        <v>87706783</v>
      </c>
      <c r="AJ528" s="444" t="s">
        <v>3326</v>
      </c>
      <c r="AK528" s="447" t="s">
        <v>6888</v>
      </c>
      <c r="AL528" s="444" t="s">
        <v>6242</v>
      </c>
      <c r="AM528" s="444" t="s">
        <v>6829</v>
      </c>
      <c r="AO528" s="444" t="s">
        <v>5312</v>
      </c>
      <c r="AQ528" s="444" t="s">
        <v>5312</v>
      </c>
    </row>
    <row r="529" spans="5:43" x14ac:dyDescent="0.3">
      <c r="E529" s="445" t="s">
        <v>8100</v>
      </c>
      <c r="F529" s="446" t="s">
        <v>6855</v>
      </c>
      <c r="G529" s="444" t="s">
        <v>413</v>
      </c>
      <c r="H529" s="444" t="s">
        <v>2181</v>
      </c>
      <c r="I529" s="444" t="s">
        <v>4163</v>
      </c>
      <c r="J529" s="444" t="s">
        <v>743</v>
      </c>
      <c r="K529" s="444" t="s">
        <v>739</v>
      </c>
      <c r="L529" s="444" t="s">
        <v>7</v>
      </c>
      <c r="M529" s="444" t="s">
        <v>4742</v>
      </c>
      <c r="N529" s="444" t="s">
        <v>102</v>
      </c>
      <c r="O529" s="444" t="s">
        <v>5308</v>
      </c>
      <c r="P529" s="444" t="s">
        <v>13</v>
      </c>
      <c r="Q529" s="444" t="s">
        <v>6387</v>
      </c>
      <c r="R529" s="444" t="s">
        <v>33</v>
      </c>
      <c r="S529" s="444" t="s">
        <v>4393</v>
      </c>
      <c r="T529" s="444" t="s">
        <v>35</v>
      </c>
      <c r="U529" s="444" t="s">
        <v>5426</v>
      </c>
      <c r="V529" s="444">
        <v>70206</v>
      </c>
      <c r="W529" s="444" t="s">
        <v>60</v>
      </c>
      <c r="X529" s="444" t="s">
        <v>2</v>
      </c>
      <c r="Y529" s="444" t="s">
        <v>6</v>
      </c>
      <c r="Z529" s="444" t="s">
        <v>4039</v>
      </c>
      <c r="AA529" s="444" t="s">
        <v>4215</v>
      </c>
      <c r="AB529" s="444" t="s">
        <v>4806</v>
      </c>
      <c r="AC529" s="444" t="s">
        <v>571</v>
      </c>
      <c r="AD529" s="444" t="s">
        <v>4195</v>
      </c>
      <c r="AE529" s="444" t="s">
        <v>5830</v>
      </c>
      <c r="AF529" s="444" t="s">
        <v>3144</v>
      </c>
      <c r="AG529" s="444" t="s">
        <v>3143</v>
      </c>
      <c r="AH529" s="444">
        <v>44020005</v>
      </c>
      <c r="AI529" s="444">
        <v>63965600</v>
      </c>
      <c r="AJ529" s="444" t="s">
        <v>5175</v>
      </c>
      <c r="AK529" s="447" t="s">
        <v>6856</v>
      </c>
      <c r="AL529" s="444" t="s">
        <v>6242</v>
      </c>
      <c r="AM529" s="444" t="s">
        <v>6829</v>
      </c>
      <c r="AO529" s="444" t="s">
        <v>5312</v>
      </c>
      <c r="AQ529" s="444" t="s">
        <v>5312</v>
      </c>
    </row>
    <row r="530" spans="5:43" x14ac:dyDescent="0.3">
      <c r="E530" s="445" t="s">
        <v>8090</v>
      </c>
      <c r="F530" s="446" t="s">
        <v>6820</v>
      </c>
      <c r="G530" s="444" t="s">
        <v>562</v>
      </c>
      <c r="H530" s="444" t="s">
        <v>2158</v>
      </c>
      <c r="I530" s="444" t="s">
        <v>2159</v>
      </c>
      <c r="J530" s="444" t="s">
        <v>4741</v>
      </c>
      <c r="K530" s="444" t="s">
        <v>101</v>
      </c>
      <c r="L530" s="444" t="s">
        <v>5</v>
      </c>
      <c r="M530" s="444" t="s">
        <v>99</v>
      </c>
      <c r="N530" s="444" t="s">
        <v>102</v>
      </c>
      <c r="O530" s="444" t="s">
        <v>5308</v>
      </c>
      <c r="P530" s="444" t="s">
        <v>13</v>
      </c>
      <c r="Q530" s="444" t="s">
        <v>6387</v>
      </c>
      <c r="R530" s="444" t="s">
        <v>33</v>
      </c>
      <c r="S530" s="444" t="s">
        <v>4393</v>
      </c>
      <c r="T530" s="444" t="s">
        <v>35</v>
      </c>
      <c r="U530" s="444" t="s">
        <v>5426</v>
      </c>
      <c r="V530" s="444">
        <v>41001</v>
      </c>
      <c r="W530" s="444" t="s">
        <v>102</v>
      </c>
      <c r="X530" s="444" t="s">
        <v>11</v>
      </c>
      <c r="Y530" s="444" t="s">
        <v>1</v>
      </c>
      <c r="Z530" s="444" t="s">
        <v>3922</v>
      </c>
      <c r="AA530" s="444" t="s">
        <v>103</v>
      </c>
      <c r="AB530" s="444" t="s">
        <v>101</v>
      </c>
      <c r="AC530" s="444" t="s">
        <v>740</v>
      </c>
      <c r="AD530" s="444" t="s">
        <v>771</v>
      </c>
      <c r="AE530" s="444" t="s">
        <v>5615</v>
      </c>
      <c r="AF530" s="444" t="s">
        <v>6821</v>
      </c>
      <c r="AG530" s="444" t="s">
        <v>4230</v>
      </c>
      <c r="AH530" s="444">
        <v>44117962</v>
      </c>
      <c r="AI530" s="444" t="s">
        <v>4769</v>
      </c>
      <c r="AJ530" s="444" t="s">
        <v>6822</v>
      </c>
      <c r="AK530" s="447" t="s">
        <v>6823</v>
      </c>
      <c r="AL530" s="444" t="s">
        <v>5165</v>
      </c>
      <c r="AM530" s="444" t="s">
        <v>6777</v>
      </c>
      <c r="AO530" s="444" t="s">
        <v>5312</v>
      </c>
      <c r="AQ530" s="444" t="s">
        <v>5312</v>
      </c>
    </row>
    <row r="531" spans="5:43" x14ac:dyDescent="0.3">
      <c r="E531" s="445" t="s">
        <v>8079</v>
      </c>
      <c r="F531" s="446" t="s">
        <v>6791</v>
      </c>
      <c r="G531" s="444" t="s">
        <v>551</v>
      </c>
      <c r="H531" s="444" t="s">
        <v>2136</v>
      </c>
      <c r="I531" s="444" t="s">
        <v>2137</v>
      </c>
      <c r="J531" s="444" t="s">
        <v>295</v>
      </c>
      <c r="K531" s="444" t="s">
        <v>4215</v>
      </c>
      <c r="L531" s="444" t="s">
        <v>9</v>
      </c>
      <c r="M531" s="444" t="s">
        <v>4728</v>
      </c>
      <c r="N531" s="444" t="s">
        <v>102</v>
      </c>
      <c r="O531" s="444" t="s">
        <v>5308</v>
      </c>
      <c r="P531" s="444" t="s">
        <v>13</v>
      </c>
      <c r="Q531" s="444" t="s">
        <v>6387</v>
      </c>
      <c r="R531" s="444" t="s">
        <v>33</v>
      </c>
      <c r="S531" s="444" t="s">
        <v>4393</v>
      </c>
      <c r="T531" s="444" t="s">
        <v>35</v>
      </c>
      <c r="U531" s="444" t="s">
        <v>5426</v>
      </c>
      <c r="V531" s="444">
        <v>70401</v>
      </c>
      <c r="W531" s="444" t="s">
        <v>60</v>
      </c>
      <c r="X531" s="444" t="s">
        <v>4</v>
      </c>
      <c r="Y531" s="444" t="s">
        <v>1</v>
      </c>
      <c r="Z531" s="444" t="s">
        <v>4046</v>
      </c>
      <c r="AA531" s="444" t="s">
        <v>4215</v>
      </c>
      <c r="AB531" s="444" t="s">
        <v>4851</v>
      </c>
      <c r="AC531" s="444" t="s">
        <v>5135</v>
      </c>
      <c r="AD531" s="444" t="s">
        <v>740</v>
      </c>
      <c r="AE531" s="444" t="s">
        <v>5830</v>
      </c>
      <c r="AF531" s="444" t="s">
        <v>4491</v>
      </c>
      <c r="AG531" s="444" t="s">
        <v>4237</v>
      </c>
      <c r="AH531" s="444">
        <v>27500267</v>
      </c>
      <c r="AI531" s="444">
        <v>27500267</v>
      </c>
      <c r="AJ531" s="444" t="s">
        <v>4238</v>
      </c>
      <c r="AK531" s="447" t="s">
        <v>6792</v>
      </c>
      <c r="AL531" s="444" t="s">
        <v>4853</v>
      </c>
      <c r="AM531" s="444" t="s">
        <v>6071</v>
      </c>
      <c r="AO531" s="444" t="s">
        <v>5312</v>
      </c>
      <c r="AQ531" s="444" t="s">
        <v>5312</v>
      </c>
    </row>
    <row r="532" spans="5:43" x14ac:dyDescent="0.3">
      <c r="E532" s="445" t="s">
        <v>8106</v>
      </c>
      <c r="F532" s="446" t="s">
        <v>6868</v>
      </c>
      <c r="G532" s="444" t="s">
        <v>1018</v>
      </c>
      <c r="H532" s="444" t="s">
        <v>2193</v>
      </c>
      <c r="I532" s="444" t="s">
        <v>2194</v>
      </c>
      <c r="J532" s="444" t="s">
        <v>2</v>
      </c>
      <c r="K532" s="444" t="s">
        <v>164</v>
      </c>
      <c r="L532" s="444" t="s">
        <v>2</v>
      </c>
      <c r="M532" s="444" t="s">
        <v>5</v>
      </c>
      <c r="N532" s="444" t="s">
        <v>102</v>
      </c>
      <c r="O532" s="444" t="s">
        <v>5308</v>
      </c>
      <c r="P532" s="444" t="s">
        <v>13</v>
      </c>
      <c r="Q532" s="444" t="s">
        <v>6387</v>
      </c>
      <c r="R532" s="444" t="s">
        <v>33</v>
      </c>
      <c r="S532" s="444" t="s">
        <v>4393</v>
      </c>
      <c r="T532" s="444" t="s">
        <v>35</v>
      </c>
      <c r="U532" s="444" t="s">
        <v>5426</v>
      </c>
      <c r="V532" s="444">
        <v>10402</v>
      </c>
      <c r="W532" s="444" t="s">
        <v>33</v>
      </c>
      <c r="X532" s="444" t="s">
        <v>4</v>
      </c>
      <c r="Y532" s="444" t="s">
        <v>2</v>
      </c>
      <c r="Z532" s="444" t="s">
        <v>3654</v>
      </c>
      <c r="AA532" s="444" t="s">
        <v>34</v>
      </c>
      <c r="AB532" s="444" t="s">
        <v>164</v>
      </c>
      <c r="AC532" s="444" t="s">
        <v>165</v>
      </c>
      <c r="AD532" s="444" t="s">
        <v>262</v>
      </c>
      <c r="AE532" s="444" t="s">
        <v>1103</v>
      </c>
      <c r="AF532" s="444" t="s">
        <v>6869</v>
      </c>
      <c r="AG532" s="444" t="s">
        <v>3148</v>
      </c>
      <c r="AH532" s="444">
        <v>24170223</v>
      </c>
      <c r="AI532" s="444" t="s">
        <v>4769</v>
      </c>
      <c r="AJ532" s="444" t="s">
        <v>4444</v>
      </c>
      <c r="AK532" s="447" t="s">
        <v>6870</v>
      </c>
      <c r="AL532" s="444" t="s">
        <v>5182</v>
      </c>
      <c r="AM532" s="444" t="s">
        <v>6871</v>
      </c>
      <c r="AO532" s="444" t="s">
        <v>5312</v>
      </c>
      <c r="AQ532" s="444" t="s">
        <v>5312</v>
      </c>
    </row>
    <row r="533" spans="5:43" x14ac:dyDescent="0.3">
      <c r="E533" s="445" t="s">
        <v>8105</v>
      </c>
      <c r="F533" s="446" t="s">
        <v>6865</v>
      </c>
      <c r="G533" s="444" t="s">
        <v>422</v>
      </c>
      <c r="H533" s="444" t="s">
        <v>2190</v>
      </c>
      <c r="I533" s="444" t="s">
        <v>2191</v>
      </c>
      <c r="J533" s="444" t="s">
        <v>2</v>
      </c>
      <c r="K533" s="444" t="s">
        <v>164</v>
      </c>
      <c r="L533" s="444" t="s">
        <v>7</v>
      </c>
      <c r="M533" s="444" t="s">
        <v>5</v>
      </c>
      <c r="N533" s="444" t="s">
        <v>102</v>
      </c>
      <c r="O533" s="444" t="s">
        <v>5308</v>
      </c>
      <c r="P533" s="444" t="s">
        <v>13</v>
      </c>
      <c r="Q533" s="444" t="s">
        <v>6387</v>
      </c>
      <c r="R533" s="444" t="s">
        <v>33</v>
      </c>
      <c r="S533" s="444" t="s">
        <v>4393</v>
      </c>
      <c r="T533" s="444" t="s">
        <v>35</v>
      </c>
      <c r="U533" s="444" t="s">
        <v>5426</v>
      </c>
      <c r="V533" s="444">
        <v>11605</v>
      </c>
      <c r="W533" s="444" t="s">
        <v>33</v>
      </c>
      <c r="X533" s="444" t="s">
        <v>295</v>
      </c>
      <c r="Y533" s="444" t="s">
        <v>5</v>
      </c>
      <c r="Z533" s="444" t="s">
        <v>3718</v>
      </c>
      <c r="AA533" s="444" t="s">
        <v>34</v>
      </c>
      <c r="AB533" s="444" t="s">
        <v>5097</v>
      </c>
      <c r="AC533" s="444" t="s">
        <v>5098</v>
      </c>
      <c r="AD533" s="444" t="s">
        <v>124</v>
      </c>
      <c r="AE533" s="444" t="s">
        <v>1103</v>
      </c>
      <c r="AF533" s="444" t="s">
        <v>2192</v>
      </c>
      <c r="AG533" s="444" t="s">
        <v>2711</v>
      </c>
      <c r="AH533" s="444">
        <v>27798687</v>
      </c>
      <c r="AI533" s="444" t="s">
        <v>4769</v>
      </c>
      <c r="AJ533" s="444" t="s">
        <v>5181</v>
      </c>
      <c r="AK533" s="447" t="s">
        <v>6866</v>
      </c>
      <c r="AL533" s="444" t="s">
        <v>5099</v>
      </c>
      <c r="AM533" s="444" t="s">
        <v>6867</v>
      </c>
      <c r="AO533" s="444" t="s">
        <v>5312</v>
      </c>
      <c r="AQ533" s="444" t="s">
        <v>5312</v>
      </c>
    </row>
    <row r="534" spans="5:43" x14ac:dyDescent="0.3">
      <c r="E534" s="445" t="s">
        <v>8110</v>
      </c>
      <c r="F534" s="446" t="s">
        <v>6879</v>
      </c>
      <c r="G534" s="444" t="s">
        <v>428</v>
      </c>
      <c r="H534" s="444" t="s">
        <v>2199</v>
      </c>
      <c r="I534" s="444" t="s">
        <v>2776</v>
      </c>
      <c r="J534" s="444" t="s">
        <v>62</v>
      </c>
      <c r="K534" s="444" t="s">
        <v>109</v>
      </c>
      <c r="L534" s="444" t="s">
        <v>5</v>
      </c>
      <c r="M534" s="444" t="s">
        <v>11</v>
      </c>
      <c r="N534" s="444" t="s">
        <v>102</v>
      </c>
      <c r="O534" s="444" t="s">
        <v>5308</v>
      </c>
      <c r="P534" s="444" t="s">
        <v>13</v>
      </c>
      <c r="Q534" s="444" t="s">
        <v>6387</v>
      </c>
      <c r="R534" s="444" t="s">
        <v>33</v>
      </c>
      <c r="S534" s="444" t="s">
        <v>4393</v>
      </c>
      <c r="T534" s="444" t="s">
        <v>35</v>
      </c>
      <c r="U534" s="444" t="s">
        <v>5426</v>
      </c>
      <c r="V534" s="444">
        <v>21006</v>
      </c>
      <c r="W534" s="444" t="s">
        <v>35</v>
      </c>
      <c r="X534" s="444" t="s">
        <v>11</v>
      </c>
      <c r="Y534" s="444" t="s">
        <v>6</v>
      </c>
      <c r="Z534" s="444" t="s">
        <v>3804</v>
      </c>
      <c r="AA534" s="444" t="s">
        <v>58</v>
      </c>
      <c r="AB534" s="444" t="s">
        <v>109</v>
      </c>
      <c r="AC534" s="444" t="s">
        <v>5139</v>
      </c>
      <c r="AD534" s="444" t="s">
        <v>128</v>
      </c>
      <c r="AE534" s="444" t="s">
        <v>5615</v>
      </c>
      <c r="AF534" s="444" t="s">
        <v>6880</v>
      </c>
      <c r="AG534" s="444" t="s">
        <v>2713</v>
      </c>
      <c r="AH534" s="444">
        <v>44143889</v>
      </c>
      <c r="AI534" s="444" t="s">
        <v>4769</v>
      </c>
      <c r="AJ534" s="444" t="s">
        <v>6881</v>
      </c>
      <c r="AK534" s="447" t="s">
        <v>6882</v>
      </c>
      <c r="AL534" s="444" t="s">
        <v>5140</v>
      </c>
      <c r="AM534" s="444" t="s">
        <v>6687</v>
      </c>
      <c r="AO534" s="444" t="s">
        <v>5312</v>
      </c>
      <c r="AQ534" s="444" t="s">
        <v>5312</v>
      </c>
    </row>
    <row r="535" spans="5:43" x14ac:dyDescent="0.3">
      <c r="E535" s="445" t="s">
        <v>8102</v>
      </c>
      <c r="F535" s="446" t="s">
        <v>6859</v>
      </c>
      <c r="G535" s="444" t="s">
        <v>411</v>
      </c>
      <c r="H535" s="444" t="s">
        <v>2185</v>
      </c>
      <c r="I535" s="444" t="s">
        <v>3049</v>
      </c>
      <c r="J535" s="444" t="s">
        <v>62</v>
      </c>
      <c r="K535" s="444" t="s">
        <v>109</v>
      </c>
      <c r="L535" s="444" t="s">
        <v>4</v>
      </c>
      <c r="M535" s="444" t="s">
        <v>11</v>
      </c>
      <c r="N535" s="444" t="s">
        <v>102</v>
      </c>
      <c r="O535" s="444" t="s">
        <v>5308</v>
      </c>
      <c r="P535" s="444" t="s">
        <v>13</v>
      </c>
      <c r="Q535" s="444" t="s">
        <v>6387</v>
      </c>
      <c r="R535" s="444" t="s">
        <v>33</v>
      </c>
      <c r="S535" s="444" t="s">
        <v>4393</v>
      </c>
      <c r="T535" s="444" t="s">
        <v>35</v>
      </c>
      <c r="U535" s="444" t="s">
        <v>5426</v>
      </c>
      <c r="V535" s="444">
        <v>21004</v>
      </c>
      <c r="W535" s="444" t="s">
        <v>35</v>
      </c>
      <c r="X535" s="444" t="s">
        <v>11</v>
      </c>
      <c r="Y535" s="444" t="s">
        <v>4</v>
      </c>
      <c r="Z535" s="444" t="s">
        <v>5625</v>
      </c>
      <c r="AA535" s="444" t="s">
        <v>58</v>
      </c>
      <c r="AB535" s="444" t="s">
        <v>109</v>
      </c>
      <c r="AC535" s="444" t="s">
        <v>705</v>
      </c>
      <c r="AD535" s="444" t="s">
        <v>1124</v>
      </c>
      <c r="AE535" s="444" t="s">
        <v>5615</v>
      </c>
      <c r="AF535" s="444" t="s">
        <v>3146</v>
      </c>
      <c r="AG535" s="444" t="s">
        <v>3145</v>
      </c>
      <c r="AH535" s="444">
        <v>24613705</v>
      </c>
      <c r="AI535" s="444" t="s">
        <v>4769</v>
      </c>
      <c r="AJ535" s="444" t="s">
        <v>5178</v>
      </c>
      <c r="AK535" s="447" t="s">
        <v>6860</v>
      </c>
      <c r="AL535" s="444" t="s">
        <v>4874</v>
      </c>
      <c r="AM535" s="444" t="s">
        <v>5626</v>
      </c>
      <c r="AO535" s="444" t="s">
        <v>5312</v>
      </c>
      <c r="AQ535" s="444" t="s">
        <v>5312</v>
      </c>
    </row>
    <row r="536" spans="5:43" x14ac:dyDescent="0.3">
      <c r="E536" s="445" t="s">
        <v>8101</v>
      </c>
      <c r="F536" s="446" t="s">
        <v>6857</v>
      </c>
      <c r="G536" s="444" t="s">
        <v>410</v>
      </c>
      <c r="H536" s="444" t="s">
        <v>2182</v>
      </c>
      <c r="I536" s="444" t="s">
        <v>2183</v>
      </c>
      <c r="J536" s="444" t="s">
        <v>62</v>
      </c>
      <c r="K536" s="444" t="s">
        <v>109</v>
      </c>
      <c r="L536" s="444" t="s">
        <v>9</v>
      </c>
      <c r="M536" s="444" t="s">
        <v>11</v>
      </c>
      <c r="N536" s="444" t="s">
        <v>102</v>
      </c>
      <c r="O536" s="444" t="s">
        <v>5308</v>
      </c>
      <c r="P536" s="444" t="s">
        <v>13</v>
      </c>
      <c r="Q536" s="444" t="s">
        <v>6387</v>
      </c>
      <c r="R536" s="444" t="s">
        <v>33</v>
      </c>
      <c r="S536" s="444" t="s">
        <v>4393</v>
      </c>
      <c r="T536" s="444" t="s">
        <v>35</v>
      </c>
      <c r="U536" s="444" t="s">
        <v>5426</v>
      </c>
      <c r="V536" s="444">
        <v>21013</v>
      </c>
      <c r="W536" s="444" t="s">
        <v>35</v>
      </c>
      <c r="X536" s="444" t="s">
        <v>11</v>
      </c>
      <c r="Y536" s="444" t="s">
        <v>15</v>
      </c>
      <c r="Z536" s="444" t="s">
        <v>3808</v>
      </c>
      <c r="AA536" s="444" t="s">
        <v>58</v>
      </c>
      <c r="AB536" s="444" t="s">
        <v>109</v>
      </c>
      <c r="AC536" s="444" t="s">
        <v>5071</v>
      </c>
      <c r="AD536" s="444" t="s">
        <v>813</v>
      </c>
      <c r="AE536" s="444" t="s">
        <v>5615</v>
      </c>
      <c r="AF536" s="444" t="s">
        <v>2184</v>
      </c>
      <c r="AG536" s="444" t="s">
        <v>2922</v>
      </c>
      <c r="AH536" s="444">
        <v>72984071</v>
      </c>
      <c r="AI536" s="444">
        <v>24777082</v>
      </c>
      <c r="AJ536" s="444" t="s">
        <v>5176</v>
      </c>
      <c r="AK536" s="447" t="s">
        <v>6858</v>
      </c>
      <c r="AL536" s="444" t="s">
        <v>5177</v>
      </c>
      <c r="AM536" s="444" t="s">
        <v>6858</v>
      </c>
      <c r="AO536" s="444" t="s">
        <v>5312</v>
      </c>
      <c r="AQ536" s="444" t="s">
        <v>5312</v>
      </c>
    </row>
    <row r="537" spans="5:43" x14ac:dyDescent="0.3">
      <c r="E537" s="445" t="s">
        <v>8093</v>
      </c>
      <c r="F537" s="446" t="s">
        <v>6833</v>
      </c>
      <c r="G537" s="444" t="s">
        <v>1120</v>
      </c>
      <c r="H537" s="444" t="s">
        <v>2163</v>
      </c>
      <c r="I537" s="444" t="s">
        <v>2164</v>
      </c>
      <c r="J537" s="444" t="s">
        <v>378</v>
      </c>
      <c r="K537" s="444" t="s">
        <v>4216</v>
      </c>
      <c r="L537" s="444" t="s">
        <v>9</v>
      </c>
      <c r="M537" s="444" t="s">
        <v>13</v>
      </c>
      <c r="N537" s="444" t="s">
        <v>102</v>
      </c>
      <c r="O537" s="444" t="s">
        <v>5308</v>
      </c>
      <c r="P537" s="444" t="s">
        <v>13</v>
      </c>
      <c r="Q537" s="444" t="s">
        <v>5309</v>
      </c>
      <c r="R537" s="444" t="s">
        <v>33</v>
      </c>
      <c r="S537" s="444" t="s">
        <v>4393</v>
      </c>
      <c r="T537" s="444" t="s">
        <v>35</v>
      </c>
      <c r="U537" s="444" t="s">
        <v>5426</v>
      </c>
      <c r="V537" s="444">
        <v>21301</v>
      </c>
      <c r="W537" s="444" t="s">
        <v>35</v>
      </c>
      <c r="X537" s="444" t="s">
        <v>15</v>
      </c>
      <c r="Y537" s="444" t="s">
        <v>1</v>
      </c>
      <c r="Z537" s="444" t="s">
        <v>3820</v>
      </c>
      <c r="AA537" s="444" t="s">
        <v>58</v>
      </c>
      <c r="AB537" s="444" t="s">
        <v>4947</v>
      </c>
      <c r="AC537" s="444" t="s">
        <v>4947</v>
      </c>
      <c r="AD537" s="444" t="s">
        <v>803</v>
      </c>
      <c r="AE537" s="444" t="s">
        <v>5615</v>
      </c>
      <c r="AF537" s="444" t="s">
        <v>2165</v>
      </c>
      <c r="AG537" s="444" t="s">
        <v>2919</v>
      </c>
      <c r="AH537" s="444">
        <v>24708386</v>
      </c>
      <c r="AI537" s="444">
        <v>24708386</v>
      </c>
      <c r="AJ537" s="444" t="s">
        <v>6835</v>
      </c>
      <c r="AK537" s="447" t="s">
        <v>6834</v>
      </c>
      <c r="AL537" s="444" t="s">
        <v>5089</v>
      </c>
      <c r="AM537" s="444" t="s">
        <v>6452</v>
      </c>
      <c r="AO537" s="444" t="s">
        <v>5312</v>
      </c>
      <c r="AQ537" s="444" t="s">
        <v>5312</v>
      </c>
    </row>
    <row r="538" spans="5:43" x14ac:dyDescent="0.3">
      <c r="E538" s="445" t="s">
        <v>8094</v>
      </c>
      <c r="F538" s="446" t="s">
        <v>6836</v>
      </c>
      <c r="G538" s="444" t="s">
        <v>565</v>
      </c>
      <c r="H538" s="444" t="s">
        <v>2166</v>
      </c>
      <c r="I538" s="444" t="s">
        <v>2167</v>
      </c>
      <c r="J538" s="444" t="s">
        <v>378</v>
      </c>
      <c r="K538" s="444" t="s">
        <v>4216</v>
      </c>
      <c r="L538" s="444" t="s">
        <v>7</v>
      </c>
      <c r="M538" s="444" t="s">
        <v>13</v>
      </c>
      <c r="N538" s="444" t="s">
        <v>102</v>
      </c>
      <c r="O538" s="444" t="s">
        <v>5308</v>
      </c>
      <c r="P538" s="444" t="s">
        <v>13</v>
      </c>
      <c r="Q538" s="444" t="s">
        <v>5309</v>
      </c>
      <c r="R538" s="444" t="s">
        <v>33</v>
      </c>
      <c r="S538" s="444" t="s">
        <v>4393</v>
      </c>
      <c r="T538" s="444" t="s">
        <v>35</v>
      </c>
      <c r="U538" s="444" t="s">
        <v>5426</v>
      </c>
      <c r="V538" s="444">
        <v>21303</v>
      </c>
      <c r="W538" s="444" t="s">
        <v>35</v>
      </c>
      <c r="X538" s="444" t="s">
        <v>15</v>
      </c>
      <c r="Y538" s="444" t="s">
        <v>3</v>
      </c>
      <c r="Z538" s="444" t="s">
        <v>4355</v>
      </c>
      <c r="AA538" s="444" t="s">
        <v>58</v>
      </c>
      <c r="AB538" s="444" t="s">
        <v>4947</v>
      </c>
      <c r="AC538" s="444" t="s">
        <v>5964</v>
      </c>
      <c r="AD538" s="444" t="s">
        <v>2168</v>
      </c>
      <c r="AE538" s="444" t="s">
        <v>5615</v>
      </c>
      <c r="AF538" s="444" t="s">
        <v>6837</v>
      </c>
      <c r="AG538" s="444" t="s">
        <v>2708</v>
      </c>
      <c r="AH538" s="444">
        <v>89851471</v>
      </c>
      <c r="AI538" s="444">
        <v>62938575</v>
      </c>
      <c r="AJ538" s="444" t="s">
        <v>4497</v>
      </c>
      <c r="AK538" s="447" t="s">
        <v>6838</v>
      </c>
      <c r="AL538" s="444" t="s">
        <v>5171</v>
      </c>
      <c r="AM538" s="444" t="s">
        <v>6194</v>
      </c>
      <c r="AO538" s="444" t="s">
        <v>5312</v>
      </c>
      <c r="AQ538" s="444" t="s">
        <v>5312</v>
      </c>
    </row>
    <row r="539" spans="5:43" x14ac:dyDescent="0.3">
      <c r="E539" s="445" t="s">
        <v>8095</v>
      </c>
      <c r="F539" s="446" t="s">
        <v>6839</v>
      </c>
      <c r="G539" s="444" t="s">
        <v>567</v>
      </c>
      <c r="H539" s="444" t="s">
        <v>2169</v>
      </c>
      <c r="I539" s="444" t="s">
        <v>2170</v>
      </c>
      <c r="J539" s="444" t="s">
        <v>378</v>
      </c>
      <c r="K539" s="444" t="s">
        <v>4216</v>
      </c>
      <c r="L539" s="444" t="s">
        <v>2</v>
      </c>
      <c r="M539" s="444" t="s">
        <v>13</v>
      </c>
      <c r="N539" s="444" t="s">
        <v>102</v>
      </c>
      <c r="O539" s="444" t="s">
        <v>5308</v>
      </c>
      <c r="P539" s="444" t="s">
        <v>13</v>
      </c>
      <c r="Q539" s="444" t="s">
        <v>6387</v>
      </c>
      <c r="R539" s="444" t="s">
        <v>33</v>
      </c>
      <c r="S539" s="444" t="s">
        <v>4393</v>
      </c>
      <c r="T539" s="444" t="s">
        <v>35</v>
      </c>
      <c r="U539" s="444" t="s">
        <v>5426</v>
      </c>
      <c r="V539" s="444">
        <v>21302</v>
      </c>
      <c r="W539" s="444" t="s">
        <v>35</v>
      </c>
      <c r="X539" s="444" t="s">
        <v>15</v>
      </c>
      <c r="Y539" s="444" t="s">
        <v>2</v>
      </c>
      <c r="Z539" s="444" t="s">
        <v>3821</v>
      </c>
      <c r="AA539" s="444" t="s">
        <v>58</v>
      </c>
      <c r="AB539" s="444" t="s">
        <v>4947</v>
      </c>
      <c r="AC539" s="444" t="s">
        <v>773</v>
      </c>
      <c r="AD539" s="444" t="s">
        <v>4391</v>
      </c>
      <c r="AE539" s="444" t="s">
        <v>5615</v>
      </c>
      <c r="AF539" s="444" t="s">
        <v>6840</v>
      </c>
      <c r="AG539" s="444" t="s">
        <v>3142</v>
      </c>
      <c r="AH539" s="444">
        <v>72967954</v>
      </c>
      <c r="AI539" s="444">
        <v>88203133</v>
      </c>
      <c r="AJ539" s="444" t="s">
        <v>4498</v>
      </c>
      <c r="AK539" s="447" t="s">
        <v>6841</v>
      </c>
      <c r="AL539" s="444" t="s">
        <v>5041</v>
      </c>
      <c r="AM539" s="444" t="s">
        <v>6186</v>
      </c>
      <c r="AO539" s="444" t="s">
        <v>5312</v>
      </c>
      <c r="AQ539" s="444" t="s">
        <v>5312</v>
      </c>
    </row>
    <row r="540" spans="5:43" x14ac:dyDescent="0.3">
      <c r="E540" s="445" t="s">
        <v>8097</v>
      </c>
      <c r="F540" s="446" t="s">
        <v>6844</v>
      </c>
      <c r="G540" s="444" t="s">
        <v>569</v>
      </c>
      <c r="H540" s="444" t="s">
        <v>2174</v>
      </c>
      <c r="I540" s="444" t="s">
        <v>2175</v>
      </c>
      <c r="J540" s="444" t="s">
        <v>378</v>
      </c>
      <c r="K540" s="444" t="s">
        <v>4216</v>
      </c>
      <c r="L540" s="444" t="s">
        <v>7</v>
      </c>
      <c r="M540" s="444" t="s">
        <v>13</v>
      </c>
      <c r="N540" s="444" t="s">
        <v>102</v>
      </c>
      <c r="O540" s="444" t="s">
        <v>5308</v>
      </c>
      <c r="P540" s="444" t="s">
        <v>13</v>
      </c>
      <c r="Q540" s="444" t="s">
        <v>6387</v>
      </c>
      <c r="R540" s="444" t="s">
        <v>33</v>
      </c>
      <c r="S540" s="444" t="s">
        <v>4393</v>
      </c>
      <c r="T540" s="444" t="s">
        <v>35</v>
      </c>
      <c r="U540" s="444" t="s">
        <v>5426</v>
      </c>
      <c r="V540" s="444">
        <v>21306</v>
      </c>
      <c r="W540" s="444" t="s">
        <v>35</v>
      </c>
      <c r="X540" s="444" t="s">
        <v>15</v>
      </c>
      <c r="Y540" s="444" t="s">
        <v>6</v>
      </c>
      <c r="Z540" s="444" t="s">
        <v>3824</v>
      </c>
      <c r="AA540" s="444" t="s">
        <v>58</v>
      </c>
      <c r="AB540" s="444" t="s">
        <v>4947</v>
      </c>
      <c r="AC540" s="444" t="s">
        <v>776</v>
      </c>
      <c r="AD540" s="444" t="s">
        <v>2176</v>
      </c>
      <c r="AE540" s="444" t="s">
        <v>5615</v>
      </c>
      <c r="AF540" s="444" t="s">
        <v>6845</v>
      </c>
      <c r="AG540" s="444" t="s">
        <v>2710</v>
      </c>
      <c r="AH540" s="444">
        <v>72964516</v>
      </c>
      <c r="AI540" s="444">
        <v>24702822</v>
      </c>
      <c r="AJ540" s="444" t="s">
        <v>2920</v>
      </c>
      <c r="AK540" s="447" t="s">
        <v>6846</v>
      </c>
      <c r="AL540" s="444" t="s">
        <v>5043</v>
      </c>
      <c r="AM540" s="444" t="s">
        <v>6847</v>
      </c>
      <c r="AO540" s="444" t="s">
        <v>5312</v>
      </c>
      <c r="AQ540" s="444" t="s">
        <v>5312</v>
      </c>
    </row>
    <row r="541" spans="5:43" x14ac:dyDescent="0.3">
      <c r="E541" s="445" t="s">
        <v>8096</v>
      </c>
      <c r="F541" s="446" t="s">
        <v>6842</v>
      </c>
      <c r="G541" s="444" t="s">
        <v>568</v>
      </c>
      <c r="H541" s="444" t="s">
        <v>2171</v>
      </c>
      <c r="I541" s="444" t="s">
        <v>2172</v>
      </c>
      <c r="J541" s="444" t="s">
        <v>9</v>
      </c>
      <c r="K541" s="444" t="s">
        <v>289</v>
      </c>
      <c r="L541" s="444" t="s">
        <v>5</v>
      </c>
      <c r="M541" s="444" t="s">
        <v>295</v>
      </c>
      <c r="N541" s="444" t="s">
        <v>102</v>
      </c>
      <c r="O541" s="444" t="s">
        <v>5308</v>
      </c>
      <c r="P541" s="444" t="s">
        <v>13</v>
      </c>
      <c r="Q541" s="444" t="s">
        <v>6387</v>
      </c>
      <c r="R541" s="444" t="s">
        <v>33</v>
      </c>
      <c r="S541" s="444" t="s">
        <v>4393</v>
      </c>
      <c r="T541" s="444" t="s">
        <v>35</v>
      </c>
      <c r="U541" s="444" t="s">
        <v>5426</v>
      </c>
      <c r="V541" s="444">
        <v>51002</v>
      </c>
      <c r="W541" s="444" t="s">
        <v>118</v>
      </c>
      <c r="X541" s="444" t="s">
        <v>11</v>
      </c>
      <c r="Y541" s="444" t="s">
        <v>2</v>
      </c>
      <c r="Z541" s="444" t="s">
        <v>3973</v>
      </c>
      <c r="AA541" s="444" t="s">
        <v>4789</v>
      </c>
      <c r="AB541" s="444" t="s">
        <v>247</v>
      </c>
      <c r="AC541" s="444" t="s">
        <v>497</v>
      </c>
      <c r="AD541" s="444" t="s">
        <v>781</v>
      </c>
      <c r="AE541" s="444" t="s">
        <v>2987</v>
      </c>
      <c r="AF541" s="444" t="s">
        <v>2173</v>
      </c>
      <c r="AG541" s="444" t="s">
        <v>2709</v>
      </c>
      <c r="AH541" s="444" t="s">
        <v>4769</v>
      </c>
      <c r="AI541" s="444" t="s">
        <v>4769</v>
      </c>
      <c r="AJ541" s="444" t="s">
        <v>4226</v>
      </c>
      <c r="AK541" s="447" t="s">
        <v>6843</v>
      </c>
      <c r="AL541" s="444" t="s">
        <v>5039</v>
      </c>
      <c r="AM541" s="444" t="s">
        <v>6159</v>
      </c>
      <c r="AO541" s="444" t="s">
        <v>5312</v>
      </c>
      <c r="AQ541" s="444" t="s">
        <v>5312</v>
      </c>
    </row>
    <row r="542" spans="5:43" x14ac:dyDescent="0.3">
      <c r="E542" s="445" t="s">
        <v>8103</v>
      </c>
      <c r="F542" s="446" t="s">
        <v>6861</v>
      </c>
      <c r="G542" s="444" t="s">
        <v>418</v>
      </c>
      <c r="H542" s="444" t="s">
        <v>2186</v>
      </c>
      <c r="I542" s="444" t="s">
        <v>2187</v>
      </c>
      <c r="J542" s="444" t="s">
        <v>62</v>
      </c>
      <c r="K542" s="444" t="s">
        <v>109</v>
      </c>
      <c r="L542" s="444" t="s">
        <v>110</v>
      </c>
      <c r="M542" s="444" t="s">
        <v>11</v>
      </c>
      <c r="N542" s="444" t="s">
        <v>102</v>
      </c>
      <c r="O542" s="444" t="s">
        <v>5308</v>
      </c>
      <c r="P542" s="444" t="s">
        <v>13</v>
      </c>
      <c r="Q542" s="444" t="s">
        <v>5309</v>
      </c>
      <c r="R542" s="444" t="s">
        <v>33</v>
      </c>
      <c r="S542" s="444" t="s">
        <v>4393</v>
      </c>
      <c r="T542" s="444" t="s">
        <v>33</v>
      </c>
      <c r="U542" s="444" t="s">
        <v>5310</v>
      </c>
      <c r="V542" s="444">
        <v>21001</v>
      </c>
      <c r="W542" s="444" t="s">
        <v>35</v>
      </c>
      <c r="X542" s="444" t="s">
        <v>11</v>
      </c>
      <c r="Y542" s="444" t="s">
        <v>1</v>
      </c>
      <c r="Z542" s="444" t="s">
        <v>3800</v>
      </c>
      <c r="AA542" s="444" t="s">
        <v>58</v>
      </c>
      <c r="AB542" s="444" t="s">
        <v>109</v>
      </c>
      <c r="AC542" s="444" t="s">
        <v>699</v>
      </c>
      <c r="AD542" s="444" t="s">
        <v>296</v>
      </c>
      <c r="AE542" s="444" t="s">
        <v>5615</v>
      </c>
      <c r="AF542" s="444" t="s">
        <v>2188</v>
      </c>
      <c r="AG542" s="444" t="s">
        <v>3147</v>
      </c>
      <c r="AH542" s="444">
        <v>24612906</v>
      </c>
      <c r="AI542" s="444">
        <v>24612906</v>
      </c>
      <c r="AJ542" s="444" t="s">
        <v>5179</v>
      </c>
      <c r="AK542" s="447" t="s">
        <v>6862</v>
      </c>
      <c r="AL542" s="444" t="s">
        <v>4924</v>
      </c>
      <c r="AM542" s="444" t="s">
        <v>5617</v>
      </c>
      <c r="AO542" s="444" t="s">
        <v>5312</v>
      </c>
      <c r="AQ542" s="444" t="s">
        <v>5312</v>
      </c>
    </row>
    <row r="543" spans="5:43" x14ac:dyDescent="0.3">
      <c r="E543" s="445" t="s">
        <v>8086</v>
      </c>
      <c r="F543" s="446" t="s">
        <v>6811</v>
      </c>
      <c r="G543" s="444" t="s">
        <v>558</v>
      </c>
      <c r="H543" s="444" t="s">
        <v>2150</v>
      </c>
      <c r="I543" s="444" t="s">
        <v>2151</v>
      </c>
      <c r="J543" s="444" t="s">
        <v>4</v>
      </c>
      <c r="K543" s="444" t="s">
        <v>57</v>
      </c>
      <c r="L543" s="444" t="s">
        <v>9</v>
      </c>
      <c r="M543" s="444" t="s">
        <v>10</v>
      </c>
      <c r="N543" s="444" t="s">
        <v>102</v>
      </c>
      <c r="O543" s="444" t="s">
        <v>5308</v>
      </c>
      <c r="P543" s="444" t="s">
        <v>13</v>
      </c>
      <c r="Q543" s="444" t="s">
        <v>5309</v>
      </c>
      <c r="R543" s="444" t="s">
        <v>33</v>
      </c>
      <c r="S543" s="444" t="s">
        <v>4393</v>
      </c>
      <c r="T543" s="444" t="s">
        <v>33</v>
      </c>
      <c r="U543" s="444" t="s">
        <v>5310</v>
      </c>
      <c r="V543" s="444">
        <v>20601</v>
      </c>
      <c r="W543" s="444" t="s">
        <v>35</v>
      </c>
      <c r="X543" s="444" t="s">
        <v>6</v>
      </c>
      <c r="Y543" s="444" t="s">
        <v>1</v>
      </c>
      <c r="Z543" s="444" t="s">
        <v>3781</v>
      </c>
      <c r="AA543" s="444" t="s">
        <v>58</v>
      </c>
      <c r="AB543" s="444" t="s">
        <v>4927</v>
      </c>
      <c r="AC543" s="444" t="s">
        <v>4927</v>
      </c>
      <c r="AD543" s="444" t="s">
        <v>676</v>
      </c>
      <c r="AE543" s="444" t="s">
        <v>1103</v>
      </c>
      <c r="AF543" s="444" t="s">
        <v>2153</v>
      </c>
      <c r="AG543" s="444" t="s">
        <v>3324</v>
      </c>
      <c r="AH543" s="444">
        <v>24504950</v>
      </c>
      <c r="AI543" s="444">
        <v>22016190</v>
      </c>
      <c r="AJ543" s="444" t="s">
        <v>2152</v>
      </c>
      <c r="AK543" s="447" t="s">
        <v>6812</v>
      </c>
      <c r="AL543" s="444" t="s">
        <v>4966</v>
      </c>
      <c r="AM543" s="444" t="s">
        <v>5600</v>
      </c>
      <c r="AO543" s="444" t="s">
        <v>5320</v>
      </c>
      <c r="AP543" s="444" t="s">
        <v>389</v>
      </c>
      <c r="AQ543" s="444" t="s">
        <v>5312</v>
      </c>
    </row>
    <row r="544" spans="5:43" x14ac:dyDescent="0.3">
      <c r="E544" s="445" t="s">
        <v>7978</v>
      </c>
      <c r="F544" s="446" t="s">
        <v>6486</v>
      </c>
      <c r="G544" s="444" t="s">
        <v>461</v>
      </c>
      <c r="H544" s="444" t="s">
        <v>1956</v>
      </c>
      <c r="I544" s="444" t="s">
        <v>2580</v>
      </c>
      <c r="J544" s="444" t="s">
        <v>295</v>
      </c>
      <c r="K544" s="444" t="s">
        <v>4215</v>
      </c>
      <c r="L544" s="444" t="s">
        <v>7</v>
      </c>
      <c r="M544" s="444" t="s">
        <v>4728</v>
      </c>
      <c r="N544" s="444" t="s">
        <v>102</v>
      </c>
      <c r="O544" s="444" t="s">
        <v>5308</v>
      </c>
      <c r="P544" s="444" t="s">
        <v>13</v>
      </c>
      <c r="Q544" s="444" t="s">
        <v>5309</v>
      </c>
      <c r="R544" s="444" t="s">
        <v>33</v>
      </c>
      <c r="S544" s="444" t="s">
        <v>4393</v>
      </c>
      <c r="T544" s="444" t="s">
        <v>35</v>
      </c>
      <c r="U544" s="444" t="s">
        <v>5426</v>
      </c>
      <c r="V544" s="444">
        <v>70503</v>
      </c>
      <c r="W544" s="444" t="s">
        <v>60</v>
      </c>
      <c r="X544" s="444" t="s">
        <v>5</v>
      </c>
      <c r="Y544" s="444" t="s">
        <v>3</v>
      </c>
      <c r="Z544" s="444" t="s">
        <v>4052</v>
      </c>
      <c r="AA544" s="444" t="s">
        <v>4215</v>
      </c>
      <c r="AB544" s="444" t="s">
        <v>5022</v>
      </c>
      <c r="AC544" s="444" t="s">
        <v>5093</v>
      </c>
      <c r="AD544" s="444" t="s">
        <v>842</v>
      </c>
      <c r="AE544" s="444" t="s">
        <v>5830</v>
      </c>
      <c r="AF544" s="444" t="s">
        <v>1957</v>
      </c>
      <c r="AG544" s="444" t="s">
        <v>2688</v>
      </c>
      <c r="AH544" s="444">
        <v>27978134</v>
      </c>
      <c r="AI544" s="444">
        <v>27978265</v>
      </c>
      <c r="AJ544" s="444" t="s">
        <v>4465</v>
      </c>
      <c r="AK544" s="447" t="s">
        <v>6487</v>
      </c>
      <c r="AL544" s="444" t="s">
        <v>5094</v>
      </c>
      <c r="AM544" s="444" t="s">
        <v>6488</v>
      </c>
      <c r="AN544" s="444" t="s">
        <v>5317</v>
      </c>
      <c r="AO544" s="444" t="s">
        <v>5312</v>
      </c>
      <c r="AQ544" s="444" t="s">
        <v>5312</v>
      </c>
    </row>
    <row r="545" spans="5:43" x14ac:dyDescent="0.3">
      <c r="E545" s="445" t="s">
        <v>7999</v>
      </c>
      <c r="F545" s="446" t="s">
        <v>6554</v>
      </c>
      <c r="G545" s="444" t="s">
        <v>482</v>
      </c>
      <c r="H545" s="444" t="s">
        <v>1997</v>
      </c>
      <c r="I545" s="444" t="s">
        <v>1998</v>
      </c>
      <c r="J545" s="444" t="s">
        <v>14</v>
      </c>
      <c r="K545" s="444" t="s">
        <v>73</v>
      </c>
      <c r="L545" s="444" t="s">
        <v>3</v>
      </c>
      <c r="M545" s="444" t="s">
        <v>741</v>
      </c>
      <c r="N545" s="444" t="s">
        <v>102</v>
      </c>
      <c r="O545" s="444" t="s">
        <v>5308</v>
      </c>
      <c r="P545" s="444" t="s">
        <v>13</v>
      </c>
      <c r="Q545" s="444" t="s">
        <v>5367</v>
      </c>
      <c r="R545" s="444" t="s">
        <v>33</v>
      </c>
      <c r="S545" s="444" t="s">
        <v>4393</v>
      </c>
      <c r="T545" s="444" t="s">
        <v>35</v>
      </c>
      <c r="U545" s="444" t="s">
        <v>5426</v>
      </c>
      <c r="V545" s="444">
        <v>60106</v>
      </c>
      <c r="W545" s="444" t="s">
        <v>72</v>
      </c>
      <c r="X545" s="444" t="s">
        <v>1</v>
      </c>
      <c r="Y545" s="444" t="s">
        <v>6</v>
      </c>
      <c r="Z545" s="444" t="s">
        <v>3984</v>
      </c>
      <c r="AA545" s="444" t="s">
        <v>73</v>
      </c>
      <c r="AB545" s="444" t="s">
        <v>73</v>
      </c>
      <c r="AC545" s="444" t="s">
        <v>808</v>
      </c>
      <c r="AD545" s="444" t="s">
        <v>810</v>
      </c>
      <c r="AE545" s="444" t="s">
        <v>5591</v>
      </c>
      <c r="AF545" s="444" t="s">
        <v>6555</v>
      </c>
      <c r="AG545" s="444" t="s">
        <v>2892</v>
      </c>
      <c r="AH545" s="444">
        <v>26787003</v>
      </c>
      <c r="AI545" s="444">
        <v>26787003</v>
      </c>
      <c r="AJ545" s="444" t="s">
        <v>6556</v>
      </c>
      <c r="AK545" s="447" t="s">
        <v>6557</v>
      </c>
      <c r="AL545" s="444" t="s">
        <v>5018</v>
      </c>
      <c r="AM545" s="444" t="s">
        <v>6022</v>
      </c>
      <c r="AO545" s="444" t="s">
        <v>5312</v>
      </c>
      <c r="AQ545" s="444" t="s">
        <v>5312</v>
      </c>
    </row>
    <row r="546" spans="5:43" x14ac:dyDescent="0.3">
      <c r="E546" s="445" t="s">
        <v>8111</v>
      </c>
      <c r="F546" s="446" t="s">
        <v>6883</v>
      </c>
      <c r="G546" s="444" t="s">
        <v>430</v>
      </c>
      <c r="H546" s="444" t="s">
        <v>2200</v>
      </c>
      <c r="I546" s="444" t="s">
        <v>2201</v>
      </c>
      <c r="J546" s="444" t="s">
        <v>9</v>
      </c>
      <c r="K546" s="444" t="s">
        <v>289</v>
      </c>
      <c r="L546" s="444" t="s">
        <v>1</v>
      </c>
      <c r="M546" s="444" t="s">
        <v>295</v>
      </c>
      <c r="N546" s="444" t="s">
        <v>102</v>
      </c>
      <c r="O546" s="444" t="s">
        <v>5308</v>
      </c>
      <c r="P546" s="444" t="s">
        <v>13</v>
      </c>
      <c r="Q546" s="444" t="s">
        <v>6387</v>
      </c>
      <c r="R546" s="444" t="s">
        <v>33</v>
      </c>
      <c r="S546" s="444" t="s">
        <v>4393</v>
      </c>
      <c r="T546" s="444" t="s">
        <v>35</v>
      </c>
      <c r="U546" s="444" t="s">
        <v>5426</v>
      </c>
      <c r="V546" s="444">
        <v>51003</v>
      </c>
      <c r="W546" s="444" t="s">
        <v>118</v>
      </c>
      <c r="X546" s="444" t="s">
        <v>11</v>
      </c>
      <c r="Y546" s="444" t="s">
        <v>3</v>
      </c>
      <c r="Z546" s="444" t="s">
        <v>4721</v>
      </c>
      <c r="AA546" s="444" t="s">
        <v>4789</v>
      </c>
      <c r="AB546" s="444" t="s">
        <v>247</v>
      </c>
      <c r="AC546" s="444" t="s">
        <v>616</v>
      </c>
      <c r="AD546" s="444" t="s">
        <v>616</v>
      </c>
      <c r="AE546" s="444" t="s">
        <v>2987</v>
      </c>
      <c r="AF546" s="444" t="s">
        <v>2202</v>
      </c>
      <c r="AG546" s="444" t="s">
        <v>2714</v>
      </c>
      <c r="AH546" s="444">
        <v>26797756</v>
      </c>
      <c r="AI546" s="444">
        <v>22007941</v>
      </c>
      <c r="AJ546" s="444" t="s">
        <v>1790</v>
      </c>
      <c r="AK546" s="447" t="s">
        <v>6884</v>
      </c>
      <c r="AL546" s="444" t="s">
        <v>5781</v>
      </c>
      <c r="AM546" s="444" t="s">
        <v>5782</v>
      </c>
      <c r="AO546" s="444" t="s">
        <v>5312</v>
      </c>
      <c r="AQ546" s="444" t="s">
        <v>5312</v>
      </c>
    </row>
    <row r="547" spans="5:43" x14ac:dyDescent="0.3">
      <c r="E547" s="445" t="s">
        <v>8099</v>
      </c>
      <c r="F547" s="446" t="s">
        <v>6851</v>
      </c>
      <c r="G547" s="444" t="s">
        <v>570</v>
      </c>
      <c r="H547" s="444" t="s">
        <v>2179</v>
      </c>
      <c r="I547" s="444" t="s">
        <v>2180</v>
      </c>
      <c r="J547" s="444" t="s">
        <v>15</v>
      </c>
      <c r="K547" s="444" t="s">
        <v>440</v>
      </c>
      <c r="L547" s="444" t="s">
        <v>5</v>
      </c>
      <c r="M547" s="444" t="s">
        <v>4734</v>
      </c>
      <c r="N547" s="444" t="s">
        <v>102</v>
      </c>
      <c r="O547" s="444" t="s">
        <v>5308</v>
      </c>
      <c r="P547" s="444" t="s">
        <v>13</v>
      </c>
      <c r="Q547" s="444" t="s">
        <v>6387</v>
      </c>
      <c r="R547" s="444" t="s">
        <v>33</v>
      </c>
      <c r="S547" s="444" t="s">
        <v>4393</v>
      </c>
      <c r="T547" s="444" t="s">
        <v>35</v>
      </c>
      <c r="U547" s="444" t="s">
        <v>5426</v>
      </c>
      <c r="V547" s="444">
        <v>61102</v>
      </c>
      <c r="W547" s="444" t="s">
        <v>72</v>
      </c>
      <c r="X547" s="444" t="s">
        <v>13</v>
      </c>
      <c r="Y547" s="444" t="s">
        <v>2</v>
      </c>
      <c r="Z547" s="444" t="s">
        <v>4030</v>
      </c>
      <c r="AA547" s="444" t="s">
        <v>73</v>
      </c>
      <c r="AB547" s="444" t="s">
        <v>4842</v>
      </c>
      <c r="AC547" s="444" t="s">
        <v>637</v>
      </c>
      <c r="AD547" s="444" t="s">
        <v>637</v>
      </c>
      <c r="AE547" s="444" t="s">
        <v>5591</v>
      </c>
      <c r="AF547" s="444" t="s">
        <v>6852</v>
      </c>
      <c r="AG547" s="444" t="s">
        <v>3325</v>
      </c>
      <c r="AH547" s="444">
        <v>47096077</v>
      </c>
      <c r="AI547" s="444">
        <v>49096078</v>
      </c>
      <c r="AJ547" s="444" t="s">
        <v>6854</v>
      </c>
      <c r="AK547" s="447" t="s">
        <v>6853</v>
      </c>
      <c r="AL547" s="444" t="s">
        <v>5892</v>
      </c>
      <c r="AM547" s="444" t="s">
        <v>6331</v>
      </c>
      <c r="AO547" s="444" t="s">
        <v>5312</v>
      </c>
      <c r="AQ547" s="444" t="s">
        <v>5312</v>
      </c>
    </row>
    <row r="548" spans="5:43" x14ac:dyDescent="0.3">
      <c r="E548" s="445" t="s">
        <v>8091</v>
      </c>
      <c r="F548" s="446" t="s">
        <v>6824</v>
      </c>
      <c r="G548" s="444" t="s">
        <v>563</v>
      </c>
      <c r="H548" s="444" t="s">
        <v>2160</v>
      </c>
      <c r="I548" s="450" t="s">
        <v>6825</v>
      </c>
      <c r="J548" s="444" t="s">
        <v>743</v>
      </c>
      <c r="K548" s="444" t="s">
        <v>739</v>
      </c>
      <c r="L548" s="444" t="s">
        <v>7</v>
      </c>
      <c r="M548" s="444" t="s">
        <v>4742</v>
      </c>
      <c r="N548" s="444" t="s">
        <v>102</v>
      </c>
      <c r="O548" s="444" t="s">
        <v>5308</v>
      </c>
      <c r="P548" s="444" t="s">
        <v>13</v>
      </c>
      <c r="Q548" s="444" t="s">
        <v>5603</v>
      </c>
      <c r="R548" s="444" t="s">
        <v>33</v>
      </c>
      <c r="S548" s="444" t="s">
        <v>4393</v>
      </c>
      <c r="T548" s="444" t="s">
        <v>35</v>
      </c>
      <c r="U548" s="444" t="s">
        <v>5426</v>
      </c>
      <c r="V548" s="444">
        <v>70604</v>
      </c>
      <c r="W548" s="444" t="s">
        <v>60</v>
      </c>
      <c r="X548" s="444" t="s">
        <v>6</v>
      </c>
      <c r="Y548" s="444" t="s">
        <v>4</v>
      </c>
      <c r="Z548" s="444" t="s">
        <v>4056</v>
      </c>
      <c r="AA548" s="444" t="s">
        <v>4215</v>
      </c>
      <c r="AB548" s="444" t="s">
        <v>4911</v>
      </c>
      <c r="AC548" s="444" t="s">
        <v>4194</v>
      </c>
      <c r="AD548" s="444" t="s">
        <v>4194</v>
      </c>
      <c r="AE548" s="444" t="s">
        <v>5830</v>
      </c>
      <c r="AF548" s="444" t="s">
        <v>6826</v>
      </c>
      <c r="AG548" s="444" t="s">
        <v>5169</v>
      </c>
      <c r="AH548" s="444">
        <v>86012693</v>
      </c>
      <c r="AI548" s="444">
        <v>27620610</v>
      </c>
      <c r="AJ548" s="444" t="s">
        <v>6827</v>
      </c>
      <c r="AK548" s="447" t="s">
        <v>6828</v>
      </c>
      <c r="AL548" s="444" t="s">
        <v>6242</v>
      </c>
      <c r="AM548" s="444" t="s">
        <v>6829</v>
      </c>
      <c r="AO548" s="444" t="s">
        <v>5312</v>
      </c>
      <c r="AQ548" s="444" t="s">
        <v>5312</v>
      </c>
    </row>
    <row r="549" spans="5:43" x14ac:dyDescent="0.3">
      <c r="E549" s="445" t="s">
        <v>8083</v>
      </c>
      <c r="F549" s="446" t="s">
        <v>6802</v>
      </c>
      <c r="G549" s="444" t="s">
        <v>555</v>
      </c>
      <c r="H549" s="444" t="s">
        <v>2144</v>
      </c>
      <c r="I549" s="444" t="s">
        <v>2145</v>
      </c>
      <c r="J549" s="444" t="s">
        <v>4734</v>
      </c>
      <c r="K549" s="444" t="s">
        <v>3280</v>
      </c>
      <c r="L549" s="444" t="s">
        <v>2</v>
      </c>
      <c r="M549" s="444" t="s">
        <v>4729</v>
      </c>
      <c r="N549" s="444" t="s">
        <v>102</v>
      </c>
      <c r="O549" s="444" t="s">
        <v>5308</v>
      </c>
      <c r="P549" s="444" t="s">
        <v>13</v>
      </c>
      <c r="Q549" s="444" t="s">
        <v>5309</v>
      </c>
      <c r="R549" s="444" t="s">
        <v>33</v>
      </c>
      <c r="S549" s="444" t="s">
        <v>4393</v>
      </c>
      <c r="T549" s="444" t="s">
        <v>35</v>
      </c>
      <c r="U549" s="444" t="s">
        <v>5426</v>
      </c>
      <c r="V549" s="444">
        <v>60309</v>
      </c>
      <c r="W549" s="444" t="s">
        <v>72</v>
      </c>
      <c r="X549" s="444" t="s">
        <v>3</v>
      </c>
      <c r="Y549" s="444" t="s">
        <v>10</v>
      </c>
      <c r="Z549" s="444" t="s">
        <v>4008</v>
      </c>
      <c r="AA549" s="444" t="s">
        <v>73</v>
      </c>
      <c r="AB549" s="444" t="s">
        <v>515</v>
      </c>
      <c r="AC549" s="444" t="s">
        <v>5168</v>
      </c>
      <c r="AD549" s="444" t="s">
        <v>68</v>
      </c>
      <c r="AE549" s="444" t="s">
        <v>5531</v>
      </c>
      <c r="AF549" s="444" t="s">
        <v>4492</v>
      </c>
      <c r="AG549" s="444" t="s">
        <v>3137</v>
      </c>
      <c r="AH549" s="444">
        <v>27304531</v>
      </c>
      <c r="AI549" s="444">
        <v>27304531</v>
      </c>
      <c r="AJ549" s="444" t="s">
        <v>3452</v>
      </c>
      <c r="AK549" s="447" t="s">
        <v>6803</v>
      </c>
      <c r="AL549" s="444" t="s">
        <v>5134</v>
      </c>
      <c r="AM549" s="444" t="s">
        <v>6668</v>
      </c>
      <c r="AO549" s="444" t="s">
        <v>5312</v>
      </c>
      <c r="AQ549" s="444" t="s">
        <v>5312</v>
      </c>
    </row>
    <row r="550" spans="5:43" x14ac:dyDescent="0.3">
      <c r="E550" s="445" t="s">
        <v>8082</v>
      </c>
      <c r="F550" s="446" t="s">
        <v>6798</v>
      </c>
      <c r="G550" s="444" t="s">
        <v>554</v>
      </c>
      <c r="H550" s="444" t="s">
        <v>2142</v>
      </c>
      <c r="I550" s="444" t="s">
        <v>2143</v>
      </c>
      <c r="J550" s="444" t="s">
        <v>11</v>
      </c>
      <c r="K550" s="444" t="s">
        <v>117</v>
      </c>
      <c r="L550" s="444" t="s">
        <v>6</v>
      </c>
      <c r="M550" s="444" t="s">
        <v>62</v>
      </c>
      <c r="N550" s="444" t="s">
        <v>102</v>
      </c>
      <c r="O550" s="444" t="s">
        <v>5308</v>
      </c>
      <c r="P550" s="444" t="s">
        <v>13</v>
      </c>
      <c r="Q550" s="444" t="s">
        <v>5309</v>
      </c>
      <c r="R550" s="444" t="s">
        <v>33</v>
      </c>
      <c r="S550" s="444" t="s">
        <v>4393</v>
      </c>
      <c r="T550" s="444" t="s">
        <v>33</v>
      </c>
      <c r="U550" s="444" t="s">
        <v>5310</v>
      </c>
      <c r="V550" s="444">
        <v>50503</v>
      </c>
      <c r="W550" s="444" t="s">
        <v>118</v>
      </c>
      <c r="X550" s="444" t="s">
        <v>5</v>
      </c>
      <c r="Y550" s="444" t="s">
        <v>3</v>
      </c>
      <c r="Z550" s="444" t="s">
        <v>3950</v>
      </c>
      <c r="AA550" s="444" t="s">
        <v>4789</v>
      </c>
      <c r="AB550" s="444" t="s">
        <v>4899</v>
      </c>
      <c r="AC550" s="444" t="s">
        <v>4900</v>
      </c>
      <c r="AD550" s="444" t="s">
        <v>1132</v>
      </c>
      <c r="AE550" s="444" t="s">
        <v>2987</v>
      </c>
      <c r="AF550" s="444" t="s">
        <v>6799</v>
      </c>
      <c r="AG550" s="444" t="s">
        <v>2707</v>
      </c>
      <c r="AH550" s="444">
        <v>26700359</v>
      </c>
      <c r="AI550" s="444">
        <v>26700359</v>
      </c>
      <c r="AJ550" s="444" t="s">
        <v>5167</v>
      </c>
      <c r="AK550" s="447" t="s">
        <v>6800</v>
      </c>
      <c r="AL550" s="444" t="s">
        <v>4901</v>
      </c>
      <c r="AM550" s="444" t="s">
        <v>6801</v>
      </c>
      <c r="AO550" s="444" t="s">
        <v>5312</v>
      </c>
      <c r="AQ550" s="444" t="s">
        <v>5312</v>
      </c>
    </row>
    <row r="551" spans="5:43" x14ac:dyDescent="0.3">
      <c r="E551" s="445" t="s">
        <v>8152</v>
      </c>
      <c r="F551" s="446" t="s">
        <v>7008</v>
      </c>
      <c r="G551" s="444" t="s">
        <v>595</v>
      </c>
      <c r="H551" s="444" t="s">
        <v>2285</v>
      </c>
      <c r="I551" s="444" t="s">
        <v>3054</v>
      </c>
      <c r="J551" s="444" t="s">
        <v>4741</v>
      </c>
      <c r="K551" s="444" t="s">
        <v>101</v>
      </c>
      <c r="L551" s="444" t="s">
        <v>4</v>
      </c>
      <c r="M551" s="444" t="s">
        <v>99</v>
      </c>
      <c r="N551" s="444" t="s">
        <v>102</v>
      </c>
      <c r="O551" s="444" t="s">
        <v>5308</v>
      </c>
      <c r="P551" s="444" t="s">
        <v>13</v>
      </c>
      <c r="Q551" s="444" t="s">
        <v>6387</v>
      </c>
      <c r="R551" s="444" t="s">
        <v>33</v>
      </c>
      <c r="S551" s="444" t="s">
        <v>4393</v>
      </c>
      <c r="T551" s="444" t="s">
        <v>35</v>
      </c>
      <c r="U551" s="444" t="s">
        <v>5426</v>
      </c>
      <c r="V551" s="444">
        <v>41003</v>
      </c>
      <c r="W551" s="444" t="s">
        <v>102</v>
      </c>
      <c r="X551" s="444" t="s">
        <v>11</v>
      </c>
      <c r="Y551" s="444" t="s">
        <v>3</v>
      </c>
      <c r="Z551" s="444" t="s">
        <v>4366</v>
      </c>
      <c r="AA551" s="444" t="s">
        <v>103</v>
      </c>
      <c r="AB551" s="444" t="s">
        <v>101</v>
      </c>
      <c r="AC551" s="444" t="s">
        <v>5145</v>
      </c>
      <c r="AD551" s="444" t="s">
        <v>2286</v>
      </c>
      <c r="AE551" s="444" t="s">
        <v>5615</v>
      </c>
      <c r="AF551" s="444" t="s">
        <v>7009</v>
      </c>
      <c r="AG551" s="444" t="s">
        <v>3331</v>
      </c>
      <c r="AH551" s="444">
        <v>44051982</v>
      </c>
      <c r="AI551" s="444" t="s">
        <v>4769</v>
      </c>
      <c r="AJ551" s="444" t="s">
        <v>3330</v>
      </c>
      <c r="AK551" s="447" t="s">
        <v>7010</v>
      </c>
      <c r="AL551" s="444" t="s">
        <v>5155</v>
      </c>
      <c r="AM551" s="444" t="s">
        <v>7011</v>
      </c>
      <c r="AO551" s="444" t="s">
        <v>5312</v>
      </c>
      <c r="AQ551" s="444" t="s">
        <v>5312</v>
      </c>
    </row>
    <row r="552" spans="5:43" x14ac:dyDescent="0.3">
      <c r="E552" s="445" t="s">
        <v>8104</v>
      </c>
      <c r="F552" s="446" t="s">
        <v>6863</v>
      </c>
      <c r="G552" s="444" t="s">
        <v>419</v>
      </c>
      <c r="H552" s="444" t="s">
        <v>2189</v>
      </c>
      <c r="I552" s="444" t="s">
        <v>3050</v>
      </c>
      <c r="J552" s="444" t="s">
        <v>741</v>
      </c>
      <c r="K552" s="444" t="s">
        <v>39</v>
      </c>
      <c r="L552" s="444" t="s">
        <v>7</v>
      </c>
      <c r="M552" s="444" t="s">
        <v>4</v>
      </c>
      <c r="N552" s="444" t="s">
        <v>102</v>
      </c>
      <c r="O552" s="444" t="s">
        <v>5308</v>
      </c>
      <c r="P552" s="444" t="s">
        <v>13</v>
      </c>
      <c r="Q552" s="444" t="s">
        <v>5309</v>
      </c>
      <c r="R552" s="444" t="s">
        <v>33</v>
      </c>
      <c r="S552" s="444" t="s">
        <v>4393</v>
      </c>
      <c r="T552" s="444" t="s">
        <v>33</v>
      </c>
      <c r="U552" s="444" t="s">
        <v>5310</v>
      </c>
      <c r="V552" s="444">
        <v>10311</v>
      </c>
      <c r="W552" s="444" t="s">
        <v>33</v>
      </c>
      <c r="X552" s="444" t="s">
        <v>3</v>
      </c>
      <c r="Y552" s="444" t="s">
        <v>13</v>
      </c>
      <c r="Z552" s="444" t="s">
        <v>3650</v>
      </c>
      <c r="AA552" s="444" t="s">
        <v>34</v>
      </c>
      <c r="AB552" s="444" t="s">
        <v>39</v>
      </c>
      <c r="AC552" s="444" t="s">
        <v>5180</v>
      </c>
      <c r="AD552" s="444" t="s">
        <v>850</v>
      </c>
      <c r="AE552" s="444" t="s">
        <v>1103</v>
      </c>
      <c r="AF552" s="444" t="s">
        <v>4499</v>
      </c>
      <c r="AG552" s="444" t="s">
        <v>2923</v>
      </c>
      <c r="AH552" s="444">
        <v>22759945</v>
      </c>
      <c r="AI552" s="444">
        <v>22759945</v>
      </c>
      <c r="AJ552" s="444" t="s">
        <v>3186</v>
      </c>
      <c r="AK552" s="447" t="s">
        <v>6864</v>
      </c>
      <c r="AL552" s="444" t="s">
        <v>4956</v>
      </c>
      <c r="AM552" s="444" t="s">
        <v>5411</v>
      </c>
      <c r="AN552" s="444" t="s">
        <v>5317</v>
      </c>
      <c r="AO552" s="444" t="s">
        <v>5312</v>
      </c>
      <c r="AQ552" s="444" t="s">
        <v>5312</v>
      </c>
    </row>
    <row r="553" spans="5:43" x14ac:dyDescent="0.3">
      <c r="E553" s="445" t="s">
        <v>8122</v>
      </c>
      <c r="F553" s="446" t="s">
        <v>6914</v>
      </c>
      <c r="G553" s="444" t="s">
        <v>510</v>
      </c>
      <c r="H553" s="444" t="s">
        <v>2220</v>
      </c>
      <c r="I553" s="444" t="s">
        <v>2221</v>
      </c>
      <c r="J553" s="444" t="s">
        <v>741</v>
      </c>
      <c r="K553" s="444" t="s">
        <v>39</v>
      </c>
      <c r="L553" s="444" t="s">
        <v>3</v>
      </c>
      <c r="M553" s="444" t="s">
        <v>4</v>
      </c>
      <c r="N553" s="444" t="s">
        <v>102</v>
      </c>
      <c r="O553" s="444" t="s">
        <v>5308</v>
      </c>
      <c r="P553" s="444" t="s">
        <v>13</v>
      </c>
      <c r="Q553" s="444" t="s">
        <v>5309</v>
      </c>
      <c r="R553" s="444" t="s">
        <v>33</v>
      </c>
      <c r="S553" s="444" t="s">
        <v>4393</v>
      </c>
      <c r="T553" s="444" t="s">
        <v>35</v>
      </c>
      <c r="U553" s="444" t="s">
        <v>5426</v>
      </c>
      <c r="V553" s="444">
        <v>10603</v>
      </c>
      <c r="W553" s="444" t="s">
        <v>33</v>
      </c>
      <c r="X553" s="444" t="s">
        <v>6</v>
      </c>
      <c r="Y553" s="444" t="s">
        <v>3</v>
      </c>
      <c r="Z553" s="444" t="s">
        <v>3666</v>
      </c>
      <c r="AA553" s="444" t="s">
        <v>34</v>
      </c>
      <c r="AB553" s="444" t="s">
        <v>4890</v>
      </c>
      <c r="AC553" s="444" t="s">
        <v>204</v>
      </c>
      <c r="AD553" s="444" t="s">
        <v>204</v>
      </c>
      <c r="AE553" s="444" t="s">
        <v>1103</v>
      </c>
      <c r="AF553" s="444" t="s">
        <v>4221</v>
      </c>
      <c r="AG553" s="444" t="s">
        <v>3575</v>
      </c>
      <c r="AH553" s="444">
        <v>24104630</v>
      </c>
      <c r="AI553" s="444">
        <v>24104630</v>
      </c>
      <c r="AJ553" s="444" t="s">
        <v>6915</v>
      </c>
      <c r="AK553" s="447" t="s">
        <v>6916</v>
      </c>
      <c r="AL553" s="444" t="s">
        <v>4824</v>
      </c>
      <c r="AM553" s="444" t="s">
        <v>5442</v>
      </c>
      <c r="AO553" s="444" t="s">
        <v>5312</v>
      </c>
      <c r="AQ553" s="444" t="s">
        <v>5312</v>
      </c>
    </row>
    <row r="554" spans="5:43" x14ac:dyDescent="0.3">
      <c r="E554" s="445" t="s">
        <v>8134</v>
      </c>
      <c r="F554" s="446" t="s">
        <v>6954</v>
      </c>
      <c r="G554" s="444" t="s">
        <v>589</v>
      </c>
      <c r="H554" s="444" t="s">
        <v>2244</v>
      </c>
      <c r="I554" s="444" t="s">
        <v>2245</v>
      </c>
      <c r="J554" s="444" t="s">
        <v>62</v>
      </c>
      <c r="K554" s="444" t="s">
        <v>109</v>
      </c>
      <c r="L554" s="444" t="s">
        <v>4</v>
      </c>
      <c r="M554" s="444" t="s">
        <v>11</v>
      </c>
      <c r="N554" s="444" t="s">
        <v>102</v>
      </c>
      <c r="O554" s="444" t="s">
        <v>5308</v>
      </c>
      <c r="P554" s="444" t="s">
        <v>13</v>
      </c>
      <c r="Q554" s="444" t="s">
        <v>5309</v>
      </c>
      <c r="R554" s="444" t="s">
        <v>33</v>
      </c>
      <c r="S554" s="444" t="s">
        <v>4393</v>
      </c>
      <c r="T554" s="444" t="s">
        <v>35</v>
      </c>
      <c r="U554" s="444" t="s">
        <v>5426</v>
      </c>
      <c r="V554" s="444">
        <v>21009</v>
      </c>
      <c r="W554" s="444" t="s">
        <v>35</v>
      </c>
      <c r="X554" s="444" t="s">
        <v>11</v>
      </c>
      <c r="Y554" s="444" t="s">
        <v>10</v>
      </c>
      <c r="Z554" s="444" t="s">
        <v>4718</v>
      </c>
      <c r="AA554" s="444" t="s">
        <v>58</v>
      </c>
      <c r="AB554" s="444" t="s">
        <v>109</v>
      </c>
      <c r="AC554" s="444" t="s">
        <v>706</v>
      </c>
      <c r="AD554" s="444" t="s">
        <v>706</v>
      </c>
      <c r="AE554" s="444" t="s">
        <v>5615</v>
      </c>
      <c r="AF554" s="444" t="s">
        <v>2246</v>
      </c>
      <c r="AG554" s="444" t="s">
        <v>2717</v>
      </c>
      <c r="AH554" s="444">
        <v>24740717</v>
      </c>
      <c r="AI554" s="444">
        <v>24740717</v>
      </c>
      <c r="AJ554" s="444" t="s">
        <v>5194</v>
      </c>
      <c r="AK554" s="447" t="s">
        <v>6955</v>
      </c>
      <c r="AL554" s="444" t="s">
        <v>4874</v>
      </c>
      <c r="AM554" s="444" t="s">
        <v>6956</v>
      </c>
      <c r="AO554" s="444" t="s">
        <v>5312</v>
      </c>
      <c r="AQ554" s="444" t="s">
        <v>5312</v>
      </c>
    </row>
    <row r="555" spans="5:43" x14ac:dyDescent="0.3">
      <c r="E555" s="445" t="s">
        <v>8142</v>
      </c>
      <c r="F555" s="446" t="s">
        <v>6981</v>
      </c>
      <c r="G555" s="444" t="s">
        <v>341</v>
      </c>
      <c r="H555" s="444" t="s">
        <v>2263</v>
      </c>
      <c r="I555" s="444" t="s">
        <v>2264</v>
      </c>
      <c r="J555" s="444" t="s">
        <v>4734</v>
      </c>
      <c r="K555" s="444" t="s">
        <v>3280</v>
      </c>
      <c r="L555" s="444" t="s">
        <v>15</v>
      </c>
      <c r="M555" s="444" t="s">
        <v>4729</v>
      </c>
      <c r="N555" s="444" t="s">
        <v>102</v>
      </c>
      <c r="O555" s="444" t="s">
        <v>5308</v>
      </c>
      <c r="P555" s="444" t="s">
        <v>13</v>
      </c>
      <c r="Q555" s="444" t="s">
        <v>5367</v>
      </c>
      <c r="R555" s="444" t="s">
        <v>33</v>
      </c>
      <c r="S555" s="444" t="s">
        <v>4393</v>
      </c>
      <c r="T555" s="444" t="s">
        <v>35</v>
      </c>
      <c r="U555" s="444" t="s">
        <v>5426</v>
      </c>
      <c r="V555" s="444">
        <v>60303</v>
      </c>
      <c r="W555" s="444" t="s">
        <v>72</v>
      </c>
      <c r="X555" s="444" t="s">
        <v>3</v>
      </c>
      <c r="Y555" s="444" t="s">
        <v>3</v>
      </c>
      <c r="Z555" s="444" t="s">
        <v>4002</v>
      </c>
      <c r="AA555" s="444" t="s">
        <v>73</v>
      </c>
      <c r="AB555" s="444" t="s">
        <v>515</v>
      </c>
      <c r="AC555" s="444" t="s">
        <v>531</v>
      </c>
      <c r="AD555" s="444" t="s">
        <v>4197</v>
      </c>
      <c r="AE555" s="444" t="s">
        <v>5531</v>
      </c>
      <c r="AF555" s="444" t="s">
        <v>2266</v>
      </c>
      <c r="AG555" s="444" t="s">
        <v>3157</v>
      </c>
      <c r="AH555" s="444">
        <v>87148116</v>
      </c>
      <c r="AI555" s="444">
        <v>27305522</v>
      </c>
      <c r="AJ555" s="444" t="s">
        <v>2265</v>
      </c>
      <c r="AK555" s="447" t="s">
        <v>6982</v>
      </c>
      <c r="AL555" s="444" t="s">
        <v>5203</v>
      </c>
      <c r="AM555" s="444" t="s">
        <v>6983</v>
      </c>
      <c r="AO555" s="444" t="s">
        <v>5312</v>
      </c>
      <c r="AQ555" s="444" t="s">
        <v>5312</v>
      </c>
    </row>
    <row r="556" spans="5:43" x14ac:dyDescent="0.3">
      <c r="E556" s="445" t="s">
        <v>8123</v>
      </c>
      <c r="F556" s="446" t="s">
        <v>6917</v>
      </c>
      <c r="G556" s="444" t="s">
        <v>576</v>
      </c>
      <c r="H556" s="444" t="s">
        <v>2222</v>
      </c>
      <c r="I556" s="444" t="s">
        <v>2223</v>
      </c>
      <c r="J556" s="444" t="s">
        <v>5</v>
      </c>
      <c r="K556" s="444" t="s">
        <v>120</v>
      </c>
      <c r="L556" s="444" t="s">
        <v>6</v>
      </c>
      <c r="M556" s="444" t="s">
        <v>14</v>
      </c>
      <c r="N556" s="444" t="s">
        <v>102</v>
      </c>
      <c r="O556" s="444" t="s">
        <v>5308</v>
      </c>
      <c r="P556" s="444" t="s">
        <v>13</v>
      </c>
      <c r="Q556" s="444" t="s">
        <v>5309</v>
      </c>
      <c r="R556" s="444" t="s">
        <v>33</v>
      </c>
      <c r="S556" s="444" t="s">
        <v>4393</v>
      </c>
      <c r="T556" s="444" t="s">
        <v>33</v>
      </c>
      <c r="U556" s="444" t="s">
        <v>5310</v>
      </c>
      <c r="V556" s="444">
        <v>30302</v>
      </c>
      <c r="W556" s="444" t="s">
        <v>48</v>
      </c>
      <c r="X556" s="444" t="s">
        <v>3</v>
      </c>
      <c r="Y556" s="444" t="s">
        <v>2</v>
      </c>
      <c r="Z556" s="444" t="s">
        <v>3852</v>
      </c>
      <c r="AA556" s="444" t="s">
        <v>120</v>
      </c>
      <c r="AB556" s="444" t="s">
        <v>121</v>
      </c>
      <c r="AC556" s="444" t="s">
        <v>721</v>
      </c>
      <c r="AD556" s="444" t="s">
        <v>721</v>
      </c>
      <c r="AE556" s="444" t="s">
        <v>1103</v>
      </c>
      <c r="AF556" s="444" t="s">
        <v>4504</v>
      </c>
      <c r="AG556" s="444" t="s">
        <v>5189</v>
      </c>
      <c r="AH556" s="444">
        <v>22795011</v>
      </c>
      <c r="AI556" s="444">
        <v>22795011</v>
      </c>
      <c r="AJ556" s="444" t="s">
        <v>6919</v>
      </c>
      <c r="AK556" s="447" t="s">
        <v>6918</v>
      </c>
      <c r="AL556" s="444" t="s">
        <v>4873</v>
      </c>
      <c r="AM556" s="444" t="s">
        <v>5666</v>
      </c>
      <c r="AN556" s="444" t="s">
        <v>5317</v>
      </c>
      <c r="AO556" s="444" t="s">
        <v>5312</v>
      </c>
      <c r="AQ556" s="444" t="s">
        <v>5312</v>
      </c>
    </row>
    <row r="557" spans="5:43" x14ac:dyDescent="0.3">
      <c r="E557" s="445" t="s">
        <v>8129</v>
      </c>
      <c r="F557" s="446" t="s">
        <v>6935</v>
      </c>
      <c r="G557" s="444" t="s">
        <v>582</v>
      </c>
      <c r="H557" s="444" t="s">
        <v>2235</v>
      </c>
      <c r="I557" s="444" t="s">
        <v>2236</v>
      </c>
      <c r="J557" s="444" t="s">
        <v>15</v>
      </c>
      <c r="K557" s="444" t="s">
        <v>440</v>
      </c>
      <c r="L557" s="444" t="s">
        <v>2</v>
      </c>
      <c r="M557" s="444" t="s">
        <v>4734</v>
      </c>
      <c r="N557" s="444" t="s">
        <v>102</v>
      </c>
      <c r="O557" s="444" t="s">
        <v>5308</v>
      </c>
      <c r="P557" s="444" t="s">
        <v>13</v>
      </c>
      <c r="Q557" s="444" t="s">
        <v>6387</v>
      </c>
      <c r="R557" s="444" t="s">
        <v>33</v>
      </c>
      <c r="S557" s="444" t="s">
        <v>4393</v>
      </c>
      <c r="T557" s="444" t="s">
        <v>35</v>
      </c>
      <c r="U557" s="444" t="s">
        <v>5426</v>
      </c>
      <c r="V557" s="444">
        <v>60602</v>
      </c>
      <c r="W557" s="444" t="s">
        <v>72</v>
      </c>
      <c r="X557" s="444" t="s">
        <v>6</v>
      </c>
      <c r="Y557" s="444" t="s">
        <v>2</v>
      </c>
      <c r="Z557" s="444" t="s">
        <v>5815</v>
      </c>
      <c r="AA557" s="444" t="s">
        <v>73</v>
      </c>
      <c r="AB557" s="444" t="s">
        <v>4867</v>
      </c>
      <c r="AC557" s="444" t="s">
        <v>395</v>
      </c>
      <c r="AD557" s="444" t="s">
        <v>500</v>
      </c>
      <c r="AE557" s="444" t="s">
        <v>5591</v>
      </c>
      <c r="AF557" s="444" t="s">
        <v>6936</v>
      </c>
      <c r="AG557" s="444" t="s">
        <v>3153</v>
      </c>
      <c r="AH557" s="444">
        <v>22007540</v>
      </c>
      <c r="AI557" s="444" t="s">
        <v>4769</v>
      </c>
      <c r="AJ557" s="444" t="s">
        <v>6937</v>
      </c>
      <c r="AK557" s="447" t="s">
        <v>6938</v>
      </c>
      <c r="AL557" s="444" t="s">
        <v>4507</v>
      </c>
      <c r="AM557" s="444" t="s">
        <v>5816</v>
      </c>
      <c r="AO557" s="444" t="s">
        <v>5312</v>
      </c>
      <c r="AQ557" s="444" t="s">
        <v>5312</v>
      </c>
    </row>
    <row r="558" spans="5:43" x14ac:dyDescent="0.3">
      <c r="E558" s="445" t="s">
        <v>8130</v>
      </c>
      <c r="F558" s="446" t="s">
        <v>6939</v>
      </c>
      <c r="G558" s="444" t="s">
        <v>583</v>
      </c>
      <c r="H558" s="444" t="s">
        <v>2237</v>
      </c>
      <c r="I558" s="444" t="s">
        <v>2238</v>
      </c>
      <c r="J558" s="444" t="s">
        <v>15</v>
      </c>
      <c r="K558" s="444" t="s">
        <v>440</v>
      </c>
      <c r="L558" s="444" t="s">
        <v>6</v>
      </c>
      <c r="M558" s="444" t="s">
        <v>4734</v>
      </c>
      <c r="N558" s="444" t="s">
        <v>102</v>
      </c>
      <c r="O558" s="444" t="s">
        <v>5308</v>
      </c>
      <c r="P558" s="444" t="s">
        <v>13</v>
      </c>
      <c r="Q558" s="444" t="s">
        <v>6387</v>
      </c>
      <c r="R558" s="444" t="s">
        <v>33</v>
      </c>
      <c r="S558" s="444" t="s">
        <v>4393</v>
      </c>
      <c r="T558" s="444" t="s">
        <v>33</v>
      </c>
      <c r="U558" s="444" t="s">
        <v>5310</v>
      </c>
      <c r="V558" s="444">
        <v>60601</v>
      </c>
      <c r="W558" s="444" t="s">
        <v>72</v>
      </c>
      <c r="X558" s="444" t="s">
        <v>6</v>
      </c>
      <c r="Y558" s="444" t="s">
        <v>1</v>
      </c>
      <c r="Z558" s="444" t="s">
        <v>5813</v>
      </c>
      <c r="AA558" s="444" t="s">
        <v>73</v>
      </c>
      <c r="AB558" s="444" t="s">
        <v>4867</v>
      </c>
      <c r="AC558" s="444" t="s">
        <v>4867</v>
      </c>
      <c r="AD558" s="444" t="s">
        <v>817</v>
      </c>
      <c r="AE558" s="444" t="s">
        <v>5591</v>
      </c>
      <c r="AF558" s="444" t="s">
        <v>6940</v>
      </c>
      <c r="AG558" s="444" t="s">
        <v>3458</v>
      </c>
      <c r="AH558" s="444">
        <v>88641871</v>
      </c>
      <c r="AI558" s="444" t="s">
        <v>4769</v>
      </c>
      <c r="AJ558" s="444" t="s">
        <v>5192</v>
      </c>
      <c r="AK558" s="447" t="s">
        <v>6941</v>
      </c>
      <c r="AL558" s="444" t="s">
        <v>4889</v>
      </c>
      <c r="AM558" s="444" t="s">
        <v>6942</v>
      </c>
      <c r="AO558" s="444" t="s">
        <v>5312</v>
      </c>
      <c r="AQ558" s="444" t="s">
        <v>5312</v>
      </c>
    </row>
    <row r="559" spans="5:43" x14ac:dyDescent="0.3">
      <c r="E559" s="445" t="s">
        <v>8128</v>
      </c>
      <c r="F559" s="446" t="s">
        <v>6931</v>
      </c>
      <c r="G559" s="444" t="s">
        <v>581</v>
      </c>
      <c r="H559" s="444" t="s">
        <v>2233</v>
      </c>
      <c r="I559" s="444" t="s">
        <v>2234</v>
      </c>
      <c r="J559" s="444" t="s">
        <v>15</v>
      </c>
      <c r="K559" s="444" t="s">
        <v>440</v>
      </c>
      <c r="L559" s="444" t="s">
        <v>2</v>
      </c>
      <c r="M559" s="444" t="s">
        <v>4734</v>
      </c>
      <c r="N559" s="444" t="s">
        <v>102</v>
      </c>
      <c r="O559" s="444" t="s">
        <v>5308</v>
      </c>
      <c r="P559" s="444" t="s">
        <v>13</v>
      </c>
      <c r="Q559" s="444" t="s">
        <v>6387</v>
      </c>
      <c r="R559" s="444" t="s">
        <v>33</v>
      </c>
      <c r="S559" s="444" t="s">
        <v>4393</v>
      </c>
      <c r="T559" s="444" t="s">
        <v>35</v>
      </c>
      <c r="U559" s="444" t="s">
        <v>5426</v>
      </c>
      <c r="V559" s="444">
        <v>60602</v>
      </c>
      <c r="W559" s="444" t="s">
        <v>72</v>
      </c>
      <c r="X559" s="444" t="s">
        <v>6</v>
      </c>
      <c r="Y559" s="444" t="s">
        <v>2</v>
      </c>
      <c r="Z559" s="444" t="s">
        <v>5815</v>
      </c>
      <c r="AA559" s="444" t="s">
        <v>73</v>
      </c>
      <c r="AB559" s="444" t="s">
        <v>4867</v>
      </c>
      <c r="AC559" s="444" t="s">
        <v>395</v>
      </c>
      <c r="AD559" s="444" t="s">
        <v>737</v>
      </c>
      <c r="AE559" s="444" t="s">
        <v>5591</v>
      </c>
      <c r="AF559" s="444" t="s">
        <v>6932</v>
      </c>
      <c r="AG559" s="444" t="s">
        <v>2927</v>
      </c>
      <c r="AH559" s="444">
        <v>22006039</v>
      </c>
      <c r="AI559" s="444">
        <v>27876098</v>
      </c>
      <c r="AJ559" s="444" t="s">
        <v>6933</v>
      </c>
      <c r="AK559" s="447" t="s">
        <v>6934</v>
      </c>
      <c r="AL559" s="444" t="s">
        <v>4507</v>
      </c>
      <c r="AM559" s="444" t="s">
        <v>5816</v>
      </c>
      <c r="AO559" s="444" t="s">
        <v>5312</v>
      </c>
      <c r="AQ559" s="444" t="s">
        <v>5312</v>
      </c>
    </row>
    <row r="560" spans="5:43" x14ac:dyDescent="0.3">
      <c r="E560" s="445" t="s">
        <v>8124</v>
      </c>
      <c r="F560" s="446" t="s">
        <v>6920</v>
      </c>
      <c r="G560" s="444" t="s">
        <v>577</v>
      </c>
      <c r="H560" s="444" t="s">
        <v>2224</v>
      </c>
      <c r="I560" s="444" t="s">
        <v>2225</v>
      </c>
      <c r="J560" s="444" t="s">
        <v>5</v>
      </c>
      <c r="K560" s="444" t="s">
        <v>120</v>
      </c>
      <c r="L560" s="444" t="s">
        <v>3</v>
      </c>
      <c r="M560" s="444" t="s">
        <v>14</v>
      </c>
      <c r="N560" s="444" t="s">
        <v>102</v>
      </c>
      <c r="O560" s="444" t="s">
        <v>5308</v>
      </c>
      <c r="P560" s="444" t="s">
        <v>13</v>
      </c>
      <c r="Q560" s="444" t="s">
        <v>6387</v>
      </c>
      <c r="R560" s="444" t="s">
        <v>33</v>
      </c>
      <c r="S560" s="444" t="s">
        <v>4393</v>
      </c>
      <c r="T560" s="444" t="s">
        <v>33</v>
      </c>
      <c r="U560" s="444" t="s">
        <v>5310</v>
      </c>
      <c r="V560" s="444">
        <v>30802</v>
      </c>
      <c r="W560" s="444" t="s">
        <v>48</v>
      </c>
      <c r="X560" s="444" t="s">
        <v>9</v>
      </c>
      <c r="Y560" s="444" t="s">
        <v>2</v>
      </c>
      <c r="Z560" s="444" t="s">
        <v>3880</v>
      </c>
      <c r="AA560" s="444" t="s">
        <v>120</v>
      </c>
      <c r="AB560" s="444" t="s">
        <v>4975</v>
      </c>
      <c r="AC560" s="444" t="s">
        <v>132</v>
      </c>
      <c r="AD560" s="444" t="s">
        <v>747</v>
      </c>
      <c r="AE560" s="444" t="s">
        <v>1103</v>
      </c>
      <c r="AF560" s="444" t="s">
        <v>4505</v>
      </c>
      <c r="AG560" s="444" t="s">
        <v>3151</v>
      </c>
      <c r="AH560" s="444">
        <v>62663686</v>
      </c>
      <c r="AI560" s="444">
        <v>62663686</v>
      </c>
      <c r="AJ560" s="444" t="s">
        <v>4164</v>
      </c>
      <c r="AK560" s="447" t="s">
        <v>6921</v>
      </c>
      <c r="AL560" s="444" t="s">
        <v>5682</v>
      </c>
      <c r="AM560" s="444" t="s">
        <v>5683</v>
      </c>
      <c r="AO560" s="444" t="s">
        <v>5312</v>
      </c>
      <c r="AQ560" s="444" t="s">
        <v>5312</v>
      </c>
    </row>
    <row r="561" spans="5:43" x14ac:dyDescent="0.3">
      <c r="E561" s="445" t="s">
        <v>8125</v>
      </c>
      <c r="F561" s="446" t="s">
        <v>6922</v>
      </c>
      <c r="G561" s="444" t="s">
        <v>900</v>
      </c>
      <c r="H561" s="444" t="s">
        <v>2226</v>
      </c>
      <c r="I561" s="444" t="s">
        <v>2227</v>
      </c>
      <c r="J561" s="444" t="s">
        <v>4729</v>
      </c>
      <c r="K561" s="444" t="s">
        <v>208</v>
      </c>
      <c r="L561" s="444" t="s">
        <v>1</v>
      </c>
      <c r="M561" s="444" t="s">
        <v>7</v>
      </c>
      <c r="N561" s="444" t="s">
        <v>102</v>
      </c>
      <c r="O561" s="444" t="s">
        <v>5308</v>
      </c>
      <c r="P561" s="444" t="s">
        <v>13</v>
      </c>
      <c r="Q561" s="444" t="s">
        <v>5309</v>
      </c>
      <c r="R561" s="444" t="s">
        <v>33</v>
      </c>
      <c r="S561" s="444" t="s">
        <v>4393</v>
      </c>
      <c r="T561" s="444" t="s">
        <v>35</v>
      </c>
      <c r="U561" s="444" t="s">
        <v>5426</v>
      </c>
      <c r="V561" s="444">
        <v>10503</v>
      </c>
      <c r="W561" s="444" t="s">
        <v>33</v>
      </c>
      <c r="X561" s="444" t="s">
        <v>5</v>
      </c>
      <c r="Y561" s="444" t="s">
        <v>3</v>
      </c>
      <c r="Z561" s="444" t="s">
        <v>3663</v>
      </c>
      <c r="AA561" s="444" t="s">
        <v>34</v>
      </c>
      <c r="AB561" s="444" t="s">
        <v>4944</v>
      </c>
      <c r="AC561" s="444" t="s">
        <v>109</v>
      </c>
      <c r="AD561" s="444" t="s">
        <v>109</v>
      </c>
      <c r="AE561" s="444" t="s">
        <v>1103</v>
      </c>
      <c r="AF561" s="444" t="s">
        <v>4506</v>
      </c>
      <c r="AG561" s="444" t="s">
        <v>3152</v>
      </c>
      <c r="AH561" s="444">
        <v>25466051</v>
      </c>
      <c r="AI561" s="444" t="s">
        <v>4769</v>
      </c>
      <c r="AJ561" s="444" t="s">
        <v>3328</v>
      </c>
      <c r="AK561" s="447" t="s">
        <v>6923</v>
      </c>
      <c r="AL561" s="444" t="s">
        <v>4957</v>
      </c>
      <c r="AM561" s="444" t="s">
        <v>6924</v>
      </c>
      <c r="AO561" s="444" t="s">
        <v>5312</v>
      </c>
      <c r="AQ561" s="444" t="s">
        <v>5312</v>
      </c>
    </row>
    <row r="562" spans="5:43" x14ac:dyDescent="0.3">
      <c r="E562" s="445" t="s">
        <v>8148</v>
      </c>
      <c r="F562" s="446" t="s">
        <v>6996</v>
      </c>
      <c r="G562" s="444" t="s">
        <v>593</v>
      </c>
      <c r="H562" s="444" t="s">
        <v>2275</v>
      </c>
      <c r="I562" s="444" t="s">
        <v>3053</v>
      </c>
      <c r="J562" s="444" t="s">
        <v>99</v>
      </c>
      <c r="K562" s="444" t="s">
        <v>71</v>
      </c>
      <c r="L562" s="444" t="s">
        <v>110</v>
      </c>
      <c r="M562" s="444" t="s">
        <v>4741</v>
      </c>
      <c r="N562" s="444" t="s">
        <v>102</v>
      </c>
      <c r="O562" s="444" t="s">
        <v>5308</v>
      </c>
      <c r="P562" s="444" t="s">
        <v>13</v>
      </c>
      <c r="Q562" s="444" t="s">
        <v>6387</v>
      </c>
      <c r="R562" s="444" t="s">
        <v>33</v>
      </c>
      <c r="S562" s="444" t="s">
        <v>4393</v>
      </c>
      <c r="T562" s="444" t="s">
        <v>35</v>
      </c>
      <c r="U562" s="444" t="s">
        <v>5426</v>
      </c>
      <c r="V562" s="444">
        <v>60704</v>
      </c>
      <c r="W562" s="444" t="s">
        <v>72</v>
      </c>
      <c r="X562" s="444" t="s">
        <v>7</v>
      </c>
      <c r="Y562" s="444" t="s">
        <v>4</v>
      </c>
      <c r="Z562" s="444" t="s">
        <v>4019</v>
      </c>
      <c r="AA562" s="444" t="s">
        <v>73</v>
      </c>
      <c r="AB562" s="444" t="s">
        <v>74</v>
      </c>
      <c r="AC562" s="444" t="s">
        <v>575</v>
      </c>
      <c r="AD562" s="444" t="s">
        <v>3159</v>
      </c>
      <c r="AE562" s="444" t="s">
        <v>5531</v>
      </c>
      <c r="AF562" s="444" t="s">
        <v>6997</v>
      </c>
      <c r="AG562" s="444" t="s">
        <v>3161</v>
      </c>
      <c r="AH562" s="444">
        <v>60233265</v>
      </c>
      <c r="AI562" s="444" t="s">
        <v>4769</v>
      </c>
      <c r="AJ562" s="444" t="s">
        <v>3160</v>
      </c>
      <c r="AK562" s="447" t="s">
        <v>6998</v>
      </c>
      <c r="AL562" s="444" t="s">
        <v>5205</v>
      </c>
      <c r="AM562" s="444" t="s">
        <v>6999</v>
      </c>
      <c r="AO562" s="444" t="s">
        <v>5312</v>
      </c>
      <c r="AQ562" s="444" t="s">
        <v>5312</v>
      </c>
    </row>
    <row r="563" spans="5:43" x14ac:dyDescent="0.3">
      <c r="E563" s="445" t="s">
        <v>8155</v>
      </c>
      <c r="F563" s="446" t="s">
        <v>7016</v>
      </c>
      <c r="G563" s="444" t="s">
        <v>119</v>
      </c>
      <c r="H563" s="444" t="s">
        <v>2290</v>
      </c>
      <c r="I563" s="444" t="s">
        <v>2589</v>
      </c>
      <c r="J563" s="444" t="s">
        <v>99</v>
      </c>
      <c r="K563" s="444" t="s">
        <v>71</v>
      </c>
      <c r="L563" s="444" t="s">
        <v>110</v>
      </c>
      <c r="M563" s="444" t="s">
        <v>4741</v>
      </c>
      <c r="N563" s="444" t="s">
        <v>102</v>
      </c>
      <c r="O563" s="444" t="s">
        <v>5308</v>
      </c>
      <c r="P563" s="444" t="s">
        <v>13</v>
      </c>
      <c r="Q563" s="444" t="s">
        <v>6387</v>
      </c>
      <c r="R563" s="444" t="s">
        <v>33</v>
      </c>
      <c r="S563" s="444" t="s">
        <v>4393</v>
      </c>
      <c r="T563" s="444" t="s">
        <v>35</v>
      </c>
      <c r="U563" s="444" t="s">
        <v>5426</v>
      </c>
      <c r="V563" s="444">
        <v>60704</v>
      </c>
      <c r="W563" s="444" t="s">
        <v>72</v>
      </c>
      <c r="X563" s="444" t="s">
        <v>7</v>
      </c>
      <c r="Y563" s="444" t="s">
        <v>4</v>
      </c>
      <c r="Z563" s="444" t="s">
        <v>4019</v>
      </c>
      <c r="AA563" s="444" t="s">
        <v>73</v>
      </c>
      <c r="AB563" s="444" t="s">
        <v>74</v>
      </c>
      <c r="AC563" s="444" t="s">
        <v>575</v>
      </c>
      <c r="AD563" s="444" t="s">
        <v>821</v>
      </c>
      <c r="AE563" s="444" t="s">
        <v>5531</v>
      </c>
      <c r="AF563" s="444" t="s">
        <v>3163</v>
      </c>
      <c r="AG563" s="444" t="s">
        <v>2933</v>
      </c>
      <c r="AH563" s="444">
        <v>22008994</v>
      </c>
      <c r="AI563" s="444" t="s">
        <v>4769</v>
      </c>
      <c r="AJ563" s="444" t="s">
        <v>7017</v>
      </c>
      <c r="AK563" s="447" t="s">
        <v>7018</v>
      </c>
      <c r="AL563" s="444" t="s">
        <v>5205</v>
      </c>
      <c r="AM563" s="444" t="s">
        <v>6999</v>
      </c>
      <c r="AO563" s="444" t="s">
        <v>5312</v>
      </c>
      <c r="AQ563" s="444" t="s">
        <v>5312</v>
      </c>
    </row>
    <row r="564" spans="5:43" x14ac:dyDescent="0.3">
      <c r="E564" s="445" t="s">
        <v>8127</v>
      </c>
      <c r="F564" s="446" t="s">
        <v>6928</v>
      </c>
      <c r="G564" s="444" t="s">
        <v>579</v>
      </c>
      <c r="H564" s="444" t="s">
        <v>2231</v>
      </c>
      <c r="I564" s="444" t="s">
        <v>2232</v>
      </c>
      <c r="J564" s="444" t="s">
        <v>9</v>
      </c>
      <c r="K564" s="444" t="s">
        <v>289</v>
      </c>
      <c r="L564" s="444" t="s">
        <v>1</v>
      </c>
      <c r="M564" s="444" t="s">
        <v>295</v>
      </c>
      <c r="N564" s="444" t="s">
        <v>102</v>
      </c>
      <c r="O564" s="444" t="s">
        <v>5308</v>
      </c>
      <c r="P564" s="444" t="s">
        <v>13</v>
      </c>
      <c r="Q564" s="444" t="s">
        <v>5309</v>
      </c>
      <c r="R564" s="444" t="s">
        <v>33</v>
      </c>
      <c r="S564" s="444" t="s">
        <v>4393</v>
      </c>
      <c r="T564" s="444" t="s">
        <v>35</v>
      </c>
      <c r="U564" s="444" t="s">
        <v>5426</v>
      </c>
      <c r="V564" s="444">
        <v>51004</v>
      </c>
      <c r="W564" s="444" t="s">
        <v>118</v>
      </c>
      <c r="X564" s="444" t="s">
        <v>11</v>
      </c>
      <c r="Y564" s="444" t="s">
        <v>4</v>
      </c>
      <c r="Z564" s="444" t="s">
        <v>3974</v>
      </c>
      <c r="AA564" s="444" t="s">
        <v>4789</v>
      </c>
      <c r="AB564" s="444" t="s">
        <v>247</v>
      </c>
      <c r="AC564" s="444" t="s">
        <v>197</v>
      </c>
      <c r="AD564" s="444" t="s">
        <v>779</v>
      </c>
      <c r="AE564" s="444" t="s">
        <v>2987</v>
      </c>
      <c r="AF564" s="444" t="s">
        <v>6929</v>
      </c>
      <c r="AG564" s="444" t="s">
        <v>2926</v>
      </c>
      <c r="AH564" s="444">
        <v>22005145</v>
      </c>
      <c r="AI564" s="444">
        <v>22005452</v>
      </c>
      <c r="AJ564" s="444" t="s">
        <v>4260</v>
      </c>
      <c r="AK564" s="447" t="s">
        <v>6930</v>
      </c>
      <c r="AL564" s="444" t="s">
        <v>5781</v>
      </c>
      <c r="AM564" s="444" t="s">
        <v>5782</v>
      </c>
      <c r="AO564" s="444" t="s">
        <v>5312</v>
      </c>
      <c r="AQ564" s="444" t="s">
        <v>5312</v>
      </c>
    </row>
    <row r="565" spans="5:43" x14ac:dyDescent="0.3">
      <c r="E565" s="445" t="s">
        <v>8126</v>
      </c>
      <c r="F565" s="446" t="s">
        <v>6925</v>
      </c>
      <c r="G565" s="444" t="s">
        <v>578</v>
      </c>
      <c r="H565" s="444" t="s">
        <v>2228</v>
      </c>
      <c r="I565" s="444" t="s">
        <v>2229</v>
      </c>
      <c r="J565" s="444" t="s">
        <v>9</v>
      </c>
      <c r="K565" s="444" t="s">
        <v>289</v>
      </c>
      <c r="L565" s="444" t="s">
        <v>4</v>
      </c>
      <c r="M565" s="444" t="s">
        <v>295</v>
      </c>
      <c r="N565" s="444" t="s">
        <v>102</v>
      </c>
      <c r="O565" s="444" t="s">
        <v>5308</v>
      </c>
      <c r="P565" s="444" t="s">
        <v>13</v>
      </c>
      <c r="Q565" s="444" t="s">
        <v>5309</v>
      </c>
      <c r="R565" s="444" t="s">
        <v>33</v>
      </c>
      <c r="S565" s="444" t="s">
        <v>4393</v>
      </c>
      <c r="T565" s="444" t="s">
        <v>35</v>
      </c>
      <c r="U565" s="444" t="s">
        <v>5426</v>
      </c>
      <c r="V565" s="444">
        <v>50103</v>
      </c>
      <c r="W565" s="444" t="s">
        <v>118</v>
      </c>
      <c r="X565" s="444" t="s">
        <v>1</v>
      </c>
      <c r="Y565" s="444" t="s">
        <v>3</v>
      </c>
      <c r="Z565" s="444" t="s">
        <v>3928</v>
      </c>
      <c r="AA565" s="444" t="s">
        <v>4789</v>
      </c>
      <c r="AB565" s="444" t="s">
        <v>289</v>
      </c>
      <c r="AC565" s="444" t="s">
        <v>5190</v>
      </c>
      <c r="AD565" s="444" t="s">
        <v>856</v>
      </c>
      <c r="AE565" s="444" t="s">
        <v>2987</v>
      </c>
      <c r="AF565" s="444" t="s">
        <v>2230</v>
      </c>
      <c r="AG565" s="444" t="s">
        <v>2715</v>
      </c>
      <c r="AH565" s="444">
        <v>22006750</v>
      </c>
      <c r="AI565" s="444" t="s">
        <v>4769</v>
      </c>
      <c r="AJ565" s="444" t="s">
        <v>5191</v>
      </c>
      <c r="AK565" s="447" t="s">
        <v>6926</v>
      </c>
      <c r="AL565" s="444" t="s">
        <v>4912</v>
      </c>
      <c r="AM565" s="444" t="s">
        <v>6927</v>
      </c>
      <c r="AO565" s="444" t="s">
        <v>5312</v>
      </c>
      <c r="AQ565" s="444" t="s">
        <v>5312</v>
      </c>
    </row>
    <row r="566" spans="5:43" x14ac:dyDescent="0.3">
      <c r="E566" s="445" t="s">
        <v>8153</v>
      </c>
      <c r="F566" s="446" t="s">
        <v>7012</v>
      </c>
      <c r="G566" s="444" t="s">
        <v>596</v>
      </c>
      <c r="H566" s="444" t="s">
        <v>2287</v>
      </c>
      <c r="I566" s="444" t="s">
        <v>4167</v>
      </c>
      <c r="J566" s="444" t="s">
        <v>295</v>
      </c>
      <c r="K566" s="444" t="s">
        <v>4215</v>
      </c>
      <c r="L566" s="444" t="s">
        <v>9</v>
      </c>
      <c r="M566" s="444" t="s">
        <v>4728</v>
      </c>
      <c r="N566" s="444" t="s">
        <v>102</v>
      </c>
      <c r="O566" s="444" t="s">
        <v>5308</v>
      </c>
      <c r="P566" s="444" t="s">
        <v>13</v>
      </c>
      <c r="Q566" s="444" t="s">
        <v>6387</v>
      </c>
      <c r="R566" s="444" t="s">
        <v>33</v>
      </c>
      <c r="S566" s="444" t="s">
        <v>4393</v>
      </c>
      <c r="T566" s="444" t="s">
        <v>35</v>
      </c>
      <c r="U566" s="444" t="s">
        <v>5426</v>
      </c>
      <c r="V566" s="444">
        <v>70402</v>
      </c>
      <c r="W566" s="444" t="s">
        <v>60</v>
      </c>
      <c r="X566" s="444" t="s">
        <v>4</v>
      </c>
      <c r="Y566" s="444" t="s">
        <v>2</v>
      </c>
      <c r="Z566" s="444" t="s">
        <v>4047</v>
      </c>
      <c r="AA566" s="444" t="s">
        <v>4215</v>
      </c>
      <c r="AB566" s="444" t="s">
        <v>4851</v>
      </c>
      <c r="AC566" s="444" t="s">
        <v>840</v>
      </c>
      <c r="AD566" s="444" t="s">
        <v>839</v>
      </c>
      <c r="AE566" s="444" t="s">
        <v>5830</v>
      </c>
      <c r="AF566" s="444" t="s">
        <v>5206</v>
      </c>
      <c r="AG566" s="444" t="s">
        <v>3332</v>
      </c>
      <c r="AH566" s="444">
        <v>27541020</v>
      </c>
      <c r="AI566" s="444">
        <v>22007260</v>
      </c>
      <c r="AJ566" s="444" t="s">
        <v>4514</v>
      </c>
      <c r="AK566" s="447" t="s">
        <v>7013</v>
      </c>
      <c r="AL566" s="444" t="s">
        <v>4853</v>
      </c>
      <c r="AM566" s="444" t="s">
        <v>6071</v>
      </c>
      <c r="AO566" s="444" t="s">
        <v>5312</v>
      </c>
      <c r="AQ566" s="444" t="s">
        <v>5312</v>
      </c>
    </row>
    <row r="567" spans="5:43" x14ac:dyDescent="0.3">
      <c r="E567" s="445" t="s">
        <v>8145</v>
      </c>
      <c r="F567" s="446" t="s">
        <v>6988</v>
      </c>
      <c r="G567" s="444" t="s">
        <v>303</v>
      </c>
      <c r="H567" s="444" t="s">
        <v>2268</v>
      </c>
      <c r="I567" s="444" t="s">
        <v>2269</v>
      </c>
      <c r="J567" s="444" t="s">
        <v>295</v>
      </c>
      <c r="K567" s="444" t="s">
        <v>4215</v>
      </c>
      <c r="L567" s="444" t="s">
        <v>5</v>
      </c>
      <c r="M567" s="444" t="s">
        <v>4728</v>
      </c>
      <c r="N567" s="444" t="s">
        <v>102</v>
      </c>
      <c r="O567" s="444" t="s">
        <v>5308</v>
      </c>
      <c r="P567" s="444" t="s">
        <v>13</v>
      </c>
      <c r="Q567" s="444" t="s">
        <v>6387</v>
      </c>
      <c r="R567" s="444" t="s">
        <v>33</v>
      </c>
      <c r="S567" s="444" t="s">
        <v>4393</v>
      </c>
      <c r="T567" s="444" t="s">
        <v>33</v>
      </c>
      <c r="U567" s="444" t="s">
        <v>5310</v>
      </c>
      <c r="V567" s="444">
        <v>70307</v>
      </c>
      <c r="W567" s="444" t="s">
        <v>60</v>
      </c>
      <c r="X567" s="444" t="s">
        <v>3</v>
      </c>
      <c r="Y567" s="444" t="s">
        <v>7</v>
      </c>
      <c r="Z567" s="444" t="s">
        <v>4045</v>
      </c>
      <c r="AA567" s="444" t="s">
        <v>4215</v>
      </c>
      <c r="AB567" s="444" t="s">
        <v>738</v>
      </c>
      <c r="AC567" s="444" t="s">
        <v>5001</v>
      </c>
      <c r="AD567" s="444" t="s">
        <v>2270</v>
      </c>
      <c r="AE567" s="444" t="s">
        <v>5830</v>
      </c>
      <c r="AF567" s="444" t="s">
        <v>3329</v>
      </c>
      <c r="AG567" s="444" t="s">
        <v>3576</v>
      </c>
      <c r="AH567" s="444">
        <v>22002910</v>
      </c>
      <c r="AI567" s="444" t="s">
        <v>4769</v>
      </c>
      <c r="AJ567" s="444" t="s">
        <v>5204</v>
      </c>
      <c r="AK567" s="447" t="s">
        <v>6989</v>
      </c>
      <c r="AL567" s="444" t="s">
        <v>5948</v>
      </c>
      <c r="AM567" s="444" t="s">
        <v>5947</v>
      </c>
      <c r="AO567" s="444" t="s">
        <v>5312</v>
      </c>
      <c r="AQ567" s="444" t="s">
        <v>5312</v>
      </c>
    </row>
    <row r="568" spans="5:43" x14ac:dyDescent="0.3">
      <c r="E568" s="445" t="s">
        <v>8147</v>
      </c>
      <c r="F568" s="446" t="s">
        <v>6993</v>
      </c>
      <c r="G568" s="444" t="s">
        <v>592</v>
      </c>
      <c r="H568" s="444" t="s">
        <v>2274</v>
      </c>
      <c r="I568" s="444" t="s">
        <v>4166</v>
      </c>
      <c r="J568" s="444" t="s">
        <v>4739</v>
      </c>
      <c r="K568" s="444" t="s">
        <v>3281</v>
      </c>
      <c r="L568" s="444" t="s">
        <v>5</v>
      </c>
      <c r="M568" s="444" t="s">
        <v>4739</v>
      </c>
      <c r="N568" s="444" t="s">
        <v>102</v>
      </c>
      <c r="O568" s="444" t="s">
        <v>5308</v>
      </c>
      <c r="P568" s="444" t="s">
        <v>13</v>
      </c>
      <c r="Q568" s="444" t="s">
        <v>5950</v>
      </c>
      <c r="R568" s="444" t="s">
        <v>33</v>
      </c>
      <c r="S568" s="444" t="s">
        <v>4393</v>
      </c>
      <c r="T568" s="444" t="s">
        <v>35</v>
      </c>
      <c r="U568" s="444" t="s">
        <v>5426</v>
      </c>
      <c r="V568" s="444">
        <v>70102</v>
      </c>
      <c r="W568" s="444" t="s">
        <v>60</v>
      </c>
      <c r="X568" s="444" t="s">
        <v>1</v>
      </c>
      <c r="Y568" s="444" t="s">
        <v>2</v>
      </c>
      <c r="Z568" s="444" t="s">
        <v>4032</v>
      </c>
      <c r="AA568" s="444" t="s">
        <v>4215</v>
      </c>
      <c r="AB568" s="444" t="s">
        <v>4215</v>
      </c>
      <c r="AC568" s="444" t="s">
        <v>5069</v>
      </c>
      <c r="AD568" s="444" t="s">
        <v>4199</v>
      </c>
      <c r="AE568" s="444" t="s">
        <v>5830</v>
      </c>
      <c r="AF568" s="444" t="s">
        <v>4513</v>
      </c>
      <c r="AG568" s="444" t="s">
        <v>3158</v>
      </c>
      <c r="AH568" s="444">
        <v>22064771</v>
      </c>
      <c r="AI568" s="444" t="s">
        <v>4769</v>
      </c>
      <c r="AJ568" s="444" t="s">
        <v>6994</v>
      </c>
      <c r="AK568" s="447" t="s">
        <v>6995</v>
      </c>
      <c r="AL568" s="444" t="s">
        <v>5070</v>
      </c>
      <c r="AM568" s="444" t="s">
        <v>6395</v>
      </c>
      <c r="AO568" s="444" t="s">
        <v>5312</v>
      </c>
      <c r="AQ568" s="444" t="s">
        <v>5312</v>
      </c>
    </row>
    <row r="569" spans="5:43" x14ac:dyDescent="0.3">
      <c r="E569" s="445" t="s">
        <v>8149</v>
      </c>
      <c r="F569" s="446" t="s">
        <v>7000</v>
      </c>
      <c r="G569" s="444" t="s">
        <v>594</v>
      </c>
      <c r="H569" s="444" t="s">
        <v>2276</v>
      </c>
      <c r="I569" s="444" t="s">
        <v>2277</v>
      </c>
      <c r="J569" s="444" t="s">
        <v>6</v>
      </c>
      <c r="K569" s="444" t="s">
        <v>756</v>
      </c>
      <c r="L569" s="444" t="s">
        <v>6</v>
      </c>
      <c r="M569" s="444" t="s">
        <v>15</v>
      </c>
      <c r="N569" s="444" t="s">
        <v>102</v>
      </c>
      <c r="O569" s="444" t="s">
        <v>5308</v>
      </c>
      <c r="P569" s="444" t="s">
        <v>13</v>
      </c>
      <c r="Q569" s="444" t="s">
        <v>6387</v>
      </c>
      <c r="R569" s="444" t="s">
        <v>33</v>
      </c>
      <c r="S569" s="444" t="s">
        <v>4393</v>
      </c>
      <c r="T569" s="444" t="s">
        <v>35</v>
      </c>
      <c r="U569" s="444" t="s">
        <v>5426</v>
      </c>
      <c r="V569" s="444">
        <v>30512</v>
      </c>
      <c r="W569" s="444" t="s">
        <v>48</v>
      </c>
      <c r="X569" s="444" t="s">
        <v>5</v>
      </c>
      <c r="Y569" s="444" t="s">
        <v>14</v>
      </c>
      <c r="Z569" s="444" t="s">
        <v>4719</v>
      </c>
      <c r="AA569" s="444" t="s">
        <v>120</v>
      </c>
      <c r="AB569" s="444" t="s">
        <v>756</v>
      </c>
      <c r="AC569" s="444" t="s">
        <v>5073</v>
      </c>
      <c r="AD569" s="444" t="s">
        <v>2278</v>
      </c>
      <c r="AE569" s="444" t="s">
        <v>1103</v>
      </c>
      <c r="AF569" s="444" t="s">
        <v>2279</v>
      </c>
      <c r="AG569" s="444" t="s">
        <v>2931</v>
      </c>
      <c r="AH569" s="444" t="s">
        <v>4769</v>
      </c>
      <c r="AI569" s="444">
        <v>89721251</v>
      </c>
      <c r="AJ569" s="444" t="s">
        <v>2634</v>
      </c>
      <c r="AK569" s="447" t="s">
        <v>7001</v>
      </c>
      <c r="AL569" s="444" t="s">
        <v>5221</v>
      </c>
      <c r="AM569" s="444" t="s">
        <v>5675</v>
      </c>
      <c r="AO569" s="444" t="s">
        <v>5312</v>
      </c>
      <c r="AQ569" s="444" t="s">
        <v>5312</v>
      </c>
    </row>
    <row r="570" spans="5:43" x14ac:dyDescent="0.3">
      <c r="E570" s="445" t="s">
        <v>8138</v>
      </c>
      <c r="F570" s="446" t="s">
        <v>6965</v>
      </c>
      <c r="G570" s="444" t="s">
        <v>918</v>
      </c>
      <c r="H570" s="444" t="s">
        <v>2256</v>
      </c>
      <c r="I570" s="444" t="s">
        <v>2257</v>
      </c>
      <c r="J570" s="444" t="s">
        <v>10</v>
      </c>
      <c r="K570" s="444" t="s">
        <v>786</v>
      </c>
      <c r="L570" s="444" t="s">
        <v>2</v>
      </c>
      <c r="M570" s="444" t="s">
        <v>743</v>
      </c>
      <c r="N570" s="444" t="s">
        <v>102</v>
      </c>
      <c r="O570" s="444" t="s">
        <v>5308</v>
      </c>
      <c r="P570" s="444" t="s">
        <v>13</v>
      </c>
      <c r="Q570" s="444" t="s">
        <v>5309</v>
      </c>
      <c r="R570" s="444" t="s">
        <v>33</v>
      </c>
      <c r="S570" s="444" t="s">
        <v>4393</v>
      </c>
      <c r="T570" s="444" t="s">
        <v>35</v>
      </c>
      <c r="U570" s="444" t="s">
        <v>5426</v>
      </c>
      <c r="V570" s="444">
        <v>50207</v>
      </c>
      <c r="W570" s="444" t="s">
        <v>118</v>
      </c>
      <c r="X570" s="444" t="s">
        <v>2</v>
      </c>
      <c r="Y570" s="444" t="s">
        <v>7</v>
      </c>
      <c r="Z570" s="444" t="s">
        <v>3936</v>
      </c>
      <c r="AA570" s="444" t="s">
        <v>4789</v>
      </c>
      <c r="AB570" s="444" t="s">
        <v>786</v>
      </c>
      <c r="AC570" s="444" t="s">
        <v>5197</v>
      </c>
      <c r="AD570" s="444" t="s">
        <v>766</v>
      </c>
      <c r="AE570" s="444" t="s">
        <v>2987</v>
      </c>
      <c r="AF570" s="444" t="s">
        <v>2258</v>
      </c>
      <c r="AG570" s="444" t="s">
        <v>2718</v>
      </c>
      <c r="AH570" s="444">
        <v>26849171</v>
      </c>
      <c r="AI570" s="444">
        <v>85156009</v>
      </c>
      <c r="AJ570" s="444" t="s">
        <v>4510</v>
      </c>
      <c r="AK570" s="447" t="s">
        <v>6966</v>
      </c>
      <c r="AL570" s="444" t="s">
        <v>5110</v>
      </c>
      <c r="AM570" s="444" t="s">
        <v>6967</v>
      </c>
      <c r="AO570" s="444" t="s">
        <v>5312</v>
      </c>
      <c r="AQ570" s="444" t="s">
        <v>5312</v>
      </c>
    </row>
    <row r="571" spans="5:43" x14ac:dyDescent="0.3">
      <c r="E571" s="445" t="s">
        <v>8150</v>
      </c>
      <c r="F571" s="446" t="s">
        <v>7002</v>
      </c>
      <c r="G571" s="444" t="s">
        <v>923</v>
      </c>
      <c r="H571" s="444" t="s">
        <v>2280</v>
      </c>
      <c r="I571" s="444" t="s">
        <v>3578</v>
      </c>
      <c r="J571" s="444" t="s">
        <v>4742</v>
      </c>
      <c r="K571" s="444" t="s">
        <v>800</v>
      </c>
      <c r="L571" s="444" t="s">
        <v>2</v>
      </c>
      <c r="M571" s="444" t="s">
        <v>4730</v>
      </c>
      <c r="N571" s="444" t="s">
        <v>102</v>
      </c>
      <c r="O571" s="444" t="s">
        <v>5308</v>
      </c>
      <c r="P571" s="444" t="s">
        <v>13</v>
      </c>
      <c r="Q571" s="444" t="s">
        <v>5309</v>
      </c>
      <c r="R571" s="444" t="s">
        <v>33</v>
      </c>
      <c r="S571" s="444" t="s">
        <v>4393</v>
      </c>
      <c r="T571" s="444" t="s">
        <v>35</v>
      </c>
      <c r="U571" s="444" t="s">
        <v>5426</v>
      </c>
      <c r="V571" s="444">
        <v>60111</v>
      </c>
      <c r="W571" s="444" t="s">
        <v>72</v>
      </c>
      <c r="X571" s="444" t="s">
        <v>1</v>
      </c>
      <c r="Y571" s="444" t="s">
        <v>13</v>
      </c>
      <c r="Z571" s="444" t="s">
        <v>3988</v>
      </c>
      <c r="AA571" s="444" t="s">
        <v>73</v>
      </c>
      <c r="AB571" s="444" t="s">
        <v>73</v>
      </c>
      <c r="AC571" s="444" t="s">
        <v>735</v>
      </c>
      <c r="AD571" s="444" t="s">
        <v>487</v>
      </c>
      <c r="AE571" s="444" t="s">
        <v>5591</v>
      </c>
      <c r="AF571" s="444" t="s">
        <v>2281</v>
      </c>
      <c r="AG571" s="444" t="s">
        <v>3162</v>
      </c>
      <c r="AH571" s="444">
        <v>26400989</v>
      </c>
      <c r="AI571" s="444">
        <v>26400989</v>
      </c>
      <c r="AJ571" s="444" t="s">
        <v>7004</v>
      </c>
      <c r="AK571" s="447" t="s">
        <v>7003</v>
      </c>
      <c r="AL571" s="444" t="s">
        <v>5797</v>
      </c>
      <c r="AM571" s="444" t="s">
        <v>5798</v>
      </c>
      <c r="AO571" s="444" t="s">
        <v>5312</v>
      </c>
      <c r="AQ571" s="444" t="s">
        <v>5312</v>
      </c>
    </row>
    <row r="572" spans="5:43" x14ac:dyDescent="0.3">
      <c r="E572" s="445" t="s">
        <v>8115</v>
      </c>
      <c r="F572" s="446" t="s">
        <v>6890</v>
      </c>
      <c r="G572" s="444" t="s">
        <v>483</v>
      </c>
      <c r="H572" s="444" t="s">
        <v>2208</v>
      </c>
      <c r="I572" s="444" t="s">
        <v>2209</v>
      </c>
      <c r="J572" s="444" t="s">
        <v>2</v>
      </c>
      <c r="K572" s="444" t="s">
        <v>164</v>
      </c>
      <c r="L572" s="444" t="s">
        <v>4</v>
      </c>
      <c r="M572" s="444" t="s">
        <v>5</v>
      </c>
      <c r="N572" s="444" t="s">
        <v>102</v>
      </c>
      <c r="O572" s="444" t="s">
        <v>5308</v>
      </c>
      <c r="P572" s="444" t="s">
        <v>13</v>
      </c>
      <c r="Q572" s="444" t="s">
        <v>5309</v>
      </c>
      <c r="R572" s="444" t="s">
        <v>33</v>
      </c>
      <c r="S572" s="444" t="s">
        <v>4393</v>
      </c>
      <c r="T572" s="444" t="s">
        <v>35</v>
      </c>
      <c r="U572" s="444" t="s">
        <v>5426</v>
      </c>
      <c r="V572" s="444">
        <v>10705</v>
      </c>
      <c r="W572" s="444" t="s">
        <v>33</v>
      </c>
      <c r="X572" s="444" t="s">
        <v>7</v>
      </c>
      <c r="Y572" s="444" t="s">
        <v>5</v>
      </c>
      <c r="Z572" s="444" t="s">
        <v>3674</v>
      </c>
      <c r="AA572" s="444" t="s">
        <v>34</v>
      </c>
      <c r="AB572" s="444" t="s">
        <v>4903</v>
      </c>
      <c r="AC572" s="444" t="s">
        <v>319</v>
      </c>
      <c r="AD572" s="444" t="s">
        <v>319</v>
      </c>
      <c r="AE572" s="444" t="s">
        <v>1103</v>
      </c>
      <c r="AF572" s="444" t="s">
        <v>3574</v>
      </c>
      <c r="AG572" s="444" t="s">
        <v>3327</v>
      </c>
      <c r="AH572" s="444">
        <v>21013715</v>
      </c>
      <c r="AI572" s="444" t="s">
        <v>4769</v>
      </c>
      <c r="AJ572" s="444" t="s">
        <v>6892</v>
      </c>
      <c r="AK572" s="447" t="s">
        <v>6891</v>
      </c>
      <c r="AL572" s="444" t="s">
        <v>5185</v>
      </c>
      <c r="AM572" s="444" t="s">
        <v>6893</v>
      </c>
      <c r="AO572" s="444" t="s">
        <v>5312</v>
      </c>
      <c r="AQ572" s="444" t="s">
        <v>5312</v>
      </c>
    </row>
    <row r="573" spans="5:43" x14ac:dyDescent="0.3">
      <c r="E573" s="445" t="s">
        <v>8132</v>
      </c>
      <c r="F573" s="446" t="s">
        <v>6948</v>
      </c>
      <c r="G573" s="444" t="s">
        <v>586</v>
      </c>
      <c r="H573" s="444" t="s">
        <v>2241</v>
      </c>
      <c r="I573" s="444" t="s">
        <v>3052</v>
      </c>
      <c r="J573" s="444" t="s">
        <v>62</v>
      </c>
      <c r="K573" s="444" t="s">
        <v>109</v>
      </c>
      <c r="L573" s="444" t="s">
        <v>6</v>
      </c>
      <c r="M573" s="444" t="s">
        <v>11</v>
      </c>
      <c r="N573" s="444" t="s">
        <v>102</v>
      </c>
      <c r="O573" s="444" t="s">
        <v>5308</v>
      </c>
      <c r="P573" s="444" t="s">
        <v>13</v>
      </c>
      <c r="Q573" s="444" t="s">
        <v>6387</v>
      </c>
      <c r="R573" s="444" t="s">
        <v>33</v>
      </c>
      <c r="S573" s="444" t="s">
        <v>4393</v>
      </c>
      <c r="T573" s="444" t="s">
        <v>35</v>
      </c>
      <c r="U573" s="444" t="s">
        <v>5426</v>
      </c>
      <c r="V573" s="444">
        <v>20213</v>
      </c>
      <c r="W573" s="444" t="s">
        <v>35</v>
      </c>
      <c r="X573" s="444" t="s">
        <v>2</v>
      </c>
      <c r="Y573" s="444" t="s">
        <v>15</v>
      </c>
      <c r="Z573" s="444" t="s">
        <v>6252</v>
      </c>
      <c r="AA573" s="444" t="s">
        <v>58</v>
      </c>
      <c r="AB573" s="444" t="s">
        <v>4802</v>
      </c>
      <c r="AC573" s="444" t="s">
        <v>6253</v>
      </c>
      <c r="AD573" s="444" t="s">
        <v>719</v>
      </c>
      <c r="AE573" s="444" t="s">
        <v>5615</v>
      </c>
      <c r="AF573" s="444" t="s">
        <v>3155</v>
      </c>
      <c r="AG573" s="444" t="s">
        <v>3154</v>
      </c>
      <c r="AH573" s="444">
        <v>22019434</v>
      </c>
      <c r="AI573" s="444" t="s">
        <v>4769</v>
      </c>
      <c r="AJ573" s="444" t="s">
        <v>3459</v>
      </c>
      <c r="AK573" s="447" t="s">
        <v>6949</v>
      </c>
      <c r="AL573" s="444" t="s">
        <v>4938</v>
      </c>
      <c r="AM573" s="444" t="s">
        <v>5630</v>
      </c>
      <c r="AO573" s="444" t="s">
        <v>5312</v>
      </c>
      <c r="AQ573" s="444" t="s">
        <v>5312</v>
      </c>
    </row>
    <row r="574" spans="5:43" x14ac:dyDescent="0.3">
      <c r="E574" s="445" t="s">
        <v>8135</v>
      </c>
      <c r="F574" s="446" t="s">
        <v>6957</v>
      </c>
      <c r="G574" s="444" t="s">
        <v>1014</v>
      </c>
      <c r="H574" s="444" t="s">
        <v>2247</v>
      </c>
      <c r="I574" s="444" t="s">
        <v>2248</v>
      </c>
      <c r="J574" s="444" t="s">
        <v>62</v>
      </c>
      <c r="K574" s="444" t="s">
        <v>109</v>
      </c>
      <c r="L574" s="444" t="s">
        <v>13</v>
      </c>
      <c r="M574" s="444" t="s">
        <v>11</v>
      </c>
      <c r="N574" s="444" t="s">
        <v>102</v>
      </c>
      <c r="O574" s="444" t="s">
        <v>5308</v>
      </c>
      <c r="P574" s="444" t="s">
        <v>13</v>
      </c>
      <c r="Q574" s="444" t="s">
        <v>6387</v>
      </c>
      <c r="R574" s="444" t="s">
        <v>33</v>
      </c>
      <c r="S574" s="444" t="s">
        <v>4393</v>
      </c>
      <c r="T574" s="444" t="s">
        <v>35</v>
      </c>
      <c r="U574" s="444" t="s">
        <v>5426</v>
      </c>
      <c r="V574" s="444">
        <v>21010</v>
      </c>
      <c r="W574" s="444" t="s">
        <v>35</v>
      </c>
      <c r="X574" s="444" t="s">
        <v>11</v>
      </c>
      <c r="Y574" s="444" t="s">
        <v>11</v>
      </c>
      <c r="Z574" s="444" t="s">
        <v>3805</v>
      </c>
      <c r="AA574" s="444" t="s">
        <v>58</v>
      </c>
      <c r="AB574" s="444" t="s">
        <v>109</v>
      </c>
      <c r="AC574" s="444" t="s">
        <v>5195</v>
      </c>
      <c r="AD574" s="444" t="s">
        <v>2249</v>
      </c>
      <c r="AE574" s="444" t="s">
        <v>5615</v>
      </c>
      <c r="AF574" s="444" t="s">
        <v>6958</v>
      </c>
      <c r="AG574" s="444" t="s">
        <v>2928</v>
      </c>
      <c r="AH574" s="444">
        <v>24788906</v>
      </c>
      <c r="AI574" s="444">
        <v>24788906</v>
      </c>
      <c r="AJ574" s="444" t="s">
        <v>2635</v>
      </c>
      <c r="AK574" s="447" t="s">
        <v>6959</v>
      </c>
      <c r="AL574" s="444" t="s">
        <v>5143</v>
      </c>
      <c r="AM574" s="444" t="s">
        <v>6693</v>
      </c>
      <c r="AO574" s="444" t="s">
        <v>5312</v>
      </c>
      <c r="AQ574" s="444" t="s">
        <v>5312</v>
      </c>
    </row>
    <row r="575" spans="5:43" x14ac:dyDescent="0.3">
      <c r="E575" s="445" t="s">
        <v>8156</v>
      </c>
      <c r="F575" s="446" t="s">
        <v>7019</v>
      </c>
      <c r="G575" s="444" t="s">
        <v>348</v>
      </c>
      <c r="H575" s="444" t="s">
        <v>2291</v>
      </c>
      <c r="I575" s="444" t="s">
        <v>3055</v>
      </c>
      <c r="J575" s="444" t="s">
        <v>4</v>
      </c>
      <c r="K575" s="444" t="s">
        <v>57</v>
      </c>
      <c r="L575" s="444" t="s">
        <v>3</v>
      </c>
      <c r="M575" s="444" t="s">
        <v>10</v>
      </c>
      <c r="N575" s="444" t="s">
        <v>102</v>
      </c>
      <c r="O575" s="444" t="s">
        <v>5308</v>
      </c>
      <c r="P575" s="444" t="s">
        <v>13</v>
      </c>
      <c r="Q575" s="444" t="s">
        <v>6387</v>
      </c>
      <c r="R575" s="444" t="s">
        <v>33</v>
      </c>
      <c r="S575" s="444" t="s">
        <v>4393</v>
      </c>
      <c r="T575" s="444" t="s">
        <v>35</v>
      </c>
      <c r="U575" s="444" t="s">
        <v>5426</v>
      </c>
      <c r="V575" s="444">
        <v>20212</v>
      </c>
      <c r="W575" s="444" t="s">
        <v>35</v>
      </c>
      <c r="X575" s="444" t="s">
        <v>2</v>
      </c>
      <c r="Y575" s="444" t="s">
        <v>14</v>
      </c>
      <c r="Z575" s="444" t="s">
        <v>3760</v>
      </c>
      <c r="AA575" s="444" t="s">
        <v>58</v>
      </c>
      <c r="AB575" s="444" t="s">
        <v>4802</v>
      </c>
      <c r="AC575" s="444" t="s">
        <v>5207</v>
      </c>
      <c r="AD575" s="444" t="s">
        <v>124</v>
      </c>
      <c r="AE575" s="444" t="s">
        <v>1103</v>
      </c>
      <c r="AF575" s="444" t="s">
        <v>5208</v>
      </c>
      <c r="AG575" s="444" t="s">
        <v>3461</v>
      </c>
      <c r="AH575" s="444">
        <v>22005169</v>
      </c>
      <c r="AI575" s="444" t="s">
        <v>4769</v>
      </c>
      <c r="AJ575" s="444" t="s">
        <v>4224</v>
      </c>
      <c r="AK575" s="447" t="s">
        <v>7020</v>
      </c>
      <c r="AL575" s="444" t="s">
        <v>4804</v>
      </c>
      <c r="AM575" s="444" t="s">
        <v>5580</v>
      </c>
      <c r="AO575" s="444" t="s">
        <v>5312</v>
      </c>
      <c r="AQ575" s="444" t="s">
        <v>5312</v>
      </c>
    </row>
    <row r="576" spans="5:43" x14ac:dyDescent="0.3">
      <c r="E576" s="445" t="s">
        <v>8140</v>
      </c>
      <c r="F576" s="446" t="s">
        <v>6973</v>
      </c>
      <c r="G576" s="444" t="s">
        <v>3515</v>
      </c>
      <c r="H576" s="444" t="s">
        <v>3516</v>
      </c>
      <c r="I576" s="444" t="s">
        <v>3520</v>
      </c>
      <c r="J576" s="444" t="s">
        <v>4</v>
      </c>
      <c r="K576" s="444" t="s">
        <v>57</v>
      </c>
      <c r="L576" s="444" t="s">
        <v>4</v>
      </c>
      <c r="M576" s="444" t="s">
        <v>10</v>
      </c>
      <c r="N576" s="444" t="s">
        <v>102</v>
      </c>
      <c r="O576" s="444" t="s">
        <v>5308</v>
      </c>
      <c r="P576" s="444" t="s">
        <v>13</v>
      </c>
      <c r="Q576" s="444" t="s">
        <v>6387</v>
      </c>
      <c r="R576" s="444" t="s">
        <v>33</v>
      </c>
      <c r="S576" s="444" t="s">
        <v>4393</v>
      </c>
      <c r="T576" s="444" t="s">
        <v>35</v>
      </c>
      <c r="U576" s="444" t="s">
        <v>5426</v>
      </c>
      <c r="V576" s="444">
        <v>21203</v>
      </c>
      <c r="W576" s="444" t="s">
        <v>35</v>
      </c>
      <c r="X576" s="444" t="s">
        <v>14</v>
      </c>
      <c r="Y576" s="444" t="s">
        <v>3</v>
      </c>
      <c r="Z576" s="444" t="s">
        <v>3817</v>
      </c>
      <c r="AA576" s="444" t="s">
        <v>58</v>
      </c>
      <c r="AB576" s="444" t="s">
        <v>5198</v>
      </c>
      <c r="AC576" s="444" t="s">
        <v>675</v>
      </c>
      <c r="AD576" s="444" t="s">
        <v>3525</v>
      </c>
      <c r="AE576" s="444" t="s">
        <v>1103</v>
      </c>
      <c r="AF576" s="444" t="s">
        <v>368</v>
      </c>
      <c r="AG576" s="444" t="s">
        <v>6974</v>
      </c>
      <c r="AH576" s="444">
        <v>24760069</v>
      </c>
      <c r="AI576" s="444">
        <v>24760950</v>
      </c>
      <c r="AJ576" s="444" t="s">
        <v>4218</v>
      </c>
      <c r="AK576" s="447" t="s">
        <v>6975</v>
      </c>
      <c r="AL576" s="444" t="s">
        <v>5200</v>
      </c>
      <c r="AM576" s="444" t="s">
        <v>5635</v>
      </c>
      <c r="AN576" s="444" t="s">
        <v>5317</v>
      </c>
      <c r="AO576" s="444" t="s">
        <v>5312</v>
      </c>
      <c r="AQ576" s="444" t="s">
        <v>5312</v>
      </c>
    </row>
    <row r="577" spans="5:43" x14ac:dyDescent="0.3">
      <c r="E577" s="445" t="s">
        <v>8137</v>
      </c>
      <c r="F577" s="446" t="s">
        <v>6963</v>
      </c>
      <c r="G577" s="444" t="s">
        <v>301</v>
      </c>
      <c r="H577" s="444" t="s">
        <v>2253</v>
      </c>
      <c r="I577" s="444" t="s">
        <v>2254</v>
      </c>
      <c r="J577" s="444" t="s">
        <v>4741</v>
      </c>
      <c r="K577" s="444" t="s">
        <v>101</v>
      </c>
      <c r="L577" s="444" t="s">
        <v>5</v>
      </c>
      <c r="M577" s="444" t="s">
        <v>99</v>
      </c>
      <c r="N577" s="444" t="s">
        <v>102</v>
      </c>
      <c r="O577" s="444" t="s">
        <v>5308</v>
      </c>
      <c r="P577" s="444" t="s">
        <v>13</v>
      </c>
      <c r="Q577" s="444" t="s">
        <v>6387</v>
      </c>
      <c r="R577" s="444" t="s">
        <v>33</v>
      </c>
      <c r="S577" s="444" t="s">
        <v>4393</v>
      </c>
      <c r="T577" s="444" t="s">
        <v>35</v>
      </c>
      <c r="U577" s="444" t="s">
        <v>5426</v>
      </c>
      <c r="V577" s="444">
        <v>41001</v>
      </c>
      <c r="W577" s="444" t="s">
        <v>102</v>
      </c>
      <c r="X577" s="444" t="s">
        <v>11</v>
      </c>
      <c r="Y577" s="444" t="s">
        <v>1</v>
      </c>
      <c r="Z577" s="444" t="s">
        <v>3922</v>
      </c>
      <c r="AA577" s="444" t="s">
        <v>103</v>
      </c>
      <c r="AB577" s="444" t="s">
        <v>101</v>
      </c>
      <c r="AC577" s="444" t="s">
        <v>740</v>
      </c>
      <c r="AD577" s="444" t="s">
        <v>770</v>
      </c>
      <c r="AE577" s="444" t="s">
        <v>5615</v>
      </c>
      <c r="AF577" s="444" t="s">
        <v>2255</v>
      </c>
      <c r="AG577" s="444" t="s">
        <v>3156</v>
      </c>
      <c r="AH577" s="444">
        <v>44056178</v>
      </c>
      <c r="AI577" s="444">
        <v>22064283</v>
      </c>
      <c r="AJ577" s="444" t="s">
        <v>5196</v>
      </c>
      <c r="AK577" s="447" t="s">
        <v>6964</v>
      </c>
      <c r="AL577" s="444" t="s">
        <v>5165</v>
      </c>
      <c r="AM577" s="444" t="s">
        <v>6777</v>
      </c>
      <c r="AO577" s="444" t="s">
        <v>5312</v>
      </c>
      <c r="AQ577" s="444" t="s">
        <v>5312</v>
      </c>
    </row>
    <row r="578" spans="5:43" x14ac:dyDescent="0.3">
      <c r="E578" s="445" t="s">
        <v>8154</v>
      </c>
      <c r="F578" s="446" t="s">
        <v>7014</v>
      </c>
      <c r="G578" s="444" t="s">
        <v>597</v>
      </c>
      <c r="H578" s="444" t="s">
        <v>2288</v>
      </c>
      <c r="I578" s="444" t="s">
        <v>2289</v>
      </c>
      <c r="J578" s="461" t="s">
        <v>378</v>
      </c>
      <c r="K578" s="462" t="s">
        <v>4216</v>
      </c>
      <c r="L578" s="462" t="s">
        <v>10</v>
      </c>
      <c r="M578" s="461" t="s">
        <v>13</v>
      </c>
      <c r="N578" s="444" t="s">
        <v>102</v>
      </c>
      <c r="O578" s="444" t="s">
        <v>5308</v>
      </c>
      <c r="P578" s="444" t="s">
        <v>13</v>
      </c>
      <c r="Q578" s="444" t="s">
        <v>6387</v>
      </c>
      <c r="R578" s="444" t="s">
        <v>33</v>
      </c>
      <c r="S578" s="444" t="s">
        <v>4393</v>
      </c>
      <c r="T578" s="444" t="s">
        <v>35</v>
      </c>
      <c r="U578" s="444" t="s">
        <v>5426</v>
      </c>
      <c r="V578" s="444">
        <v>21401</v>
      </c>
      <c r="W578" s="444" t="s">
        <v>35</v>
      </c>
      <c r="X578" s="444" t="s">
        <v>110</v>
      </c>
      <c r="Y578" s="444" t="s">
        <v>1</v>
      </c>
      <c r="Z578" s="444" t="s">
        <v>3827</v>
      </c>
      <c r="AA578" s="444" t="s">
        <v>58</v>
      </c>
      <c r="AB578" s="444" t="s">
        <v>111</v>
      </c>
      <c r="AC578" s="444" t="s">
        <v>111</v>
      </c>
      <c r="AD578" s="444" t="s">
        <v>108</v>
      </c>
      <c r="AE578" s="444" t="s">
        <v>5615</v>
      </c>
      <c r="AF578" s="444" t="s">
        <v>201</v>
      </c>
      <c r="AG578" s="444" t="s">
        <v>2932</v>
      </c>
      <c r="AH578" s="444">
        <v>41051139</v>
      </c>
      <c r="AI578" s="444" t="s">
        <v>4769</v>
      </c>
      <c r="AJ578" s="444" t="s">
        <v>4229</v>
      </c>
      <c r="AK578" s="447" t="s">
        <v>7015</v>
      </c>
      <c r="AL578" s="444" t="s">
        <v>5637</v>
      </c>
      <c r="AM578" s="444" t="s">
        <v>5638</v>
      </c>
      <c r="AO578" s="444" t="s">
        <v>5312</v>
      </c>
      <c r="AQ578" s="444" t="s">
        <v>5312</v>
      </c>
    </row>
    <row r="579" spans="5:43" x14ac:dyDescent="0.3">
      <c r="E579" s="445" t="s">
        <v>8133</v>
      </c>
      <c r="F579" s="446" t="s">
        <v>6950</v>
      </c>
      <c r="G579" s="444" t="s">
        <v>587</v>
      </c>
      <c r="H579" s="444" t="s">
        <v>2242</v>
      </c>
      <c r="I579" s="444" t="s">
        <v>2243</v>
      </c>
      <c r="J579" s="444" t="s">
        <v>110</v>
      </c>
      <c r="K579" s="444" t="s">
        <v>377</v>
      </c>
      <c r="L579" s="444" t="s">
        <v>11</v>
      </c>
      <c r="M579" s="444" t="s">
        <v>6</v>
      </c>
      <c r="N579" s="444" t="s">
        <v>102</v>
      </c>
      <c r="O579" s="444" t="s">
        <v>5308</v>
      </c>
      <c r="P579" s="444" t="s">
        <v>13</v>
      </c>
      <c r="Q579" s="444" t="s">
        <v>5309</v>
      </c>
      <c r="R579" s="444" t="s">
        <v>33</v>
      </c>
      <c r="S579" s="444" t="s">
        <v>4393</v>
      </c>
      <c r="T579" s="444" t="s">
        <v>33</v>
      </c>
      <c r="U579" s="444" t="s">
        <v>5310</v>
      </c>
      <c r="V579" s="444">
        <v>11901</v>
      </c>
      <c r="W579" s="444" t="s">
        <v>33</v>
      </c>
      <c r="X579" s="444" t="s">
        <v>378</v>
      </c>
      <c r="Y579" s="444" t="s">
        <v>1</v>
      </c>
      <c r="Z579" s="444" t="s">
        <v>5530</v>
      </c>
      <c r="AA579" s="444" t="s">
        <v>34</v>
      </c>
      <c r="AB579" s="444" t="s">
        <v>377</v>
      </c>
      <c r="AC579" s="444" t="s">
        <v>4815</v>
      </c>
      <c r="AD579" s="444" t="s">
        <v>1122</v>
      </c>
      <c r="AE579" s="444" t="s">
        <v>5531</v>
      </c>
      <c r="AF579" s="444" t="s">
        <v>6951</v>
      </c>
      <c r="AG579" s="444" t="s">
        <v>2716</v>
      </c>
      <c r="AH579" s="444">
        <v>27703561</v>
      </c>
      <c r="AI579" s="444" t="s">
        <v>4769</v>
      </c>
      <c r="AJ579" s="444" t="s">
        <v>6953</v>
      </c>
      <c r="AK579" s="447" t="s">
        <v>6952</v>
      </c>
      <c r="AL579" s="444" t="s">
        <v>5077</v>
      </c>
      <c r="AM579" s="444" t="s">
        <v>6419</v>
      </c>
      <c r="AO579" s="444" t="s">
        <v>5312</v>
      </c>
      <c r="AQ579" s="444" t="s">
        <v>5312</v>
      </c>
    </row>
    <row r="580" spans="5:43" x14ac:dyDescent="0.3">
      <c r="E580" s="445" t="s">
        <v>8121</v>
      </c>
      <c r="F580" s="446" t="s">
        <v>6908</v>
      </c>
      <c r="G580" s="444" t="s">
        <v>503</v>
      </c>
      <c r="H580" s="444" t="s">
        <v>2219</v>
      </c>
      <c r="I580" s="444" t="s">
        <v>6909</v>
      </c>
      <c r="J580" s="444" t="s">
        <v>741</v>
      </c>
      <c r="K580" s="444" t="s">
        <v>39</v>
      </c>
      <c r="L580" s="444" t="s">
        <v>2</v>
      </c>
      <c r="M580" s="444" t="s">
        <v>4</v>
      </c>
      <c r="N580" s="444" t="s">
        <v>102</v>
      </c>
      <c r="O580" s="444" t="s">
        <v>5308</v>
      </c>
      <c r="P580" s="444" t="s">
        <v>13</v>
      </c>
      <c r="Q580" s="444" t="s">
        <v>5309</v>
      </c>
      <c r="R580" s="444" t="s">
        <v>33</v>
      </c>
      <c r="S580" s="444" t="s">
        <v>4393</v>
      </c>
      <c r="T580" s="444" t="s">
        <v>33</v>
      </c>
      <c r="U580" s="444" t="s">
        <v>5310</v>
      </c>
      <c r="V580" s="444">
        <v>10303</v>
      </c>
      <c r="W580" s="444" t="s">
        <v>33</v>
      </c>
      <c r="X580" s="444" t="s">
        <v>3</v>
      </c>
      <c r="Y580" s="444" t="s">
        <v>3</v>
      </c>
      <c r="Z580" s="444" t="s">
        <v>3642</v>
      </c>
      <c r="AA580" s="444" t="s">
        <v>34</v>
      </c>
      <c r="AB580" s="444" t="s">
        <v>39</v>
      </c>
      <c r="AC580" s="444" t="s">
        <v>153</v>
      </c>
      <c r="AD580" s="444" t="s">
        <v>153</v>
      </c>
      <c r="AE580" s="444" t="s">
        <v>1103</v>
      </c>
      <c r="AF580" s="444" t="s">
        <v>6910</v>
      </c>
      <c r="AG580" s="444" t="s">
        <v>6911</v>
      </c>
      <c r="AH580" s="444">
        <v>22595019</v>
      </c>
      <c r="AI580" s="444" t="s">
        <v>4769</v>
      </c>
      <c r="AJ580" s="444" t="s">
        <v>6913</v>
      </c>
      <c r="AK580" s="447" t="s">
        <v>6912</v>
      </c>
      <c r="AL580" s="444" t="s">
        <v>5422</v>
      </c>
      <c r="AM580" s="444" t="s">
        <v>6033</v>
      </c>
      <c r="AO580" s="444" t="s">
        <v>5312</v>
      </c>
      <c r="AQ580" s="444" t="s">
        <v>5312</v>
      </c>
    </row>
    <row r="581" spans="5:43" x14ac:dyDescent="0.3">
      <c r="E581" s="445" t="s">
        <v>8131</v>
      </c>
      <c r="F581" s="446" t="s">
        <v>6943</v>
      </c>
      <c r="G581" s="444" t="s">
        <v>585</v>
      </c>
      <c r="H581" s="444" t="s">
        <v>2239</v>
      </c>
      <c r="I581" s="444" t="s">
        <v>4209</v>
      </c>
      <c r="J581" s="444" t="s">
        <v>15</v>
      </c>
      <c r="K581" s="444" t="s">
        <v>440</v>
      </c>
      <c r="L581" s="444" t="s">
        <v>1</v>
      </c>
      <c r="M581" s="444" t="s">
        <v>4734</v>
      </c>
      <c r="N581" s="444" t="s">
        <v>102</v>
      </c>
      <c r="O581" s="444" t="s">
        <v>5308</v>
      </c>
      <c r="P581" s="444" t="s">
        <v>13</v>
      </c>
      <c r="Q581" s="444" t="s">
        <v>5309</v>
      </c>
      <c r="R581" s="444" t="s">
        <v>33</v>
      </c>
      <c r="S581" s="444" t="s">
        <v>4393</v>
      </c>
      <c r="T581" s="444" t="s">
        <v>35</v>
      </c>
      <c r="U581" s="444" t="s">
        <v>5426</v>
      </c>
      <c r="V581" s="444">
        <v>60603</v>
      </c>
      <c r="W581" s="444" t="s">
        <v>72</v>
      </c>
      <c r="X581" s="444" t="s">
        <v>6</v>
      </c>
      <c r="Y581" s="444" t="s">
        <v>3</v>
      </c>
      <c r="Z581" s="444" t="s">
        <v>6944</v>
      </c>
      <c r="AA581" s="444" t="s">
        <v>73</v>
      </c>
      <c r="AB581" s="444" t="s">
        <v>4867</v>
      </c>
      <c r="AC581" s="444" t="s">
        <v>5193</v>
      </c>
      <c r="AD581" s="444" t="s">
        <v>2240</v>
      </c>
      <c r="AE581" s="444" t="s">
        <v>5591</v>
      </c>
      <c r="AF581" s="444" t="s">
        <v>6945</v>
      </c>
      <c r="AG581" s="444" t="s">
        <v>6946</v>
      </c>
      <c r="AH581" s="444">
        <v>22007522</v>
      </c>
      <c r="AI581" s="444">
        <v>27791745</v>
      </c>
      <c r="AJ581" s="444" t="s">
        <v>4509</v>
      </c>
      <c r="AK581" s="447" t="s">
        <v>6947</v>
      </c>
      <c r="AL581" s="444" t="s">
        <v>4868</v>
      </c>
      <c r="AM581" s="444" t="s">
        <v>5814</v>
      </c>
      <c r="AO581" s="444" t="s">
        <v>5312</v>
      </c>
      <c r="AQ581" s="444" t="s">
        <v>5312</v>
      </c>
    </row>
    <row r="582" spans="5:43" x14ac:dyDescent="0.3">
      <c r="E582" s="445" t="s">
        <v>8116</v>
      </c>
      <c r="F582" s="446" t="s">
        <v>6894</v>
      </c>
      <c r="G582" s="455" t="s">
        <v>484</v>
      </c>
      <c r="H582" s="444" t="s">
        <v>2210</v>
      </c>
      <c r="I582" s="444" t="s">
        <v>2211</v>
      </c>
      <c r="J582" s="444" t="s">
        <v>2</v>
      </c>
      <c r="K582" s="444" t="s">
        <v>164</v>
      </c>
      <c r="L582" s="444" t="s">
        <v>4</v>
      </c>
      <c r="M582" s="444" t="s">
        <v>5</v>
      </c>
      <c r="N582" s="444" t="s">
        <v>102</v>
      </c>
      <c r="O582" s="444" t="s">
        <v>5308</v>
      </c>
      <c r="P582" s="444" t="s">
        <v>13</v>
      </c>
      <c r="Q582" s="444" t="s">
        <v>5367</v>
      </c>
      <c r="R582" s="444" t="s">
        <v>33</v>
      </c>
      <c r="S582" s="444" t="s">
        <v>4393</v>
      </c>
      <c r="T582" s="444" t="s">
        <v>35</v>
      </c>
      <c r="U582" s="444" t="s">
        <v>5426</v>
      </c>
      <c r="V582" s="444">
        <v>10403</v>
      </c>
      <c r="W582" s="444" t="s">
        <v>33</v>
      </c>
      <c r="X582" s="444" t="s">
        <v>4</v>
      </c>
      <c r="Y582" s="444" t="s">
        <v>3</v>
      </c>
      <c r="Z582" s="444" t="s">
        <v>3655</v>
      </c>
      <c r="AA582" s="444" t="s">
        <v>34</v>
      </c>
      <c r="AB582" s="444" t="s">
        <v>164</v>
      </c>
      <c r="AC582" s="444" t="s">
        <v>312</v>
      </c>
      <c r="AD582" s="444" t="s">
        <v>312</v>
      </c>
      <c r="AE582" s="444" t="s">
        <v>1103</v>
      </c>
      <c r="AF582" s="444" t="s">
        <v>2212</v>
      </c>
      <c r="AG582" s="444" t="s">
        <v>2924</v>
      </c>
      <c r="AH582" s="444">
        <v>24171741</v>
      </c>
      <c r="AI582" s="444" t="s">
        <v>4769</v>
      </c>
      <c r="AJ582" s="444" t="s">
        <v>4501</v>
      </c>
      <c r="AK582" s="447" t="s">
        <v>6895</v>
      </c>
      <c r="AL582" s="444" t="s">
        <v>5186</v>
      </c>
      <c r="AM582" s="444" t="s">
        <v>6893</v>
      </c>
      <c r="AO582" s="444" t="s">
        <v>5320</v>
      </c>
      <c r="AP582" s="444" t="s">
        <v>1131</v>
      </c>
      <c r="AQ582" s="444" t="s">
        <v>5312</v>
      </c>
    </row>
    <row r="583" spans="5:43" x14ac:dyDescent="0.3">
      <c r="E583" s="445" t="s">
        <v>8151</v>
      </c>
      <c r="F583" s="446" t="s">
        <v>7005</v>
      </c>
      <c r="G583" s="444" t="s">
        <v>901</v>
      </c>
      <c r="H583" s="444" t="s">
        <v>2282</v>
      </c>
      <c r="I583" s="444" t="s">
        <v>2283</v>
      </c>
      <c r="J583" s="444" t="s">
        <v>4741</v>
      </c>
      <c r="K583" s="444" t="s">
        <v>101</v>
      </c>
      <c r="L583" s="444" t="s">
        <v>2</v>
      </c>
      <c r="M583" s="444" t="s">
        <v>99</v>
      </c>
      <c r="N583" s="444" t="s">
        <v>102</v>
      </c>
      <c r="O583" s="444" t="s">
        <v>5308</v>
      </c>
      <c r="P583" s="444" t="s">
        <v>13</v>
      </c>
      <c r="Q583" s="444" t="s">
        <v>6369</v>
      </c>
      <c r="R583" s="444" t="s">
        <v>33</v>
      </c>
      <c r="S583" s="444" t="s">
        <v>4393</v>
      </c>
      <c r="T583" s="444" t="s">
        <v>35</v>
      </c>
      <c r="U583" s="444" t="s">
        <v>5426</v>
      </c>
      <c r="V583" s="444">
        <v>41003</v>
      </c>
      <c r="W583" s="444" t="s">
        <v>102</v>
      </c>
      <c r="X583" s="444" t="s">
        <v>11</v>
      </c>
      <c r="Y583" s="444" t="s">
        <v>3</v>
      </c>
      <c r="Z583" s="444" t="s">
        <v>4366</v>
      </c>
      <c r="AA583" s="444" t="s">
        <v>103</v>
      </c>
      <c r="AB583" s="444" t="s">
        <v>101</v>
      </c>
      <c r="AC583" s="444" t="s">
        <v>5145</v>
      </c>
      <c r="AD583" s="444" t="s">
        <v>772</v>
      </c>
      <c r="AE583" s="444" t="s">
        <v>5615</v>
      </c>
      <c r="AF583" s="444" t="s">
        <v>2284</v>
      </c>
      <c r="AG583" s="444" t="s">
        <v>2798</v>
      </c>
      <c r="AH583" s="444">
        <v>88603466</v>
      </c>
      <c r="AI583" s="444">
        <v>88603466</v>
      </c>
      <c r="AJ583" s="444" t="s">
        <v>7007</v>
      </c>
      <c r="AK583" s="447" t="s">
        <v>7006</v>
      </c>
      <c r="AL583" s="444" t="s">
        <v>5146</v>
      </c>
      <c r="AM583" s="444" t="s">
        <v>6056</v>
      </c>
      <c r="AO583" s="444" t="s">
        <v>5312</v>
      </c>
      <c r="AQ583" s="444" t="s">
        <v>5312</v>
      </c>
    </row>
    <row r="584" spans="5:43" x14ac:dyDescent="0.3">
      <c r="E584" s="445" t="s">
        <v>8146</v>
      </c>
      <c r="F584" s="446" t="s">
        <v>6990</v>
      </c>
      <c r="G584" s="444" t="s">
        <v>591</v>
      </c>
      <c r="H584" s="444" t="s">
        <v>2271</v>
      </c>
      <c r="I584" s="450" t="s">
        <v>6991</v>
      </c>
      <c r="J584" s="444" t="s">
        <v>295</v>
      </c>
      <c r="K584" s="444" t="s">
        <v>4215</v>
      </c>
      <c r="L584" s="444" t="s">
        <v>4</v>
      </c>
      <c r="M584" s="444" t="s">
        <v>4728</v>
      </c>
      <c r="N584" s="444" t="s">
        <v>102</v>
      </c>
      <c r="O584" s="444" t="s">
        <v>5308</v>
      </c>
      <c r="P584" s="444" t="s">
        <v>13</v>
      </c>
      <c r="Q584" s="444" t="s">
        <v>5603</v>
      </c>
      <c r="R584" s="444" t="s">
        <v>33</v>
      </c>
      <c r="S584" s="444" t="s">
        <v>4393</v>
      </c>
      <c r="T584" s="444" t="s">
        <v>33</v>
      </c>
      <c r="U584" s="444" t="s">
        <v>5310</v>
      </c>
      <c r="V584" s="444">
        <v>70301</v>
      </c>
      <c r="W584" s="444" t="s">
        <v>60</v>
      </c>
      <c r="X584" s="444" t="s">
        <v>3</v>
      </c>
      <c r="Y584" s="444" t="s">
        <v>1</v>
      </c>
      <c r="Z584" s="444" t="s">
        <v>4040</v>
      </c>
      <c r="AA584" s="444" t="s">
        <v>4215</v>
      </c>
      <c r="AB584" s="444" t="s">
        <v>738</v>
      </c>
      <c r="AC584" s="444" t="s">
        <v>738</v>
      </c>
      <c r="AD584" s="444" t="s">
        <v>2273</v>
      </c>
      <c r="AE584" s="444" t="s">
        <v>5830</v>
      </c>
      <c r="AF584" s="444" t="s">
        <v>4511</v>
      </c>
      <c r="AG584" s="444" t="s">
        <v>3577</v>
      </c>
      <c r="AH584" s="444">
        <v>27681191</v>
      </c>
      <c r="AI584" s="444">
        <v>27681191</v>
      </c>
      <c r="AJ584" s="444" t="s">
        <v>3460</v>
      </c>
      <c r="AK584" s="447" t="s">
        <v>6992</v>
      </c>
      <c r="AL584" s="444" t="s">
        <v>5148</v>
      </c>
      <c r="AM584" s="444" t="s">
        <v>5840</v>
      </c>
      <c r="AO584" s="444" t="s">
        <v>5312</v>
      </c>
      <c r="AQ584" s="444" t="s">
        <v>5312</v>
      </c>
    </row>
    <row r="585" spans="5:43" x14ac:dyDescent="0.3">
      <c r="E585" s="445" t="s">
        <v>8139</v>
      </c>
      <c r="F585" s="446" t="s">
        <v>6968</v>
      </c>
      <c r="G585" s="444" t="s">
        <v>337</v>
      </c>
      <c r="H585" s="444" t="s">
        <v>2259</v>
      </c>
      <c r="I585" s="450" t="s">
        <v>6969</v>
      </c>
      <c r="J585" s="444" t="s">
        <v>4</v>
      </c>
      <c r="K585" s="444" t="s">
        <v>57</v>
      </c>
      <c r="L585" s="444" t="s">
        <v>4</v>
      </c>
      <c r="M585" s="444" t="s">
        <v>10</v>
      </c>
      <c r="N585" s="444" t="s">
        <v>102</v>
      </c>
      <c r="O585" s="444" t="s">
        <v>5308</v>
      </c>
      <c r="P585" s="444" t="s">
        <v>13</v>
      </c>
      <c r="Q585" s="444" t="s">
        <v>5603</v>
      </c>
      <c r="R585" s="444" t="s">
        <v>33</v>
      </c>
      <c r="S585" s="444" t="s">
        <v>4393</v>
      </c>
      <c r="T585" s="444" t="s">
        <v>35</v>
      </c>
      <c r="U585" s="444" t="s">
        <v>5426</v>
      </c>
      <c r="V585" s="444">
        <v>21205</v>
      </c>
      <c r="W585" s="444" t="s">
        <v>35</v>
      </c>
      <c r="X585" s="444" t="s">
        <v>14</v>
      </c>
      <c r="Y585" s="444" t="s">
        <v>5</v>
      </c>
      <c r="Z585" s="444" t="s">
        <v>3819</v>
      </c>
      <c r="AA585" s="444" t="s">
        <v>58</v>
      </c>
      <c r="AB585" s="444" t="s">
        <v>5198</v>
      </c>
      <c r="AC585" s="444" t="s">
        <v>5199</v>
      </c>
      <c r="AD585" s="444" t="s">
        <v>86</v>
      </c>
      <c r="AE585" s="444" t="s">
        <v>1103</v>
      </c>
      <c r="AF585" s="444" t="s">
        <v>6970</v>
      </c>
      <c r="AG585" s="444" t="s">
        <v>2929</v>
      </c>
      <c r="AH585" s="444">
        <v>24543148</v>
      </c>
      <c r="AI585" s="444">
        <v>24543148</v>
      </c>
      <c r="AJ585" s="444" t="s">
        <v>6972</v>
      </c>
      <c r="AK585" s="447" t="s">
        <v>6971</v>
      </c>
      <c r="AL585" s="444" t="s">
        <v>5200</v>
      </c>
      <c r="AM585" s="444" t="s">
        <v>5635</v>
      </c>
      <c r="AO585" s="444" t="s">
        <v>5312</v>
      </c>
      <c r="AQ585" s="444" t="s">
        <v>5312</v>
      </c>
    </row>
    <row r="586" spans="5:43" x14ac:dyDescent="0.3">
      <c r="E586" s="445" t="s">
        <v>8141</v>
      </c>
      <c r="F586" s="446" t="s">
        <v>6976</v>
      </c>
      <c r="G586" s="444" t="s">
        <v>335</v>
      </c>
      <c r="H586" s="444" t="s">
        <v>2261</v>
      </c>
      <c r="I586" s="444" t="s">
        <v>2262</v>
      </c>
      <c r="J586" s="444" t="s">
        <v>15</v>
      </c>
      <c r="K586" s="444" t="s">
        <v>440</v>
      </c>
      <c r="L586" s="444" t="s">
        <v>3</v>
      </c>
      <c r="M586" s="444" t="s">
        <v>4734</v>
      </c>
      <c r="N586" s="444" t="s">
        <v>102</v>
      </c>
      <c r="O586" s="444" t="s">
        <v>5308</v>
      </c>
      <c r="P586" s="444" t="s">
        <v>13</v>
      </c>
      <c r="Q586" s="444" t="s">
        <v>6387</v>
      </c>
      <c r="R586" s="444" t="s">
        <v>33</v>
      </c>
      <c r="S586" s="444" t="s">
        <v>4393</v>
      </c>
      <c r="T586" s="444" t="s">
        <v>35</v>
      </c>
      <c r="U586" s="444" t="s">
        <v>5426</v>
      </c>
      <c r="V586" s="444">
        <v>60901</v>
      </c>
      <c r="W586" s="444" t="s">
        <v>72</v>
      </c>
      <c r="X586" s="444" t="s">
        <v>10</v>
      </c>
      <c r="Y586" s="444" t="s">
        <v>1</v>
      </c>
      <c r="Z586" s="444" t="s">
        <v>4024</v>
      </c>
      <c r="AA586" s="444" t="s">
        <v>73</v>
      </c>
      <c r="AB586" s="444" t="s">
        <v>5201</v>
      </c>
      <c r="AC586" s="444" t="s">
        <v>5201</v>
      </c>
      <c r="AD586" s="444" t="s">
        <v>167</v>
      </c>
      <c r="AE586" s="444" t="s">
        <v>5591</v>
      </c>
      <c r="AF586" s="444" t="s">
        <v>6977</v>
      </c>
      <c r="AG586" s="444" t="s">
        <v>2930</v>
      </c>
      <c r="AH586" s="444">
        <v>22005446</v>
      </c>
      <c r="AI586" s="444" t="s">
        <v>4769</v>
      </c>
      <c r="AJ586" s="444" t="s">
        <v>6979</v>
      </c>
      <c r="AK586" s="447" t="s">
        <v>6978</v>
      </c>
      <c r="AL586" s="444" t="s">
        <v>5202</v>
      </c>
      <c r="AM586" s="444" t="s">
        <v>6980</v>
      </c>
      <c r="AO586" s="444" t="s">
        <v>5312</v>
      </c>
      <c r="AQ586" s="444" t="s">
        <v>5312</v>
      </c>
    </row>
    <row r="587" spans="5:43" x14ac:dyDescent="0.3">
      <c r="E587" s="445" t="s">
        <v>8157</v>
      </c>
      <c r="F587" s="446" t="s">
        <v>7021</v>
      </c>
      <c r="G587" s="444" t="s">
        <v>917</v>
      </c>
      <c r="H587" s="444" t="s">
        <v>2292</v>
      </c>
      <c r="I587" s="444" t="s">
        <v>2293</v>
      </c>
      <c r="J587" s="444" t="s">
        <v>295</v>
      </c>
      <c r="K587" s="444" t="s">
        <v>4215</v>
      </c>
      <c r="L587" s="444" t="s">
        <v>2</v>
      </c>
      <c r="M587" s="444" t="s">
        <v>4728</v>
      </c>
      <c r="N587" s="444" t="s">
        <v>102</v>
      </c>
      <c r="O587" s="444" t="s">
        <v>5308</v>
      </c>
      <c r="P587" s="444" t="s">
        <v>13</v>
      </c>
      <c r="Q587" s="444" t="s">
        <v>6387</v>
      </c>
      <c r="R587" s="444" t="s">
        <v>33</v>
      </c>
      <c r="S587" s="444" t="s">
        <v>4393</v>
      </c>
      <c r="T587" s="444" t="s">
        <v>35</v>
      </c>
      <c r="U587" s="444" t="s">
        <v>5426</v>
      </c>
      <c r="V587" s="444">
        <v>70104</v>
      </c>
      <c r="W587" s="444" t="s">
        <v>60</v>
      </c>
      <c r="X587" s="444" t="s">
        <v>1</v>
      </c>
      <c r="Y587" s="444" t="s">
        <v>4</v>
      </c>
      <c r="Z587" s="444" t="s">
        <v>4034</v>
      </c>
      <c r="AA587" s="444" t="s">
        <v>4215</v>
      </c>
      <c r="AB587" s="444" t="s">
        <v>4215</v>
      </c>
      <c r="AC587" s="444" t="s">
        <v>5025</v>
      </c>
      <c r="AD587" s="444" t="s">
        <v>705</v>
      </c>
      <c r="AE587" s="444" t="s">
        <v>5830</v>
      </c>
      <c r="AF587" s="444" t="s">
        <v>4516</v>
      </c>
      <c r="AG587" s="444" t="s">
        <v>4515</v>
      </c>
      <c r="AH587" s="444">
        <v>22064015</v>
      </c>
      <c r="AI587" s="444" t="s">
        <v>4769</v>
      </c>
      <c r="AJ587" s="444" t="s">
        <v>4242</v>
      </c>
      <c r="AK587" s="447" t="s">
        <v>4769</v>
      </c>
      <c r="AL587" s="444" t="s">
        <v>4990</v>
      </c>
      <c r="AM587" s="444" t="s">
        <v>5835</v>
      </c>
      <c r="AO587" s="444" t="s">
        <v>5312</v>
      </c>
      <c r="AQ587" s="444" t="s">
        <v>5312</v>
      </c>
    </row>
    <row r="588" spans="5:43" x14ac:dyDescent="0.3">
      <c r="E588" s="445" t="s">
        <v>8160</v>
      </c>
      <c r="F588" s="446" t="s">
        <v>7028</v>
      </c>
      <c r="G588" s="444" t="s">
        <v>250</v>
      </c>
      <c r="H588" s="444" t="s">
        <v>2295</v>
      </c>
      <c r="I588" s="444" t="s">
        <v>3056</v>
      </c>
      <c r="J588" s="444" t="s">
        <v>9</v>
      </c>
      <c r="K588" s="444" t="s">
        <v>289</v>
      </c>
      <c r="L588" s="444" t="s">
        <v>5</v>
      </c>
      <c r="M588" s="444" t="s">
        <v>295</v>
      </c>
      <c r="N588" s="444" t="s">
        <v>102</v>
      </c>
      <c r="O588" s="444" t="s">
        <v>5308</v>
      </c>
      <c r="P588" s="444" t="s">
        <v>13</v>
      </c>
      <c r="Q588" s="444" t="s">
        <v>6387</v>
      </c>
      <c r="R588" s="444" t="s">
        <v>33</v>
      </c>
      <c r="S588" s="444" t="s">
        <v>4393</v>
      </c>
      <c r="T588" s="444" t="s">
        <v>35</v>
      </c>
      <c r="U588" s="444" t="s">
        <v>5426</v>
      </c>
      <c r="V588" s="444">
        <v>51002</v>
      </c>
      <c r="W588" s="444" t="s">
        <v>118</v>
      </c>
      <c r="X588" s="444" t="s">
        <v>11</v>
      </c>
      <c r="Y588" s="444" t="s">
        <v>2</v>
      </c>
      <c r="Z588" s="444" t="s">
        <v>3973</v>
      </c>
      <c r="AA588" s="444" t="s">
        <v>4789</v>
      </c>
      <c r="AB588" s="444" t="s">
        <v>247</v>
      </c>
      <c r="AC588" s="444" t="s">
        <v>497</v>
      </c>
      <c r="AD588" s="444" t="s">
        <v>283</v>
      </c>
      <c r="AE588" s="444" t="s">
        <v>2987</v>
      </c>
      <c r="AF588" s="444" t="s">
        <v>7029</v>
      </c>
      <c r="AG588" s="444" t="s">
        <v>3164</v>
      </c>
      <c r="AH588" s="444">
        <v>22006700</v>
      </c>
      <c r="AI588" s="444">
        <v>87309205</v>
      </c>
      <c r="AJ588" s="444" t="s">
        <v>4517</v>
      </c>
      <c r="AK588" s="447" t="s">
        <v>7030</v>
      </c>
      <c r="AL588" s="444" t="s">
        <v>5039</v>
      </c>
      <c r="AM588" s="444" t="s">
        <v>6159</v>
      </c>
      <c r="AO588" s="444" t="s">
        <v>5312</v>
      </c>
      <c r="AQ588" s="444" t="s">
        <v>5312</v>
      </c>
    </row>
    <row r="589" spans="5:43" x14ac:dyDescent="0.3">
      <c r="E589" s="445" t="s">
        <v>8172</v>
      </c>
      <c r="F589" s="446" t="s">
        <v>7061</v>
      </c>
      <c r="G589" s="444" t="s">
        <v>251</v>
      </c>
      <c r="H589" s="444" t="s">
        <v>2320</v>
      </c>
      <c r="I589" s="444" t="s">
        <v>2321</v>
      </c>
      <c r="J589" s="444" t="s">
        <v>13</v>
      </c>
      <c r="K589" s="444" t="s">
        <v>547</v>
      </c>
      <c r="L589" s="444" t="s">
        <v>1</v>
      </c>
      <c r="M589" s="444" t="s">
        <v>378</v>
      </c>
      <c r="N589" s="444" t="s">
        <v>102</v>
      </c>
      <c r="O589" s="444" t="s">
        <v>5308</v>
      </c>
      <c r="P589" s="444" t="s">
        <v>13</v>
      </c>
      <c r="Q589" s="444" t="s">
        <v>6387</v>
      </c>
      <c r="R589" s="444" t="s">
        <v>33</v>
      </c>
      <c r="S589" s="444" t="s">
        <v>4393</v>
      </c>
      <c r="T589" s="444" t="s">
        <v>35</v>
      </c>
      <c r="U589" s="444" t="s">
        <v>5426</v>
      </c>
      <c r="V589" s="444">
        <v>50602</v>
      </c>
      <c r="W589" s="444" t="s">
        <v>118</v>
      </c>
      <c r="X589" s="444" t="s">
        <v>6</v>
      </c>
      <c r="Y589" s="444" t="s">
        <v>2</v>
      </c>
      <c r="Z589" s="444" t="s">
        <v>3953</v>
      </c>
      <c r="AA589" s="444" t="s">
        <v>4789</v>
      </c>
      <c r="AB589" s="444" t="s">
        <v>547</v>
      </c>
      <c r="AC589" s="444" t="s">
        <v>5210</v>
      </c>
      <c r="AD589" s="444" t="s">
        <v>805</v>
      </c>
      <c r="AE589" s="444" t="s">
        <v>2987</v>
      </c>
      <c r="AF589" s="444" t="s">
        <v>7062</v>
      </c>
      <c r="AG589" s="444" t="s">
        <v>3579</v>
      </c>
      <c r="AH589" s="444">
        <v>22005163</v>
      </c>
      <c r="AI589" s="444">
        <v>22005163</v>
      </c>
      <c r="AJ589" s="444" t="s">
        <v>7063</v>
      </c>
      <c r="AK589" s="447" t="s">
        <v>7064</v>
      </c>
      <c r="AL589" s="444" t="s">
        <v>7065</v>
      </c>
      <c r="AM589" s="444" t="s">
        <v>7066</v>
      </c>
      <c r="AO589" s="444" t="s">
        <v>5312</v>
      </c>
      <c r="AQ589" s="444" t="s">
        <v>5312</v>
      </c>
    </row>
    <row r="590" spans="5:43" x14ac:dyDescent="0.3">
      <c r="E590" s="445" t="s">
        <v>8165</v>
      </c>
      <c r="F590" s="446" t="s">
        <v>7043</v>
      </c>
      <c r="G590" s="444" t="s">
        <v>249</v>
      </c>
      <c r="H590" s="444" t="s">
        <v>2302</v>
      </c>
      <c r="I590" s="444" t="s">
        <v>2303</v>
      </c>
      <c r="J590" s="444" t="s">
        <v>4729</v>
      </c>
      <c r="K590" s="444" t="s">
        <v>208</v>
      </c>
      <c r="L590" s="444" t="s">
        <v>2</v>
      </c>
      <c r="M590" s="444" t="s">
        <v>7</v>
      </c>
      <c r="N590" s="444" t="s">
        <v>102</v>
      </c>
      <c r="O590" s="444" t="s">
        <v>5308</v>
      </c>
      <c r="P590" s="444" t="s">
        <v>13</v>
      </c>
      <c r="Q590" s="444" t="s">
        <v>6387</v>
      </c>
      <c r="R590" s="444" t="s">
        <v>33</v>
      </c>
      <c r="S590" s="444" t="s">
        <v>4393</v>
      </c>
      <c r="T590" s="444" t="s">
        <v>33</v>
      </c>
      <c r="U590" s="444" t="s">
        <v>5310</v>
      </c>
      <c r="V590" s="444">
        <v>30802</v>
      </c>
      <c r="W590" s="444" t="s">
        <v>48</v>
      </c>
      <c r="X590" s="444" t="s">
        <v>9</v>
      </c>
      <c r="Y590" s="444" t="s">
        <v>2</v>
      </c>
      <c r="Z590" s="444" t="s">
        <v>3880</v>
      </c>
      <c r="AA590" s="444" t="s">
        <v>120</v>
      </c>
      <c r="AB590" s="444" t="s">
        <v>4975</v>
      </c>
      <c r="AC590" s="444" t="s">
        <v>132</v>
      </c>
      <c r="AD590" s="444" t="s">
        <v>2304</v>
      </c>
      <c r="AE590" s="444" t="s">
        <v>1103</v>
      </c>
      <c r="AF590" s="444" t="s">
        <v>2305</v>
      </c>
      <c r="AG590" s="444" t="s">
        <v>2719</v>
      </c>
      <c r="AH590" s="444">
        <v>25711460</v>
      </c>
      <c r="AI590" s="444">
        <v>25711460</v>
      </c>
      <c r="AJ590" s="444" t="s">
        <v>7045</v>
      </c>
      <c r="AK590" s="447" t="s">
        <v>7044</v>
      </c>
      <c r="AL590" s="444" t="s">
        <v>5209</v>
      </c>
      <c r="AM590" s="444" t="s">
        <v>5521</v>
      </c>
      <c r="AO590" s="444" t="s">
        <v>5312</v>
      </c>
      <c r="AQ590" s="444" t="s">
        <v>5312</v>
      </c>
    </row>
    <row r="591" spans="5:43" x14ac:dyDescent="0.3">
      <c r="E591" s="445" t="s">
        <v>8191</v>
      </c>
      <c r="F591" s="446" t="s">
        <v>7122</v>
      </c>
      <c r="G591" s="444" t="s">
        <v>625</v>
      </c>
      <c r="H591" s="444" t="s">
        <v>2359</v>
      </c>
      <c r="I591" s="444" t="s">
        <v>2360</v>
      </c>
      <c r="J591" s="444" t="s">
        <v>5</v>
      </c>
      <c r="K591" s="444" t="s">
        <v>120</v>
      </c>
      <c r="L591" s="444" t="s">
        <v>4</v>
      </c>
      <c r="M591" s="444" t="s">
        <v>14</v>
      </c>
      <c r="N591" s="444" t="s">
        <v>102</v>
      </c>
      <c r="O591" s="444" t="s">
        <v>5308</v>
      </c>
      <c r="P591" s="444" t="s">
        <v>13</v>
      </c>
      <c r="Q591" s="444" t="s">
        <v>6387</v>
      </c>
      <c r="R591" s="444" t="s">
        <v>33</v>
      </c>
      <c r="S591" s="444" t="s">
        <v>4393</v>
      </c>
      <c r="T591" s="444" t="s">
        <v>33</v>
      </c>
      <c r="U591" s="444" t="s">
        <v>5310</v>
      </c>
      <c r="V591" s="444">
        <v>30705</v>
      </c>
      <c r="W591" s="444" t="s">
        <v>48</v>
      </c>
      <c r="X591" s="444" t="s">
        <v>7</v>
      </c>
      <c r="Y591" s="444" t="s">
        <v>5</v>
      </c>
      <c r="Z591" s="444" t="s">
        <v>3879</v>
      </c>
      <c r="AA591" s="444" t="s">
        <v>120</v>
      </c>
      <c r="AB591" s="444" t="s">
        <v>4973</v>
      </c>
      <c r="AC591" s="444" t="s">
        <v>392</v>
      </c>
      <c r="AD591" s="444" t="s">
        <v>392</v>
      </c>
      <c r="AE591" s="444" t="s">
        <v>1103</v>
      </c>
      <c r="AF591" s="444" t="s">
        <v>7123</v>
      </c>
      <c r="AG591" s="444" t="s">
        <v>2942</v>
      </c>
      <c r="AH591" s="444">
        <v>25367402</v>
      </c>
      <c r="AI591" s="444">
        <v>25367402</v>
      </c>
      <c r="AJ591" s="444" t="s">
        <v>2630</v>
      </c>
      <c r="AK591" s="447" t="s">
        <v>7124</v>
      </c>
      <c r="AL591" s="444" t="s">
        <v>4974</v>
      </c>
      <c r="AM591" s="444" t="s">
        <v>5676</v>
      </c>
      <c r="AO591" s="444" t="s">
        <v>5312</v>
      </c>
      <c r="AQ591" s="444" t="s">
        <v>5312</v>
      </c>
    </row>
    <row r="592" spans="5:43" x14ac:dyDescent="0.3">
      <c r="E592" s="445" t="s">
        <v>8174</v>
      </c>
      <c r="F592" s="446" t="s">
        <v>7069</v>
      </c>
      <c r="G592" s="444" t="s">
        <v>603</v>
      </c>
      <c r="H592" s="444" t="s">
        <v>2325</v>
      </c>
      <c r="I592" s="444" t="s">
        <v>2326</v>
      </c>
      <c r="J592" s="444" t="s">
        <v>4741</v>
      </c>
      <c r="K592" s="444" t="s">
        <v>101</v>
      </c>
      <c r="L592" s="444" t="s">
        <v>2</v>
      </c>
      <c r="M592" s="444" t="s">
        <v>99</v>
      </c>
      <c r="N592" s="444" t="s">
        <v>102</v>
      </c>
      <c r="O592" s="444" t="s">
        <v>5308</v>
      </c>
      <c r="P592" s="444" t="s">
        <v>13</v>
      </c>
      <c r="Q592" s="444" t="s">
        <v>6387</v>
      </c>
      <c r="R592" s="444" t="s">
        <v>33</v>
      </c>
      <c r="S592" s="444" t="s">
        <v>4393</v>
      </c>
      <c r="T592" s="444" t="s">
        <v>35</v>
      </c>
      <c r="U592" s="444" t="s">
        <v>5426</v>
      </c>
      <c r="V592" s="444">
        <v>41003</v>
      </c>
      <c r="W592" s="444" t="s">
        <v>102</v>
      </c>
      <c r="X592" s="444" t="s">
        <v>11</v>
      </c>
      <c r="Y592" s="444" t="s">
        <v>3</v>
      </c>
      <c r="Z592" s="444" t="s">
        <v>4366</v>
      </c>
      <c r="AA592" s="444" t="s">
        <v>103</v>
      </c>
      <c r="AB592" s="444" t="s">
        <v>101</v>
      </c>
      <c r="AC592" s="444" t="s">
        <v>5145</v>
      </c>
      <c r="AD592" s="444" t="s">
        <v>2327</v>
      </c>
      <c r="AE592" s="444" t="s">
        <v>5615</v>
      </c>
      <c r="AF592" s="444" t="s">
        <v>7070</v>
      </c>
      <c r="AG592" s="444" t="s">
        <v>2935</v>
      </c>
      <c r="AH592" s="444">
        <v>61100110</v>
      </c>
      <c r="AI592" s="444">
        <v>72880921</v>
      </c>
      <c r="AJ592" s="444" t="s">
        <v>3580</v>
      </c>
      <c r="AK592" s="447" t="s">
        <v>7071</v>
      </c>
      <c r="AL592" s="444" t="s">
        <v>5146</v>
      </c>
      <c r="AM592" s="444" t="s">
        <v>7072</v>
      </c>
      <c r="AO592" s="444" t="s">
        <v>5312</v>
      </c>
      <c r="AQ592" s="444" t="s">
        <v>5312</v>
      </c>
    </row>
    <row r="593" spans="5:43" x14ac:dyDescent="0.3">
      <c r="E593" s="445" t="s">
        <v>8186</v>
      </c>
      <c r="F593" s="446" t="s">
        <v>7106</v>
      </c>
      <c r="G593" s="444" t="s">
        <v>619</v>
      </c>
      <c r="H593" s="444" t="s">
        <v>2351</v>
      </c>
      <c r="I593" s="444" t="s">
        <v>2352</v>
      </c>
      <c r="J593" s="444" t="s">
        <v>4741</v>
      </c>
      <c r="K593" s="444" t="s">
        <v>101</v>
      </c>
      <c r="L593" s="444" t="s">
        <v>3</v>
      </c>
      <c r="M593" s="444" t="s">
        <v>99</v>
      </c>
      <c r="N593" s="444" t="s">
        <v>102</v>
      </c>
      <c r="O593" s="444" t="s">
        <v>5308</v>
      </c>
      <c r="P593" s="444" t="s">
        <v>13</v>
      </c>
      <c r="Q593" s="444" t="s">
        <v>6387</v>
      </c>
      <c r="R593" s="444" t="s">
        <v>33</v>
      </c>
      <c r="S593" s="444" t="s">
        <v>4393</v>
      </c>
      <c r="T593" s="444" t="s">
        <v>35</v>
      </c>
      <c r="U593" s="444" t="s">
        <v>5426</v>
      </c>
      <c r="V593" s="444">
        <v>41005</v>
      </c>
      <c r="W593" s="444" t="s">
        <v>102</v>
      </c>
      <c r="X593" s="444" t="s">
        <v>11</v>
      </c>
      <c r="Y593" s="444" t="s">
        <v>5</v>
      </c>
      <c r="Z593" s="444" t="s">
        <v>3925</v>
      </c>
      <c r="AA593" s="444" t="s">
        <v>103</v>
      </c>
      <c r="AB593" s="444" t="s">
        <v>101</v>
      </c>
      <c r="AC593" s="444" t="s">
        <v>5216</v>
      </c>
      <c r="AD593" s="444" t="s">
        <v>1128</v>
      </c>
      <c r="AE593" s="444" t="s">
        <v>5615</v>
      </c>
      <c r="AF593" s="444" t="s">
        <v>3179</v>
      </c>
      <c r="AG593" s="444" t="s">
        <v>2940</v>
      </c>
      <c r="AH593" s="444">
        <v>44056254</v>
      </c>
      <c r="AI593" s="444" t="s">
        <v>4769</v>
      </c>
      <c r="AJ593" s="444" t="s">
        <v>5220</v>
      </c>
      <c r="AK593" s="447" t="s">
        <v>7107</v>
      </c>
      <c r="AL593" s="444" t="s">
        <v>4916</v>
      </c>
      <c r="AM593" s="444" t="s">
        <v>5738</v>
      </c>
      <c r="AO593" s="444" t="s">
        <v>5312</v>
      </c>
      <c r="AQ593" s="444" t="s">
        <v>5312</v>
      </c>
    </row>
    <row r="594" spans="5:43" x14ac:dyDescent="0.3">
      <c r="E594" s="445" t="s">
        <v>8192</v>
      </c>
      <c r="F594" s="446" t="s">
        <v>7125</v>
      </c>
      <c r="G594" s="444" t="s">
        <v>1088</v>
      </c>
      <c r="H594" s="444" t="s">
        <v>2361</v>
      </c>
      <c r="I594" s="444" t="s">
        <v>4170</v>
      </c>
      <c r="J594" s="444" t="s">
        <v>295</v>
      </c>
      <c r="K594" s="444" t="s">
        <v>4215</v>
      </c>
      <c r="L594" s="444" t="s">
        <v>4</v>
      </c>
      <c r="M594" s="444" t="s">
        <v>4728</v>
      </c>
      <c r="N594" s="444" t="s">
        <v>102</v>
      </c>
      <c r="O594" s="444" t="s">
        <v>5308</v>
      </c>
      <c r="P594" s="444" t="s">
        <v>13</v>
      </c>
      <c r="Q594" s="444" t="s">
        <v>5309</v>
      </c>
      <c r="R594" s="444" t="s">
        <v>33</v>
      </c>
      <c r="S594" s="444" t="s">
        <v>4393</v>
      </c>
      <c r="T594" s="444" t="s">
        <v>35</v>
      </c>
      <c r="U594" s="444" t="s">
        <v>5426</v>
      </c>
      <c r="V594" s="444">
        <v>70302</v>
      </c>
      <c r="W594" s="444" t="s">
        <v>60</v>
      </c>
      <c r="X594" s="444" t="s">
        <v>3</v>
      </c>
      <c r="Y594" s="444" t="s">
        <v>2</v>
      </c>
      <c r="Z594" s="444" t="s">
        <v>4041</v>
      </c>
      <c r="AA594" s="444" t="s">
        <v>4215</v>
      </c>
      <c r="AB594" s="444" t="s">
        <v>738</v>
      </c>
      <c r="AC594" s="444" t="s">
        <v>5147</v>
      </c>
      <c r="AD594" s="444" t="s">
        <v>109</v>
      </c>
      <c r="AE594" s="444" t="s">
        <v>5830</v>
      </c>
      <c r="AF594" s="444" t="s">
        <v>7126</v>
      </c>
      <c r="AG594" s="444" t="s">
        <v>4171</v>
      </c>
      <c r="AH594" s="444">
        <v>22006471</v>
      </c>
      <c r="AI594" s="444" t="s">
        <v>4769</v>
      </c>
      <c r="AJ594" s="444" t="s">
        <v>7128</v>
      </c>
      <c r="AK594" s="447" t="s">
        <v>7127</v>
      </c>
      <c r="AL594" s="444" t="s">
        <v>5148</v>
      </c>
      <c r="AM594" s="444" t="s">
        <v>5840</v>
      </c>
      <c r="AO594" s="444" t="s">
        <v>5312</v>
      </c>
      <c r="AQ594" s="444" t="s">
        <v>5312</v>
      </c>
    </row>
    <row r="595" spans="5:43" x14ac:dyDescent="0.3">
      <c r="E595" s="445" t="s">
        <v>8175</v>
      </c>
      <c r="F595" s="446" t="s">
        <v>7073</v>
      </c>
      <c r="G595" s="444" t="s">
        <v>604</v>
      </c>
      <c r="H595" s="444" t="s">
        <v>2328</v>
      </c>
      <c r="I595" s="444" t="s">
        <v>1691</v>
      </c>
      <c r="J595" s="444" t="s">
        <v>10</v>
      </c>
      <c r="K595" s="444" t="s">
        <v>786</v>
      </c>
      <c r="L595" s="444" t="s">
        <v>7</v>
      </c>
      <c r="M595" s="444" t="s">
        <v>743</v>
      </c>
      <c r="N595" s="444" t="s">
        <v>102</v>
      </c>
      <c r="O595" s="444" t="s">
        <v>5308</v>
      </c>
      <c r="P595" s="444" t="s">
        <v>13</v>
      </c>
      <c r="Q595" s="444" t="s">
        <v>5309</v>
      </c>
      <c r="R595" s="444" t="s">
        <v>33</v>
      </c>
      <c r="S595" s="444" t="s">
        <v>4393</v>
      </c>
      <c r="T595" s="444" t="s">
        <v>35</v>
      </c>
      <c r="U595" s="444" t="s">
        <v>5426</v>
      </c>
      <c r="V595" s="444">
        <v>50903</v>
      </c>
      <c r="W595" s="444" t="s">
        <v>118</v>
      </c>
      <c r="X595" s="444" t="s">
        <v>10</v>
      </c>
      <c r="Y595" s="444" t="s">
        <v>3</v>
      </c>
      <c r="Z595" s="444" t="s">
        <v>3968</v>
      </c>
      <c r="AA595" s="444" t="s">
        <v>4789</v>
      </c>
      <c r="AB595" s="444" t="s">
        <v>5056</v>
      </c>
      <c r="AC595" s="444" t="s">
        <v>5207</v>
      </c>
      <c r="AD595" s="444" t="s">
        <v>167</v>
      </c>
      <c r="AE595" s="444" t="s">
        <v>2987</v>
      </c>
      <c r="AF595" s="444" t="s">
        <v>7074</v>
      </c>
      <c r="AG595" s="444" t="s">
        <v>3171</v>
      </c>
      <c r="AH595" s="444">
        <v>25612545</v>
      </c>
      <c r="AI595" s="444">
        <v>25612545</v>
      </c>
      <c r="AJ595" s="444" t="s">
        <v>3581</v>
      </c>
      <c r="AK595" s="447" t="s">
        <v>7075</v>
      </c>
      <c r="AL595" s="444" t="s">
        <v>5212</v>
      </c>
      <c r="AM595" s="444" t="s">
        <v>5777</v>
      </c>
      <c r="AO595" s="444" t="s">
        <v>5312</v>
      </c>
      <c r="AQ595" s="444" t="s">
        <v>5312</v>
      </c>
    </row>
    <row r="596" spans="5:43" x14ac:dyDescent="0.3">
      <c r="E596" s="445" t="s">
        <v>8183</v>
      </c>
      <c r="F596" s="446" t="s">
        <v>7095</v>
      </c>
      <c r="G596" s="444" t="s">
        <v>617</v>
      </c>
      <c r="H596" s="444" t="s">
        <v>2345</v>
      </c>
      <c r="I596" s="444" t="s">
        <v>3058</v>
      </c>
      <c r="J596" s="444" t="s">
        <v>4741</v>
      </c>
      <c r="K596" s="444" t="s">
        <v>101</v>
      </c>
      <c r="L596" s="444" t="s">
        <v>3</v>
      </c>
      <c r="M596" s="444" t="s">
        <v>99</v>
      </c>
      <c r="N596" s="444" t="s">
        <v>102</v>
      </c>
      <c r="O596" s="444" t="s">
        <v>5308</v>
      </c>
      <c r="P596" s="444" t="s">
        <v>13</v>
      </c>
      <c r="Q596" s="444" t="s">
        <v>6387</v>
      </c>
      <c r="R596" s="444" t="s">
        <v>33</v>
      </c>
      <c r="S596" s="444" t="s">
        <v>4393</v>
      </c>
      <c r="T596" s="444" t="s">
        <v>35</v>
      </c>
      <c r="U596" s="444" t="s">
        <v>5426</v>
      </c>
      <c r="V596" s="444">
        <v>41005</v>
      </c>
      <c r="W596" s="444" t="s">
        <v>102</v>
      </c>
      <c r="X596" s="444" t="s">
        <v>11</v>
      </c>
      <c r="Y596" s="444" t="s">
        <v>5</v>
      </c>
      <c r="Z596" s="444" t="s">
        <v>3925</v>
      </c>
      <c r="AA596" s="444" t="s">
        <v>103</v>
      </c>
      <c r="AB596" s="444" t="s">
        <v>101</v>
      </c>
      <c r="AC596" s="444" t="s">
        <v>5216</v>
      </c>
      <c r="AD596" s="444" t="s">
        <v>74</v>
      </c>
      <c r="AE596" s="444" t="s">
        <v>5615</v>
      </c>
      <c r="AF596" s="444" t="s">
        <v>5217</v>
      </c>
      <c r="AG596" s="444" t="s">
        <v>3178</v>
      </c>
      <c r="AH596" s="444">
        <v>44047044</v>
      </c>
      <c r="AI596" s="444" t="s">
        <v>4769</v>
      </c>
      <c r="AJ596" s="444" t="s">
        <v>7097</v>
      </c>
      <c r="AK596" s="447" t="s">
        <v>7096</v>
      </c>
      <c r="AL596" s="444" t="s">
        <v>4916</v>
      </c>
      <c r="AM596" s="444" t="s">
        <v>7098</v>
      </c>
      <c r="AO596" s="444" t="s">
        <v>5312</v>
      </c>
      <c r="AQ596" s="444" t="s">
        <v>5312</v>
      </c>
    </row>
    <row r="597" spans="5:43" x14ac:dyDescent="0.3">
      <c r="E597" s="445" t="s">
        <v>8168</v>
      </c>
      <c r="F597" s="446" t="s">
        <v>7050</v>
      </c>
      <c r="G597" s="444" t="s">
        <v>264</v>
      </c>
      <c r="H597" s="444" t="s">
        <v>2312</v>
      </c>
      <c r="I597" s="444" t="s">
        <v>2313</v>
      </c>
      <c r="J597" s="444" t="s">
        <v>62</v>
      </c>
      <c r="K597" s="444" t="s">
        <v>109</v>
      </c>
      <c r="L597" s="444" t="s">
        <v>15</v>
      </c>
      <c r="M597" s="444" t="s">
        <v>11</v>
      </c>
      <c r="N597" s="444" t="s">
        <v>102</v>
      </c>
      <c r="O597" s="444" t="s">
        <v>5308</v>
      </c>
      <c r="P597" s="444" t="s">
        <v>13</v>
      </c>
      <c r="Q597" s="444" t="s">
        <v>6387</v>
      </c>
      <c r="R597" s="444" t="s">
        <v>33</v>
      </c>
      <c r="S597" s="444" t="s">
        <v>4393</v>
      </c>
      <c r="T597" s="444" t="s">
        <v>35</v>
      </c>
      <c r="U597" s="444" t="s">
        <v>5426</v>
      </c>
      <c r="V597" s="444">
        <v>21013</v>
      </c>
      <c r="W597" s="444" t="s">
        <v>35</v>
      </c>
      <c r="X597" s="444" t="s">
        <v>11</v>
      </c>
      <c r="Y597" s="444" t="s">
        <v>15</v>
      </c>
      <c r="Z597" s="444" t="s">
        <v>3808</v>
      </c>
      <c r="AA597" s="444" t="s">
        <v>58</v>
      </c>
      <c r="AB597" s="444" t="s">
        <v>109</v>
      </c>
      <c r="AC597" s="444" t="s">
        <v>5071</v>
      </c>
      <c r="AD597" s="444" t="s">
        <v>2314</v>
      </c>
      <c r="AE597" s="444" t="s">
        <v>5615</v>
      </c>
      <c r="AF597" s="444" t="s">
        <v>195</v>
      </c>
      <c r="AG597" s="444" t="s">
        <v>2720</v>
      </c>
      <c r="AH597" s="444">
        <v>22005248</v>
      </c>
      <c r="AI597" s="444" t="s">
        <v>4769</v>
      </c>
      <c r="AJ597" s="444" t="s">
        <v>7051</v>
      </c>
      <c r="AK597" s="447" t="s">
        <v>7052</v>
      </c>
      <c r="AL597" s="444" t="s">
        <v>5072</v>
      </c>
      <c r="AM597" s="444" t="s">
        <v>6004</v>
      </c>
      <c r="AO597" s="444" t="s">
        <v>5312</v>
      </c>
      <c r="AQ597" s="444" t="s">
        <v>5312</v>
      </c>
    </row>
    <row r="598" spans="5:43" x14ac:dyDescent="0.3">
      <c r="E598" s="445" t="s">
        <v>8169</v>
      </c>
      <c r="F598" s="446" t="s">
        <v>7053</v>
      </c>
      <c r="G598" s="444" t="s">
        <v>254</v>
      </c>
      <c r="H598" s="444" t="s">
        <v>2315</v>
      </c>
      <c r="I598" s="444" t="s">
        <v>3057</v>
      </c>
      <c r="J598" s="444" t="s">
        <v>4</v>
      </c>
      <c r="K598" s="444" t="s">
        <v>57</v>
      </c>
      <c r="L598" s="444" t="s">
        <v>10</v>
      </c>
      <c r="M598" s="444" t="s">
        <v>10</v>
      </c>
      <c r="N598" s="444" t="s">
        <v>102</v>
      </c>
      <c r="O598" s="444" t="s">
        <v>5308</v>
      </c>
      <c r="P598" s="444" t="s">
        <v>13</v>
      </c>
      <c r="Q598" s="444" t="s">
        <v>6387</v>
      </c>
      <c r="R598" s="444" t="s">
        <v>33</v>
      </c>
      <c r="S598" s="444" t="s">
        <v>4393</v>
      </c>
      <c r="T598" s="444" t="s">
        <v>35</v>
      </c>
      <c r="U598" s="444" t="s">
        <v>5426</v>
      </c>
      <c r="V598" s="444">
        <v>20213</v>
      </c>
      <c r="W598" s="444" t="s">
        <v>35</v>
      </c>
      <c r="X598" s="444" t="s">
        <v>2</v>
      </c>
      <c r="Y598" s="444" t="s">
        <v>15</v>
      </c>
      <c r="Z598" s="444" t="s">
        <v>6252</v>
      </c>
      <c r="AA598" s="444" t="s">
        <v>58</v>
      </c>
      <c r="AB598" s="444" t="s">
        <v>4802</v>
      </c>
      <c r="AC598" s="444" t="s">
        <v>6253</v>
      </c>
      <c r="AD598" s="444" t="s">
        <v>3168</v>
      </c>
      <c r="AE598" s="444" t="s">
        <v>5615</v>
      </c>
      <c r="AF598" s="444" t="s">
        <v>3169</v>
      </c>
      <c r="AG598" s="444" t="s">
        <v>3462</v>
      </c>
      <c r="AH598" s="444">
        <v>24680598</v>
      </c>
      <c r="AI598" s="444">
        <v>87251552</v>
      </c>
      <c r="AJ598" s="444" t="s">
        <v>3333</v>
      </c>
      <c r="AK598" s="447" t="s">
        <v>7054</v>
      </c>
      <c r="AL598" s="444" t="s">
        <v>4995</v>
      </c>
      <c r="AM598" s="444" t="s">
        <v>5904</v>
      </c>
      <c r="AO598" s="444" t="s">
        <v>5312</v>
      </c>
      <c r="AQ598" s="444" t="s">
        <v>5312</v>
      </c>
    </row>
    <row r="599" spans="5:43" x14ac:dyDescent="0.3">
      <c r="E599" s="445" t="s">
        <v>8166</v>
      </c>
      <c r="F599" s="446" t="s">
        <v>7046</v>
      </c>
      <c r="G599" s="444" t="s">
        <v>1213</v>
      </c>
      <c r="H599" s="444" t="s">
        <v>2306</v>
      </c>
      <c r="I599" s="444" t="s">
        <v>2307</v>
      </c>
      <c r="J599" s="444" t="s">
        <v>5</v>
      </c>
      <c r="K599" s="444" t="s">
        <v>120</v>
      </c>
      <c r="L599" s="444" t="s">
        <v>2</v>
      </c>
      <c r="M599" s="444" t="s">
        <v>14</v>
      </c>
      <c r="N599" s="444" t="s">
        <v>102</v>
      </c>
      <c r="O599" s="444" t="s">
        <v>5308</v>
      </c>
      <c r="P599" s="444" t="s">
        <v>13</v>
      </c>
      <c r="Q599" s="444" t="s">
        <v>5347</v>
      </c>
      <c r="R599" s="444" t="s">
        <v>33</v>
      </c>
      <c r="S599" s="444" t="s">
        <v>4393</v>
      </c>
      <c r="T599" s="444" t="s">
        <v>33</v>
      </c>
      <c r="U599" s="444" t="s">
        <v>5310</v>
      </c>
      <c r="V599" s="444">
        <v>30104</v>
      </c>
      <c r="W599" s="444" t="s">
        <v>48</v>
      </c>
      <c r="X599" s="444" t="s">
        <v>1</v>
      </c>
      <c r="Y599" s="444" t="s">
        <v>4</v>
      </c>
      <c r="Z599" s="444" t="s">
        <v>3841</v>
      </c>
      <c r="AA599" s="444" t="s">
        <v>120</v>
      </c>
      <c r="AB599" s="444" t="s">
        <v>120</v>
      </c>
      <c r="AC599" s="444" t="s">
        <v>4971</v>
      </c>
      <c r="AD599" s="444" t="s">
        <v>2308</v>
      </c>
      <c r="AE599" s="444" t="s">
        <v>1103</v>
      </c>
      <c r="AF599" s="444" t="s">
        <v>4520</v>
      </c>
      <c r="AG599" s="444" t="s">
        <v>3167</v>
      </c>
      <c r="AH599" s="444">
        <v>25371758</v>
      </c>
      <c r="AI599" s="444">
        <v>25372576</v>
      </c>
      <c r="AJ599" s="444" t="s">
        <v>3587</v>
      </c>
      <c r="AK599" s="447" t="s">
        <v>7047</v>
      </c>
      <c r="AL599" s="444" t="s">
        <v>4970</v>
      </c>
      <c r="AM599" s="444" t="s">
        <v>5653</v>
      </c>
      <c r="AO599" s="444" t="s">
        <v>5312</v>
      </c>
      <c r="AQ599" s="444" t="s">
        <v>5312</v>
      </c>
    </row>
    <row r="600" spans="5:43" x14ac:dyDescent="0.3">
      <c r="E600" s="445" t="s">
        <v>8210</v>
      </c>
      <c r="F600" s="446" t="s">
        <v>7182</v>
      </c>
      <c r="G600" s="444" t="s">
        <v>639</v>
      </c>
      <c r="H600" s="444" t="s">
        <v>2387</v>
      </c>
      <c r="I600" s="444" t="s">
        <v>4176</v>
      </c>
      <c r="J600" s="444" t="s">
        <v>99</v>
      </c>
      <c r="K600" s="444" t="s">
        <v>71</v>
      </c>
      <c r="L600" s="444" t="s">
        <v>9</v>
      </c>
      <c r="M600" s="444" t="s">
        <v>4741</v>
      </c>
      <c r="N600" s="444" t="s">
        <v>102</v>
      </c>
      <c r="O600" s="444" t="s">
        <v>5308</v>
      </c>
      <c r="P600" s="444" t="s">
        <v>13</v>
      </c>
      <c r="Q600" s="444" t="s">
        <v>6387</v>
      </c>
      <c r="R600" s="444" t="s">
        <v>33</v>
      </c>
      <c r="S600" s="444" t="s">
        <v>4393</v>
      </c>
      <c r="T600" s="444" t="s">
        <v>35</v>
      </c>
      <c r="U600" s="444" t="s">
        <v>5426</v>
      </c>
      <c r="V600" s="444">
        <v>60307</v>
      </c>
      <c r="W600" s="444" t="s">
        <v>72</v>
      </c>
      <c r="X600" s="444" t="s">
        <v>3</v>
      </c>
      <c r="Y600" s="444" t="s">
        <v>7</v>
      </c>
      <c r="Z600" s="444" t="s">
        <v>4006</v>
      </c>
      <c r="AA600" s="444" t="s">
        <v>73</v>
      </c>
      <c r="AB600" s="444" t="s">
        <v>515</v>
      </c>
      <c r="AC600" s="444" t="s">
        <v>5106</v>
      </c>
      <c r="AD600" s="444" t="s">
        <v>730</v>
      </c>
      <c r="AE600" s="444" t="s">
        <v>5531</v>
      </c>
      <c r="AF600" s="444" t="s">
        <v>3187</v>
      </c>
      <c r="AG600" s="444" t="s">
        <v>2725</v>
      </c>
      <c r="AH600" s="444">
        <v>22001067</v>
      </c>
      <c r="AI600" s="444">
        <v>27735242</v>
      </c>
      <c r="AJ600" s="444" t="s">
        <v>4530</v>
      </c>
      <c r="AK600" s="447" t="s">
        <v>7183</v>
      </c>
      <c r="AL600" s="444" t="s">
        <v>5130</v>
      </c>
      <c r="AM600" s="444" t="s">
        <v>6654</v>
      </c>
      <c r="AO600" s="444" t="s">
        <v>5312</v>
      </c>
      <c r="AQ600" s="444" t="s">
        <v>5312</v>
      </c>
    </row>
    <row r="601" spans="5:43" x14ac:dyDescent="0.3">
      <c r="E601" s="445" t="s">
        <v>8193</v>
      </c>
      <c r="F601" s="446" t="s">
        <v>7129</v>
      </c>
      <c r="G601" s="444" t="s">
        <v>902</v>
      </c>
      <c r="H601" s="444" t="s">
        <v>2362</v>
      </c>
      <c r="I601" s="444" t="s">
        <v>2777</v>
      </c>
      <c r="J601" s="444" t="s">
        <v>3</v>
      </c>
      <c r="K601" s="444" t="s">
        <v>58</v>
      </c>
      <c r="L601" s="444" t="s">
        <v>10</v>
      </c>
      <c r="M601" s="444" t="s">
        <v>9</v>
      </c>
      <c r="N601" s="444" t="s">
        <v>102</v>
      </c>
      <c r="O601" s="444" t="s">
        <v>5308</v>
      </c>
      <c r="P601" s="444" t="s">
        <v>13</v>
      </c>
      <c r="Q601" s="444" t="s">
        <v>5309</v>
      </c>
      <c r="R601" s="444" t="s">
        <v>33</v>
      </c>
      <c r="S601" s="444" t="s">
        <v>4393</v>
      </c>
      <c r="T601" s="444" t="s">
        <v>35</v>
      </c>
      <c r="U601" s="444" t="s">
        <v>5426</v>
      </c>
      <c r="V601" s="444">
        <v>20404</v>
      </c>
      <c r="W601" s="444" t="s">
        <v>35</v>
      </c>
      <c r="X601" s="444" t="s">
        <v>4</v>
      </c>
      <c r="Y601" s="444" t="s">
        <v>4</v>
      </c>
      <c r="Z601" s="444" t="s">
        <v>3772</v>
      </c>
      <c r="AA601" s="444" t="s">
        <v>58</v>
      </c>
      <c r="AB601" s="444" t="s">
        <v>5225</v>
      </c>
      <c r="AC601" s="444" t="s">
        <v>643</v>
      </c>
      <c r="AD601" s="444" t="s">
        <v>643</v>
      </c>
      <c r="AE601" s="444" t="s">
        <v>5591</v>
      </c>
      <c r="AF601" s="444" t="s">
        <v>105</v>
      </c>
      <c r="AG601" s="444" t="s">
        <v>3584</v>
      </c>
      <c r="AH601" s="444">
        <v>26352584</v>
      </c>
      <c r="AI601" s="444">
        <v>26352584</v>
      </c>
      <c r="AJ601" s="444" t="s">
        <v>5119</v>
      </c>
      <c r="AK601" s="447" t="s">
        <v>7130</v>
      </c>
      <c r="AL601" s="444" t="s">
        <v>4282</v>
      </c>
      <c r="AM601" s="444" t="s">
        <v>5592</v>
      </c>
      <c r="AO601" s="444" t="s">
        <v>5312</v>
      </c>
      <c r="AQ601" s="444" t="s">
        <v>5312</v>
      </c>
    </row>
    <row r="602" spans="5:43" x14ac:dyDescent="0.3">
      <c r="E602" s="445" t="s">
        <v>8179</v>
      </c>
      <c r="F602" s="446" t="s">
        <v>7084</v>
      </c>
      <c r="G602" s="444" t="s">
        <v>610</v>
      </c>
      <c r="H602" s="444" t="s">
        <v>2335</v>
      </c>
      <c r="I602" s="444" t="s">
        <v>2336</v>
      </c>
      <c r="J602" s="444" t="s">
        <v>2</v>
      </c>
      <c r="K602" s="444" t="s">
        <v>164</v>
      </c>
      <c r="L602" s="444" t="s">
        <v>3</v>
      </c>
      <c r="M602" s="444" t="s">
        <v>5</v>
      </c>
      <c r="N602" s="444" t="s">
        <v>102</v>
      </c>
      <c r="O602" s="444" t="s">
        <v>5308</v>
      </c>
      <c r="P602" s="444" t="s">
        <v>13</v>
      </c>
      <c r="Q602" s="444" t="s">
        <v>6387</v>
      </c>
      <c r="R602" s="444" t="s">
        <v>33</v>
      </c>
      <c r="S602" s="444" t="s">
        <v>4393</v>
      </c>
      <c r="T602" s="444" t="s">
        <v>35</v>
      </c>
      <c r="U602" s="444" t="s">
        <v>5426</v>
      </c>
      <c r="V602" s="444">
        <v>10409</v>
      </c>
      <c r="W602" s="444" t="s">
        <v>33</v>
      </c>
      <c r="X602" s="444" t="s">
        <v>4</v>
      </c>
      <c r="Y602" s="444" t="s">
        <v>10</v>
      </c>
      <c r="Z602" s="444" t="s">
        <v>3660</v>
      </c>
      <c r="AA602" s="444" t="s">
        <v>34</v>
      </c>
      <c r="AB602" s="444" t="s">
        <v>164</v>
      </c>
      <c r="AC602" s="444" t="s">
        <v>5158</v>
      </c>
      <c r="AD602" s="444" t="s">
        <v>300</v>
      </c>
      <c r="AE602" s="444" t="s">
        <v>1103</v>
      </c>
      <c r="AF602" s="444" t="s">
        <v>7085</v>
      </c>
      <c r="AG602" s="444" t="s">
        <v>3464</v>
      </c>
      <c r="AH602" s="444">
        <v>85316776</v>
      </c>
      <c r="AI602" s="444" t="s">
        <v>4769</v>
      </c>
      <c r="AJ602" s="444" t="s">
        <v>5214</v>
      </c>
      <c r="AK602" s="447" t="s">
        <v>7086</v>
      </c>
      <c r="AL602" s="444" t="s">
        <v>5159</v>
      </c>
      <c r="AM602" s="444" t="s">
        <v>7087</v>
      </c>
      <c r="AO602" s="444" t="s">
        <v>5312</v>
      </c>
      <c r="AQ602" s="444" t="s">
        <v>5312</v>
      </c>
    </row>
    <row r="603" spans="5:43" x14ac:dyDescent="0.3">
      <c r="E603" s="445" t="s">
        <v>8188</v>
      </c>
      <c r="F603" s="446" t="s">
        <v>7111</v>
      </c>
      <c r="G603" s="444" t="s">
        <v>623</v>
      </c>
      <c r="H603" s="444" t="s">
        <v>2356</v>
      </c>
      <c r="I603" s="444" t="s">
        <v>2533</v>
      </c>
      <c r="J603" s="444" t="s">
        <v>6</v>
      </c>
      <c r="K603" s="444" t="s">
        <v>756</v>
      </c>
      <c r="L603" s="444" t="s">
        <v>7</v>
      </c>
      <c r="M603" s="444" t="s">
        <v>15</v>
      </c>
      <c r="N603" s="444" t="s">
        <v>102</v>
      </c>
      <c r="O603" s="444" t="s">
        <v>5308</v>
      </c>
      <c r="P603" s="444" t="s">
        <v>13</v>
      </c>
      <c r="Q603" s="444" t="s">
        <v>6387</v>
      </c>
      <c r="R603" s="444" t="s">
        <v>33</v>
      </c>
      <c r="S603" s="444" t="s">
        <v>4393</v>
      </c>
      <c r="T603" s="444" t="s">
        <v>35</v>
      </c>
      <c r="U603" s="444" t="s">
        <v>5426</v>
      </c>
      <c r="V603" s="444">
        <v>30512</v>
      </c>
      <c r="W603" s="444" t="s">
        <v>48</v>
      </c>
      <c r="X603" s="444" t="s">
        <v>5</v>
      </c>
      <c r="Y603" s="444" t="s">
        <v>14</v>
      </c>
      <c r="Z603" s="444" t="s">
        <v>4719</v>
      </c>
      <c r="AA603" s="444" t="s">
        <v>120</v>
      </c>
      <c r="AB603" s="444" t="s">
        <v>756</v>
      </c>
      <c r="AC603" s="444" t="s">
        <v>5073</v>
      </c>
      <c r="AD603" s="444" t="s">
        <v>857</v>
      </c>
      <c r="AE603" s="444" t="s">
        <v>1103</v>
      </c>
      <c r="AF603" s="444" t="s">
        <v>7112</v>
      </c>
      <c r="AG603" s="444" t="s">
        <v>3583</v>
      </c>
      <c r="AH603" s="444">
        <v>22064757</v>
      </c>
      <c r="AI603" s="444" t="s">
        <v>4769</v>
      </c>
      <c r="AJ603" s="444" t="s">
        <v>2941</v>
      </c>
      <c r="AK603" s="447" t="s">
        <v>7113</v>
      </c>
      <c r="AL603" s="444" t="s">
        <v>7114</v>
      </c>
      <c r="AM603" s="444" t="s">
        <v>7115</v>
      </c>
      <c r="AO603" s="444" t="s">
        <v>5312</v>
      </c>
      <c r="AQ603" s="444" t="s">
        <v>5312</v>
      </c>
    </row>
    <row r="604" spans="5:43" x14ac:dyDescent="0.3">
      <c r="E604" s="445" t="s">
        <v>8171</v>
      </c>
      <c r="F604" s="446" t="s">
        <v>7059</v>
      </c>
      <c r="G604" s="444" t="s">
        <v>265</v>
      </c>
      <c r="H604" s="444" t="s">
        <v>2318</v>
      </c>
      <c r="I604" s="444" t="s">
        <v>2319</v>
      </c>
      <c r="J604" s="444" t="s">
        <v>15</v>
      </c>
      <c r="K604" s="444" t="s">
        <v>440</v>
      </c>
      <c r="L604" s="444" t="s">
        <v>5</v>
      </c>
      <c r="M604" s="444" t="s">
        <v>4734</v>
      </c>
      <c r="N604" s="444" t="s">
        <v>102</v>
      </c>
      <c r="O604" s="444" t="s">
        <v>5308</v>
      </c>
      <c r="P604" s="444" t="s">
        <v>13</v>
      </c>
      <c r="Q604" s="444" t="s">
        <v>5309</v>
      </c>
      <c r="R604" s="444" t="s">
        <v>33</v>
      </c>
      <c r="S604" s="444" t="s">
        <v>4393</v>
      </c>
      <c r="T604" s="444" t="s">
        <v>35</v>
      </c>
      <c r="U604" s="444" t="s">
        <v>5426</v>
      </c>
      <c r="V604" s="444">
        <v>61102</v>
      </c>
      <c r="W604" s="444" t="s">
        <v>72</v>
      </c>
      <c r="X604" s="444" t="s">
        <v>13</v>
      </c>
      <c r="Y604" s="444" t="s">
        <v>2</v>
      </c>
      <c r="Z604" s="444" t="s">
        <v>4030</v>
      </c>
      <c r="AA604" s="444" t="s">
        <v>73</v>
      </c>
      <c r="AB604" s="444" t="s">
        <v>4842</v>
      </c>
      <c r="AC604" s="444" t="s">
        <v>637</v>
      </c>
      <c r="AD604" s="444" t="s">
        <v>652</v>
      </c>
      <c r="AE604" s="444" t="s">
        <v>5591</v>
      </c>
      <c r="AF604" s="444" t="s">
        <v>7060</v>
      </c>
      <c r="AG604" s="444" t="s">
        <v>3170</v>
      </c>
      <c r="AH604" s="444">
        <v>26370541</v>
      </c>
      <c r="AI604" s="444" t="s">
        <v>4769</v>
      </c>
      <c r="AJ604" s="444" t="s">
        <v>4132</v>
      </c>
      <c r="AK604" s="447" t="s">
        <v>4769</v>
      </c>
      <c r="AL604" s="444" t="s">
        <v>5892</v>
      </c>
      <c r="AM604" s="444" t="s">
        <v>6331</v>
      </c>
      <c r="AO604" s="444" t="s">
        <v>5312</v>
      </c>
      <c r="AQ604" s="444" t="s">
        <v>5312</v>
      </c>
    </row>
    <row r="605" spans="5:43" x14ac:dyDescent="0.3">
      <c r="E605" s="445" t="s">
        <v>8185</v>
      </c>
      <c r="F605" s="446" t="s">
        <v>7102</v>
      </c>
      <c r="G605" s="444" t="s">
        <v>1102</v>
      </c>
      <c r="H605" s="444" t="s">
        <v>2349</v>
      </c>
      <c r="I605" s="444" t="s">
        <v>2350</v>
      </c>
      <c r="J605" s="444" t="s">
        <v>110</v>
      </c>
      <c r="K605" s="444" t="s">
        <v>377</v>
      </c>
      <c r="L605" s="444" t="s">
        <v>6</v>
      </c>
      <c r="M605" s="444" t="s">
        <v>6</v>
      </c>
      <c r="N605" s="444" t="s">
        <v>102</v>
      </c>
      <c r="O605" s="444" t="s">
        <v>5308</v>
      </c>
      <c r="P605" s="444" t="s">
        <v>13</v>
      </c>
      <c r="Q605" s="444" t="s">
        <v>5367</v>
      </c>
      <c r="R605" s="444" t="s">
        <v>33</v>
      </c>
      <c r="S605" s="444" t="s">
        <v>4393</v>
      </c>
      <c r="T605" s="444" t="s">
        <v>35</v>
      </c>
      <c r="U605" s="444" t="s">
        <v>5426</v>
      </c>
      <c r="V605" s="444">
        <v>11908</v>
      </c>
      <c r="W605" s="444" t="s">
        <v>33</v>
      </c>
      <c r="X605" s="444" t="s">
        <v>378</v>
      </c>
      <c r="Y605" s="444" t="s">
        <v>9</v>
      </c>
      <c r="Z605" s="444" t="s">
        <v>3731</v>
      </c>
      <c r="AA605" s="444" t="s">
        <v>34</v>
      </c>
      <c r="AB605" s="444" t="s">
        <v>377</v>
      </c>
      <c r="AC605" s="444" t="s">
        <v>5107</v>
      </c>
      <c r="AD605" s="444" t="s">
        <v>209</v>
      </c>
      <c r="AE605" s="444" t="s">
        <v>5531</v>
      </c>
      <c r="AF605" s="444" t="s">
        <v>7103</v>
      </c>
      <c r="AG605" s="444" t="s">
        <v>2722</v>
      </c>
      <c r="AH605" s="444">
        <v>27312080</v>
      </c>
      <c r="AI605" s="444">
        <v>27311616</v>
      </c>
      <c r="AJ605" s="444" t="s">
        <v>5219</v>
      </c>
      <c r="AK605" s="447" t="s">
        <v>7104</v>
      </c>
      <c r="AL605" s="444" t="s">
        <v>5108</v>
      </c>
      <c r="AM605" s="444" t="s">
        <v>7105</v>
      </c>
      <c r="AO605" s="444" t="s">
        <v>5312</v>
      </c>
      <c r="AQ605" s="444" t="s">
        <v>5312</v>
      </c>
    </row>
    <row r="606" spans="5:43" x14ac:dyDescent="0.3">
      <c r="E606" s="445" t="s">
        <v>8176</v>
      </c>
      <c r="F606" s="446" t="s">
        <v>7076</v>
      </c>
      <c r="G606" s="444" t="s">
        <v>605</v>
      </c>
      <c r="H606" s="444" t="s">
        <v>2329</v>
      </c>
      <c r="I606" s="444" t="s">
        <v>2330</v>
      </c>
      <c r="J606" s="444" t="s">
        <v>4</v>
      </c>
      <c r="K606" s="444" t="s">
        <v>57</v>
      </c>
      <c r="L606" s="444" t="s">
        <v>7</v>
      </c>
      <c r="M606" s="444" t="s">
        <v>10</v>
      </c>
      <c r="N606" s="444" t="s">
        <v>102</v>
      </c>
      <c r="O606" s="444" t="s">
        <v>5308</v>
      </c>
      <c r="P606" s="444" t="s">
        <v>13</v>
      </c>
      <c r="Q606" s="444" t="s">
        <v>5367</v>
      </c>
      <c r="R606" s="444" t="s">
        <v>33</v>
      </c>
      <c r="S606" s="444" t="s">
        <v>4393</v>
      </c>
      <c r="T606" s="444" t="s">
        <v>35</v>
      </c>
      <c r="U606" s="444" t="s">
        <v>5426</v>
      </c>
      <c r="V606" s="444">
        <v>21102</v>
      </c>
      <c r="W606" s="444" t="s">
        <v>35</v>
      </c>
      <c r="X606" s="444" t="s">
        <v>13</v>
      </c>
      <c r="Y606" s="444" t="s">
        <v>2</v>
      </c>
      <c r="Z606" s="444" t="s">
        <v>3810</v>
      </c>
      <c r="AA606" s="444" t="s">
        <v>58</v>
      </c>
      <c r="AB606" s="444" t="s">
        <v>4967</v>
      </c>
      <c r="AC606" s="444" t="s">
        <v>5213</v>
      </c>
      <c r="AD606" s="444" t="s">
        <v>3172</v>
      </c>
      <c r="AE606" s="444" t="s">
        <v>1103</v>
      </c>
      <c r="AF606" s="444" t="s">
        <v>4522</v>
      </c>
      <c r="AG606" s="444" t="s">
        <v>3174</v>
      </c>
      <c r="AH606" s="444">
        <v>24634353</v>
      </c>
      <c r="AI606" s="444">
        <v>24632193</v>
      </c>
      <c r="AJ606" s="444" t="s">
        <v>3173</v>
      </c>
      <c r="AK606" s="447" t="s">
        <v>7077</v>
      </c>
      <c r="AL606" s="444" t="s">
        <v>4968</v>
      </c>
      <c r="AM606" s="444" t="s">
        <v>5634</v>
      </c>
      <c r="AO606" s="444" t="s">
        <v>5312</v>
      </c>
      <c r="AQ606" s="444" t="s">
        <v>5312</v>
      </c>
    </row>
    <row r="607" spans="5:43" x14ac:dyDescent="0.3">
      <c r="E607" s="445" t="s">
        <v>8167</v>
      </c>
      <c r="F607" s="446" t="s">
        <v>7048</v>
      </c>
      <c r="G607" s="444" t="s">
        <v>1008</v>
      </c>
      <c r="H607" s="444" t="s">
        <v>2309</v>
      </c>
      <c r="I607" s="444" t="s">
        <v>2310</v>
      </c>
      <c r="J607" s="444" t="s">
        <v>5</v>
      </c>
      <c r="K607" s="444" t="s">
        <v>120</v>
      </c>
      <c r="L607" s="444" t="s">
        <v>3</v>
      </c>
      <c r="M607" s="444" t="s">
        <v>14</v>
      </c>
      <c r="N607" s="444" t="s">
        <v>102</v>
      </c>
      <c r="O607" s="444" t="s">
        <v>5308</v>
      </c>
      <c r="P607" s="444" t="s">
        <v>13</v>
      </c>
      <c r="Q607" s="444" t="s">
        <v>5309</v>
      </c>
      <c r="R607" s="444" t="s">
        <v>33</v>
      </c>
      <c r="S607" s="444" t="s">
        <v>4393</v>
      </c>
      <c r="T607" s="444" t="s">
        <v>33</v>
      </c>
      <c r="U607" s="444" t="s">
        <v>5310</v>
      </c>
      <c r="V607" s="444">
        <v>30801</v>
      </c>
      <c r="W607" s="444" t="s">
        <v>48</v>
      </c>
      <c r="X607" s="444" t="s">
        <v>9</v>
      </c>
      <c r="Y607" s="444" t="s">
        <v>1</v>
      </c>
      <c r="Z607" s="444" t="s">
        <v>4362</v>
      </c>
      <c r="AA607" s="444" t="s">
        <v>120</v>
      </c>
      <c r="AB607" s="444" t="s">
        <v>4975</v>
      </c>
      <c r="AC607" s="444" t="s">
        <v>4976</v>
      </c>
      <c r="AD607" s="444" t="s">
        <v>517</v>
      </c>
      <c r="AE607" s="444" t="s">
        <v>1103</v>
      </c>
      <c r="AF607" s="444" t="s">
        <v>2311</v>
      </c>
      <c r="AG607" s="444" t="s">
        <v>2934</v>
      </c>
      <c r="AH607" s="444">
        <v>25734889</v>
      </c>
      <c r="AI607" s="444">
        <v>25734889</v>
      </c>
      <c r="AJ607" s="444" t="s">
        <v>4220</v>
      </c>
      <c r="AK607" s="447" t="s">
        <v>7049</v>
      </c>
      <c r="AL607" s="444" t="s">
        <v>5682</v>
      </c>
      <c r="AM607" s="444" t="s">
        <v>5683</v>
      </c>
      <c r="AN607" s="444" t="s">
        <v>5317</v>
      </c>
      <c r="AO607" s="444" t="s">
        <v>5312</v>
      </c>
      <c r="AQ607" s="444" t="s">
        <v>5312</v>
      </c>
    </row>
    <row r="608" spans="5:43" x14ac:dyDescent="0.3">
      <c r="E608" s="445" t="s">
        <v>8170</v>
      </c>
      <c r="F608" s="446" t="s">
        <v>7055</v>
      </c>
      <c r="G608" s="444" t="s">
        <v>253</v>
      </c>
      <c r="H608" s="444" t="s">
        <v>2316</v>
      </c>
      <c r="I608" s="444" t="s">
        <v>2317</v>
      </c>
      <c r="J608" s="444" t="s">
        <v>62</v>
      </c>
      <c r="K608" s="444" t="s">
        <v>109</v>
      </c>
      <c r="L608" s="444" t="s">
        <v>1</v>
      </c>
      <c r="M608" s="444" t="s">
        <v>11</v>
      </c>
      <c r="N608" s="444" t="s">
        <v>102</v>
      </c>
      <c r="O608" s="444" t="s">
        <v>5308</v>
      </c>
      <c r="P608" s="444" t="s">
        <v>13</v>
      </c>
      <c r="Q608" s="444" t="s">
        <v>5367</v>
      </c>
      <c r="R608" s="444" t="s">
        <v>33</v>
      </c>
      <c r="S608" s="444" t="s">
        <v>4393</v>
      </c>
      <c r="T608" s="444" t="s">
        <v>35</v>
      </c>
      <c r="U608" s="444" t="s">
        <v>5426</v>
      </c>
      <c r="V608" s="444">
        <v>21601</v>
      </c>
      <c r="W608" s="444" t="s">
        <v>35</v>
      </c>
      <c r="X608" s="444" t="s">
        <v>295</v>
      </c>
      <c r="Y608" s="444" t="s">
        <v>1</v>
      </c>
      <c r="Z608" s="444" t="s">
        <v>3835</v>
      </c>
      <c r="AA608" s="444" t="s">
        <v>58</v>
      </c>
      <c r="AB608" s="444" t="s">
        <v>688</v>
      </c>
      <c r="AC608" s="444" t="s">
        <v>688</v>
      </c>
      <c r="AD608" s="444" t="s">
        <v>688</v>
      </c>
      <c r="AE608" s="444" t="s">
        <v>5615</v>
      </c>
      <c r="AF608" s="444" t="s">
        <v>7056</v>
      </c>
      <c r="AG608" s="444" t="s">
        <v>4168</v>
      </c>
      <c r="AH608" s="444">
        <v>24655444</v>
      </c>
      <c r="AI608" s="444">
        <v>24655444</v>
      </c>
      <c r="AJ608" s="444" t="s">
        <v>7058</v>
      </c>
      <c r="AK608" s="447" t="s">
        <v>7057</v>
      </c>
      <c r="AL608" s="444" t="s">
        <v>5627</v>
      </c>
      <c r="AM608" s="444" t="s">
        <v>5628</v>
      </c>
      <c r="AO608" s="444" t="s">
        <v>5312</v>
      </c>
      <c r="AQ608" s="444" t="s">
        <v>5312</v>
      </c>
    </row>
    <row r="609" spans="5:43" x14ac:dyDescent="0.3">
      <c r="E609" s="445" t="s">
        <v>8177</v>
      </c>
      <c r="F609" s="446" t="s">
        <v>7078</v>
      </c>
      <c r="G609" s="444" t="s">
        <v>606</v>
      </c>
      <c r="H609" s="444" t="s">
        <v>2331</v>
      </c>
      <c r="I609" s="444" t="s">
        <v>2332</v>
      </c>
      <c r="J609" s="444" t="s">
        <v>4</v>
      </c>
      <c r="K609" s="444" t="s">
        <v>57</v>
      </c>
      <c r="L609" s="444" t="s">
        <v>3</v>
      </c>
      <c r="M609" s="444" t="s">
        <v>10</v>
      </c>
      <c r="N609" s="444" t="s">
        <v>102</v>
      </c>
      <c r="O609" s="444" t="s">
        <v>5308</v>
      </c>
      <c r="P609" s="444" t="s">
        <v>13</v>
      </c>
      <c r="Q609" s="444" t="s">
        <v>5309</v>
      </c>
      <c r="R609" s="444" t="s">
        <v>33</v>
      </c>
      <c r="S609" s="444" t="s">
        <v>4393</v>
      </c>
      <c r="T609" s="444" t="s">
        <v>35</v>
      </c>
      <c r="U609" s="444" t="s">
        <v>5426</v>
      </c>
      <c r="V609" s="444">
        <v>20202</v>
      </c>
      <c r="W609" s="444" t="s">
        <v>35</v>
      </c>
      <c r="X609" s="444" t="s">
        <v>2</v>
      </c>
      <c r="Y609" s="444" t="s">
        <v>2</v>
      </c>
      <c r="Z609" s="444" t="s">
        <v>3751</v>
      </c>
      <c r="AA609" s="444" t="s">
        <v>58</v>
      </c>
      <c r="AB609" s="444" t="s">
        <v>4802</v>
      </c>
      <c r="AC609" s="444" t="s">
        <v>222</v>
      </c>
      <c r="AD609" s="444" t="s">
        <v>1021</v>
      </c>
      <c r="AE609" s="444" t="s">
        <v>1103</v>
      </c>
      <c r="AF609" s="444" t="s">
        <v>4523</v>
      </c>
      <c r="AG609" s="444" t="s">
        <v>3175</v>
      </c>
      <c r="AH609" s="444">
        <v>24471192</v>
      </c>
      <c r="AI609" s="444">
        <v>24471192</v>
      </c>
      <c r="AJ609" s="444" t="s">
        <v>2936</v>
      </c>
      <c r="AK609" s="447" t="s">
        <v>7079</v>
      </c>
      <c r="AL609" s="444" t="s">
        <v>4804</v>
      </c>
      <c r="AM609" s="444" t="s">
        <v>5580</v>
      </c>
      <c r="AO609" s="444" t="s">
        <v>5312</v>
      </c>
      <c r="AQ609" s="444" t="s">
        <v>5312</v>
      </c>
    </row>
    <row r="610" spans="5:43" x14ac:dyDescent="0.3">
      <c r="E610" s="445" t="s">
        <v>8178</v>
      </c>
      <c r="F610" s="446" t="s">
        <v>7080</v>
      </c>
      <c r="G610" s="444" t="s">
        <v>608</v>
      </c>
      <c r="H610" s="444" t="s">
        <v>2333</v>
      </c>
      <c r="I610" s="450" t="s">
        <v>7081</v>
      </c>
      <c r="J610" s="444" t="s">
        <v>4</v>
      </c>
      <c r="K610" s="444" t="s">
        <v>57</v>
      </c>
      <c r="L610" s="444" t="s">
        <v>1</v>
      </c>
      <c r="M610" s="444" t="s">
        <v>10</v>
      </c>
      <c r="N610" s="444" t="s">
        <v>102</v>
      </c>
      <c r="O610" s="444" t="s">
        <v>5308</v>
      </c>
      <c r="P610" s="444" t="s">
        <v>13</v>
      </c>
      <c r="Q610" s="444" t="s">
        <v>5603</v>
      </c>
      <c r="R610" s="444" t="s">
        <v>33</v>
      </c>
      <c r="S610" s="444" t="s">
        <v>4393</v>
      </c>
      <c r="T610" s="444" t="s">
        <v>35</v>
      </c>
      <c r="U610" s="444" t="s">
        <v>5426</v>
      </c>
      <c r="V610" s="444">
        <v>20207</v>
      </c>
      <c r="W610" s="444" t="s">
        <v>35</v>
      </c>
      <c r="X610" s="444" t="s">
        <v>2</v>
      </c>
      <c r="Y610" s="444" t="s">
        <v>7</v>
      </c>
      <c r="Z610" s="444" t="s">
        <v>3755</v>
      </c>
      <c r="AA610" s="444" t="s">
        <v>58</v>
      </c>
      <c r="AB610" s="444" t="s">
        <v>4802</v>
      </c>
      <c r="AC610" s="444" t="s">
        <v>132</v>
      </c>
      <c r="AD610" s="444" t="s">
        <v>436</v>
      </c>
      <c r="AE610" s="444" t="s">
        <v>1103</v>
      </c>
      <c r="AF610" s="444" t="s">
        <v>7082</v>
      </c>
      <c r="AG610" s="444" t="s">
        <v>2937</v>
      </c>
      <c r="AH610" s="444">
        <v>24453417</v>
      </c>
      <c r="AI610" s="444">
        <v>24453417</v>
      </c>
      <c r="AJ610" s="444" t="s">
        <v>4169</v>
      </c>
      <c r="AK610" s="447" t="s">
        <v>7083</v>
      </c>
      <c r="AL610" s="444" t="s">
        <v>4407</v>
      </c>
      <c r="AM610" s="444" t="s">
        <v>5576</v>
      </c>
      <c r="AO610" s="444" t="s">
        <v>5312</v>
      </c>
      <c r="AQ610" s="444" t="s">
        <v>5312</v>
      </c>
    </row>
    <row r="611" spans="5:43" x14ac:dyDescent="0.3">
      <c r="E611" s="445" t="s">
        <v>8181</v>
      </c>
      <c r="F611" s="446" t="s">
        <v>7090</v>
      </c>
      <c r="G611" s="444" t="s">
        <v>613</v>
      </c>
      <c r="H611" s="444" t="s">
        <v>2340</v>
      </c>
      <c r="I611" s="444" t="s">
        <v>2341</v>
      </c>
      <c r="J611" s="444" t="s">
        <v>3</v>
      </c>
      <c r="K611" s="444" t="s">
        <v>58</v>
      </c>
      <c r="L611" s="444" t="s">
        <v>5</v>
      </c>
      <c r="M611" s="444" t="s">
        <v>9</v>
      </c>
      <c r="N611" s="444" t="s">
        <v>102</v>
      </c>
      <c r="O611" s="444" t="s">
        <v>5308</v>
      </c>
      <c r="P611" s="444" t="s">
        <v>13</v>
      </c>
      <c r="Q611" s="444" t="s">
        <v>5309</v>
      </c>
      <c r="R611" s="444" t="s">
        <v>33</v>
      </c>
      <c r="S611" s="444" t="s">
        <v>4393</v>
      </c>
      <c r="T611" s="444" t="s">
        <v>33</v>
      </c>
      <c r="U611" s="444" t="s">
        <v>5310</v>
      </c>
      <c r="V611" s="444">
        <v>20102</v>
      </c>
      <c r="W611" s="444" t="s">
        <v>35</v>
      </c>
      <c r="X611" s="444" t="s">
        <v>1</v>
      </c>
      <c r="Y611" s="444" t="s">
        <v>2</v>
      </c>
      <c r="Z611" s="444" t="s">
        <v>3737</v>
      </c>
      <c r="AA611" s="444" t="s">
        <v>58</v>
      </c>
      <c r="AB611" s="444" t="s">
        <v>58</v>
      </c>
      <c r="AC611" s="444" t="s">
        <v>34</v>
      </c>
      <c r="AD611" s="444" t="s">
        <v>599</v>
      </c>
      <c r="AE611" s="444" t="s">
        <v>1103</v>
      </c>
      <c r="AF611" s="444" t="s">
        <v>7091</v>
      </c>
      <c r="AG611" s="444" t="s">
        <v>3177</v>
      </c>
      <c r="AH611" s="444">
        <v>24332726</v>
      </c>
      <c r="AI611" s="444">
        <v>24332726</v>
      </c>
      <c r="AJ611" s="444" t="s">
        <v>4243</v>
      </c>
      <c r="AK611" s="447" t="s">
        <v>7092</v>
      </c>
      <c r="AL611" s="444" t="s">
        <v>4813</v>
      </c>
      <c r="AM611" s="444" t="s">
        <v>5559</v>
      </c>
      <c r="AO611" s="444" t="s">
        <v>5312</v>
      </c>
      <c r="AQ611" s="444" t="s">
        <v>5312</v>
      </c>
    </row>
    <row r="612" spans="5:43" x14ac:dyDescent="0.3">
      <c r="E612" s="445" t="s">
        <v>8164</v>
      </c>
      <c r="F612" s="446" t="s">
        <v>7040</v>
      </c>
      <c r="G612" s="444" t="s">
        <v>239</v>
      </c>
      <c r="H612" s="444" t="s">
        <v>2299</v>
      </c>
      <c r="I612" s="444" t="s">
        <v>2300</v>
      </c>
      <c r="J612" s="444" t="s">
        <v>4729</v>
      </c>
      <c r="K612" s="444" t="s">
        <v>208</v>
      </c>
      <c r="L612" s="444" t="s">
        <v>3</v>
      </c>
      <c r="M612" s="444" t="s">
        <v>7</v>
      </c>
      <c r="N612" s="444" t="s">
        <v>102</v>
      </c>
      <c r="O612" s="444" t="s">
        <v>5308</v>
      </c>
      <c r="P612" s="444" t="s">
        <v>13</v>
      </c>
      <c r="Q612" s="444" t="s">
        <v>6387</v>
      </c>
      <c r="R612" s="444" t="s">
        <v>33</v>
      </c>
      <c r="S612" s="444" t="s">
        <v>4393</v>
      </c>
      <c r="T612" s="444" t="s">
        <v>35</v>
      </c>
      <c r="U612" s="444" t="s">
        <v>5426</v>
      </c>
      <c r="V612" s="444">
        <v>12004</v>
      </c>
      <c r="W612" s="444" t="s">
        <v>33</v>
      </c>
      <c r="X612" s="444" t="s">
        <v>741</v>
      </c>
      <c r="Y612" s="444" t="s">
        <v>4</v>
      </c>
      <c r="Z612" s="444" t="s">
        <v>4344</v>
      </c>
      <c r="AA612" s="444" t="s">
        <v>34</v>
      </c>
      <c r="AB612" s="444" t="s">
        <v>742</v>
      </c>
      <c r="AC612" s="444" t="s">
        <v>132</v>
      </c>
      <c r="AD612" s="444" t="s">
        <v>2301</v>
      </c>
      <c r="AE612" s="444" t="s">
        <v>1103</v>
      </c>
      <c r="AF612" s="444" t="s">
        <v>4518</v>
      </c>
      <c r="AG612" s="444" t="s">
        <v>3166</v>
      </c>
      <c r="AH612" s="444">
        <v>25465521</v>
      </c>
      <c r="AI612" s="444">
        <v>25464545</v>
      </c>
      <c r="AJ612" s="444" t="s">
        <v>7042</v>
      </c>
      <c r="AK612" s="447" t="s">
        <v>7041</v>
      </c>
      <c r="AL612" s="444" t="s">
        <v>5132</v>
      </c>
      <c r="AM612" s="444" t="s">
        <v>6661</v>
      </c>
      <c r="AO612" s="444" t="s">
        <v>5312</v>
      </c>
      <c r="AQ612" s="444" t="s">
        <v>5312</v>
      </c>
    </row>
    <row r="613" spans="5:43" x14ac:dyDescent="0.3">
      <c r="E613" s="445" t="s">
        <v>8187</v>
      </c>
      <c r="F613" s="446" t="s">
        <v>7108</v>
      </c>
      <c r="G613" s="444" t="s">
        <v>621</v>
      </c>
      <c r="H613" s="444" t="s">
        <v>2354</v>
      </c>
      <c r="I613" s="444" t="s">
        <v>2355</v>
      </c>
      <c r="J613" s="444" t="s">
        <v>743</v>
      </c>
      <c r="K613" s="444" t="s">
        <v>739</v>
      </c>
      <c r="L613" s="444" t="s">
        <v>6</v>
      </c>
      <c r="M613" s="444" t="s">
        <v>4742</v>
      </c>
      <c r="N613" s="444" t="s">
        <v>102</v>
      </c>
      <c r="O613" s="444" t="s">
        <v>5308</v>
      </c>
      <c r="P613" s="444" t="s">
        <v>13</v>
      </c>
      <c r="Q613" s="444" t="s">
        <v>5309</v>
      </c>
      <c r="R613" s="444" t="s">
        <v>33</v>
      </c>
      <c r="S613" s="444" t="s">
        <v>4393</v>
      </c>
      <c r="T613" s="444" t="s">
        <v>33</v>
      </c>
      <c r="U613" s="444" t="s">
        <v>5310</v>
      </c>
      <c r="V613" s="444">
        <v>70205</v>
      </c>
      <c r="W613" s="444" t="s">
        <v>60</v>
      </c>
      <c r="X613" s="444" t="s">
        <v>2</v>
      </c>
      <c r="Y613" s="444" t="s">
        <v>5</v>
      </c>
      <c r="Z613" s="444" t="s">
        <v>4038</v>
      </c>
      <c r="AA613" s="444" t="s">
        <v>4215</v>
      </c>
      <c r="AB613" s="444" t="s">
        <v>4806</v>
      </c>
      <c r="AC613" s="444" t="s">
        <v>4993</v>
      </c>
      <c r="AD613" s="444" t="s">
        <v>640</v>
      </c>
      <c r="AE613" s="444" t="s">
        <v>5830</v>
      </c>
      <c r="AF613" s="444" t="s">
        <v>7109</v>
      </c>
      <c r="AG613" s="444" t="s">
        <v>4526</v>
      </c>
      <c r="AH613" s="444">
        <v>70149201</v>
      </c>
      <c r="AI613" s="444">
        <v>44092718</v>
      </c>
      <c r="AJ613" s="444" t="s">
        <v>3465</v>
      </c>
      <c r="AK613" s="447" t="s">
        <v>7110</v>
      </c>
      <c r="AL613" s="444" t="s">
        <v>5068</v>
      </c>
      <c r="AM613" s="444" t="s">
        <v>6390</v>
      </c>
      <c r="AO613" s="444" t="s">
        <v>5312</v>
      </c>
      <c r="AQ613" s="444" t="s">
        <v>5312</v>
      </c>
    </row>
    <row r="614" spans="5:43" x14ac:dyDescent="0.3">
      <c r="E614" s="445" t="s">
        <v>8173</v>
      </c>
      <c r="F614" s="446" t="s">
        <v>7067</v>
      </c>
      <c r="G614" s="444" t="s">
        <v>601</v>
      </c>
      <c r="H614" s="444" t="s">
        <v>2322</v>
      </c>
      <c r="I614" s="444" t="s">
        <v>2323</v>
      </c>
      <c r="J614" s="444" t="s">
        <v>4734</v>
      </c>
      <c r="K614" s="444" t="s">
        <v>3280</v>
      </c>
      <c r="L614" s="444" t="s">
        <v>3</v>
      </c>
      <c r="M614" s="444" t="s">
        <v>4729</v>
      </c>
      <c r="N614" s="444" t="s">
        <v>102</v>
      </c>
      <c r="O614" s="444" t="s">
        <v>5308</v>
      </c>
      <c r="P614" s="444" t="s">
        <v>13</v>
      </c>
      <c r="Q614" s="444" t="s">
        <v>5309</v>
      </c>
      <c r="R614" s="444" t="s">
        <v>33</v>
      </c>
      <c r="S614" s="444" t="s">
        <v>4393</v>
      </c>
      <c r="T614" s="444" t="s">
        <v>35</v>
      </c>
      <c r="U614" s="444" t="s">
        <v>5426</v>
      </c>
      <c r="V614" s="444">
        <v>60303</v>
      </c>
      <c r="W614" s="444" t="s">
        <v>72</v>
      </c>
      <c r="X614" s="444" t="s">
        <v>3</v>
      </c>
      <c r="Y614" s="444" t="s">
        <v>3</v>
      </c>
      <c r="Z614" s="444" t="s">
        <v>4002</v>
      </c>
      <c r="AA614" s="444" t="s">
        <v>73</v>
      </c>
      <c r="AB614" s="444" t="s">
        <v>515</v>
      </c>
      <c r="AC614" s="444" t="s">
        <v>531</v>
      </c>
      <c r="AD614" s="444" t="s">
        <v>2324</v>
      </c>
      <c r="AE614" s="444" t="s">
        <v>5531</v>
      </c>
      <c r="AF614" s="444" t="s">
        <v>4521</v>
      </c>
      <c r="AG614" s="444" t="s">
        <v>2721</v>
      </c>
      <c r="AH614" s="444">
        <v>27300744</v>
      </c>
      <c r="AI614" s="444">
        <v>85762964</v>
      </c>
      <c r="AJ614" s="444" t="s">
        <v>5211</v>
      </c>
      <c r="AK614" s="447" t="s">
        <v>7068</v>
      </c>
      <c r="AL614" s="444" t="s">
        <v>5081</v>
      </c>
      <c r="AM614" s="444" t="s">
        <v>5937</v>
      </c>
      <c r="AO614" s="444" t="s">
        <v>5312</v>
      </c>
      <c r="AQ614" s="444" t="s">
        <v>5312</v>
      </c>
    </row>
    <row r="615" spans="5:43" x14ac:dyDescent="0.3">
      <c r="E615" s="445" t="s">
        <v>8182</v>
      </c>
      <c r="F615" s="446" t="s">
        <v>7093</v>
      </c>
      <c r="G615" s="444" t="s">
        <v>614</v>
      </c>
      <c r="H615" s="444" t="s">
        <v>2342</v>
      </c>
      <c r="I615" s="444" t="s">
        <v>2343</v>
      </c>
      <c r="J615" s="444" t="s">
        <v>3</v>
      </c>
      <c r="K615" s="444" t="s">
        <v>58</v>
      </c>
      <c r="L615" s="444" t="s">
        <v>6</v>
      </c>
      <c r="M615" s="444" t="s">
        <v>9</v>
      </c>
      <c r="N615" s="444" t="s">
        <v>102</v>
      </c>
      <c r="O615" s="444" t="s">
        <v>5308</v>
      </c>
      <c r="P615" s="444" t="s">
        <v>13</v>
      </c>
      <c r="Q615" s="444" t="s">
        <v>6075</v>
      </c>
      <c r="R615" s="444" t="s">
        <v>33</v>
      </c>
      <c r="S615" s="444" t="s">
        <v>4393</v>
      </c>
      <c r="T615" s="444" t="s">
        <v>33</v>
      </c>
      <c r="U615" s="444" t="s">
        <v>5310</v>
      </c>
      <c r="V615" s="444">
        <v>20301</v>
      </c>
      <c r="W615" s="444" t="s">
        <v>35</v>
      </c>
      <c r="X615" s="444" t="s">
        <v>3</v>
      </c>
      <c r="Y615" s="444" t="s">
        <v>1</v>
      </c>
      <c r="Z615" s="444" t="s">
        <v>3762</v>
      </c>
      <c r="AA615" s="444" t="s">
        <v>58</v>
      </c>
      <c r="AB615" s="444" t="s">
        <v>229</v>
      </c>
      <c r="AC615" s="444" t="s">
        <v>229</v>
      </c>
      <c r="AD615" s="444" t="s">
        <v>229</v>
      </c>
      <c r="AE615" s="444" t="s">
        <v>1103</v>
      </c>
      <c r="AF615" s="444" t="s">
        <v>2344</v>
      </c>
      <c r="AG615" s="444" t="s">
        <v>2939</v>
      </c>
      <c r="AH615" s="444">
        <v>24941772</v>
      </c>
      <c r="AI615" s="444">
        <v>24941772</v>
      </c>
      <c r="AJ615" s="444" t="s">
        <v>4524</v>
      </c>
      <c r="AK615" s="447" t="s">
        <v>7094</v>
      </c>
      <c r="AL615" s="444" t="s">
        <v>5589</v>
      </c>
      <c r="AM615" s="444" t="s">
        <v>5590</v>
      </c>
      <c r="AO615" s="444" t="s">
        <v>5312</v>
      </c>
      <c r="AQ615" s="444" t="s">
        <v>5312</v>
      </c>
    </row>
    <row r="616" spans="5:43" x14ac:dyDescent="0.3">
      <c r="E616" s="445" t="s">
        <v>8184</v>
      </c>
      <c r="F616" s="446" t="s">
        <v>7099</v>
      </c>
      <c r="G616" s="444" t="s">
        <v>916</v>
      </c>
      <c r="H616" s="444" t="s">
        <v>2346</v>
      </c>
      <c r="I616" s="444" t="s">
        <v>2347</v>
      </c>
      <c r="J616" s="444" t="s">
        <v>741</v>
      </c>
      <c r="K616" s="444" t="s">
        <v>39</v>
      </c>
      <c r="L616" s="444" t="s">
        <v>2</v>
      </c>
      <c r="M616" s="444" t="s">
        <v>4</v>
      </c>
      <c r="N616" s="444" t="s">
        <v>102</v>
      </c>
      <c r="O616" s="444" t="s">
        <v>5308</v>
      </c>
      <c r="P616" s="444" t="s">
        <v>13</v>
      </c>
      <c r="Q616" s="444" t="s">
        <v>5569</v>
      </c>
      <c r="R616" s="444" t="s">
        <v>33</v>
      </c>
      <c r="S616" s="444" t="s">
        <v>4393</v>
      </c>
      <c r="T616" s="444" t="s">
        <v>33</v>
      </c>
      <c r="U616" s="444" t="s">
        <v>5310</v>
      </c>
      <c r="V616" s="444">
        <v>10302</v>
      </c>
      <c r="W616" s="444" t="s">
        <v>33</v>
      </c>
      <c r="X616" s="444" t="s">
        <v>3</v>
      </c>
      <c r="Y616" s="444" t="s">
        <v>2</v>
      </c>
      <c r="Z616" s="444" t="s">
        <v>3641</v>
      </c>
      <c r="AA616" s="444" t="s">
        <v>34</v>
      </c>
      <c r="AB616" s="444" t="s">
        <v>39</v>
      </c>
      <c r="AC616" s="444" t="s">
        <v>41</v>
      </c>
      <c r="AD616" s="444" t="s">
        <v>150</v>
      </c>
      <c r="AE616" s="444" t="s">
        <v>1103</v>
      </c>
      <c r="AF616" s="444" t="s">
        <v>2348</v>
      </c>
      <c r="AG616" s="444" t="s">
        <v>5218</v>
      </c>
      <c r="AH616" s="444">
        <v>22705334</v>
      </c>
      <c r="AI616" s="444">
        <v>22700974</v>
      </c>
      <c r="AJ616" s="444" t="s">
        <v>7101</v>
      </c>
      <c r="AK616" s="447" t="s">
        <v>7100</v>
      </c>
      <c r="AL616" s="444" t="s">
        <v>5422</v>
      </c>
      <c r="AM616" s="444" t="s">
        <v>6033</v>
      </c>
      <c r="AO616" s="444" t="s">
        <v>5312</v>
      </c>
      <c r="AQ616" s="444" t="s">
        <v>5312</v>
      </c>
    </row>
    <row r="617" spans="5:43" x14ac:dyDescent="0.3">
      <c r="E617" s="445" t="s">
        <v>8180</v>
      </c>
      <c r="F617" s="446" t="s">
        <v>7088</v>
      </c>
      <c r="G617" s="444" t="s">
        <v>611</v>
      </c>
      <c r="H617" s="444" t="s">
        <v>2337</v>
      </c>
      <c r="I617" s="444" t="s">
        <v>2338</v>
      </c>
      <c r="J617" s="444" t="s">
        <v>4730</v>
      </c>
      <c r="K617" s="444" t="s">
        <v>3279</v>
      </c>
      <c r="L617" s="444" t="s">
        <v>2</v>
      </c>
      <c r="M617" s="444" t="s">
        <v>2</v>
      </c>
      <c r="N617" s="444" t="s">
        <v>102</v>
      </c>
      <c r="O617" s="444" t="s">
        <v>5308</v>
      </c>
      <c r="P617" s="444" t="s">
        <v>13</v>
      </c>
      <c r="Q617" s="444" t="s">
        <v>5309</v>
      </c>
      <c r="R617" s="444" t="s">
        <v>33</v>
      </c>
      <c r="S617" s="444" t="s">
        <v>4393</v>
      </c>
      <c r="T617" s="444" t="s">
        <v>35</v>
      </c>
      <c r="U617" s="444" t="s">
        <v>5426</v>
      </c>
      <c r="V617" s="444">
        <v>10806</v>
      </c>
      <c r="W617" s="444" t="s">
        <v>33</v>
      </c>
      <c r="X617" s="444" t="s">
        <v>9</v>
      </c>
      <c r="Y617" s="444" t="s">
        <v>6</v>
      </c>
      <c r="Z617" s="444" t="s">
        <v>3681</v>
      </c>
      <c r="AA617" s="444" t="s">
        <v>34</v>
      </c>
      <c r="AB617" s="444" t="s">
        <v>4831</v>
      </c>
      <c r="AC617" s="444" t="s">
        <v>5215</v>
      </c>
      <c r="AD617" s="444" t="s">
        <v>299</v>
      </c>
      <c r="AE617" s="444" t="s">
        <v>1103</v>
      </c>
      <c r="AF617" s="444" t="s">
        <v>2339</v>
      </c>
      <c r="AG617" s="444" t="s">
        <v>3176</v>
      </c>
      <c r="AH617" s="444">
        <v>22294278</v>
      </c>
      <c r="AI617" s="444">
        <v>71924134</v>
      </c>
      <c r="AJ617" s="444" t="s">
        <v>3431</v>
      </c>
      <c r="AK617" s="447" t="s">
        <v>7089</v>
      </c>
      <c r="AL617" s="444" t="s">
        <v>4865</v>
      </c>
      <c r="AM617" s="444" t="s">
        <v>5458</v>
      </c>
      <c r="AO617" s="444" t="s">
        <v>5312</v>
      </c>
      <c r="AQ617" s="444" t="s">
        <v>5312</v>
      </c>
    </row>
    <row r="618" spans="5:43" x14ac:dyDescent="0.3">
      <c r="E618" s="445" t="s">
        <v>8189</v>
      </c>
      <c r="F618" s="446" t="s">
        <v>7116</v>
      </c>
      <c r="G618" s="444" t="s">
        <v>489</v>
      </c>
      <c r="H618" s="444" t="s">
        <v>2357</v>
      </c>
      <c r="I618" s="444" t="s">
        <v>3059</v>
      </c>
      <c r="J618" s="444" t="s">
        <v>2</v>
      </c>
      <c r="K618" s="444" t="s">
        <v>164</v>
      </c>
      <c r="L618" s="444" t="s">
        <v>2</v>
      </c>
      <c r="M618" s="444" t="s">
        <v>5</v>
      </c>
      <c r="N618" s="444" t="s">
        <v>102</v>
      </c>
      <c r="O618" s="444" t="s">
        <v>5308</v>
      </c>
      <c r="P618" s="444" t="s">
        <v>13</v>
      </c>
      <c r="Q618" s="444" t="s">
        <v>6387</v>
      </c>
      <c r="R618" s="444" t="s">
        <v>33</v>
      </c>
      <c r="S618" s="444" t="s">
        <v>4393</v>
      </c>
      <c r="T618" s="444" t="s">
        <v>35</v>
      </c>
      <c r="U618" s="444" t="s">
        <v>5426</v>
      </c>
      <c r="V618" s="444">
        <v>10402</v>
      </c>
      <c r="W618" s="444" t="s">
        <v>33</v>
      </c>
      <c r="X618" s="444" t="s">
        <v>4</v>
      </c>
      <c r="Y618" s="444" t="s">
        <v>2</v>
      </c>
      <c r="Z618" s="444" t="s">
        <v>3654</v>
      </c>
      <c r="AA618" s="444" t="s">
        <v>34</v>
      </c>
      <c r="AB618" s="444" t="s">
        <v>164</v>
      </c>
      <c r="AC618" s="444" t="s">
        <v>165</v>
      </c>
      <c r="AD618" s="444" t="s">
        <v>1011</v>
      </c>
      <c r="AE618" s="444" t="s">
        <v>1103</v>
      </c>
      <c r="AF618" s="444" t="s">
        <v>3181</v>
      </c>
      <c r="AG618" s="444" t="s">
        <v>3466</v>
      </c>
      <c r="AH618" s="444">
        <v>24167075</v>
      </c>
      <c r="AI618" s="444" t="s">
        <v>4769</v>
      </c>
      <c r="AJ618" s="444" t="s">
        <v>7118</v>
      </c>
      <c r="AK618" s="447" t="s">
        <v>7119</v>
      </c>
      <c r="AL618" s="444" t="s">
        <v>5222</v>
      </c>
      <c r="AM618" s="444" t="s">
        <v>7117</v>
      </c>
      <c r="AO618" s="444" t="s">
        <v>5312</v>
      </c>
      <c r="AQ618" s="444" t="s">
        <v>5312</v>
      </c>
    </row>
    <row r="619" spans="5:43" x14ac:dyDescent="0.3">
      <c r="E619" s="445" t="s">
        <v>8190</v>
      </c>
      <c r="F619" s="446" t="s">
        <v>7120</v>
      </c>
      <c r="G619" s="444" t="s">
        <v>624</v>
      </c>
      <c r="H619" s="444" t="s">
        <v>2358</v>
      </c>
      <c r="I619" s="444" t="s">
        <v>3060</v>
      </c>
      <c r="J619" s="444" t="s">
        <v>2</v>
      </c>
      <c r="K619" s="444" t="s">
        <v>164</v>
      </c>
      <c r="L619" s="444" t="s">
        <v>6</v>
      </c>
      <c r="M619" s="444" t="s">
        <v>5</v>
      </c>
      <c r="N619" s="444" t="s">
        <v>102</v>
      </c>
      <c r="O619" s="444" t="s">
        <v>5308</v>
      </c>
      <c r="P619" s="444" t="s">
        <v>13</v>
      </c>
      <c r="Q619" s="444" t="s">
        <v>6387</v>
      </c>
      <c r="R619" s="444" t="s">
        <v>33</v>
      </c>
      <c r="S619" s="444" t="s">
        <v>4393</v>
      </c>
      <c r="T619" s="444" t="s">
        <v>35</v>
      </c>
      <c r="U619" s="444" t="s">
        <v>5426</v>
      </c>
      <c r="V619" s="444">
        <v>11603</v>
      </c>
      <c r="W619" s="444" t="s">
        <v>33</v>
      </c>
      <c r="X619" s="444" t="s">
        <v>295</v>
      </c>
      <c r="Y619" s="444" t="s">
        <v>3</v>
      </c>
      <c r="Z619" s="444" t="s">
        <v>3716</v>
      </c>
      <c r="AA619" s="444" t="s">
        <v>34</v>
      </c>
      <c r="AB619" s="444" t="s">
        <v>5097</v>
      </c>
      <c r="AC619" s="444" t="s">
        <v>5223</v>
      </c>
      <c r="AD619" s="444" t="s">
        <v>122</v>
      </c>
      <c r="AE619" s="444" t="s">
        <v>1103</v>
      </c>
      <c r="AF619" s="444" t="s">
        <v>3182</v>
      </c>
      <c r="AG619" s="444" t="s">
        <v>3467</v>
      </c>
      <c r="AH619" s="444">
        <v>24283281</v>
      </c>
      <c r="AI619" s="444" t="s">
        <v>4769</v>
      </c>
      <c r="AJ619" s="444" t="s">
        <v>4235</v>
      </c>
      <c r="AK619" s="447" t="s">
        <v>7121</v>
      </c>
      <c r="AL619" s="444" t="s">
        <v>5224</v>
      </c>
      <c r="AM619" s="444" t="s">
        <v>5520</v>
      </c>
      <c r="AO619" s="444" t="s">
        <v>5312</v>
      </c>
      <c r="AQ619" s="444" t="s">
        <v>5312</v>
      </c>
    </row>
    <row r="620" spans="5:43" x14ac:dyDescent="0.3">
      <c r="E620" s="445" t="s">
        <v>8195</v>
      </c>
      <c r="F620" s="446" t="s">
        <v>7133</v>
      </c>
      <c r="G620" s="444" t="s">
        <v>294</v>
      </c>
      <c r="H620" s="444" t="s">
        <v>2365</v>
      </c>
      <c r="I620" s="444" t="s">
        <v>2366</v>
      </c>
      <c r="J620" s="444" t="s">
        <v>4739</v>
      </c>
      <c r="K620" s="444" t="s">
        <v>3281</v>
      </c>
      <c r="L620" s="444" t="s">
        <v>2</v>
      </c>
      <c r="M620" s="444" t="s">
        <v>4739</v>
      </c>
      <c r="N620" s="444" t="s">
        <v>102</v>
      </c>
      <c r="O620" s="444" t="s">
        <v>5308</v>
      </c>
      <c r="P620" s="444" t="s">
        <v>13</v>
      </c>
      <c r="Q620" s="444" t="s">
        <v>6387</v>
      </c>
      <c r="R620" s="444" t="s">
        <v>33</v>
      </c>
      <c r="S620" s="444" t="s">
        <v>4393</v>
      </c>
      <c r="T620" s="444" t="s">
        <v>35</v>
      </c>
      <c r="U620" s="444" t="s">
        <v>5426</v>
      </c>
      <c r="V620" s="444">
        <v>70404</v>
      </c>
      <c r="W620" s="444" t="s">
        <v>60</v>
      </c>
      <c r="X620" s="444" t="s">
        <v>4</v>
      </c>
      <c r="Y620" s="444" t="s">
        <v>4</v>
      </c>
      <c r="Z620" s="444" t="s">
        <v>4049</v>
      </c>
      <c r="AA620" s="444" t="s">
        <v>4215</v>
      </c>
      <c r="AB620" s="444" t="s">
        <v>4851</v>
      </c>
      <c r="AC620" s="444" t="s">
        <v>5002</v>
      </c>
      <c r="AD620" s="444" t="s">
        <v>838</v>
      </c>
      <c r="AE620" s="444" t="s">
        <v>5830</v>
      </c>
      <c r="AF620" s="444" t="s">
        <v>4527</v>
      </c>
      <c r="AG620" s="444" t="s">
        <v>3334</v>
      </c>
      <c r="AH620" s="444">
        <v>86616293</v>
      </c>
      <c r="AI620" s="444" t="s">
        <v>4769</v>
      </c>
      <c r="AJ620" s="444" t="s">
        <v>7135</v>
      </c>
      <c r="AK620" s="447" t="s">
        <v>7134</v>
      </c>
      <c r="AL620" s="444" t="s">
        <v>5003</v>
      </c>
      <c r="AM620" s="444" t="s">
        <v>5953</v>
      </c>
      <c r="AO620" s="444" t="s">
        <v>5312</v>
      </c>
      <c r="AQ620" s="444" t="s">
        <v>5312</v>
      </c>
    </row>
    <row r="621" spans="5:43" x14ac:dyDescent="0.3">
      <c r="E621" s="445" t="s">
        <v>8209</v>
      </c>
      <c r="F621" s="446" t="s">
        <v>7179</v>
      </c>
      <c r="G621" s="444" t="s">
        <v>1091</v>
      </c>
      <c r="H621" s="444" t="s">
        <v>2386</v>
      </c>
      <c r="I621" s="444" t="s">
        <v>4211</v>
      </c>
      <c r="J621" s="444" t="s">
        <v>99</v>
      </c>
      <c r="K621" s="444" t="s">
        <v>71</v>
      </c>
      <c r="L621" s="444" t="s">
        <v>15</v>
      </c>
      <c r="M621" s="444" t="s">
        <v>4741</v>
      </c>
      <c r="N621" s="444" t="s">
        <v>102</v>
      </c>
      <c r="O621" s="444" t="s">
        <v>5308</v>
      </c>
      <c r="P621" s="444" t="s">
        <v>13</v>
      </c>
      <c r="Q621" s="444" t="s">
        <v>5950</v>
      </c>
      <c r="R621" s="444" t="s">
        <v>33</v>
      </c>
      <c r="S621" s="444" t="s">
        <v>4393</v>
      </c>
      <c r="T621" s="444" t="s">
        <v>35</v>
      </c>
      <c r="U621" s="444" t="s">
        <v>5426</v>
      </c>
      <c r="V621" s="444">
        <v>60804</v>
      </c>
      <c r="W621" s="444" t="s">
        <v>72</v>
      </c>
      <c r="X621" s="444" t="s">
        <v>9</v>
      </c>
      <c r="Y621" s="444" t="s">
        <v>4</v>
      </c>
      <c r="Z621" s="444" t="s">
        <v>4022</v>
      </c>
      <c r="AA621" s="444" t="s">
        <v>73</v>
      </c>
      <c r="AB621" s="444" t="s">
        <v>4893</v>
      </c>
      <c r="AC621" s="444" t="s">
        <v>5129</v>
      </c>
      <c r="AD621" s="444" t="s">
        <v>853</v>
      </c>
      <c r="AE621" s="444" t="s">
        <v>5531</v>
      </c>
      <c r="AF621" s="444" t="s">
        <v>7180</v>
      </c>
      <c r="AG621" s="444" t="s">
        <v>3470</v>
      </c>
      <c r="AH621" s="444">
        <v>22005308</v>
      </c>
      <c r="AI621" s="444">
        <v>87950633</v>
      </c>
      <c r="AJ621" s="444" t="s">
        <v>3469</v>
      </c>
      <c r="AK621" s="447" t="s">
        <v>7181</v>
      </c>
      <c r="AL621" s="444" t="s">
        <v>5150</v>
      </c>
      <c r="AM621" s="444" t="s">
        <v>6722</v>
      </c>
      <c r="AO621" s="444" t="s">
        <v>5312</v>
      </c>
      <c r="AQ621" s="444" t="s">
        <v>5312</v>
      </c>
    </row>
    <row r="622" spans="5:43" x14ac:dyDescent="0.3">
      <c r="E622" s="445" t="s">
        <v>8206</v>
      </c>
      <c r="F622" s="446" t="s">
        <v>7169</v>
      </c>
      <c r="G622" s="444" t="s">
        <v>634</v>
      </c>
      <c r="H622" s="444" t="s">
        <v>2382</v>
      </c>
      <c r="I622" s="444" t="s">
        <v>3064</v>
      </c>
      <c r="J622" s="444" t="s">
        <v>2</v>
      </c>
      <c r="K622" s="444" t="s">
        <v>164</v>
      </c>
      <c r="L622" s="444" t="s">
        <v>5</v>
      </c>
      <c r="M622" s="444" t="s">
        <v>5</v>
      </c>
      <c r="N622" s="444" t="s">
        <v>102</v>
      </c>
      <c r="O622" s="444" t="s">
        <v>5308</v>
      </c>
      <c r="P622" s="444" t="s">
        <v>13</v>
      </c>
      <c r="Q622" s="444" t="s">
        <v>6387</v>
      </c>
      <c r="R622" s="444" t="s">
        <v>33</v>
      </c>
      <c r="S622" s="444" t="s">
        <v>4393</v>
      </c>
      <c r="T622" s="444" t="s">
        <v>35</v>
      </c>
      <c r="U622" s="444" t="s">
        <v>5426</v>
      </c>
      <c r="V622" s="444">
        <v>10706</v>
      </c>
      <c r="W622" s="444" t="s">
        <v>33</v>
      </c>
      <c r="X622" s="444" t="s">
        <v>7</v>
      </c>
      <c r="Y622" s="444" t="s">
        <v>6</v>
      </c>
      <c r="Z622" s="444" t="s">
        <v>3675</v>
      </c>
      <c r="AA622" s="444" t="s">
        <v>34</v>
      </c>
      <c r="AB622" s="444" t="s">
        <v>4903</v>
      </c>
      <c r="AC622" s="444" t="s">
        <v>334</v>
      </c>
      <c r="AD622" s="444" t="s">
        <v>334</v>
      </c>
      <c r="AE622" s="444" t="s">
        <v>1103</v>
      </c>
      <c r="AF622" s="444" t="s">
        <v>7170</v>
      </c>
      <c r="AG622" s="444" t="s">
        <v>4175</v>
      </c>
      <c r="AH622" s="444">
        <v>24165706</v>
      </c>
      <c r="AI622" s="444" t="s">
        <v>4769</v>
      </c>
      <c r="AJ622" s="444" t="s">
        <v>5231</v>
      </c>
      <c r="AK622" s="447" t="s">
        <v>7171</v>
      </c>
      <c r="AL622" s="444" t="s">
        <v>4905</v>
      </c>
      <c r="AM622" s="444" t="s">
        <v>5446</v>
      </c>
      <c r="AO622" s="444" t="s">
        <v>5312</v>
      </c>
      <c r="AQ622" s="444" t="s">
        <v>5312</v>
      </c>
    </row>
    <row r="623" spans="5:43" x14ac:dyDescent="0.3">
      <c r="E623" s="445" t="s">
        <v>8202</v>
      </c>
      <c r="F623" s="446" t="s">
        <v>7156</v>
      </c>
      <c r="G623" s="444" t="s">
        <v>277</v>
      </c>
      <c r="H623" s="444" t="s">
        <v>2375</v>
      </c>
      <c r="I623" s="444" t="s">
        <v>3282</v>
      </c>
      <c r="J623" s="444" t="s">
        <v>741</v>
      </c>
      <c r="K623" s="444" t="s">
        <v>39</v>
      </c>
      <c r="L623" s="444" t="s">
        <v>5</v>
      </c>
      <c r="M623" s="444" t="s">
        <v>4</v>
      </c>
      <c r="N623" s="444" t="s">
        <v>102</v>
      </c>
      <c r="O623" s="444" t="s">
        <v>5308</v>
      </c>
      <c r="P623" s="444" t="s">
        <v>13</v>
      </c>
      <c r="Q623" s="444" t="s">
        <v>5309</v>
      </c>
      <c r="R623" s="444" t="s">
        <v>33</v>
      </c>
      <c r="S623" s="444" t="s">
        <v>4393</v>
      </c>
      <c r="T623" s="444" t="s">
        <v>35</v>
      </c>
      <c r="U623" s="444" t="s">
        <v>5426</v>
      </c>
      <c r="V623" s="444">
        <v>11203</v>
      </c>
      <c r="W623" s="444" t="s">
        <v>33</v>
      </c>
      <c r="X623" s="444" t="s">
        <v>14</v>
      </c>
      <c r="Y623" s="444" t="s">
        <v>3</v>
      </c>
      <c r="Z623" s="444" t="s">
        <v>3701</v>
      </c>
      <c r="AA623" s="444" t="s">
        <v>34</v>
      </c>
      <c r="AB623" s="444" t="s">
        <v>5033</v>
      </c>
      <c r="AC623" s="444" t="s">
        <v>5230</v>
      </c>
      <c r="AD623" s="444" t="s">
        <v>238</v>
      </c>
      <c r="AE623" s="444" t="s">
        <v>1103</v>
      </c>
      <c r="AF623" s="444" t="s">
        <v>7157</v>
      </c>
      <c r="AG623" s="444" t="s">
        <v>4173</v>
      </c>
      <c r="AH623" s="444">
        <v>24100409</v>
      </c>
      <c r="AI623" s="444">
        <v>24100541</v>
      </c>
      <c r="AJ623" s="444" t="s">
        <v>7159</v>
      </c>
      <c r="AK623" s="447" t="s">
        <v>7158</v>
      </c>
      <c r="AL623" s="444" t="s">
        <v>5229</v>
      </c>
      <c r="AM623" s="444" t="s">
        <v>5471</v>
      </c>
      <c r="AN623" s="444" t="s">
        <v>5317</v>
      </c>
      <c r="AO623" s="444" t="s">
        <v>5312</v>
      </c>
      <c r="AQ623" s="444" t="s">
        <v>5312</v>
      </c>
    </row>
    <row r="624" spans="5:43" x14ac:dyDescent="0.3">
      <c r="E624" s="445" t="s">
        <v>8196</v>
      </c>
      <c r="F624" s="446" t="s">
        <v>7136</v>
      </c>
      <c r="G624" s="444" t="s">
        <v>628</v>
      </c>
      <c r="H624" s="444" t="s">
        <v>2367</v>
      </c>
      <c r="I624" s="444" t="s">
        <v>3521</v>
      </c>
      <c r="J624" s="444" t="s">
        <v>295</v>
      </c>
      <c r="K624" s="444" t="s">
        <v>4215</v>
      </c>
      <c r="L624" s="444" t="s">
        <v>9</v>
      </c>
      <c r="M624" s="444" t="s">
        <v>4728</v>
      </c>
      <c r="N624" s="444" t="s">
        <v>102</v>
      </c>
      <c r="O624" s="444" t="s">
        <v>5308</v>
      </c>
      <c r="P624" s="444" t="s">
        <v>13</v>
      </c>
      <c r="Q624" s="444" t="s">
        <v>5309</v>
      </c>
      <c r="R624" s="444" t="s">
        <v>33</v>
      </c>
      <c r="S624" s="444" t="s">
        <v>4393</v>
      </c>
      <c r="T624" s="444" t="s">
        <v>35</v>
      </c>
      <c r="U624" s="444" t="s">
        <v>5426</v>
      </c>
      <c r="V624" s="444">
        <v>70402</v>
      </c>
      <c r="W624" s="444" t="s">
        <v>60</v>
      </c>
      <c r="X624" s="444" t="s">
        <v>4</v>
      </c>
      <c r="Y624" s="444" t="s">
        <v>2</v>
      </c>
      <c r="Z624" s="444" t="s">
        <v>4047</v>
      </c>
      <c r="AA624" s="444" t="s">
        <v>4215</v>
      </c>
      <c r="AB624" s="444" t="s">
        <v>4851</v>
      </c>
      <c r="AC624" s="444" t="s">
        <v>840</v>
      </c>
      <c r="AD624" s="444" t="s">
        <v>730</v>
      </c>
      <c r="AE624" s="444" t="s">
        <v>5830</v>
      </c>
      <c r="AF624" s="444" t="s">
        <v>368</v>
      </c>
      <c r="AG624" s="444" t="s">
        <v>3585</v>
      </c>
      <c r="AH624" s="444">
        <v>21003482</v>
      </c>
      <c r="AI624" s="444" t="s">
        <v>4769</v>
      </c>
      <c r="AJ624" s="444" t="s">
        <v>2633</v>
      </c>
      <c r="AK624" s="447" t="s">
        <v>7137</v>
      </c>
      <c r="AL624" s="444" t="s">
        <v>4853</v>
      </c>
      <c r="AM624" s="444" t="s">
        <v>6071</v>
      </c>
      <c r="AO624" s="444" t="s">
        <v>5312</v>
      </c>
      <c r="AQ624" s="444" t="s">
        <v>5312</v>
      </c>
    </row>
    <row r="625" spans="5:43" x14ac:dyDescent="0.3">
      <c r="E625" s="445" t="s">
        <v>8212</v>
      </c>
      <c r="F625" s="446" t="s">
        <v>7188</v>
      </c>
      <c r="G625" s="444" t="s">
        <v>1090</v>
      </c>
      <c r="H625" s="444" t="s">
        <v>2389</v>
      </c>
      <c r="I625" s="444" t="s">
        <v>2390</v>
      </c>
      <c r="J625" s="444" t="s">
        <v>4728</v>
      </c>
      <c r="K625" s="444" t="s">
        <v>3278</v>
      </c>
      <c r="L625" s="444" t="s">
        <v>3</v>
      </c>
      <c r="M625" s="444" t="s">
        <v>3</v>
      </c>
      <c r="N625" s="444" t="s">
        <v>102</v>
      </c>
      <c r="O625" s="444" t="s">
        <v>5308</v>
      </c>
      <c r="P625" s="444" t="s">
        <v>13</v>
      </c>
      <c r="Q625" s="444" t="s">
        <v>7139</v>
      </c>
      <c r="R625" s="444" t="s">
        <v>33</v>
      </c>
      <c r="S625" s="444" t="s">
        <v>4393</v>
      </c>
      <c r="T625" s="444" t="s">
        <v>33</v>
      </c>
      <c r="U625" s="444" t="s">
        <v>5310</v>
      </c>
      <c r="V625" s="444">
        <v>10203</v>
      </c>
      <c r="W625" s="444" t="s">
        <v>33</v>
      </c>
      <c r="X625" s="444" t="s">
        <v>2</v>
      </c>
      <c r="Y625" s="444" t="s">
        <v>3</v>
      </c>
      <c r="Z625" s="444" t="s">
        <v>3639</v>
      </c>
      <c r="AA625" s="444" t="s">
        <v>34</v>
      </c>
      <c r="AB625" s="444" t="s">
        <v>158</v>
      </c>
      <c r="AC625" s="444" t="s">
        <v>81</v>
      </c>
      <c r="AD625" s="444" t="s">
        <v>2391</v>
      </c>
      <c r="AE625" s="444" t="s">
        <v>1103</v>
      </c>
      <c r="AF625" s="444" t="s">
        <v>105</v>
      </c>
      <c r="AG625" s="444" t="s">
        <v>2945</v>
      </c>
      <c r="AH625" s="444">
        <v>22282013</v>
      </c>
      <c r="AI625" s="444">
        <v>22897762</v>
      </c>
      <c r="AJ625" s="444" t="s">
        <v>4531</v>
      </c>
      <c r="AK625" s="447" t="s">
        <v>7189</v>
      </c>
      <c r="AL625" s="444" t="s">
        <v>4779</v>
      </c>
      <c r="AM625" s="444" t="s">
        <v>5400</v>
      </c>
      <c r="AN625" s="444" t="s">
        <v>7142</v>
      </c>
      <c r="AO625" s="444" t="s">
        <v>5312</v>
      </c>
      <c r="AQ625" s="444" t="s">
        <v>5312</v>
      </c>
    </row>
    <row r="626" spans="5:43" x14ac:dyDescent="0.3">
      <c r="E626" s="445" t="s">
        <v>8203</v>
      </c>
      <c r="F626" s="446" t="s">
        <v>7160</v>
      </c>
      <c r="G626" s="444" t="s">
        <v>632</v>
      </c>
      <c r="H626" s="444" t="s">
        <v>2376</v>
      </c>
      <c r="I626" s="444" t="s">
        <v>3063</v>
      </c>
      <c r="J626" s="444" t="s">
        <v>741</v>
      </c>
      <c r="K626" s="444" t="s">
        <v>39</v>
      </c>
      <c r="L626" s="444" t="s">
        <v>1</v>
      </c>
      <c r="M626" s="444" t="s">
        <v>4</v>
      </c>
      <c r="N626" s="444" t="s">
        <v>102</v>
      </c>
      <c r="O626" s="444" t="s">
        <v>5308</v>
      </c>
      <c r="P626" s="444" t="s">
        <v>13</v>
      </c>
      <c r="Q626" s="444" t="s">
        <v>7139</v>
      </c>
      <c r="R626" s="444" t="s">
        <v>33</v>
      </c>
      <c r="S626" s="444" t="s">
        <v>4393</v>
      </c>
      <c r="T626" s="444" t="s">
        <v>33</v>
      </c>
      <c r="U626" s="444" t="s">
        <v>5310</v>
      </c>
      <c r="V626" s="444">
        <v>10305</v>
      </c>
      <c r="W626" s="444" t="s">
        <v>33</v>
      </c>
      <c r="X626" s="444" t="s">
        <v>3</v>
      </c>
      <c r="Y626" s="444" t="s">
        <v>5</v>
      </c>
      <c r="Z626" s="444" t="s">
        <v>3644</v>
      </c>
      <c r="AA626" s="444" t="s">
        <v>34</v>
      </c>
      <c r="AB626" s="444" t="s">
        <v>39</v>
      </c>
      <c r="AC626" s="444" t="s">
        <v>124</v>
      </c>
      <c r="AD626" s="444" t="s">
        <v>124</v>
      </c>
      <c r="AE626" s="444" t="s">
        <v>1103</v>
      </c>
      <c r="AF626" s="444" t="s">
        <v>4267</v>
      </c>
      <c r="AG626" s="444" t="s">
        <v>2943</v>
      </c>
      <c r="AH626" s="444">
        <v>22765225</v>
      </c>
      <c r="AI626" s="444">
        <v>22765225</v>
      </c>
      <c r="AJ626" s="444" t="s">
        <v>4529</v>
      </c>
      <c r="AK626" s="447" t="s">
        <v>7161</v>
      </c>
      <c r="AL626" s="444" t="s">
        <v>4955</v>
      </c>
      <c r="AM626" s="444" t="s">
        <v>7162</v>
      </c>
      <c r="AN626" s="444" t="s">
        <v>7142</v>
      </c>
      <c r="AO626" s="444" t="s">
        <v>5312</v>
      </c>
      <c r="AQ626" s="444" t="s">
        <v>5312</v>
      </c>
    </row>
    <row r="627" spans="5:43" x14ac:dyDescent="0.3">
      <c r="E627" s="445" t="s">
        <v>8208</v>
      </c>
      <c r="F627" s="446" t="s">
        <v>7176</v>
      </c>
      <c r="G627" s="444" t="s">
        <v>638</v>
      </c>
      <c r="H627" s="444" t="s">
        <v>2384</v>
      </c>
      <c r="I627" s="444" t="s">
        <v>2385</v>
      </c>
      <c r="J627" s="444" t="s">
        <v>99</v>
      </c>
      <c r="K627" s="444" t="s">
        <v>71</v>
      </c>
      <c r="L627" s="444" t="s">
        <v>13</v>
      </c>
      <c r="M627" s="444" t="s">
        <v>4741</v>
      </c>
      <c r="N627" s="444" t="s">
        <v>102</v>
      </c>
      <c r="O627" s="444" t="s">
        <v>5308</v>
      </c>
      <c r="P627" s="444" t="s">
        <v>13</v>
      </c>
      <c r="Q627" s="444" t="s">
        <v>5309</v>
      </c>
      <c r="R627" s="444" t="s">
        <v>33</v>
      </c>
      <c r="S627" s="444" t="s">
        <v>4393</v>
      </c>
      <c r="T627" s="444" t="s">
        <v>35</v>
      </c>
      <c r="U627" s="444" t="s">
        <v>5426</v>
      </c>
      <c r="V627" s="444">
        <v>61004</v>
      </c>
      <c r="W627" s="444" t="s">
        <v>72</v>
      </c>
      <c r="X627" s="444" t="s">
        <v>11</v>
      </c>
      <c r="Y627" s="444" t="s">
        <v>4</v>
      </c>
      <c r="Z627" s="444" t="s">
        <v>4028</v>
      </c>
      <c r="AA627" s="444" t="s">
        <v>73</v>
      </c>
      <c r="AB627" s="444" t="s">
        <v>4854</v>
      </c>
      <c r="AC627" s="444" t="s">
        <v>5151</v>
      </c>
      <c r="AD627" s="444" t="s">
        <v>825</v>
      </c>
      <c r="AE627" s="444" t="s">
        <v>5531</v>
      </c>
      <c r="AF627" s="444" t="s">
        <v>7177</v>
      </c>
      <c r="AG627" s="444" t="s">
        <v>2724</v>
      </c>
      <c r="AH627" s="444">
        <v>27831598</v>
      </c>
      <c r="AI627" s="444">
        <v>22001159</v>
      </c>
      <c r="AJ627" s="444" t="s">
        <v>3139</v>
      </c>
      <c r="AK627" s="447" t="s">
        <v>7178</v>
      </c>
      <c r="AL627" s="444" t="s">
        <v>5152</v>
      </c>
      <c r="AM627" s="444" t="s">
        <v>6725</v>
      </c>
      <c r="AO627" s="444" t="s">
        <v>5320</v>
      </c>
      <c r="AP627" s="444" t="s">
        <v>807</v>
      </c>
      <c r="AQ627" s="444" t="s">
        <v>5312</v>
      </c>
    </row>
    <row r="628" spans="5:43" x14ac:dyDescent="0.3">
      <c r="E628" s="445" t="s">
        <v>8207</v>
      </c>
      <c r="F628" s="446" t="s">
        <v>7172</v>
      </c>
      <c r="G628" s="444" t="s">
        <v>635</v>
      </c>
      <c r="H628" s="444" t="s">
        <v>2383</v>
      </c>
      <c r="I628" s="444" t="s">
        <v>1539</v>
      </c>
      <c r="J628" s="444" t="s">
        <v>743</v>
      </c>
      <c r="K628" s="444" t="s">
        <v>739</v>
      </c>
      <c r="L628" s="444" t="s">
        <v>1</v>
      </c>
      <c r="M628" s="444" t="s">
        <v>4742</v>
      </c>
      <c r="N628" s="444" t="s">
        <v>102</v>
      </c>
      <c r="O628" s="444" t="s">
        <v>5308</v>
      </c>
      <c r="P628" s="444" t="s">
        <v>13</v>
      </c>
      <c r="Q628" s="444" t="s">
        <v>5309</v>
      </c>
      <c r="R628" s="444" t="s">
        <v>33</v>
      </c>
      <c r="S628" s="444" t="s">
        <v>4393</v>
      </c>
      <c r="T628" s="444" t="s">
        <v>33</v>
      </c>
      <c r="U628" s="444" t="s">
        <v>5310</v>
      </c>
      <c r="V628" s="444">
        <v>70207</v>
      </c>
      <c r="W628" s="444" t="s">
        <v>60</v>
      </c>
      <c r="X628" s="444" t="s">
        <v>2</v>
      </c>
      <c r="Y628" s="444" t="s">
        <v>7</v>
      </c>
      <c r="Z628" s="444" t="s">
        <v>4722</v>
      </c>
      <c r="AA628" s="444" t="s">
        <v>4215</v>
      </c>
      <c r="AB628" s="444" t="s">
        <v>4806</v>
      </c>
      <c r="AC628" s="444" t="s">
        <v>5232</v>
      </c>
      <c r="AD628" s="444" t="s">
        <v>81</v>
      </c>
      <c r="AE628" s="444" t="s">
        <v>5830</v>
      </c>
      <c r="AF628" s="444" t="s">
        <v>7173</v>
      </c>
      <c r="AG628" s="444" t="s">
        <v>2944</v>
      </c>
      <c r="AH628" s="444">
        <v>27113482</v>
      </c>
      <c r="AI628" s="444">
        <v>27112528</v>
      </c>
      <c r="AJ628" s="444" t="s">
        <v>7175</v>
      </c>
      <c r="AK628" s="447" t="s">
        <v>7174</v>
      </c>
      <c r="AL628" s="444" t="s">
        <v>4807</v>
      </c>
      <c r="AM628" s="444" t="s">
        <v>5839</v>
      </c>
      <c r="AO628" s="444" t="s">
        <v>5312</v>
      </c>
      <c r="AQ628" s="444" t="s">
        <v>5312</v>
      </c>
    </row>
    <row r="629" spans="5:43" x14ac:dyDescent="0.3">
      <c r="E629" s="445" t="s">
        <v>8197</v>
      </c>
      <c r="F629" s="446" t="s">
        <v>7138</v>
      </c>
      <c r="G629" s="444" t="s">
        <v>620</v>
      </c>
      <c r="H629" s="444" t="s">
        <v>2368</v>
      </c>
      <c r="I629" s="444" t="s">
        <v>3061</v>
      </c>
      <c r="J629" s="444" t="s">
        <v>4728</v>
      </c>
      <c r="K629" s="444" t="s">
        <v>3278</v>
      </c>
      <c r="L629" s="444" t="s">
        <v>4</v>
      </c>
      <c r="M629" s="444" t="s">
        <v>3</v>
      </c>
      <c r="N629" s="444" t="s">
        <v>102</v>
      </c>
      <c r="O629" s="444" t="s">
        <v>5308</v>
      </c>
      <c r="P629" s="444" t="s">
        <v>13</v>
      </c>
      <c r="Q629" s="444" t="s">
        <v>7139</v>
      </c>
      <c r="R629" s="444" t="s">
        <v>33</v>
      </c>
      <c r="S629" s="444" t="s">
        <v>4393</v>
      </c>
      <c r="T629" s="444" t="s">
        <v>33</v>
      </c>
      <c r="U629" s="444" t="s">
        <v>5310</v>
      </c>
      <c r="V629" s="444">
        <v>10901</v>
      </c>
      <c r="W629" s="444" t="s">
        <v>33</v>
      </c>
      <c r="X629" s="444" t="s">
        <v>10</v>
      </c>
      <c r="Y629" s="444" t="s">
        <v>1</v>
      </c>
      <c r="Z629" s="444" t="s">
        <v>3683</v>
      </c>
      <c r="AA629" s="444" t="s">
        <v>34</v>
      </c>
      <c r="AB629" s="444" t="s">
        <v>157</v>
      </c>
      <c r="AC629" s="444" t="s">
        <v>157</v>
      </c>
      <c r="AD629" s="444" t="s">
        <v>1325</v>
      </c>
      <c r="AE629" s="444" t="s">
        <v>1103</v>
      </c>
      <c r="AF629" s="444" t="s">
        <v>3184</v>
      </c>
      <c r="AG629" s="444" t="s">
        <v>3468</v>
      </c>
      <c r="AH629" s="444">
        <v>22826018</v>
      </c>
      <c r="AI629" s="444">
        <v>22826018</v>
      </c>
      <c r="AJ629" s="444" t="s">
        <v>4269</v>
      </c>
      <c r="AK629" s="447" t="s">
        <v>7140</v>
      </c>
      <c r="AL629" s="444" t="s">
        <v>4766</v>
      </c>
      <c r="AM629" s="444" t="s">
        <v>7141</v>
      </c>
      <c r="AN629" s="444" t="s">
        <v>7142</v>
      </c>
      <c r="AO629" s="444" t="s">
        <v>5312</v>
      </c>
      <c r="AQ629" s="444" t="s">
        <v>5312</v>
      </c>
    </row>
    <row r="630" spans="5:43" x14ac:dyDescent="0.3">
      <c r="E630" s="445" t="s">
        <v>8200</v>
      </c>
      <c r="F630" s="446" t="s">
        <v>7152</v>
      </c>
      <c r="G630" s="444" t="s">
        <v>1086</v>
      </c>
      <c r="H630" s="444" t="s">
        <v>2371</v>
      </c>
      <c r="I630" s="444" t="s">
        <v>2372</v>
      </c>
      <c r="J630" s="444" t="s">
        <v>4730</v>
      </c>
      <c r="K630" s="444" t="s">
        <v>3279</v>
      </c>
      <c r="L630" s="444" t="s">
        <v>1</v>
      </c>
      <c r="M630" s="444" t="s">
        <v>2</v>
      </c>
      <c r="N630" s="444" t="s">
        <v>102</v>
      </c>
      <c r="O630" s="444" t="s">
        <v>5308</v>
      </c>
      <c r="P630" s="444" t="s">
        <v>13</v>
      </c>
      <c r="Q630" s="444" t="s">
        <v>7139</v>
      </c>
      <c r="R630" s="444" t="s">
        <v>33</v>
      </c>
      <c r="S630" s="444" t="s">
        <v>4393</v>
      </c>
      <c r="T630" s="444" t="s">
        <v>33</v>
      </c>
      <c r="U630" s="444" t="s">
        <v>5310</v>
      </c>
      <c r="V630" s="444">
        <v>10801</v>
      </c>
      <c r="W630" s="444" t="s">
        <v>33</v>
      </c>
      <c r="X630" s="444" t="s">
        <v>9</v>
      </c>
      <c r="Y630" s="444" t="s">
        <v>1</v>
      </c>
      <c r="Z630" s="444" t="s">
        <v>3677</v>
      </c>
      <c r="AA630" s="444" t="s">
        <v>34</v>
      </c>
      <c r="AB630" s="444" t="s">
        <v>4831</v>
      </c>
      <c r="AC630" s="444" t="s">
        <v>4832</v>
      </c>
      <c r="AD630" s="444" t="s">
        <v>2373</v>
      </c>
      <c r="AE630" s="444" t="s">
        <v>1103</v>
      </c>
      <c r="AF630" s="444" t="s">
        <v>1114</v>
      </c>
      <c r="AG630" s="444" t="s">
        <v>3586</v>
      </c>
      <c r="AH630" s="444">
        <v>22533401</v>
      </c>
      <c r="AI630" s="444">
        <v>22806412</v>
      </c>
      <c r="AJ630" s="444" t="s">
        <v>1113</v>
      </c>
      <c r="AK630" s="447" t="s">
        <v>7153</v>
      </c>
      <c r="AL630" s="444" t="s">
        <v>5449</v>
      </c>
      <c r="AM630" s="444" t="s">
        <v>5450</v>
      </c>
      <c r="AN630" s="444" t="s">
        <v>7142</v>
      </c>
      <c r="AO630" s="444" t="s">
        <v>5312</v>
      </c>
      <c r="AQ630" s="444" t="s">
        <v>5312</v>
      </c>
    </row>
    <row r="631" spans="5:43" x14ac:dyDescent="0.3">
      <c r="E631" s="445" t="s">
        <v>8216</v>
      </c>
      <c r="F631" s="446" t="s">
        <v>7198</v>
      </c>
      <c r="G631" s="444" t="s">
        <v>636</v>
      </c>
      <c r="H631" s="444" t="s">
        <v>2397</v>
      </c>
      <c r="I631" s="444" t="s">
        <v>2398</v>
      </c>
      <c r="J631" s="444" t="s">
        <v>4739</v>
      </c>
      <c r="K631" s="444" t="s">
        <v>3281</v>
      </c>
      <c r="L631" s="444" t="s">
        <v>2</v>
      </c>
      <c r="M631" s="444" t="s">
        <v>4739</v>
      </c>
      <c r="N631" s="444" t="s">
        <v>102</v>
      </c>
      <c r="O631" s="444" t="s">
        <v>5308</v>
      </c>
      <c r="P631" s="444" t="s">
        <v>13</v>
      </c>
      <c r="Q631" s="444" t="s">
        <v>6387</v>
      </c>
      <c r="R631" s="444" t="s">
        <v>33</v>
      </c>
      <c r="S631" s="444" t="s">
        <v>4393</v>
      </c>
      <c r="T631" s="444" t="s">
        <v>35</v>
      </c>
      <c r="U631" s="444" t="s">
        <v>5426</v>
      </c>
      <c r="V631" s="444">
        <v>70404</v>
      </c>
      <c r="W631" s="444" t="s">
        <v>60</v>
      </c>
      <c r="X631" s="444" t="s">
        <v>4</v>
      </c>
      <c r="Y631" s="444" t="s">
        <v>4</v>
      </c>
      <c r="Z631" s="444" t="s">
        <v>4049</v>
      </c>
      <c r="AA631" s="444" t="s">
        <v>4215</v>
      </c>
      <c r="AB631" s="444" t="s">
        <v>4851</v>
      </c>
      <c r="AC631" s="444" t="s">
        <v>5002</v>
      </c>
      <c r="AD631" s="444" t="s">
        <v>833</v>
      </c>
      <c r="AE631" s="444" t="s">
        <v>5830</v>
      </c>
      <c r="AF631" s="444" t="s">
        <v>4533</v>
      </c>
      <c r="AG631" s="444" t="s">
        <v>2946</v>
      </c>
      <c r="AH631" s="444">
        <v>87452637</v>
      </c>
      <c r="AI631" s="444" t="s">
        <v>4769</v>
      </c>
      <c r="AJ631" s="444" t="s">
        <v>4532</v>
      </c>
      <c r="AK631" s="447" t="s">
        <v>7199</v>
      </c>
      <c r="AL631" s="444" t="s">
        <v>5003</v>
      </c>
      <c r="AM631" s="444" t="s">
        <v>5953</v>
      </c>
      <c r="AO631" s="444" t="s">
        <v>5312</v>
      </c>
      <c r="AQ631" s="444" t="s">
        <v>5312</v>
      </c>
    </row>
    <row r="632" spans="5:43" x14ac:dyDescent="0.3">
      <c r="E632" s="445" t="s">
        <v>8194</v>
      </c>
      <c r="F632" s="446" t="s">
        <v>7131</v>
      </c>
      <c r="G632" s="444" t="s">
        <v>1031</v>
      </c>
      <c r="H632" s="444" t="s">
        <v>2363</v>
      </c>
      <c r="I632" s="444" t="s">
        <v>2364</v>
      </c>
      <c r="J632" s="444" t="s">
        <v>3</v>
      </c>
      <c r="K632" s="444" t="s">
        <v>58</v>
      </c>
      <c r="L632" s="444" t="s">
        <v>11</v>
      </c>
      <c r="M632" s="444" t="s">
        <v>9</v>
      </c>
      <c r="N632" s="444" t="s">
        <v>102</v>
      </c>
      <c r="O632" s="444" t="s">
        <v>5308</v>
      </c>
      <c r="P632" s="444" t="s">
        <v>13</v>
      </c>
      <c r="Q632" s="444" t="s">
        <v>5309</v>
      </c>
      <c r="R632" s="444" t="s">
        <v>33</v>
      </c>
      <c r="S632" s="444" t="s">
        <v>4393</v>
      </c>
      <c r="T632" s="444" t="s">
        <v>33</v>
      </c>
      <c r="U632" s="444" t="s">
        <v>5310</v>
      </c>
      <c r="V632" s="444">
        <v>20307</v>
      </c>
      <c r="W632" s="444" t="s">
        <v>35</v>
      </c>
      <c r="X632" s="444" t="s">
        <v>3</v>
      </c>
      <c r="Y632" s="444" t="s">
        <v>7</v>
      </c>
      <c r="Z632" s="444" t="s">
        <v>3767</v>
      </c>
      <c r="AA632" s="444" t="s">
        <v>58</v>
      </c>
      <c r="AB632" s="444" t="s">
        <v>229</v>
      </c>
      <c r="AC632" s="444" t="s">
        <v>5226</v>
      </c>
      <c r="AD632" s="444" t="s">
        <v>627</v>
      </c>
      <c r="AE632" s="444" t="s">
        <v>1103</v>
      </c>
      <c r="AF632" s="444" t="s">
        <v>5227</v>
      </c>
      <c r="AG632" s="444" t="s">
        <v>3183</v>
      </c>
      <c r="AH632" s="444">
        <v>24441506</v>
      </c>
      <c r="AI632" s="444" t="s">
        <v>4769</v>
      </c>
      <c r="AJ632" s="444" t="s">
        <v>2938</v>
      </c>
      <c r="AK632" s="447" t="s">
        <v>7132</v>
      </c>
      <c r="AL632" s="444" t="s">
        <v>5584</v>
      </c>
      <c r="AM632" s="444" t="s">
        <v>5585</v>
      </c>
      <c r="AO632" s="444" t="s">
        <v>5312</v>
      </c>
      <c r="AQ632" s="444" t="s">
        <v>5312</v>
      </c>
    </row>
    <row r="633" spans="5:43" x14ac:dyDescent="0.3">
      <c r="E633" s="445" t="s">
        <v>8201</v>
      </c>
      <c r="F633" s="446" t="s">
        <v>7154</v>
      </c>
      <c r="G633" s="444" t="s">
        <v>630</v>
      </c>
      <c r="H633" s="444" t="s">
        <v>2374</v>
      </c>
      <c r="I633" s="444" t="s">
        <v>3062</v>
      </c>
      <c r="J633" s="444" t="s">
        <v>741</v>
      </c>
      <c r="K633" s="444" t="s">
        <v>39</v>
      </c>
      <c r="L633" s="444" t="s">
        <v>5</v>
      </c>
      <c r="M633" s="444" t="s">
        <v>4</v>
      </c>
      <c r="N633" s="444" t="s">
        <v>102</v>
      </c>
      <c r="O633" s="444" t="s">
        <v>5308</v>
      </c>
      <c r="P633" s="444" t="s">
        <v>13</v>
      </c>
      <c r="Q633" s="444" t="s">
        <v>5309</v>
      </c>
      <c r="R633" s="444" t="s">
        <v>33</v>
      </c>
      <c r="S633" s="444" t="s">
        <v>4393</v>
      </c>
      <c r="T633" s="444" t="s">
        <v>35</v>
      </c>
      <c r="U633" s="444" t="s">
        <v>5426</v>
      </c>
      <c r="V633" s="444">
        <v>11202</v>
      </c>
      <c r="W633" s="444" t="s">
        <v>33</v>
      </c>
      <c r="X633" s="444" t="s">
        <v>14</v>
      </c>
      <c r="Y633" s="444" t="s">
        <v>2</v>
      </c>
      <c r="Z633" s="444" t="s">
        <v>3700</v>
      </c>
      <c r="AA633" s="444" t="s">
        <v>34</v>
      </c>
      <c r="AB633" s="444" t="s">
        <v>5033</v>
      </c>
      <c r="AC633" s="444" t="s">
        <v>5228</v>
      </c>
      <c r="AD633" s="444" t="s">
        <v>247</v>
      </c>
      <c r="AE633" s="444" t="s">
        <v>1103</v>
      </c>
      <c r="AF633" s="444" t="s">
        <v>3336</v>
      </c>
      <c r="AG633" s="444" t="s">
        <v>3335</v>
      </c>
      <c r="AH633" s="444">
        <v>24102494</v>
      </c>
      <c r="AI633" s="444">
        <v>24102494</v>
      </c>
      <c r="AJ633" s="444" t="s">
        <v>4172</v>
      </c>
      <c r="AK633" s="447" t="s">
        <v>7155</v>
      </c>
      <c r="AL633" s="444" t="s">
        <v>5229</v>
      </c>
      <c r="AM633" s="444" t="s">
        <v>5471</v>
      </c>
      <c r="AN633" s="444" t="s">
        <v>5317</v>
      </c>
      <c r="AO633" s="444" t="s">
        <v>5312</v>
      </c>
      <c r="AQ633" s="444" t="s">
        <v>5312</v>
      </c>
    </row>
    <row r="634" spans="5:43" x14ac:dyDescent="0.3">
      <c r="E634" s="445" t="s">
        <v>8198</v>
      </c>
      <c r="F634" s="446" t="s">
        <v>7143</v>
      </c>
      <c r="G634" s="444" t="s">
        <v>85</v>
      </c>
      <c r="H634" s="444" t="s">
        <v>2369</v>
      </c>
      <c r="I634" s="444" t="s">
        <v>2370</v>
      </c>
      <c r="J634" s="444" t="s">
        <v>5</v>
      </c>
      <c r="K634" s="444" t="s">
        <v>120</v>
      </c>
      <c r="L634" s="444" t="s">
        <v>1</v>
      </c>
      <c r="M634" s="444" t="s">
        <v>14</v>
      </c>
      <c r="N634" s="444" t="s">
        <v>102</v>
      </c>
      <c r="O634" s="444" t="s">
        <v>5308</v>
      </c>
      <c r="P634" s="444" t="s">
        <v>13</v>
      </c>
      <c r="Q634" s="444" t="s">
        <v>5309</v>
      </c>
      <c r="R634" s="444" t="s">
        <v>33</v>
      </c>
      <c r="S634" s="444" t="s">
        <v>4393</v>
      </c>
      <c r="T634" s="444" t="s">
        <v>33</v>
      </c>
      <c r="U634" s="444" t="s">
        <v>5310</v>
      </c>
      <c r="V634" s="444">
        <v>30102</v>
      </c>
      <c r="W634" s="444" t="s">
        <v>48</v>
      </c>
      <c r="X634" s="444" t="s">
        <v>1</v>
      </c>
      <c r="Y634" s="444" t="s">
        <v>2</v>
      </c>
      <c r="Z634" s="444" t="s">
        <v>3839</v>
      </c>
      <c r="AA634" s="444" t="s">
        <v>120</v>
      </c>
      <c r="AB634" s="444" t="s">
        <v>120</v>
      </c>
      <c r="AC634" s="444" t="s">
        <v>744</v>
      </c>
      <c r="AD634" s="444" t="s">
        <v>744</v>
      </c>
      <c r="AE634" s="444" t="s">
        <v>1103</v>
      </c>
      <c r="AF634" s="444" t="s">
        <v>7144</v>
      </c>
      <c r="AG634" s="444" t="s">
        <v>3185</v>
      </c>
      <c r="AH634" s="444">
        <v>21011380</v>
      </c>
      <c r="AI634" s="444">
        <v>25515058</v>
      </c>
      <c r="AJ634" s="444" t="s">
        <v>4528</v>
      </c>
      <c r="AK634" s="447" t="s">
        <v>7145</v>
      </c>
      <c r="AL634" s="444" t="s">
        <v>4826</v>
      </c>
      <c r="AM634" s="444" t="s">
        <v>5643</v>
      </c>
      <c r="AO634" s="444" t="s">
        <v>5312</v>
      </c>
      <c r="AQ634" s="444" t="s">
        <v>5312</v>
      </c>
    </row>
    <row r="635" spans="5:43" x14ac:dyDescent="0.3">
      <c r="E635" s="445" t="s">
        <v>8204</v>
      </c>
      <c r="F635" s="446" t="s">
        <v>7163</v>
      </c>
      <c r="G635" s="444" t="s">
        <v>171</v>
      </c>
      <c r="H635" s="444" t="s">
        <v>2377</v>
      </c>
      <c r="I635" s="444" t="s">
        <v>4748</v>
      </c>
      <c r="J635" s="444" t="s">
        <v>14</v>
      </c>
      <c r="K635" s="444" t="s">
        <v>73</v>
      </c>
      <c r="L635" s="444" t="s">
        <v>5</v>
      </c>
      <c r="M635" s="444" t="s">
        <v>741</v>
      </c>
      <c r="N635" s="444" t="s">
        <v>102</v>
      </c>
      <c r="O635" s="444" t="s">
        <v>5308</v>
      </c>
      <c r="P635" s="444" t="s">
        <v>13</v>
      </c>
      <c r="R635" s="444" t="s">
        <v>48</v>
      </c>
      <c r="S635" s="444" t="s">
        <v>4838</v>
      </c>
      <c r="T635" s="444" t="s">
        <v>33</v>
      </c>
      <c r="U635" s="444" t="s">
        <v>5310</v>
      </c>
      <c r="V635" s="444">
        <v>60101</v>
      </c>
      <c r="W635" s="444" t="s">
        <v>72</v>
      </c>
      <c r="X635" s="444" t="s">
        <v>1</v>
      </c>
      <c r="Y635" s="444" t="s">
        <v>1</v>
      </c>
      <c r="Z635" s="444" t="s">
        <v>3979</v>
      </c>
      <c r="AA635" s="444" t="s">
        <v>73</v>
      </c>
      <c r="AB635" s="444" t="s">
        <v>73</v>
      </c>
      <c r="AC635" s="444" t="s">
        <v>73</v>
      </c>
      <c r="AD635" s="444" t="s">
        <v>2378</v>
      </c>
      <c r="AE635" s="444" t="s">
        <v>5591</v>
      </c>
      <c r="AF635" s="444" t="s">
        <v>7164</v>
      </c>
      <c r="AG635" s="444" t="s">
        <v>4174</v>
      </c>
      <c r="AH635" s="444">
        <v>40400403</v>
      </c>
      <c r="AI635" s="444">
        <v>40400403</v>
      </c>
      <c r="AJ635" s="444" t="s">
        <v>3337</v>
      </c>
      <c r="AK635" s="447" t="s">
        <v>7165</v>
      </c>
      <c r="AL635" s="444" t="s">
        <v>4792</v>
      </c>
      <c r="AM635" s="444" t="s">
        <v>5786</v>
      </c>
      <c r="AO635" s="444" t="s">
        <v>5312</v>
      </c>
      <c r="AQ635" s="444" t="s">
        <v>5312</v>
      </c>
    </row>
    <row r="636" spans="5:43" x14ac:dyDescent="0.3">
      <c r="E636" s="445" t="s">
        <v>8205</v>
      </c>
      <c r="F636" s="446" t="s">
        <v>7166</v>
      </c>
      <c r="G636" s="444" t="s">
        <v>928</v>
      </c>
      <c r="H636" s="444" t="s">
        <v>2379</v>
      </c>
      <c r="I636" s="444" t="s">
        <v>2380</v>
      </c>
      <c r="J636" s="444" t="s">
        <v>4734</v>
      </c>
      <c r="K636" s="444" t="s">
        <v>3280</v>
      </c>
      <c r="L636" s="444" t="s">
        <v>1</v>
      </c>
      <c r="M636" s="444" t="s">
        <v>4729</v>
      </c>
      <c r="N636" s="444" t="s">
        <v>102</v>
      </c>
      <c r="O636" s="444" t="s">
        <v>5308</v>
      </c>
      <c r="P636" s="444" t="s">
        <v>13</v>
      </c>
      <c r="Q636" s="444" t="s">
        <v>5309</v>
      </c>
      <c r="R636" s="444" t="s">
        <v>33</v>
      </c>
      <c r="S636" s="444" t="s">
        <v>4393</v>
      </c>
      <c r="T636" s="444" t="s">
        <v>33</v>
      </c>
      <c r="U636" s="444" t="s">
        <v>5310</v>
      </c>
      <c r="V636" s="444">
        <v>60301</v>
      </c>
      <c r="W636" s="444" t="s">
        <v>72</v>
      </c>
      <c r="X636" s="444" t="s">
        <v>3</v>
      </c>
      <c r="Y636" s="444" t="s">
        <v>1</v>
      </c>
      <c r="Z636" s="444" t="s">
        <v>4000</v>
      </c>
      <c r="AA636" s="444" t="s">
        <v>73</v>
      </c>
      <c r="AB636" s="444" t="s">
        <v>515</v>
      </c>
      <c r="AC636" s="444" t="s">
        <v>515</v>
      </c>
      <c r="AD636" s="444" t="s">
        <v>4201</v>
      </c>
      <c r="AE636" s="444" t="s">
        <v>5531</v>
      </c>
      <c r="AF636" s="444" t="s">
        <v>2381</v>
      </c>
      <c r="AG636" s="444" t="s">
        <v>2723</v>
      </c>
      <c r="AH636" s="444">
        <v>27302360</v>
      </c>
      <c r="AI636" s="444">
        <v>27300571</v>
      </c>
      <c r="AJ636" s="444" t="s">
        <v>4537</v>
      </c>
      <c r="AK636" s="447" t="s">
        <v>7167</v>
      </c>
      <c r="AL636" s="444" t="s">
        <v>5660</v>
      </c>
      <c r="AM636" s="444" t="s">
        <v>5804</v>
      </c>
      <c r="AO636" s="444" t="s">
        <v>5312</v>
      </c>
      <c r="AQ636" s="444" t="s">
        <v>5312</v>
      </c>
    </row>
    <row r="637" spans="5:43" x14ac:dyDescent="0.3">
      <c r="E637" s="445" t="s">
        <v>8120</v>
      </c>
      <c r="F637" s="446" t="s">
        <v>6904</v>
      </c>
      <c r="G637" s="444" t="s">
        <v>504</v>
      </c>
      <c r="H637" s="444" t="s">
        <v>2217</v>
      </c>
      <c r="I637" s="444" t="s">
        <v>3051</v>
      </c>
      <c r="J637" s="444" t="s">
        <v>99</v>
      </c>
      <c r="K637" s="444" t="s">
        <v>71</v>
      </c>
      <c r="L637" s="444" t="s">
        <v>5</v>
      </c>
      <c r="M637" s="444" t="s">
        <v>4741</v>
      </c>
      <c r="N637" s="444" t="s">
        <v>102</v>
      </c>
      <c r="O637" s="444" t="s">
        <v>5308</v>
      </c>
      <c r="P637" s="444" t="s">
        <v>13</v>
      </c>
      <c r="Q637" s="444" t="s">
        <v>6905</v>
      </c>
      <c r="R637" s="444" t="s">
        <v>33</v>
      </c>
      <c r="S637" s="444" t="s">
        <v>4393</v>
      </c>
      <c r="T637" s="444" t="s">
        <v>35</v>
      </c>
      <c r="U637" s="444" t="s">
        <v>5426</v>
      </c>
      <c r="V637" s="444">
        <v>60801</v>
      </c>
      <c r="W637" s="444" t="s">
        <v>72</v>
      </c>
      <c r="X637" s="444" t="s">
        <v>9</v>
      </c>
      <c r="Y637" s="444" t="s">
        <v>1</v>
      </c>
      <c r="Z637" s="444" t="s">
        <v>4020</v>
      </c>
      <c r="AA637" s="444" t="s">
        <v>73</v>
      </c>
      <c r="AB637" s="444" t="s">
        <v>4893</v>
      </c>
      <c r="AC637" s="444" t="s">
        <v>729</v>
      </c>
      <c r="AD637" s="444" t="s">
        <v>729</v>
      </c>
      <c r="AE637" s="444" t="s">
        <v>5531</v>
      </c>
      <c r="AF637" s="444" t="s">
        <v>6906</v>
      </c>
      <c r="AG637" s="444" t="s">
        <v>2925</v>
      </c>
      <c r="AH637" s="444">
        <v>27734715</v>
      </c>
      <c r="AI637" s="444">
        <v>27734715</v>
      </c>
      <c r="AJ637" s="444" t="s">
        <v>4502</v>
      </c>
      <c r="AK637" s="447" t="s">
        <v>6907</v>
      </c>
      <c r="AL637" s="444" t="s">
        <v>4894</v>
      </c>
      <c r="AM637" s="444" t="s">
        <v>5818</v>
      </c>
      <c r="AO637" s="444" t="s">
        <v>5312</v>
      </c>
      <c r="AQ637" s="444" t="s">
        <v>5312</v>
      </c>
    </row>
    <row r="638" spans="5:43" x14ac:dyDescent="0.3">
      <c r="E638" s="445" t="s">
        <v>8213</v>
      </c>
      <c r="F638" s="446" t="s">
        <v>7190</v>
      </c>
      <c r="G638" s="444" t="s">
        <v>644</v>
      </c>
      <c r="H638" s="444" t="s">
        <v>2392</v>
      </c>
      <c r="I638" s="444" t="s">
        <v>2393</v>
      </c>
      <c r="J638" s="444" t="s">
        <v>378</v>
      </c>
      <c r="K638" s="444" t="s">
        <v>4216</v>
      </c>
      <c r="L638" s="444" t="s">
        <v>3</v>
      </c>
      <c r="M638" s="444" t="s">
        <v>13</v>
      </c>
      <c r="N638" s="444" t="s">
        <v>102</v>
      </c>
      <c r="O638" s="444" t="s">
        <v>5308</v>
      </c>
      <c r="P638" s="444" t="s">
        <v>13</v>
      </c>
      <c r="Q638" s="444" t="s">
        <v>7139</v>
      </c>
      <c r="R638" s="444" t="s">
        <v>33</v>
      </c>
      <c r="S638" s="444" t="s">
        <v>4393</v>
      </c>
      <c r="T638" s="444" t="s">
        <v>35</v>
      </c>
      <c r="U638" s="444" t="s">
        <v>5426</v>
      </c>
      <c r="V638" s="444">
        <v>21303</v>
      </c>
      <c r="W638" s="444" t="s">
        <v>35</v>
      </c>
      <c r="X638" s="444" t="s">
        <v>15</v>
      </c>
      <c r="Y638" s="444" t="s">
        <v>3</v>
      </c>
      <c r="Z638" s="444" t="s">
        <v>4355</v>
      </c>
      <c r="AA638" s="444" t="s">
        <v>58</v>
      </c>
      <c r="AB638" s="444" t="s">
        <v>4947</v>
      </c>
      <c r="AC638" s="444" t="s">
        <v>5964</v>
      </c>
      <c r="AD638" s="444" t="s">
        <v>1257</v>
      </c>
      <c r="AE638" s="444" t="s">
        <v>5615</v>
      </c>
      <c r="AF638" s="444" t="s">
        <v>4177</v>
      </c>
      <c r="AG638" s="444" t="s">
        <v>3471</v>
      </c>
      <c r="AH638" s="444">
        <v>44050940</v>
      </c>
      <c r="AI638" s="444" t="s">
        <v>4769</v>
      </c>
      <c r="AJ638" s="444" t="s">
        <v>4268</v>
      </c>
      <c r="AK638" s="447" t="s">
        <v>7191</v>
      </c>
      <c r="AL638" s="444" t="s">
        <v>5233</v>
      </c>
      <c r="AM638" s="444" t="s">
        <v>6621</v>
      </c>
      <c r="AN638" s="444" t="s">
        <v>7142</v>
      </c>
      <c r="AO638" s="444" t="s">
        <v>5312</v>
      </c>
      <c r="AQ638" s="444" t="s">
        <v>5312</v>
      </c>
    </row>
    <row r="639" spans="5:43" x14ac:dyDescent="0.3">
      <c r="E639" s="445" t="s">
        <v>8217</v>
      </c>
      <c r="F639" s="446" t="s">
        <v>7200</v>
      </c>
      <c r="G639" s="444" t="s">
        <v>1085</v>
      </c>
      <c r="H639" s="444" t="s">
        <v>2399</v>
      </c>
      <c r="I639" s="444" t="s">
        <v>2400</v>
      </c>
      <c r="J639" s="444" t="s">
        <v>6</v>
      </c>
      <c r="K639" s="444" t="s">
        <v>756</v>
      </c>
      <c r="L639" s="444" t="s">
        <v>4</v>
      </c>
      <c r="M639" s="444" t="s">
        <v>15</v>
      </c>
      <c r="N639" s="444" t="s">
        <v>102</v>
      </c>
      <c r="O639" s="444" t="s">
        <v>5308</v>
      </c>
      <c r="P639" s="444" t="s">
        <v>13</v>
      </c>
      <c r="Q639" s="444" t="s">
        <v>6387</v>
      </c>
      <c r="R639" s="444" t="s">
        <v>33</v>
      </c>
      <c r="S639" s="444" t="s">
        <v>4393</v>
      </c>
      <c r="T639" s="444" t="s">
        <v>35</v>
      </c>
      <c r="U639" s="444" t="s">
        <v>5426</v>
      </c>
      <c r="V639" s="444">
        <v>30504</v>
      </c>
      <c r="W639" s="444" t="s">
        <v>48</v>
      </c>
      <c r="X639" s="444" t="s">
        <v>5</v>
      </c>
      <c r="Y639" s="444" t="s">
        <v>4</v>
      </c>
      <c r="Z639" s="444" t="s">
        <v>3864</v>
      </c>
      <c r="AA639" s="444" t="s">
        <v>120</v>
      </c>
      <c r="AB639" s="444" t="s">
        <v>756</v>
      </c>
      <c r="AC639" s="444" t="s">
        <v>117</v>
      </c>
      <c r="AD639" s="444" t="s">
        <v>2401</v>
      </c>
      <c r="AE639" s="444" t="s">
        <v>1103</v>
      </c>
      <c r="AF639" s="444" t="s">
        <v>2402</v>
      </c>
      <c r="AG639" s="444" t="s">
        <v>2726</v>
      </c>
      <c r="AH639" s="444">
        <v>22005199</v>
      </c>
      <c r="AI639" s="444" t="s">
        <v>4769</v>
      </c>
      <c r="AJ639" s="444" t="s">
        <v>4113</v>
      </c>
      <c r="AK639" s="447" t="s">
        <v>7201</v>
      </c>
      <c r="AL639" s="444" t="s">
        <v>5234</v>
      </c>
      <c r="AM639" s="444" t="s">
        <v>5675</v>
      </c>
      <c r="AN639" s="444" t="s">
        <v>5317</v>
      </c>
      <c r="AO639" s="444" t="s">
        <v>5312</v>
      </c>
      <c r="AQ639" s="444" t="s">
        <v>5312</v>
      </c>
    </row>
    <row r="640" spans="5:43" x14ac:dyDescent="0.3">
      <c r="E640" s="445" t="s">
        <v>8218</v>
      </c>
      <c r="F640" s="446" t="s">
        <v>7202</v>
      </c>
      <c r="G640" s="444" t="s">
        <v>98</v>
      </c>
      <c r="H640" s="444" t="s">
        <v>2403</v>
      </c>
      <c r="I640" s="444" t="s">
        <v>2592</v>
      </c>
      <c r="J640" s="444" t="s">
        <v>5</v>
      </c>
      <c r="K640" s="444" t="s">
        <v>120</v>
      </c>
      <c r="L640" s="444" t="s">
        <v>7</v>
      </c>
      <c r="M640" s="444" t="s">
        <v>14</v>
      </c>
      <c r="N640" s="444" t="s">
        <v>102</v>
      </c>
      <c r="O640" s="444" t="s">
        <v>5308</v>
      </c>
      <c r="P640" s="444" t="s">
        <v>13</v>
      </c>
      <c r="Q640" s="444" t="s">
        <v>5309</v>
      </c>
      <c r="R640" s="444" t="s">
        <v>33</v>
      </c>
      <c r="S640" s="444" t="s">
        <v>4393</v>
      </c>
      <c r="T640" s="444" t="s">
        <v>35</v>
      </c>
      <c r="U640" s="444" t="s">
        <v>5426</v>
      </c>
      <c r="V640" s="444">
        <v>30107</v>
      </c>
      <c r="W640" s="444" t="s">
        <v>48</v>
      </c>
      <c r="X640" s="444" t="s">
        <v>1</v>
      </c>
      <c r="Y640" s="444" t="s">
        <v>7</v>
      </c>
      <c r="Z640" s="444" t="s">
        <v>3842</v>
      </c>
      <c r="AA640" s="444" t="s">
        <v>120</v>
      </c>
      <c r="AB640" s="444" t="s">
        <v>120</v>
      </c>
      <c r="AC640" s="444" t="s">
        <v>192</v>
      </c>
      <c r="AD640" s="444" t="s">
        <v>2404</v>
      </c>
      <c r="AE640" s="444" t="s">
        <v>1103</v>
      </c>
      <c r="AF640" s="444" t="s">
        <v>4178</v>
      </c>
      <c r="AG640" s="444" t="s">
        <v>2947</v>
      </c>
      <c r="AH640" s="444">
        <v>25482532</v>
      </c>
      <c r="AI640" s="444">
        <v>25482532</v>
      </c>
      <c r="AJ640" s="444" t="s">
        <v>7204</v>
      </c>
      <c r="AK640" s="447" t="s">
        <v>7203</v>
      </c>
      <c r="AL640" s="444" t="s">
        <v>5015</v>
      </c>
      <c r="AM640" s="444" t="s">
        <v>6019</v>
      </c>
      <c r="AO640" s="444" t="s">
        <v>5312</v>
      </c>
      <c r="AQ640" s="444" t="s">
        <v>5312</v>
      </c>
    </row>
    <row r="641" spans="5:43" x14ac:dyDescent="0.3">
      <c r="E641" s="445" t="s">
        <v>8219</v>
      </c>
      <c r="F641" s="446" t="s">
        <v>7205</v>
      </c>
      <c r="G641" s="444" t="s">
        <v>649</v>
      </c>
      <c r="H641" s="444" t="s">
        <v>2405</v>
      </c>
      <c r="I641" s="444" t="s">
        <v>2814</v>
      </c>
      <c r="J641" s="444" t="s">
        <v>14</v>
      </c>
      <c r="K641" s="444" t="s">
        <v>73</v>
      </c>
      <c r="L641" s="444" t="s">
        <v>6</v>
      </c>
      <c r="M641" s="444" t="s">
        <v>741</v>
      </c>
      <c r="N641" s="444" t="s">
        <v>102</v>
      </c>
      <c r="O641" s="444" t="s">
        <v>5308</v>
      </c>
      <c r="P641" s="444" t="s">
        <v>13</v>
      </c>
      <c r="Q641" s="444" t="s">
        <v>6387</v>
      </c>
      <c r="R641" s="444" t="s">
        <v>33</v>
      </c>
      <c r="S641" s="444" t="s">
        <v>4393</v>
      </c>
      <c r="T641" s="444" t="s">
        <v>35</v>
      </c>
      <c r="U641" s="444" t="s">
        <v>5426</v>
      </c>
      <c r="V641" s="444">
        <v>60107</v>
      </c>
      <c r="W641" s="444" t="s">
        <v>72</v>
      </c>
      <c r="X641" s="444" t="s">
        <v>1</v>
      </c>
      <c r="Y641" s="444" t="s">
        <v>7</v>
      </c>
      <c r="Z641" s="444" t="s">
        <v>3985</v>
      </c>
      <c r="AA641" s="444" t="s">
        <v>73</v>
      </c>
      <c r="AB641" s="444" t="s">
        <v>73</v>
      </c>
      <c r="AC641" s="444" t="s">
        <v>812</v>
      </c>
      <c r="AD641" s="444" t="s">
        <v>812</v>
      </c>
      <c r="AE641" s="444" t="s">
        <v>5591</v>
      </c>
      <c r="AF641" s="444" t="s">
        <v>2406</v>
      </c>
      <c r="AG641" s="444" t="s">
        <v>4233</v>
      </c>
      <c r="AH641" s="444">
        <v>26471033</v>
      </c>
      <c r="AI641" s="444" t="s">
        <v>4769</v>
      </c>
      <c r="AJ641" s="444" t="s">
        <v>7206</v>
      </c>
      <c r="AK641" s="447" t="s">
        <v>7207</v>
      </c>
      <c r="AL641" s="444" t="s">
        <v>4875</v>
      </c>
      <c r="AM641" s="444" t="s">
        <v>5796</v>
      </c>
      <c r="AO641" s="444" t="s">
        <v>5312</v>
      </c>
      <c r="AQ641" s="444" t="s">
        <v>5312</v>
      </c>
    </row>
    <row r="642" spans="5:43" x14ac:dyDescent="0.3">
      <c r="E642" s="445" t="s">
        <v>8220</v>
      </c>
      <c r="F642" s="446" t="s">
        <v>7208</v>
      </c>
      <c r="G642" s="444" t="s">
        <v>650</v>
      </c>
      <c r="H642" s="444" t="s">
        <v>2407</v>
      </c>
      <c r="I642" s="444" t="s">
        <v>3283</v>
      </c>
      <c r="J642" s="444" t="s">
        <v>378</v>
      </c>
      <c r="K642" s="444" t="s">
        <v>4216</v>
      </c>
      <c r="L642" s="444" t="s">
        <v>6</v>
      </c>
      <c r="M642" s="444" t="s">
        <v>13</v>
      </c>
      <c r="N642" s="444" t="s">
        <v>102</v>
      </c>
      <c r="O642" s="444" t="s">
        <v>5308</v>
      </c>
      <c r="P642" s="444" t="s">
        <v>13</v>
      </c>
      <c r="Q642" s="444" t="s">
        <v>6387</v>
      </c>
      <c r="R642" s="444" t="s">
        <v>33</v>
      </c>
      <c r="S642" s="444" t="s">
        <v>4393</v>
      </c>
      <c r="T642" s="444" t="s">
        <v>35</v>
      </c>
      <c r="U642" s="444" t="s">
        <v>5426</v>
      </c>
      <c r="V642" s="444">
        <v>21504</v>
      </c>
      <c r="W642" s="444" t="s">
        <v>35</v>
      </c>
      <c r="X642" s="444" t="s">
        <v>99</v>
      </c>
      <c r="Y642" s="444" t="s">
        <v>4</v>
      </c>
      <c r="Z642" s="444" t="s">
        <v>3834</v>
      </c>
      <c r="AA642" s="444" t="s">
        <v>58</v>
      </c>
      <c r="AB642" s="444" t="s">
        <v>5042</v>
      </c>
      <c r="AC642" s="444" t="s">
        <v>104</v>
      </c>
      <c r="AD642" s="444" t="s">
        <v>736</v>
      </c>
      <c r="AE642" s="444" t="s">
        <v>5615</v>
      </c>
      <c r="AF642" s="444" t="s">
        <v>105</v>
      </c>
      <c r="AG642" s="444" t="s">
        <v>4179</v>
      </c>
      <c r="AH642" s="444">
        <v>24610908</v>
      </c>
      <c r="AI642" s="444" t="s">
        <v>4769</v>
      </c>
      <c r="AJ642" s="444" t="s">
        <v>5235</v>
      </c>
      <c r="AK642" s="447" t="s">
        <v>7209</v>
      </c>
      <c r="AL642" s="444" t="s">
        <v>6189</v>
      </c>
      <c r="AM642" s="444" t="s">
        <v>6190</v>
      </c>
      <c r="AN642" s="444" t="s">
        <v>5317</v>
      </c>
      <c r="AO642" s="444" t="s">
        <v>5312</v>
      </c>
      <c r="AQ642" s="444" t="s">
        <v>5312</v>
      </c>
    </row>
    <row r="643" spans="5:43" x14ac:dyDescent="0.3">
      <c r="E643" s="445" t="s">
        <v>8221</v>
      </c>
      <c r="F643" s="446" t="s">
        <v>7210</v>
      </c>
      <c r="G643" s="444" t="s">
        <v>160</v>
      </c>
      <c r="H643" s="444" t="s">
        <v>2408</v>
      </c>
      <c r="I643" s="444" t="s">
        <v>2409</v>
      </c>
      <c r="J643" s="444" t="s">
        <v>10</v>
      </c>
      <c r="K643" s="444" t="s">
        <v>786</v>
      </c>
      <c r="L643" s="444" t="s">
        <v>9</v>
      </c>
      <c r="M643" s="444" t="s">
        <v>743</v>
      </c>
      <c r="N643" s="444" t="s">
        <v>102</v>
      </c>
      <c r="O643" s="444" t="s">
        <v>5308</v>
      </c>
      <c r="P643" s="444" t="s">
        <v>13</v>
      </c>
      <c r="Q643" s="444" t="s">
        <v>6387</v>
      </c>
      <c r="R643" s="444" t="s">
        <v>33</v>
      </c>
      <c r="S643" s="444" t="s">
        <v>4393</v>
      </c>
      <c r="T643" s="444" t="s">
        <v>35</v>
      </c>
      <c r="U643" s="444" t="s">
        <v>5426</v>
      </c>
      <c r="V643" s="444">
        <v>50906</v>
      </c>
      <c r="W643" s="444" t="s">
        <v>118</v>
      </c>
      <c r="X643" s="444" t="s">
        <v>10</v>
      </c>
      <c r="Y643" s="444" t="s">
        <v>6</v>
      </c>
      <c r="Z643" s="444" t="s">
        <v>3971</v>
      </c>
      <c r="AA643" s="444" t="s">
        <v>4789</v>
      </c>
      <c r="AB643" s="444" t="s">
        <v>5056</v>
      </c>
      <c r="AC643" s="444" t="s">
        <v>5057</v>
      </c>
      <c r="AD643" s="444" t="s">
        <v>852</v>
      </c>
      <c r="AE643" s="444" t="s">
        <v>2987</v>
      </c>
      <c r="AF643" s="444" t="s">
        <v>7211</v>
      </c>
      <c r="AG643" s="444" t="s">
        <v>4180</v>
      </c>
      <c r="AH643" s="444">
        <v>22006143</v>
      </c>
      <c r="AI643" s="444">
        <v>26558002</v>
      </c>
      <c r="AJ643" s="444" t="s">
        <v>5236</v>
      </c>
      <c r="AK643" s="447" t="s">
        <v>7212</v>
      </c>
      <c r="AL643" s="444" t="s">
        <v>5058</v>
      </c>
      <c r="AM643" s="444" t="s">
        <v>6295</v>
      </c>
      <c r="AO643" s="444" t="s">
        <v>5312</v>
      </c>
      <c r="AQ643" s="444" t="s">
        <v>5312</v>
      </c>
    </row>
    <row r="644" spans="5:43" x14ac:dyDescent="0.3">
      <c r="E644" s="445" t="s">
        <v>8227</v>
      </c>
      <c r="F644" s="446" t="s">
        <v>7228</v>
      </c>
      <c r="G644" s="444" t="s">
        <v>905</v>
      </c>
      <c r="H644" s="444" t="s">
        <v>2422</v>
      </c>
      <c r="I644" s="444" t="s">
        <v>2423</v>
      </c>
      <c r="J644" s="444" t="s">
        <v>9</v>
      </c>
      <c r="K644" s="444" t="s">
        <v>289</v>
      </c>
      <c r="L644" s="444" t="s">
        <v>4</v>
      </c>
      <c r="M644" s="444" t="s">
        <v>295</v>
      </c>
      <c r="N644" s="444" t="s">
        <v>102</v>
      </c>
      <c r="O644" s="444" t="s">
        <v>5308</v>
      </c>
      <c r="P644" s="444" t="s">
        <v>13</v>
      </c>
      <c r="Q644" s="444" t="s">
        <v>5309</v>
      </c>
      <c r="R644" s="444" t="s">
        <v>33</v>
      </c>
      <c r="S644" s="444" t="s">
        <v>4393</v>
      </c>
      <c r="T644" s="444" t="s">
        <v>33</v>
      </c>
      <c r="U644" s="444" t="s">
        <v>5310</v>
      </c>
      <c r="V644" s="444">
        <v>50101</v>
      </c>
      <c r="W644" s="444" t="s">
        <v>118</v>
      </c>
      <c r="X644" s="444" t="s">
        <v>1</v>
      </c>
      <c r="Y644" s="444" t="s">
        <v>1</v>
      </c>
      <c r="Z644" s="444" t="s">
        <v>3926</v>
      </c>
      <c r="AA644" s="444" t="s">
        <v>4789</v>
      </c>
      <c r="AB644" s="444" t="s">
        <v>289</v>
      </c>
      <c r="AC644" s="444" t="s">
        <v>289</v>
      </c>
      <c r="AD644" s="444" t="s">
        <v>711</v>
      </c>
      <c r="AE644" s="444" t="s">
        <v>2987</v>
      </c>
      <c r="AF644" s="444" t="s">
        <v>4181</v>
      </c>
      <c r="AG644" s="444" t="s">
        <v>2424</v>
      </c>
      <c r="AH644" s="444">
        <v>47007264</v>
      </c>
      <c r="AI644" s="444">
        <v>86496195</v>
      </c>
      <c r="AJ644" s="444" t="s">
        <v>7230</v>
      </c>
      <c r="AK644" s="447" t="s">
        <v>7229</v>
      </c>
      <c r="AL644" s="444" t="s">
        <v>4795</v>
      </c>
      <c r="AM644" s="444" t="s">
        <v>5864</v>
      </c>
      <c r="AO644" s="444" t="s">
        <v>5312</v>
      </c>
      <c r="AQ644" s="444" t="s">
        <v>5312</v>
      </c>
    </row>
    <row r="645" spans="5:43" x14ac:dyDescent="0.3">
      <c r="E645" s="445" t="s">
        <v>8224</v>
      </c>
      <c r="F645" s="446" t="s">
        <v>7221</v>
      </c>
      <c r="G645" s="444" t="s">
        <v>904</v>
      </c>
      <c r="H645" s="444" t="s">
        <v>2414</v>
      </c>
      <c r="I645" s="444" t="s">
        <v>2415</v>
      </c>
      <c r="J645" s="444" t="s">
        <v>4739</v>
      </c>
      <c r="K645" s="444" t="s">
        <v>3281</v>
      </c>
      <c r="L645" s="444" t="s">
        <v>3</v>
      </c>
      <c r="M645" s="444" t="s">
        <v>4739</v>
      </c>
      <c r="N645" s="444" t="s">
        <v>102</v>
      </c>
      <c r="O645" s="444" t="s">
        <v>5308</v>
      </c>
      <c r="P645" s="444" t="s">
        <v>13</v>
      </c>
      <c r="Q645" s="444" t="s">
        <v>6387</v>
      </c>
      <c r="R645" s="444" t="s">
        <v>33</v>
      </c>
      <c r="S645" s="444" t="s">
        <v>4393</v>
      </c>
      <c r="T645" s="444" t="s">
        <v>35</v>
      </c>
      <c r="U645" s="444" t="s">
        <v>5426</v>
      </c>
      <c r="V645" s="444">
        <v>70404</v>
      </c>
      <c r="W645" s="444" t="s">
        <v>60</v>
      </c>
      <c r="X645" s="444" t="s">
        <v>4</v>
      </c>
      <c r="Y645" s="444" t="s">
        <v>4</v>
      </c>
      <c r="Z645" s="444" t="s">
        <v>4049</v>
      </c>
      <c r="AA645" s="444" t="s">
        <v>4215</v>
      </c>
      <c r="AB645" s="444" t="s">
        <v>4851</v>
      </c>
      <c r="AC645" s="444" t="s">
        <v>5002</v>
      </c>
      <c r="AD645" s="444" t="s">
        <v>837</v>
      </c>
      <c r="AE645" s="444" t="s">
        <v>5830</v>
      </c>
      <c r="AF645" s="444" t="s">
        <v>7222</v>
      </c>
      <c r="AG645" s="444" t="s">
        <v>3588</v>
      </c>
      <c r="AH645" s="444">
        <v>84904590</v>
      </c>
      <c r="AI645" s="444">
        <v>27511175</v>
      </c>
      <c r="AJ645" s="444" t="s">
        <v>2416</v>
      </c>
      <c r="AK645" s="447" t="s">
        <v>7223</v>
      </c>
      <c r="AL645" s="444" t="s">
        <v>5156</v>
      </c>
      <c r="AM645" s="444" t="s">
        <v>6740</v>
      </c>
      <c r="AO645" s="444" t="s">
        <v>5312</v>
      </c>
      <c r="AQ645" s="444" t="s">
        <v>5312</v>
      </c>
    </row>
    <row r="646" spans="5:43" x14ac:dyDescent="0.3">
      <c r="E646" s="445" t="s">
        <v>8223</v>
      </c>
      <c r="F646" s="446" t="s">
        <v>7218</v>
      </c>
      <c r="G646" s="444" t="s">
        <v>651</v>
      </c>
      <c r="H646" s="444" t="s">
        <v>2412</v>
      </c>
      <c r="I646" s="444" t="s">
        <v>2413</v>
      </c>
      <c r="J646" s="444" t="s">
        <v>4739</v>
      </c>
      <c r="K646" s="444" t="s">
        <v>3281</v>
      </c>
      <c r="L646" s="444" t="s">
        <v>6</v>
      </c>
      <c r="M646" s="444" t="s">
        <v>4739</v>
      </c>
      <c r="N646" s="444" t="s">
        <v>102</v>
      </c>
      <c r="O646" s="444" t="s">
        <v>5308</v>
      </c>
      <c r="P646" s="444" t="s">
        <v>13</v>
      </c>
      <c r="Q646" s="444" t="s">
        <v>6387</v>
      </c>
      <c r="R646" s="444" t="s">
        <v>33</v>
      </c>
      <c r="S646" s="444" t="s">
        <v>4393</v>
      </c>
      <c r="T646" s="444" t="s">
        <v>35</v>
      </c>
      <c r="U646" s="444" t="s">
        <v>5426</v>
      </c>
      <c r="V646" s="444">
        <v>70501</v>
      </c>
      <c r="W646" s="444" t="s">
        <v>60</v>
      </c>
      <c r="X646" s="444" t="s">
        <v>5</v>
      </c>
      <c r="Y646" s="444" t="s">
        <v>1</v>
      </c>
      <c r="Z646" s="444" t="s">
        <v>4050</v>
      </c>
      <c r="AA646" s="444" t="s">
        <v>4215</v>
      </c>
      <c r="AB646" s="444" t="s">
        <v>5022</v>
      </c>
      <c r="AC646" s="444" t="s">
        <v>5022</v>
      </c>
      <c r="AD646" s="444" t="s">
        <v>854</v>
      </c>
      <c r="AE646" s="444" t="s">
        <v>5830</v>
      </c>
      <c r="AF646" s="444" t="s">
        <v>7219</v>
      </c>
      <c r="AG646" s="444" t="s">
        <v>3189</v>
      </c>
      <c r="AH646" s="444">
        <v>22005315</v>
      </c>
      <c r="AI646" s="444" t="s">
        <v>4769</v>
      </c>
      <c r="AJ646" s="444" t="s">
        <v>3188</v>
      </c>
      <c r="AK646" s="447" t="s">
        <v>7220</v>
      </c>
      <c r="AL646" s="444" t="s">
        <v>5237</v>
      </c>
      <c r="AM646" s="444" t="s">
        <v>7217</v>
      </c>
      <c r="AO646" s="444" t="s">
        <v>5312</v>
      </c>
      <c r="AQ646" s="444" t="s">
        <v>5312</v>
      </c>
    </row>
    <row r="647" spans="5:43" x14ac:dyDescent="0.3">
      <c r="E647" s="445" t="s">
        <v>8222</v>
      </c>
      <c r="F647" s="446" t="s">
        <v>7213</v>
      </c>
      <c r="G647" s="444" t="s">
        <v>1026</v>
      </c>
      <c r="H647" s="444" t="s">
        <v>2410</v>
      </c>
      <c r="I647" s="444" t="s">
        <v>2411</v>
      </c>
      <c r="J647" s="444" t="s">
        <v>4739</v>
      </c>
      <c r="K647" s="444" t="s">
        <v>3281</v>
      </c>
      <c r="L647" s="444" t="s">
        <v>6</v>
      </c>
      <c r="M647" s="444" t="s">
        <v>4739</v>
      </c>
      <c r="N647" s="444" t="s">
        <v>102</v>
      </c>
      <c r="O647" s="444" t="s">
        <v>5308</v>
      </c>
      <c r="P647" s="444" t="s">
        <v>13</v>
      </c>
      <c r="Q647" s="444" t="s">
        <v>6387</v>
      </c>
      <c r="R647" s="444" t="s">
        <v>33</v>
      </c>
      <c r="S647" s="444" t="s">
        <v>4393</v>
      </c>
      <c r="T647" s="444" t="s">
        <v>35</v>
      </c>
      <c r="U647" s="444" t="s">
        <v>5426</v>
      </c>
      <c r="V647" s="444">
        <v>70503</v>
      </c>
      <c r="W647" s="444" t="s">
        <v>60</v>
      </c>
      <c r="X647" s="444" t="s">
        <v>5</v>
      </c>
      <c r="Y647" s="444" t="s">
        <v>3</v>
      </c>
      <c r="Z647" s="444" t="s">
        <v>4052</v>
      </c>
      <c r="AA647" s="444" t="s">
        <v>4215</v>
      </c>
      <c r="AB647" s="444" t="s">
        <v>5022</v>
      </c>
      <c r="AC647" s="444" t="s">
        <v>5093</v>
      </c>
      <c r="AD647" s="444" t="s">
        <v>707</v>
      </c>
      <c r="AE647" s="444" t="s">
        <v>5830</v>
      </c>
      <c r="AF647" s="444" t="s">
        <v>7214</v>
      </c>
      <c r="AG647" s="444" t="s">
        <v>3472</v>
      </c>
      <c r="AH647" s="444">
        <v>86549425</v>
      </c>
      <c r="AI647" s="444" t="s">
        <v>4769</v>
      </c>
      <c r="AJ647" s="444" t="s">
        <v>7216</v>
      </c>
      <c r="AK647" s="447" t="s">
        <v>7215</v>
      </c>
      <c r="AL647" s="444" t="s">
        <v>5237</v>
      </c>
      <c r="AM647" s="444" t="s">
        <v>7217</v>
      </c>
      <c r="AO647" s="444" t="s">
        <v>5312</v>
      </c>
      <c r="AQ647" s="444" t="s">
        <v>5312</v>
      </c>
    </row>
    <row r="648" spans="5:43" x14ac:dyDescent="0.3">
      <c r="E648" s="445" t="s">
        <v>8225</v>
      </c>
      <c r="F648" s="446" t="s">
        <v>7224</v>
      </c>
      <c r="G648" s="444" t="s">
        <v>205</v>
      </c>
      <c r="H648" s="444" t="s">
        <v>2417</v>
      </c>
      <c r="I648" s="444" t="s">
        <v>2418</v>
      </c>
      <c r="J648" s="444" t="s">
        <v>62</v>
      </c>
      <c r="K648" s="444" t="s">
        <v>109</v>
      </c>
      <c r="L648" s="444" t="s">
        <v>6</v>
      </c>
      <c r="M648" s="444" t="s">
        <v>11</v>
      </c>
      <c r="N648" s="444" t="s">
        <v>102</v>
      </c>
      <c r="O648" s="444" t="s">
        <v>5308</v>
      </c>
      <c r="P648" s="444" t="s">
        <v>13</v>
      </c>
      <c r="Q648" s="444" t="s">
        <v>5347</v>
      </c>
      <c r="R648" s="444" t="s">
        <v>33</v>
      </c>
      <c r="S648" s="444" t="s">
        <v>4393</v>
      </c>
      <c r="T648" s="444" t="s">
        <v>33</v>
      </c>
      <c r="U648" s="444" t="s">
        <v>5310</v>
      </c>
      <c r="V648" s="444">
        <v>21007</v>
      </c>
      <c r="W648" s="444" t="s">
        <v>35</v>
      </c>
      <c r="X648" s="444" t="s">
        <v>11</v>
      </c>
      <c r="Y648" s="444" t="s">
        <v>7</v>
      </c>
      <c r="Z648" s="444" t="s">
        <v>4353</v>
      </c>
      <c r="AA648" s="444" t="s">
        <v>58</v>
      </c>
      <c r="AB648" s="444" t="s">
        <v>109</v>
      </c>
      <c r="AC648" s="444" t="s">
        <v>5629</v>
      </c>
      <c r="AD648" s="444" t="s">
        <v>716</v>
      </c>
      <c r="AE648" s="444" t="s">
        <v>5615</v>
      </c>
      <c r="AF648" s="444" t="s">
        <v>195</v>
      </c>
      <c r="AG648" s="444" t="s">
        <v>2727</v>
      </c>
      <c r="AH648" s="444">
        <v>24692660</v>
      </c>
      <c r="AI648" s="444">
        <v>24692660</v>
      </c>
      <c r="AJ648" s="444" t="s">
        <v>5238</v>
      </c>
      <c r="AK648" s="447" t="s">
        <v>7225</v>
      </c>
      <c r="AL648" s="444" t="s">
        <v>4938</v>
      </c>
      <c r="AM648" s="444" t="s">
        <v>5630</v>
      </c>
      <c r="AO648" s="444" t="s">
        <v>5312</v>
      </c>
      <c r="AQ648" s="444" t="s">
        <v>5312</v>
      </c>
    </row>
    <row r="649" spans="5:43" x14ac:dyDescent="0.3">
      <c r="E649" s="445" t="s">
        <v>8229</v>
      </c>
      <c r="F649" s="446" t="s">
        <v>7233</v>
      </c>
      <c r="G649" s="444" t="s">
        <v>1104</v>
      </c>
      <c r="H649" s="444" t="s">
        <v>2427</v>
      </c>
      <c r="I649" s="444" t="s">
        <v>2428</v>
      </c>
      <c r="J649" s="444" t="s">
        <v>62</v>
      </c>
      <c r="K649" s="444" t="s">
        <v>109</v>
      </c>
      <c r="L649" s="444" t="s">
        <v>7</v>
      </c>
      <c r="M649" s="444" t="s">
        <v>11</v>
      </c>
      <c r="N649" s="444" t="s">
        <v>102</v>
      </c>
      <c r="O649" s="444" t="s">
        <v>5308</v>
      </c>
      <c r="P649" s="444" t="s">
        <v>13</v>
      </c>
      <c r="Q649" s="444" t="s">
        <v>6387</v>
      </c>
      <c r="R649" s="444" t="s">
        <v>33</v>
      </c>
      <c r="S649" s="444" t="s">
        <v>4393</v>
      </c>
      <c r="T649" s="444" t="s">
        <v>35</v>
      </c>
      <c r="U649" s="444" t="s">
        <v>5426</v>
      </c>
      <c r="V649" s="444">
        <v>21011</v>
      </c>
      <c r="W649" s="444" t="s">
        <v>35</v>
      </c>
      <c r="X649" s="444" t="s">
        <v>11</v>
      </c>
      <c r="Y649" s="444" t="s">
        <v>13</v>
      </c>
      <c r="Z649" s="444" t="s">
        <v>3806</v>
      </c>
      <c r="AA649" s="444" t="s">
        <v>58</v>
      </c>
      <c r="AB649" s="444" t="s">
        <v>109</v>
      </c>
      <c r="AC649" s="444" t="s">
        <v>5083</v>
      </c>
      <c r="AD649" s="444" t="s">
        <v>2429</v>
      </c>
      <c r="AE649" s="444" t="s">
        <v>5615</v>
      </c>
      <c r="AF649" s="444" t="s">
        <v>2430</v>
      </c>
      <c r="AG649" s="444" t="s">
        <v>2950</v>
      </c>
      <c r="AH649" s="444">
        <v>73007613</v>
      </c>
      <c r="AI649" s="444" t="s">
        <v>4769</v>
      </c>
      <c r="AJ649" s="444" t="s">
        <v>7235</v>
      </c>
      <c r="AK649" s="447" t="s">
        <v>7234</v>
      </c>
      <c r="AL649" s="444" t="s">
        <v>5095</v>
      </c>
      <c r="AM649" s="444" t="s">
        <v>6495</v>
      </c>
      <c r="AO649" s="444" t="s">
        <v>5312</v>
      </c>
      <c r="AQ649" s="444" t="s">
        <v>5312</v>
      </c>
    </row>
    <row r="650" spans="5:43" x14ac:dyDescent="0.3">
      <c r="E650" s="445" t="s">
        <v>8228</v>
      </c>
      <c r="F650" s="446" t="s">
        <v>7231</v>
      </c>
      <c r="G650" s="444" t="s">
        <v>1107</v>
      </c>
      <c r="H650" s="444" t="s">
        <v>2425</v>
      </c>
      <c r="I650" s="444" t="s">
        <v>2426</v>
      </c>
      <c r="J650" s="444" t="s">
        <v>4730</v>
      </c>
      <c r="K650" s="444" t="s">
        <v>3279</v>
      </c>
      <c r="L650" s="444" t="s">
        <v>2</v>
      </c>
      <c r="M650" s="444" t="s">
        <v>2</v>
      </c>
      <c r="N650" s="444" t="s">
        <v>102</v>
      </c>
      <c r="O650" s="444" t="s">
        <v>5308</v>
      </c>
      <c r="P650" s="444" t="s">
        <v>13</v>
      </c>
      <c r="Q650" s="444" t="s">
        <v>5309</v>
      </c>
      <c r="R650" s="444" t="s">
        <v>33</v>
      </c>
      <c r="S650" s="444" t="s">
        <v>4393</v>
      </c>
      <c r="T650" s="444" t="s">
        <v>33</v>
      </c>
      <c r="U650" s="444" t="s">
        <v>5310</v>
      </c>
      <c r="V650" s="444">
        <v>10804</v>
      </c>
      <c r="W650" s="444" t="s">
        <v>33</v>
      </c>
      <c r="X650" s="444" t="s">
        <v>9</v>
      </c>
      <c r="Y650" s="444" t="s">
        <v>4</v>
      </c>
      <c r="Z650" s="444" t="s">
        <v>3679</v>
      </c>
      <c r="AA650" s="444" t="s">
        <v>34</v>
      </c>
      <c r="AB650" s="444" t="s">
        <v>4831</v>
      </c>
      <c r="AC650" s="444" t="s">
        <v>4862</v>
      </c>
      <c r="AD650" s="444" t="s">
        <v>167</v>
      </c>
      <c r="AE650" s="444" t="s">
        <v>1103</v>
      </c>
      <c r="AF650" s="444" t="s">
        <v>2339</v>
      </c>
      <c r="AG650" s="444" t="s">
        <v>2949</v>
      </c>
      <c r="AH650" s="444">
        <v>22455581</v>
      </c>
      <c r="AI650" s="444">
        <v>40306210</v>
      </c>
      <c r="AJ650" s="444" t="s">
        <v>3339</v>
      </c>
      <c r="AK650" s="447" t="s">
        <v>7232</v>
      </c>
      <c r="AL650" s="444" t="s">
        <v>4865</v>
      </c>
      <c r="AM650" s="444" t="s">
        <v>5458</v>
      </c>
      <c r="AO650" s="444" t="s">
        <v>5312</v>
      </c>
      <c r="AQ650" s="444" t="s">
        <v>5312</v>
      </c>
    </row>
    <row r="651" spans="5:43" x14ac:dyDescent="0.3">
      <c r="E651" s="445" t="s">
        <v>8226</v>
      </c>
      <c r="F651" s="446" t="s">
        <v>7226</v>
      </c>
      <c r="G651" s="444" t="s">
        <v>1028</v>
      </c>
      <c r="H651" s="444" t="s">
        <v>2419</v>
      </c>
      <c r="I651" s="444" t="s">
        <v>2420</v>
      </c>
      <c r="J651" s="444" t="s">
        <v>15</v>
      </c>
      <c r="K651" s="444" t="s">
        <v>440</v>
      </c>
      <c r="L651" s="444" t="s">
        <v>6</v>
      </c>
      <c r="M651" s="444" t="s">
        <v>4734</v>
      </c>
      <c r="N651" s="444" t="s">
        <v>102</v>
      </c>
      <c r="O651" s="444" t="s">
        <v>5308</v>
      </c>
      <c r="P651" s="444" t="s">
        <v>13</v>
      </c>
      <c r="Q651" s="444" t="s">
        <v>6387</v>
      </c>
      <c r="R651" s="444" t="s">
        <v>33</v>
      </c>
      <c r="S651" s="444" t="s">
        <v>4393</v>
      </c>
      <c r="T651" s="444" t="s">
        <v>33</v>
      </c>
      <c r="U651" s="444" t="s">
        <v>5310</v>
      </c>
      <c r="V651" s="444">
        <v>60601</v>
      </c>
      <c r="W651" s="444" t="s">
        <v>72</v>
      </c>
      <c r="X651" s="444" t="s">
        <v>6</v>
      </c>
      <c r="Y651" s="444" t="s">
        <v>1</v>
      </c>
      <c r="Z651" s="444" t="s">
        <v>5813</v>
      </c>
      <c r="AA651" s="444" t="s">
        <v>73</v>
      </c>
      <c r="AB651" s="444" t="s">
        <v>4867</v>
      </c>
      <c r="AC651" s="444" t="s">
        <v>4867</v>
      </c>
      <c r="AD651" s="444" t="s">
        <v>1137</v>
      </c>
      <c r="AE651" s="444" t="s">
        <v>5591</v>
      </c>
      <c r="AF651" s="444" t="s">
        <v>2421</v>
      </c>
      <c r="AG651" s="444" t="s">
        <v>3338</v>
      </c>
      <c r="AH651" s="444">
        <v>27773384</v>
      </c>
      <c r="AI651" s="444" t="s">
        <v>4769</v>
      </c>
      <c r="AJ651" s="444" t="s">
        <v>5239</v>
      </c>
      <c r="AK651" s="447" t="s">
        <v>7227</v>
      </c>
      <c r="AL651" s="444" t="s">
        <v>4889</v>
      </c>
      <c r="AM651" s="444" t="s">
        <v>6942</v>
      </c>
      <c r="AO651" s="444" t="s">
        <v>5312</v>
      </c>
      <c r="AQ651" s="444" t="s">
        <v>5312</v>
      </c>
    </row>
    <row r="652" spans="5:43" x14ac:dyDescent="0.3">
      <c r="E652" s="445" t="s">
        <v>8236</v>
      </c>
      <c r="F652" s="446" t="s">
        <v>7254</v>
      </c>
      <c r="G652" s="444" t="s">
        <v>909</v>
      </c>
      <c r="H652" s="444" t="s">
        <v>2439</v>
      </c>
      <c r="I652" s="444" t="s">
        <v>2593</v>
      </c>
      <c r="J652" s="444" t="s">
        <v>295</v>
      </c>
      <c r="K652" s="444" t="s">
        <v>4215</v>
      </c>
      <c r="L652" s="444" t="s">
        <v>7</v>
      </c>
      <c r="M652" s="444" t="s">
        <v>4728</v>
      </c>
      <c r="N652" s="444" t="s">
        <v>102</v>
      </c>
      <c r="O652" s="444" t="s">
        <v>5308</v>
      </c>
      <c r="P652" s="444" t="s">
        <v>13</v>
      </c>
      <c r="Q652" s="444" t="s">
        <v>7139</v>
      </c>
      <c r="R652" s="444" t="s">
        <v>33</v>
      </c>
      <c r="S652" s="444" t="s">
        <v>4393</v>
      </c>
      <c r="T652" s="444" t="s">
        <v>35</v>
      </c>
      <c r="U652" s="444" t="s">
        <v>5426</v>
      </c>
      <c r="V652" s="444">
        <v>70103</v>
      </c>
      <c r="W652" s="444" t="s">
        <v>60</v>
      </c>
      <c r="X652" s="444" t="s">
        <v>1</v>
      </c>
      <c r="Y652" s="444" t="s">
        <v>3</v>
      </c>
      <c r="Z652" s="444" t="s">
        <v>4033</v>
      </c>
      <c r="AA652" s="444" t="s">
        <v>4215</v>
      </c>
      <c r="AB652" s="444" t="s">
        <v>4215</v>
      </c>
      <c r="AC652" s="444" t="s">
        <v>61</v>
      </c>
      <c r="AD652" s="444" t="s">
        <v>61</v>
      </c>
      <c r="AE652" s="444" t="s">
        <v>5830</v>
      </c>
      <c r="AF652" s="444" t="s">
        <v>4536</v>
      </c>
      <c r="AG652" s="444" t="s">
        <v>3340</v>
      </c>
      <c r="AH652" s="444">
        <v>84366343</v>
      </c>
      <c r="AI652" s="444" t="s">
        <v>4769</v>
      </c>
      <c r="AJ652" s="444" t="s">
        <v>4535</v>
      </c>
      <c r="AK652" s="447" t="s">
        <v>4769</v>
      </c>
      <c r="AL652" s="444" t="s">
        <v>5094</v>
      </c>
      <c r="AM652" s="444" t="s">
        <v>7255</v>
      </c>
      <c r="AN652" s="444" t="s">
        <v>7142</v>
      </c>
      <c r="AO652" s="444" t="s">
        <v>5312</v>
      </c>
      <c r="AQ652" s="444" t="s">
        <v>5312</v>
      </c>
    </row>
    <row r="653" spans="5:43" x14ac:dyDescent="0.3">
      <c r="E653" s="445" t="s">
        <v>8314</v>
      </c>
      <c r="F653" s="446" t="s">
        <v>7468</v>
      </c>
      <c r="G653" s="444" t="s">
        <v>2815</v>
      </c>
      <c r="H653" s="444" t="s">
        <v>2816</v>
      </c>
      <c r="I653" s="444" t="s">
        <v>2817</v>
      </c>
      <c r="J653" s="444" t="s">
        <v>7</v>
      </c>
      <c r="K653" s="444" t="s">
        <v>103</v>
      </c>
      <c r="L653" s="444" t="s">
        <v>1</v>
      </c>
      <c r="M653" s="444" t="s">
        <v>110</v>
      </c>
      <c r="N653" s="444" t="s">
        <v>102</v>
      </c>
      <c r="O653" s="444" t="s">
        <v>5308</v>
      </c>
      <c r="P653" s="444" t="s">
        <v>13</v>
      </c>
      <c r="R653" s="444" t="s">
        <v>48</v>
      </c>
      <c r="S653" s="444" t="s">
        <v>4838</v>
      </c>
      <c r="T653" s="444" t="s">
        <v>33</v>
      </c>
      <c r="U653" s="444" t="s">
        <v>5310</v>
      </c>
      <c r="V653" s="444">
        <v>40901</v>
      </c>
      <c r="W653" s="444" t="s">
        <v>102</v>
      </c>
      <c r="X653" s="444" t="s">
        <v>10</v>
      </c>
      <c r="Y653" s="444" t="s">
        <v>1</v>
      </c>
      <c r="Z653" s="444" t="s">
        <v>3921</v>
      </c>
      <c r="AA653" s="444" t="s">
        <v>103</v>
      </c>
      <c r="AB653" s="444" t="s">
        <v>347</v>
      </c>
      <c r="AC653" s="444" t="s">
        <v>347</v>
      </c>
      <c r="AD653" s="444" t="s">
        <v>46</v>
      </c>
      <c r="AE653" s="444" t="s">
        <v>1103</v>
      </c>
      <c r="AF653" s="444" t="s">
        <v>7469</v>
      </c>
      <c r="AG653" s="444" t="s">
        <v>2964</v>
      </c>
      <c r="AH653" s="444">
        <v>22633660</v>
      </c>
      <c r="AI653" s="444">
        <v>22633661</v>
      </c>
      <c r="AJ653" s="444" t="s">
        <v>7470</v>
      </c>
      <c r="AK653" s="447" t="s">
        <v>7471</v>
      </c>
      <c r="AL653" s="444" t="s">
        <v>4788</v>
      </c>
      <c r="AM653" s="444" t="s">
        <v>5686</v>
      </c>
      <c r="AO653" s="444" t="s">
        <v>5312</v>
      </c>
      <c r="AQ653" s="444" t="s">
        <v>5312</v>
      </c>
    </row>
    <row r="654" spans="5:43" x14ac:dyDescent="0.3">
      <c r="E654" s="445" t="s">
        <v>8237</v>
      </c>
      <c r="F654" s="446" t="s">
        <v>7256</v>
      </c>
      <c r="G654" s="444" t="s">
        <v>656</v>
      </c>
      <c r="H654" s="444" t="s">
        <v>2440</v>
      </c>
      <c r="I654" s="444" t="s">
        <v>2441</v>
      </c>
      <c r="J654" s="444" t="s">
        <v>5</v>
      </c>
      <c r="K654" s="444" t="s">
        <v>120</v>
      </c>
      <c r="L654" s="444" t="s">
        <v>4</v>
      </c>
      <c r="M654" s="444" t="s">
        <v>14</v>
      </c>
      <c r="N654" s="444" t="s">
        <v>102</v>
      </c>
      <c r="O654" s="444" t="s">
        <v>5308</v>
      </c>
      <c r="P654" s="444" t="s">
        <v>13</v>
      </c>
      <c r="Q654" s="444" t="s">
        <v>5309</v>
      </c>
      <c r="R654" s="444" t="s">
        <v>33</v>
      </c>
      <c r="S654" s="444" t="s">
        <v>4393</v>
      </c>
      <c r="T654" s="444" t="s">
        <v>33</v>
      </c>
      <c r="U654" s="444" t="s">
        <v>5310</v>
      </c>
      <c r="V654" s="444">
        <v>30108</v>
      </c>
      <c r="W654" s="444" t="s">
        <v>48</v>
      </c>
      <c r="X654" s="444" t="s">
        <v>1</v>
      </c>
      <c r="Y654" s="444" t="s">
        <v>9</v>
      </c>
      <c r="Z654" s="444" t="s">
        <v>3843</v>
      </c>
      <c r="AA654" s="444" t="s">
        <v>120</v>
      </c>
      <c r="AB654" s="444" t="s">
        <v>120</v>
      </c>
      <c r="AC654" s="444" t="s">
        <v>751</v>
      </c>
      <c r="AD654" s="444" t="s">
        <v>751</v>
      </c>
      <c r="AE654" s="444" t="s">
        <v>1103</v>
      </c>
      <c r="AF654" s="444" t="s">
        <v>2729</v>
      </c>
      <c r="AG654" s="444" t="s">
        <v>5242</v>
      </c>
      <c r="AH654" s="444">
        <v>25302424</v>
      </c>
      <c r="AI654" s="444">
        <v>25379462</v>
      </c>
      <c r="AJ654" s="444" t="s">
        <v>4525</v>
      </c>
      <c r="AK654" s="447" t="s">
        <v>7257</v>
      </c>
      <c r="AL654" s="444" t="s">
        <v>4974</v>
      </c>
      <c r="AM654" s="444" t="s">
        <v>7258</v>
      </c>
      <c r="AO654" s="444" t="s">
        <v>5312</v>
      </c>
      <c r="AQ654" s="444" t="s">
        <v>5312</v>
      </c>
    </row>
    <row r="655" spans="5:43" x14ac:dyDescent="0.3">
      <c r="E655" s="445" t="s">
        <v>8230</v>
      </c>
      <c r="F655" s="446" t="s">
        <v>7236</v>
      </c>
      <c r="G655" s="444" t="s">
        <v>906</v>
      </c>
      <c r="H655" s="444" t="s">
        <v>2431</v>
      </c>
      <c r="I655" s="444" t="s">
        <v>2072</v>
      </c>
      <c r="J655" s="444" t="s">
        <v>10</v>
      </c>
      <c r="K655" s="444" t="s">
        <v>786</v>
      </c>
      <c r="L655" s="444" t="s">
        <v>9</v>
      </c>
      <c r="M655" s="444" t="s">
        <v>743</v>
      </c>
      <c r="N655" s="444" t="s">
        <v>102</v>
      </c>
      <c r="O655" s="444" t="s">
        <v>5308</v>
      </c>
      <c r="P655" s="444" t="s">
        <v>13</v>
      </c>
      <c r="Q655" s="444" t="s">
        <v>5309</v>
      </c>
      <c r="R655" s="444" t="s">
        <v>33</v>
      </c>
      <c r="S655" s="444" t="s">
        <v>4393</v>
      </c>
      <c r="T655" s="444" t="s">
        <v>35</v>
      </c>
      <c r="U655" s="444" t="s">
        <v>5426</v>
      </c>
      <c r="V655" s="444">
        <v>50905</v>
      </c>
      <c r="W655" s="444" t="s">
        <v>118</v>
      </c>
      <c r="X655" s="444" t="s">
        <v>10</v>
      </c>
      <c r="Y655" s="444" t="s">
        <v>5</v>
      </c>
      <c r="Z655" s="444" t="s">
        <v>3970</v>
      </c>
      <c r="AA655" s="444" t="s">
        <v>4789</v>
      </c>
      <c r="AB655" s="444" t="s">
        <v>5056</v>
      </c>
      <c r="AC655" s="444" t="s">
        <v>5240</v>
      </c>
      <c r="AD655" s="444" t="s">
        <v>52</v>
      </c>
      <c r="AE655" s="444" t="s">
        <v>2987</v>
      </c>
      <c r="AF655" s="444" t="s">
        <v>7237</v>
      </c>
      <c r="AG655" s="444" t="s">
        <v>3190</v>
      </c>
      <c r="AH655" s="444">
        <v>88974534</v>
      </c>
      <c r="AI655" s="444">
        <v>22007623</v>
      </c>
      <c r="AJ655" s="444" t="s">
        <v>5241</v>
      </c>
      <c r="AK655" s="447" t="s">
        <v>7238</v>
      </c>
      <c r="AL655" s="444" t="s">
        <v>5058</v>
      </c>
      <c r="AM655" s="444" t="s">
        <v>7239</v>
      </c>
      <c r="AO655" s="444" t="s">
        <v>5312</v>
      </c>
      <c r="AQ655" s="444" t="s">
        <v>5312</v>
      </c>
    </row>
    <row r="656" spans="5:43" x14ac:dyDescent="0.3">
      <c r="E656" s="445" t="s">
        <v>8239</v>
      </c>
      <c r="F656" s="446" t="s">
        <v>7261</v>
      </c>
      <c r="G656" s="444" t="s">
        <v>910</v>
      </c>
      <c r="H656" s="444" t="s">
        <v>2444</v>
      </c>
      <c r="I656" s="444" t="s">
        <v>2445</v>
      </c>
      <c r="J656" s="444" t="s">
        <v>4741</v>
      </c>
      <c r="K656" s="444" t="s">
        <v>101</v>
      </c>
      <c r="L656" s="444" t="s">
        <v>5</v>
      </c>
      <c r="M656" s="444" t="s">
        <v>99</v>
      </c>
      <c r="N656" s="444" t="s">
        <v>102</v>
      </c>
      <c r="O656" s="444" t="s">
        <v>5308</v>
      </c>
      <c r="P656" s="444" t="s">
        <v>13</v>
      </c>
      <c r="Q656" s="444" t="s">
        <v>5309</v>
      </c>
      <c r="R656" s="444" t="s">
        <v>33</v>
      </c>
      <c r="S656" s="444" t="s">
        <v>4393</v>
      </c>
      <c r="T656" s="444" t="s">
        <v>35</v>
      </c>
      <c r="U656" s="444" t="s">
        <v>5426</v>
      </c>
      <c r="V656" s="444">
        <v>41001</v>
      </c>
      <c r="W656" s="444" t="s">
        <v>102</v>
      </c>
      <c r="X656" s="444" t="s">
        <v>11</v>
      </c>
      <c r="Y656" s="444" t="s">
        <v>1</v>
      </c>
      <c r="Z656" s="444" t="s">
        <v>3922</v>
      </c>
      <c r="AA656" s="444" t="s">
        <v>103</v>
      </c>
      <c r="AB656" s="444" t="s">
        <v>101</v>
      </c>
      <c r="AC656" s="444" t="s">
        <v>740</v>
      </c>
      <c r="AD656" s="444" t="s">
        <v>2446</v>
      </c>
      <c r="AE656" s="444" t="s">
        <v>5615</v>
      </c>
      <c r="AF656" s="444" t="s">
        <v>2447</v>
      </c>
      <c r="AG656" s="444" t="s">
        <v>3473</v>
      </c>
      <c r="AH656" s="444">
        <v>86732366</v>
      </c>
      <c r="AI656" s="444">
        <v>72968913</v>
      </c>
      <c r="AJ656" s="444" t="s">
        <v>2636</v>
      </c>
      <c r="AK656" s="447" t="s">
        <v>7262</v>
      </c>
      <c r="AL656" s="444" t="s">
        <v>5165</v>
      </c>
      <c r="AM656" s="444" t="s">
        <v>6777</v>
      </c>
      <c r="AO656" s="444" t="s">
        <v>5312</v>
      </c>
      <c r="AQ656" s="444" t="s">
        <v>5312</v>
      </c>
    </row>
    <row r="657" spans="5:43" x14ac:dyDescent="0.3">
      <c r="E657" s="445" t="s">
        <v>8238</v>
      </c>
      <c r="F657" s="446" t="s">
        <v>7259</v>
      </c>
      <c r="G657" s="444" t="s">
        <v>657</v>
      </c>
      <c r="H657" s="444" t="s">
        <v>2442</v>
      </c>
      <c r="I657" s="444" t="s">
        <v>2443</v>
      </c>
      <c r="J657" s="444" t="s">
        <v>5</v>
      </c>
      <c r="K657" s="444" t="s">
        <v>120</v>
      </c>
      <c r="L657" s="444" t="s">
        <v>3</v>
      </c>
      <c r="M657" s="444" t="s">
        <v>14</v>
      </c>
      <c r="N657" s="444" t="s">
        <v>102</v>
      </c>
      <c r="O657" s="444" t="s">
        <v>5308</v>
      </c>
      <c r="P657" s="444" t="s">
        <v>13</v>
      </c>
      <c r="Q657" s="444" t="s">
        <v>5309</v>
      </c>
      <c r="R657" s="444" t="s">
        <v>33</v>
      </c>
      <c r="S657" s="444" t="s">
        <v>4393</v>
      </c>
      <c r="T657" s="444" t="s">
        <v>33</v>
      </c>
      <c r="U657" s="444" t="s">
        <v>5310</v>
      </c>
      <c r="V657" s="444">
        <v>30803</v>
      </c>
      <c r="W657" s="444" t="s">
        <v>48</v>
      </c>
      <c r="X657" s="444" t="s">
        <v>9</v>
      </c>
      <c r="Y657" s="444" t="s">
        <v>3</v>
      </c>
      <c r="Z657" s="444" t="s">
        <v>3881</v>
      </c>
      <c r="AA657" s="444" t="s">
        <v>120</v>
      </c>
      <c r="AB657" s="444" t="s">
        <v>4975</v>
      </c>
      <c r="AC657" s="444" t="s">
        <v>748</v>
      </c>
      <c r="AD657" s="444" t="s">
        <v>748</v>
      </c>
      <c r="AE657" s="444" t="s">
        <v>1103</v>
      </c>
      <c r="AF657" s="444" t="s">
        <v>2730</v>
      </c>
      <c r="AG657" s="444" t="s">
        <v>3191</v>
      </c>
      <c r="AH657" s="444">
        <v>25720868</v>
      </c>
      <c r="AI657" s="444">
        <v>22155560</v>
      </c>
      <c r="AJ657" s="444" t="s">
        <v>5243</v>
      </c>
      <c r="AK657" s="447" t="s">
        <v>7260</v>
      </c>
      <c r="AL657" s="444" t="s">
        <v>5682</v>
      </c>
      <c r="AM657" s="444" t="s">
        <v>5683</v>
      </c>
      <c r="AO657" s="444" t="s">
        <v>5312</v>
      </c>
      <c r="AQ657" s="444" t="s">
        <v>5312</v>
      </c>
    </row>
    <row r="658" spans="5:43" x14ac:dyDescent="0.3">
      <c r="E658" s="445" t="s">
        <v>8235</v>
      </c>
      <c r="F658" s="446" t="s">
        <v>7249</v>
      </c>
      <c r="G658" s="444" t="s">
        <v>1032</v>
      </c>
      <c r="H658" s="444" t="s">
        <v>2438</v>
      </c>
      <c r="I658" s="444" t="s">
        <v>1447</v>
      </c>
      <c r="J658" s="444" t="s">
        <v>743</v>
      </c>
      <c r="K658" s="444" t="s">
        <v>739</v>
      </c>
      <c r="L658" s="444" t="s">
        <v>5</v>
      </c>
      <c r="M658" s="444" t="s">
        <v>4742</v>
      </c>
      <c r="N658" s="444" t="s">
        <v>102</v>
      </c>
      <c r="O658" s="444" t="s">
        <v>5308</v>
      </c>
      <c r="P658" s="444" t="s">
        <v>13</v>
      </c>
      <c r="Q658" s="444" t="s">
        <v>5309</v>
      </c>
      <c r="R658" s="444" t="s">
        <v>33</v>
      </c>
      <c r="S658" s="444" t="s">
        <v>4393</v>
      </c>
      <c r="T658" s="444" t="s">
        <v>35</v>
      </c>
      <c r="U658" s="444" t="s">
        <v>5426</v>
      </c>
      <c r="V658" s="444">
        <v>70204</v>
      </c>
      <c r="W658" s="444" t="s">
        <v>60</v>
      </c>
      <c r="X658" s="444" t="s">
        <v>2</v>
      </c>
      <c r="Y658" s="444" t="s">
        <v>4</v>
      </c>
      <c r="Z658" s="444" t="s">
        <v>4037</v>
      </c>
      <c r="AA658" s="444" t="s">
        <v>4215</v>
      </c>
      <c r="AB658" s="444" t="s">
        <v>4806</v>
      </c>
      <c r="AC658" s="444" t="s">
        <v>5092</v>
      </c>
      <c r="AD658" s="444" t="s">
        <v>124</v>
      </c>
      <c r="AE658" s="444" t="s">
        <v>5830</v>
      </c>
      <c r="AF658" s="444" t="s">
        <v>7250</v>
      </c>
      <c r="AG658" s="444" t="s">
        <v>2728</v>
      </c>
      <c r="AH658" s="444">
        <v>27632610</v>
      </c>
      <c r="AI658" s="444" t="s">
        <v>4769</v>
      </c>
      <c r="AJ658" s="444" t="s">
        <v>7251</v>
      </c>
      <c r="AK658" s="447" t="s">
        <v>7252</v>
      </c>
      <c r="AL658" s="444" t="s">
        <v>6471</v>
      </c>
      <c r="AM658" s="444" t="s">
        <v>7253</v>
      </c>
      <c r="AO658" s="444" t="s">
        <v>5312</v>
      </c>
      <c r="AQ658" s="444" t="s">
        <v>5312</v>
      </c>
    </row>
    <row r="659" spans="5:43" x14ac:dyDescent="0.3">
      <c r="E659" s="445" t="s">
        <v>8241</v>
      </c>
      <c r="F659" s="446" t="s">
        <v>7266</v>
      </c>
      <c r="G659" s="444" t="s">
        <v>1033</v>
      </c>
      <c r="H659" s="444" t="s">
        <v>2451</v>
      </c>
      <c r="I659" s="444" t="s">
        <v>2452</v>
      </c>
      <c r="J659" s="444" t="s">
        <v>6</v>
      </c>
      <c r="K659" s="444" t="s">
        <v>756</v>
      </c>
      <c r="L659" s="444" t="s">
        <v>7</v>
      </c>
      <c r="M659" s="444" t="s">
        <v>15</v>
      </c>
      <c r="N659" s="444" t="s">
        <v>102</v>
      </c>
      <c r="O659" s="444" t="s">
        <v>5308</v>
      </c>
      <c r="P659" s="444" t="s">
        <v>13</v>
      </c>
      <c r="Q659" s="444" t="s">
        <v>6387</v>
      </c>
      <c r="R659" s="444" t="s">
        <v>33</v>
      </c>
      <c r="S659" s="444" t="s">
        <v>4393</v>
      </c>
      <c r="T659" s="444" t="s">
        <v>35</v>
      </c>
      <c r="U659" s="444" t="s">
        <v>5426</v>
      </c>
      <c r="V659" s="444">
        <v>70102</v>
      </c>
      <c r="W659" s="444" t="s">
        <v>60</v>
      </c>
      <c r="X659" s="444" t="s">
        <v>1</v>
      </c>
      <c r="Y659" s="444" t="s">
        <v>2</v>
      </c>
      <c r="Z659" s="444" t="s">
        <v>4032</v>
      </c>
      <c r="AA659" s="444" t="s">
        <v>4215</v>
      </c>
      <c r="AB659" s="444" t="s">
        <v>4215</v>
      </c>
      <c r="AC659" s="444" t="s">
        <v>5069</v>
      </c>
      <c r="AD659" s="444" t="s">
        <v>7267</v>
      </c>
      <c r="AE659" s="444" t="s">
        <v>5830</v>
      </c>
      <c r="AF659" s="444" t="s">
        <v>5244</v>
      </c>
      <c r="AG659" s="444" t="s">
        <v>2952</v>
      </c>
      <c r="AH659" s="444">
        <v>63086738</v>
      </c>
      <c r="AI659" s="444" t="s">
        <v>4769</v>
      </c>
      <c r="AJ659" s="444" t="s">
        <v>7269</v>
      </c>
      <c r="AK659" s="447" t="s">
        <v>7268</v>
      </c>
      <c r="AL659" s="444" t="s">
        <v>7114</v>
      </c>
      <c r="AM659" s="444" t="s">
        <v>7115</v>
      </c>
      <c r="AO659" s="444" t="s">
        <v>5312</v>
      </c>
      <c r="AQ659" s="444" t="s">
        <v>5312</v>
      </c>
    </row>
    <row r="660" spans="5:43" x14ac:dyDescent="0.3">
      <c r="E660" s="445" t="s">
        <v>8242</v>
      </c>
      <c r="F660" s="446" t="s">
        <v>7270</v>
      </c>
      <c r="G660" s="444" t="s">
        <v>911</v>
      </c>
      <c r="H660" s="444" t="s">
        <v>2453</v>
      </c>
      <c r="I660" s="444" t="s">
        <v>2454</v>
      </c>
      <c r="J660" s="444" t="s">
        <v>6</v>
      </c>
      <c r="K660" s="444" t="s">
        <v>756</v>
      </c>
      <c r="L660" s="444" t="s">
        <v>10</v>
      </c>
      <c r="M660" s="444" t="s">
        <v>15</v>
      </c>
      <c r="N660" s="444" t="s">
        <v>102</v>
      </c>
      <c r="O660" s="444" t="s">
        <v>5308</v>
      </c>
      <c r="P660" s="444" t="s">
        <v>13</v>
      </c>
      <c r="Q660" s="444" t="s">
        <v>6387</v>
      </c>
      <c r="R660" s="444" t="s">
        <v>33</v>
      </c>
      <c r="S660" s="444" t="s">
        <v>4393</v>
      </c>
      <c r="T660" s="444" t="s">
        <v>35</v>
      </c>
      <c r="U660" s="444" t="s">
        <v>5426</v>
      </c>
      <c r="V660" s="444">
        <v>30512</v>
      </c>
      <c r="W660" s="444" t="s">
        <v>48</v>
      </c>
      <c r="X660" s="444" t="s">
        <v>5</v>
      </c>
      <c r="Y660" s="444" t="s">
        <v>14</v>
      </c>
      <c r="Z660" s="444" t="s">
        <v>4719</v>
      </c>
      <c r="AA660" s="444" t="s">
        <v>120</v>
      </c>
      <c r="AB660" s="444" t="s">
        <v>756</v>
      </c>
      <c r="AC660" s="444" t="s">
        <v>5073</v>
      </c>
      <c r="AD660" s="444" t="s">
        <v>1126</v>
      </c>
      <c r="AE660" s="444" t="s">
        <v>1103</v>
      </c>
      <c r="AF660" s="444" t="s">
        <v>7271</v>
      </c>
      <c r="AG660" s="444" t="s">
        <v>2731</v>
      </c>
      <c r="AH660" s="444">
        <v>25140438</v>
      </c>
      <c r="AI660" s="444">
        <v>87765958</v>
      </c>
      <c r="AJ660" s="444" t="s">
        <v>4231</v>
      </c>
      <c r="AK660" s="447" t="s">
        <v>7272</v>
      </c>
      <c r="AL660" s="444" t="s">
        <v>5245</v>
      </c>
      <c r="AM660" s="444" t="s">
        <v>5675</v>
      </c>
      <c r="AO660" s="444" t="s">
        <v>5312</v>
      </c>
      <c r="AQ660" s="444" t="s">
        <v>5312</v>
      </c>
    </row>
    <row r="661" spans="5:43" x14ac:dyDescent="0.3">
      <c r="E661" s="445" t="s">
        <v>8243</v>
      </c>
      <c r="F661" s="446" t="s">
        <v>7273</v>
      </c>
      <c r="G661" s="444" t="s">
        <v>313</v>
      </c>
      <c r="H661" s="444" t="s">
        <v>2455</v>
      </c>
      <c r="I661" s="444" t="s">
        <v>4182</v>
      </c>
      <c r="J661" s="444" t="s">
        <v>4739</v>
      </c>
      <c r="K661" s="444" t="s">
        <v>3281</v>
      </c>
      <c r="L661" s="444" t="s">
        <v>1</v>
      </c>
      <c r="M661" s="444" t="s">
        <v>4739</v>
      </c>
      <c r="N661" s="444" t="s">
        <v>102</v>
      </c>
      <c r="O661" s="444" t="s">
        <v>5308</v>
      </c>
      <c r="P661" s="444" t="s">
        <v>13</v>
      </c>
      <c r="Q661" s="444" t="s">
        <v>5950</v>
      </c>
      <c r="R661" s="444" t="s">
        <v>33</v>
      </c>
      <c r="S661" s="444" t="s">
        <v>4393</v>
      </c>
      <c r="T661" s="444" t="s">
        <v>35</v>
      </c>
      <c r="U661" s="444" t="s">
        <v>5426</v>
      </c>
      <c r="V661" s="444">
        <v>70401</v>
      </c>
      <c r="W661" s="444" t="s">
        <v>60</v>
      </c>
      <c r="X661" s="444" t="s">
        <v>4</v>
      </c>
      <c r="Y661" s="444" t="s">
        <v>1</v>
      </c>
      <c r="Z661" s="444" t="s">
        <v>4046</v>
      </c>
      <c r="AA661" s="444" t="s">
        <v>4215</v>
      </c>
      <c r="AB661" s="444" t="s">
        <v>4851</v>
      </c>
      <c r="AC661" s="444" t="s">
        <v>5135</v>
      </c>
      <c r="AD661" s="444" t="s">
        <v>835</v>
      </c>
      <c r="AE661" s="444" t="s">
        <v>5830</v>
      </c>
      <c r="AF661" s="444" t="s">
        <v>7274</v>
      </c>
      <c r="AG661" s="444" t="s">
        <v>3192</v>
      </c>
      <c r="AH661" s="444">
        <v>27102843</v>
      </c>
      <c r="AI661" s="444">
        <v>27102843</v>
      </c>
      <c r="AJ661" s="444" t="s">
        <v>4183</v>
      </c>
      <c r="AK661" s="447" t="s">
        <v>7275</v>
      </c>
      <c r="AL661" s="444" t="s">
        <v>5246</v>
      </c>
      <c r="AM661" s="444" t="s">
        <v>7276</v>
      </c>
      <c r="AO661" s="444" t="s">
        <v>5312</v>
      </c>
      <c r="AQ661" s="444" t="s">
        <v>5312</v>
      </c>
    </row>
    <row r="662" spans="5:43" x14ac:dyDescent="0.3">
      <c r="E662" s="445" t="s">
        <v>8240</v>
      </c>
      <c r="F662" s="446" t="s">
        <v>7263</v>
      </c>
      <c r="G662" s="444" t="s">
        <v>658</v>
      </c>
      <c r="H662" s="444" t="s">
        <v>2448</v>
      </c>
      <c r="I662" s="444" t="s">
        <v>2449</v>
      </c>
      <c r="J662" s="444" t="s">
        <v>4734</v>
      </c>
      <c r="K662" s="444" t="s">
        <v>3280</v>
      </c>
      <c r="L662" s="444" t="s">
        <v>14</v>
      </c>
      <c r="M662" s="444" t="s">
        <v>4729</v>
      </c>
      <c r="N662" s="444" t="s">
        <v>102</v>
      </c>
      <c r="O662" s="444" t="s">
        <v>5308</v>
      </c>
      <c r="P662" s="444" t="s">
        <v>13</v>
      </c>
      <c r="Q662" s="444" t="s">
        <v>6387</v>
      </c>
      <c r="R662" s="444" t="s">
        <v>33</v>
      </c>
      <c r="S662" s="444" t="s">
        <v>4393</v>
      </c>
      <c r="T662" s="444" t="s">
        <v>33</v>
      </c>
      <c r="U662" s="444" t="s">
        <v>5310</v>
      </c>
      <c r="V662" s="444">
        <v>60301</v>
      </c>
      <c r="W662" s="444" t="s">
        <v>72</v>
      </c>
      <c r="X662" s="444" t="s">
        <v>3</v>
      </c>
      <c r="Y662" s="444" t="s">
        <v>1</v>
      </c>
      <c r="Z662" s="444" t="s">
        <v>4000</v>
      </c>
      <c r="AA662" s="444" t="s">
        <v>73</v>
      </c>
      <c r="AB662" s="444" t="s">
        <v>515</v>
      </c>
      <c r="AC662" s="444" t="s">
        <v>515</v>
      </c>
      <c r="AD662" s="444" t="s">
        <v>533</v>
      </c>
      <c r="AE662" s="444" t="s">
        <v>5531</v>
      </c>
      <c r="AF662" s="444" t="s">
        <v>7264</v>
      </c>
      <c r="AG662" s="444" t="s">
        <v>2951</v>
      </c>
      <c r="AH662" s="444">
        <v>88675925</v>
      </c>
      <c r="AI662" s="444" t="s">
        <v>4769</v>
      </c>
      <c r="AJ662" s="444" t="s">
        <v>2450</v>
      </c>
      <c r="AK662" s="447" t="s">
        <v>7265</v>
      </c>
      <c r="AL662" s="444" t="s">
        <v>5162</v>
      </c>
      <c r="AM662" s="444" t="s">
        <v>4769</v>
      </c>
      <c r="AO662" s="444" t="s">
        <v>5312</v>
      </c>
      <c r="AQ662" s="444" t="s">
        <v>5312</v>
      </c>
    </row>
    <row r="663" spans="5:43" x14ac:dyDescent="0.3">
      <c r="E663" s="445" t="s">
        <v>8249</v>
      </c>
      <c r="F663" s="446" t="s">
        <v>7292</v>
      </c>
      <c r="G663" s="444" t="s">
        <v>665</v>
      </c>
      <c r="H663" s="444" t="s">
        <v>2462</v>
      </c>
      <c r="I663" s="444" t="s">
        <v>2778</v>
      </c>
      <c r="J663" s="444" t="s">
        <v>10</v>
      </c>
      <c r="K663" s="444" t="s">
        <v>786</v>
      </c>
      <c r="L663" s="444" t="s">
        <v>1</v>
      </c>
      <c r="M663" s="444" t="s">
        <v>743</v>
      </c>
      <c r="N663" s="444" t="s">
        <v>102</v>
      </c>
      <c r="O663" s="444" t="s">
        <v>5308</v>
      </c>
      <c r="P663" s="444" t="s">
        <v>13</v>
      </c>
      <c r="Q663" s="444" t="s">
        <v>6387</v>
      </c>
      <c r="R663" s="444" t="s">
        <v>33</v>
      </c>
      <c r="S663" s="444" t="s">
        <v>4393</v>
      </c>
      <c r="T663" s="444" t="s">
        <v>33</v>
      </c>
      <c r="U663" s="444" t="s">
        <v>5310</v>
      </c>
      <c r="V663" s="444">
        <v>50201</v>
      </c>
      <c r="W663" s="444" t="s">
        <v>118</v>
      </c>
      <c r="X663" s="444" t="s">
        <v>2</v>
      </c>
      <c r="Y663" s="444" t="s">
        <v>1</v>
      </c>
      <c r="Z663" s="444" t="s">
        <v>3931</v>
      </c>
      <c r="AA663" s="444" t="s">
        <v>4789</v>
      </c>
      <c r="AB663" s="444" t="s">
        <v>786</v>
      </c>
      <c r="AC663" s="444" t="s">
        <v>786</v>
      </c>
      <c r="AD663" s="444" t="s">
        <v>787</v>
      </c>
      <c r="AE663" s="444" t="s">
        <v>2987</v>
      </c>
      <c r="AF663" s="444" t="s">
        <v>2463</v>
      </c>
      <c r="AG663" s="444" t="s">
        <v>3193</v>
      </c>
      <c r="AH663" s="444">
        <v>22007817</v>
      </c>
      <c r="AI663" s="444">
        <v>22007817</v>
      </c>
      <c r="AJ663" s="444" t="s">
        <v>4539</v>
      </c>
      <c r="AK663" s="447" t="s">
        <v>7293</v>
      </c>
      <c r="AL663" s="444" t="s">
        <v>4839</v>
      </c>
      <c r="AM663" s="444" t="s">
        <v>6057</v>
      </c>
      <c r="AO663" s="444" t="s">
        <v>5312</v>
      </c>
      <c r="AQ663" s="444" t="s">
        <v>5312</v>
      </c>
    </row>
    <row r="664" spans="5:43" x14ac:dyDescent="0.3">
      <c r="E664" s="445" t="s">
        <v>8248</v>
      </c>
      <c r="F664" s="446" t="s">
        <v>7288</v>
      </c>
      <c r="G664" s="444" t="s">
        <v>1022</v>
      </c>
      <c r="H664" s="444" t="s">
        <v>2460</v>
      </c>
      <c r="I664" s="444" t="s">
        <v>2461</v>
      </c>
      <c r="J664" s="444" t="s">
        <v>6</v>
      </c>
      <c r="K664" s="444" t="s">
        <v>756</v>
      </c>
      <c r="L664" s="444" t="s">
        <v>2</v>
      </c>
      <c r="M664" s="444" t="s">
        <v>15</v>
      </c>
      <c r="N664" s="444" t="s">
        <v>102</v>
      </c>
      <c r="O664" s="444" t="s">
        <v>5308</v>
      </c>
      <c r="P664" s="444" t="s">
        <v>13</v>
      </c>
      <c r="Q664" s="444" t="s">
        <v>5367</v>
      </c>
      <c r="R664" s="444" t="s">
        <v>33</v>
      </c>
      <c r="S664" s="444" t="s">
        <v>4393</v>
      </c>
      <c r="T664" s="444" t="s">
        <v>33</v>
      </c>
      <c r="U664" s="444" t="s">
        <v>5310</v>
      </c>
      <c r="V664" s="444">
        <v>30501</v>
      </c>
      <c r="W664" s="444" t="s">
        <v>48</v>
      </c>
      <c r="X664" s="444" t="s">
        <v>5</v>
      </c>
      <c r="Y664" s="444" t="s">
        <v>1</v>
      </c>
      <c r="Z664" s="444" t="s">
        <v>3861</v>
      </c>
      <c r="AA664" s="444" t="s">
        <v>120</v>
      </c>
      <c r="AB664" s="444" t="s">
        <v>756</v>
      </c>
      <c r="AC664" s="444" t="s">
        <v>756</v>
      </c>
      <c r="AD664" s="444" t="s">
        <v>756</v>
      </c>
      <c r="AE664" s="444" t="s">
        <v>1103</v>
      </c>
      <c r="AF664" s="444" t="s">
        <v>4538</v>
      </c>
      <c r="AG664" s="444" t="s">
        <v>2732</v>
      </c>
      <c r="AH664" s="444">
        <v>25570770</v>
      </c>
      <c r="AI664" s="444">
        <v>25560328</v>
      </c>
      <c r="AJ664" s="444" t="s">
        <v>7289</v>
      </c>
      <c r="AK664" s="447" t="s">
        <v>7290</v>
      </c>
      <c r="AL664" s="444" t="s">
        <v>6053</v>
      </c>
      <c r="AM664" s="444" t="s">
        <v>7291</v>
      </c>
      <c r="AO664" s="444" t="s">
        <v>5312</v>
      </c>
      <c r="AQ664" s="444" t="s">
        <v>5312</v>
      </c>
    </row>
    <row r="665" spans="5:43" x14ac:dyDescent="0.3">
      <c r="E665" s="445" t="s">
        <v>8250</v>
      </c>
      <c r="F665" s="446" t="s">
        <v>7294</v>
      </c>
      <c r="G665" s="444" t="s">
        <v>1023</v>
      </c>
      <c r="H665" s="444" t="s">
        <v>2464</v>
      </c>
      <c r="I665" s="444" t="s">
        <v>2594</v>
      </c>
      <c r="J665" s="444" t="s">
        <v>4734</v>
      </c>
      <c r="K665" s="444" t="s">
        <v>3280</v>
      </c>
      <c r="L665" s="444" t="s">
        <v>14</v>
      </c>
      <c r="M665" s="444" t="s">
        <v>4729</v>
      </c>
      <c r="N665" s="444" t="s">
        <v>102</v>
      </c>
      <c r="O665" s="444" t="s">
        <v>5308</v>
      </c>
      <c r="P665" s="444" t="s">
        <v>13</v>
      </c>
      <c r="Q665" s="444" t="s">
        <v>6387</v>
      </c>
      <c r="R665" s="444" t="s">
        <v>33</v>
      </c>
      <c r="S665" s="444" t="s">
        <v>4393</v>
      </c>
      <c r="T665" s="444" t="s">
        <v>33</v>
      </c>
      <c r="U665" s="444" t="s">
        <v>5310</v>
      </c>
      <c r="V665" s="444">
        <v>60301</v>
      </c>
      <c r="W665" s="444" t="s">
        <v>72</v>
      </c>
      <c r="X665" s="444" t="s">
        <v>3</v>
      </c>
      <c r="Y665" s="444" t="s">
        <v>1</v>
      </c>
      <c r="Z665" s="444" t="s">
        <v>4000</v>
      </c>
      <c r="AA665" s="444" t="s">
        <v>73</v>
      </c>
      <c r="AB665" s="444" t="s">
        <v>515</v>
      </c>
      <c r="AC665" s="444" t="s">
        <v>515</v>
      </c>
      <c r="AD665" s="444" t="s">
        <v>526</v>
      </c>
      <c r="AE665" s="444" t="s">
        <v>5531</v>
      </c>
      <c r="AF665" s="444" t="s">
        <v>4540</v>
      </c>
      <c r="AG665" s="444" t="s">
        <v>4184</v>
      </c>
      <c r="AH665" s="444">
        <v>22001224</v>
      </c>
      <c r="AI665" s="444">
        <v>27300578</v>
      </c>
      <c r="AJ665" s="444" t="s">
        <v>2465</v>
      </c>
      <c r="AK665" s="447" t="s">
        <v>7265</v>
      </c>
      <c r="AL665" s="444" t="s">
        <v>5162</v>
      </c>
      <c r="AM665" s="444" t="s">
        <v>4769</v>
      </c>
      <c r="AO665" s="444" t="s">
        <v>5312</v>
      </c>
      <c r="AQ665" s="444" t="s">
        <v>5312</v>
      </c>
    </row>
    <row r="666" spans="5:43" x14ac:dyDescent="0.3">
      <c r="E666" s="445" t="s">
        <v>8253</v>
      </c>
      <c r="F666" s="446" t="s">
        <v>7299</v>
      </c>
      <c r="G666" s="444" t="s">
        <v>292</v>
      </c>
      <c r="H666" s="444" t="s">
        <v>2469</v>
      </c>
      <c r="I666" s="444" t="s">
        <v>2470</v>
      </c>
      <c r="J666" s="444" t="s">
        <v>743</v>
      </c>
      <c r="K666" s="444" t="s">
        <v>739</v>
      </c>
      <c r="L666" s="444" t="s">
        <v>4</v>
      </c>
      <c r="M666" s="444" t="s">
        <v>4742</v>
      </c>
      <c r="N666" s="444" t="s">
        <v>102</v>
      </c>
      <c r="O666" s="444" t="s">
        <v>5308</v>
      </c>
      <c r="P666" s="444" t="s">
        <v>13</v>
      </c>
      <c r="Q666" s="444" t="s">
        <v>5309</v>
      </c>
      <c r="R666" s="444" t="s">
        <v>33</v>
      </c>
      <c r="S666" s="444" t="s">
        <v>4393</v>
      </c>
      <c r="T666" s="444" t="s">
        <v>33</v>
      </c>
      <c r="U666" s="444" t="s">
        <v>5310</v>
      </c>
      <c r="V666" s="444">
        <v>70601</v>
      </c>
      <c r="W666" s="444" t="s">
        <v>60</v>
      </c>
      <c r="X666" s="444" t="s">
        <v>6</v>
      </c>
      <c r="Y666" s="444" t="s">
        <v>1</v>
      </c>
      <c r="Z666" s="444" t="s">
        <v>4053</v>
      </c>
      <c r="AA666" s="444" t="s">
        <v>4215</v>
      </c>
      <c r="AB666" s="444" t="s">
        <v>4911</v>
      </c>
      <c r="AC666" s="444" t="s">
        <v>4911</v>
      </c>
      <c r="AD666" s="444" t="s">
        <v>1192</v>
      </c>
      <c r="AE666" s="444" t="s">
        <v>5830</v>
      </c>
      <c r="AF666" s="444" t="s">
        <v>7300</v>
      </c>
      <c r="AG666" s="444" t="s">
        <v>3194</v>
      </c>
      <c r="AH666" s="444">
        <v>27165352</v>
      </c>
      <c r="AI666" s="444" t="s">
        <v>4769</v>
      </c>
      <c r="AJ666" s="444" t="s">
        <v>5247</v>
      </c>
      <c r="AK666" s="447" t="s">
        <v>7301</v>
      </c>
      <c r="AL666" s="444" t="s">
        <v>5091</v>
      </c>
      <c r="AM666" s="444" t="s">
        <v>5842</v>
      </c>
      <c r="AO666" s="444" t="s">
        <v>5312</v>
      </c>
      <c r="AQ666" s="444" t="s">
        <v>5312</v>
      </c>
    </row>
    <row r="667" spans="5:43" x14ac:dyDescent="0.3">
      <c r="E667" s="445" t="s">
        <v>8252</v>
      </c>
      <c r="F667" s="446" t="s">
        <v>7297</v>
      </c>
      <c r="G667" s="444" t="s">
        <v>667</v>
      </c>
      <c r="H667" s="444" t="s">
        <v>2466</v>
      </c>
      <c r="I667" s="444" t="s">
        <v>2467</v>
      </c>
      <c r="J667" s="444" t="s">
        <v>4739</v>
      </c>
      <c r="K667" s="444" t="s">
        <v>3281</v>
      </c>
      <c r="L667" s="444" t="s">
        <v>5</v>
      </c>
      <c r="M667" s="444" t="s">
        <v>4739</v>
      </c>
      <c r="N667" s="444" t="s">
        <v>102</v>
      </c>
      <c r="O667" s="444" t="s">
        <v>5308</v>
      </c>
      <c r="P667" s="444" t="s">
        <v>13</v>
      </c>
      <c r="Q667" s="444" t="s">
        <v>6387</v>
      </c>
      <c r="R667" s="444" t="s">
        <v>33</v>
      </c>
      <c r="S667" s="444" t="s">
        <v>4393</v>
      </c>
      <c r="T667" s="444" t="s">
        <v>35</v>
      </c>
      <c r="U667" s="444" t="s">
        <v>5426</v>
      </c>
      <c r="V667" s="444">
        <v>70102</v>
      </c>
      <c r="W667" s="444" t="s">
        <v>60</v>
      </c>
      <c r="X667" s="444" t="s">
        <v>1</v>
      </c>
      <c r="Y667" s="444" t="s">
        <v>2</v>
      </c>
      <c r="Z667" s="444" t="s">
        <v>4032</v>
      </c>
      <c r="AA667" s="444" t="s">
        <v>4215</v>
      </c>
      <c r="AB667" s="444" t="s">
        <v>4215</v>
      </c>
      <c r="AC667" s="444" t="s">
        <v>5069</v>
      </c>
      <c r="AD667" s="444" t="s">
        <v>861</v>
      </c>
      <c r="AE667" s="444" t="s">
        <v>5830</v>
      </c>
      <c r="AF667" s="444" t="s">
        <v>2468</v>
      </c>
      <c r="AG667" s="444" t="s">
        <v>4185</v>
      </c>
      <c r="AH667" s="444">
        <v>83684494</v>
      </c>
      <c r="AI667" s="444">
        <v>86962360</v>
      </c>
      <c r="AJ667" s="444" t="s">
        <v>4241</v>
      </c>
      <c r="AK667" s="447" t="s">
        <v>7298</v>
      </c>
      <c r="AL667" s="444" t="s">
        <v>5070</v>
      </c>
      <c r="AM667" s="444" t="s">
        <v>6395</v>
      </c>
      <c r="AO667" s="444" t="s">
        <v>5312</v>
      </c>
      <c r="AQ667" s="444" t="s">
        <v>5312</v>
      </c>
    </row>
    <row r="668" spans="5:43" x14ac:dyDescent="0.3">
      <c r="E668" s="445" t="s">
        <v>8262</v>
      </c>
      <c r="F668" s="446" t="s">
        <v>7323</v>
      </c>
      <c r="G668" s="444" t="s">
        <v>672</v>
      </c>
      <c r="H668" s="444" t="s">
        <v>2482</v>
      </c>
      <c r="I668" s="444" t="s">
        <v>4186</v>
      </c>
      <c r="J668" s="444" t="s">
        <v>4734</v>
      </c>
      <c r="K668" s="444" t="s">
        <v>3280</v>
      </c>
      <c r="L668" s="444" t="s">
        <v>13</v>
      </c>
      <c r="M668" s="444" t="s">
        <v>4729</v>
      </c>
      <c r="N668" s="444" t="s">
        <v>102</v>
      </c>
      <c r="O668" s="444" t="s">
        <v>5308</v>
      </c>
      <c r="P668" s="444" t="s">
        <v>13</v>
      </c>
      <c r="Q668" s="444" t="s">
        <v>5950</v>
      </c>
      <c r="R668" s="444" t="s">
        <v>33</v>
      </c>
      <c r="S668" s="444" t="s">
        <v>4393</v>
      </c>
      <c r="T668" s="444" t="s">
        <v>35</v>
      </c>
      <c r="U668" s="444" t="s">
        <v>5426</v>
      </c>
      <c r="V668" s="444">
        <v>60304</v>
      </c>
      <c r="W668" s="444" t="s">
        <v>72</v>
      </c>
      <c r="X668" s="444" t="s">
        <v>3</v>
      </c>
      <c r="Y668" s="444" t="s">
        <v>4</v>
      </c>
      <c r="Z668" s="444" t="s">
        <v>4003</v>
      </c>
      <c r="AA668" s="444" t="s">
        <v>73</v>
      </c>
      <c r="AB668" s="444" t="s">
        <v>515</v>
      </c>
      <c r="AC668" s="444" t="s">
        <v>556</v>
      </c>
      <c r="AD668" s="444" t="s">
        <v>2483</v>
      </c>
      <c r="AE668" s="444" t="s">
        <v>5531</v>
      </c>
      <c r="AF668" s="444" t="s">
        <v>7324</v>
      </c>
      <c r="AG668" s="444" t="s">
        <v>3195</v>
      </c>
      <c r="AH668" s="444">
        <v>22007971</v>
      </c>
      <c r="AI668" s="444" t="s">
        <v>4769</v>
      </c>
      <c r="AJ668" s="444" t="s">
        <v>3589</v>
      </c>
      <c r="AK668" s="447" t="s">
        <v>7325</v>
      </c>
      <c r="AL668" s="444" t="s">
        <v>5049</v>
      </c>
      <c r="AM668" s="444" t="s">
        <v>6224</v>
      </c>
      <c r="AO668" s="444" t="s">
        <v>5312</v>
      </c>
      <c r="AQ668" s="444" t="s">
        <v>5312</v>
      </c>
    </row>
    <row r="669" spans="5:43" x14ac:dyDescent="0.3">
      <c r="E669" s="445" t="s">
        <v>8261</v>
      </c>
      <c r="F669" s="446" t="s">
        <v>7319</v>
      </c>
      <c r="G669" s="444" t="s">
        <v>924</v>
      </c>
      <c r="H669" s="444" t="s">
        <v>2480</v>
      </c>
      <c r="I669" s="444" t="s">
        <v>2481</v>
      </c>
      <c r="J669" s="444" t="s">
        <v>295</v>
      </c>
      <c r="K669" s="444" t="s">
        <v>4215</v>
      </c>
      <c r="L669" s="444" t="s">
        <v>1</v>
      </c>
      <c r="M669" s="444" t="s">
        <v>4728</v>
      </c>
      <c r="N669" s="444" t="s">
        <v>102</v>
      </c>
      <c r="O669" s="444" t="s">
        <v>5308</v>
      </c>
      <c r="P669" s="444" t="s">
        <v>13</v>
      </c>
      <c r="Q669" s="444" t="s">
        <v>5309</v>
      </c>
      <c r="R669" s="444" t="s">
        <v>33</v>
      </c>
      <c r="S669" s="444" t="s">
        <v>4393</v>
      </c>
      <c r="T669" s="444" t="s">
        <v>33</v>
      </c>
      <c r="U669" s="444" t="s">
        <v>5310</v>
      </c>
      <c r="V669" s="444">
        <v>70101</v>
      </c>
      <c r="W669" s="444" t="s">
        <v>60</v>
      </c>
      <c r="X669" s="444" t="s">
        <v>1</v>
      </c>
      <c r="Y669" s="444" t="s">
        <v>1</v>
      </c>
      <c r="Z669" s="444" t="s">
        <v>4031</v>
      </c>
      <c r="AA669" s="444" t="s">
        <v>4215</v>
      </c>
      <c r="AB669" s="444" t="s">
        <v>4215</v>
      </c>
      <c r="AC669" s="444" t="s">
        <v>4215</v>
      </c>
      <c r="AD669" s="444" t="s">
        <v>421</v>
      </c>
      <c r="AE669" s="444" t="s">
        <v>5830</v>
      </c>
      <c r="AF669" s="444" t="s">
        <v>7320</v>
      </c>
      <c r="AG669" s="444" t="s">
        <v>2734</v>
      </c>
      <c r="AH669" s="444">
        <v>27953483</v>
      </c>
      <c r="AI669" s="444">
        <v>27953483</v>
      </c>
      <c r="AJ669" s="444" t="s">
        <v>7322</v>
      </c>
      <c r="AK669" s="447" t="s">
        <v>7321</v>
      </c>
      <c r="AL669" s="444" t="s">
        <v>4798</v>
      </c>
      <c r="AM669" s="444" t="s">
        <v>5831</v>
      </c>
      <c r="AO669" s="444" t="s">
        <v>5312</v>
      </c>
      <c r="AQ669" s="444" t="s">
        <v>5312</v>
      </c>
    </row>
    <row r="670" spans="5:43" x14ac:dyDescent="0.3">
      <c r="E670" s="445" t="s">
        <v>8260</v>
      </c>
      <c r="F670" s="446" t="s">
        <v>7315</v>
      </c>
      <c r="G670" s="444" t="s">
        <v>912</v>
      </c>
      <c r="H670" s="444" t="s">
        <v>2478</v>
      </c>
      <c r="I670" s="444" t="s">
        <v>2479</v>
      </c>
      <c r="J670" s="444" t="s">
        <v>295</v>
      </c>
      <c r="K670" s="444" t="s">
        <v>4215</v>
      </c>
      <c r="L670" s="444" t="s">
        <v>6</v>
      </c>
      <c r="M670" s="444" t="s">
        <v>4728</v>
      </c>
      <c r="N670" s="444" t="s">
        <v>102</v>
      </c>
      <c r="O670" s="444" t="s">
        <v>5308</v>
      </c>
      <c r="P670" s="444" t="s">
        <v>13</v>
      </c>
      <c r="Q670" s="444" t="s">
        <v>5309</v>
      </c>
      <c r="R670" s="444" t="s">
        <v>33</v>
      </c>
      <c r="S670" s="444" t="s">
        <v>4393</v>
      </c>
      <c r="T670" s="444" t="s">
        <v>35</v>
      </c>
      <c r="U670" s="444" t="s">
        <v>5426</v>
      </c>
      <c r="V670" s="444">
        <v>70303</v>
      </c>
      <c r="W670" s="444" t="s">
        <v>60</v>
      </c>
      <c r="X670" s="444" t="s">
        <v>3</v>
      </c>
      <c r="Y670" s="444" t="s">
        <v>3</v>
      </c>
      <c r="Z670" s="444" t="s">
        <v>4042</v>
      </c>
      <c r="AA670" s="444" t="s">
        <v>4215</v>
      </c>
      <c r="AB670" s="444" t="s">
        <v>738</v>
      </c>
      <c r="AC670" s="444" t="s">
        <v>790</v>
      </c>
      <c r="AD670" s="444" t="s">
        <v>790</v>
      </c>
      <c r="AE670" s="444" t="s">
        <v>5830</v>
      </c>
      <c r="AF670" s="444" t="s">
        <v>7316</v>
      </c>
      <c r="AG670" s="444" t="s">
        <v>2733</v>
      </c>
      <c r="AH670" s="444">
        <v>89484253</v>
      </c>
      <c r="AI670" s="444" t="s">
        <v>4769</v>
      </c>
      <c r="AJ670" s="444" t="s">
        <v>7318</v>
      </c>
      <c r="AK670" s="447" t="s">
        <v>7317</v>
      </c>
      <c r="AL670" s="444" t="s">
        <v>5054</v>
      </c>
      <c r="AM670" s="444" t="s">
        <v>6289</v>
      </c>
      <c r="AO670" s="444" t="s">
        <v>5312</v>
      </c>
      <c r="AQ670" s="444" t="s">
        <v>5312</v>
      </c>
    </row>
    <row r="671" spans="5:43" x14ac:dyDescent="0.3">
      <c r="E671" s="445" t="s">
        <v>8264</v>
      </c>
      <c r="F671" s="446" t="s">
        <v>7328</v>
      </c>
      <c r="G671" s="444" t="s">
        <v>1010</v>
      </c>
      <c r="H671" s="444" t="s">
        <v>2486</v>
      </c>
      <c r="I671" s="444" t="s">
        <v>2487</v>
      </c>
      <c r="J671" s="444" t="s">
        <v>743</v>
      </c>
      <c r="K671" s="444" t="s">
        <v>739</v>
      </c>
      <c r="L671" s="444" t="s">
        <v>1</v>
      </c>
      <c r="M671" s="444" t="s">
        <v>4742</v>
      </c>
      <c r="N671" s="444" t="s">
        <v>102</v>
      </c>
      <c r="O671" s="444" t="s">
        <v>5308</v>
      </c>
      <c r="P671" s="444" t="s">
        <v>13</v>
      </c>
      <c r="Q671" s="444" t="s">
        <v>5309</v>
      </c>
      <c r="R671" s="444" t="s">
        <v>33</v>
      </c>
      <c r="S671" s="444" t="s">
        <v>4393</v>
      </c>
      <c r="T671" s="444" t="s">
        <v>33</v>
      </c>
      <c r="U671" s="444" t="s">
        <v>5310</v>
      </c>
      <c r="V671" s="444">
        <v>70207</v>
      </c>
      <c r="W671" s="444" t="s">
        <v>60</v>
      </c>
      <c r="X671" s="444" t="s">
        <v>2</v>
      </c>
      <c r="Y671" s="444" t="s">
        <v>7</v>
      </c>
      <c r="Z671" s="444" t="s">
        <v>4722</v>
      </c>
      <c r="AA671" s="444" t="s">
        <v>4215</v>
      </c>
      <c r="AB671" s="444" t="s">
        <v>4806</v>
      </c>
      <c r="AC671" s="444" t="s">
        <v>5232</v>
      </c>
      <c r="AD671" s="444" t="s">
        <v>675</v>
      </c>
      <c r="AE671" s="444" t="s">
        <v>5830</v>
      </c>
      <c r="AF671" s="444" t="s">
        <v>7329</v>
      </c>
      <c r="AG671" s="444" t="s">
        <v>2735</v>
      </c>
      <c r="AH671" s="444">
        <v>27110581</v>
      </c>
      <c r="AI671" s="444" t="s">
        <v>4769</v>
      </c>
      <c r="AJ671" s="444" t="s">
        <v>3196</v>
      </c>
      <c r="AK671" s="447" t="s">
        <v>7330</v>
      </c>
      <c r="AL671" s="444" t="s">
        <v>4807</v>
      </c>
      <c r="AM671" s="444" t="s">
        <v>5839</v>
      </c>
      <c r="AO671" s="444" t="s">
        <v>5312</v>
      </c>
      <c r="AQ671" s="444" t="s">
        <v>5312</v>
      </c>
    </row>
    <row r="672" spans="5:43" x14ac:dyDescent="0.3">
      <c r="E672" s="445" t="s">
        <v>8272</v>
      </c>
      <c r="F672" s="446" t="s">
        <v>7352</v>
      </c>
      <c r="G672" s="444" t="s">
        <v>681</v>
      </c>
      <c r="H672" s="444" t="s">
        <v>2493</v>
      </c>
      <c r="I672" s="444" t="s">
        <v>2494</v>
      </c>
      <c r="J672" s="444" t="s">
        <v>4729</v>
      </c>
      <c r="K672" s="444" t="s">
        <v>208</v>
      </c>
      <c r="L672" s="444" t="s">
        <v>2</v>
      </c>
      <c r="M672" s="444" t="s">
        <v>7</v>
      </c>
      <c r="N672" s="444" t="s">
        <v>102</v>
      </c>
      <c r="O672" s="444" t="s">
        <v>5308</v>
      </c>
      <c r="P672" s="444" t="s">
        <v>13</v>
      </c>
      <c r="Q672" s="444" t="s">
        <v>5309</v>
      </c>
      <c r="R672" s="444" t="s">
        <v>33</v>
      </c>
      <c r="S672" s="444" t="s">
        <v>4393</v>
      </c>
      <c r="T672" s="444" t="s">
        <v>35</v>
      </c>
      <c r="U672" s="444" t="s">
        <v>5426</v>
      </c>
      <c r="V672" s="444">
        <v>11703</v>
      </c>
      <c r="W672" s="444" t="s">
        <v>33</v>
      </c>
      <c r="X672" s="444" t="s">
        <v>743</v>
      </c>
      <c r="Y672" s="444" t="s">
        <v>3</v>
      </c>
      <c r="Z672" s="444" t="s">
        <v>3721</v>
      </c>
      <c r="AA672" s="444" t="s">
        <v>34</v>
      </c>
      <c r="AB672" s="444" t="s">
        <v>5248</v>
      </c>
      <c r="AC672" s="444" t="s">
        <v>5249</v>
      </c>
      <c r="AD672" s="444" t="s">
        <v>2495</v>
      </c>
      <c r="AE672" s="444" t="s">
        <v>1103</v>
      </c>
      <c r="AF672" s="444" t="s">
        <v>7353</v>
      </c>
      <c r="AG672" s="444" t="s">
        <v>3197</v>
      </c>
      <c r="AH672" s="444">
        <v>25411633</v>
      </c>
      <c r="AI672" s="444" t="s">
        <v>4769</v>
      </c>
      <c r="AJ672" s="444" t="s">
        <v>4262</v>
      </c>
      <c r="AK672" s="447" t="s">
        <v>7355</v>
      </c>
      <c r="AL672" s="444" t="s">
        <v>5250</v>
      </c>
      <c r="AM672" s="444" t="s">
        <v>7354</v>
      </c>
      <c r="AO672" s="444" t="s">
        <v>5312</v>
      </c>
      <c r="AQ672" s="444" t="s">
        <v>5312</v>
      </c>
    </row>
    <row r="673" spans="5:43" x14ac:dyDescent="0.3">
      <c r="E673" s="445" t="s">
        <v>8278</v>
      </c>
      <c r="F673" s="446" t="s">
        <v>7367</v>
      </c>
      <c r="G673" s="444" t="s">
        <v>686</v>
      </c>
      <c r="H673" s="444" t="s">
        <v>2506</v>
      </c>
      <c r="I673" s="444" t="s">
        <v>3522</v>
      </c>
      <c r="J673" s="461" t="s">
        <v>378</v>
      </c>
      <c r="K673" s="462" t="s">
        <v>4216</v>
      </c>
      <c r="L673" s="462" t="s">
        <v>11</v>
      </c>
      <c r="M673" s="461" t="s">
        <v>13</v>
      </c>
      <c r="N673" s="444" t="s">
        <v>102</v>
      </c>
      <c r="O673" s="444" t="s">
        <v>5308</v>
      </c>
      <c r="P673" s="444" t="s">
        <v>13</v>
      </c>
      <c r="Q673" s="444" t="s">
        <v>5367</v>
      </c>
      <c r="R673" s="444" t="s">
        <v>33</v>
      </c>
      <c r="S673" s="444" t="s">
        <v>4393</v>
      </c>
      <c r="T673" s="444" t="s">
        <v>35</v>
      </c>
      <c r="U673" s="444" t="s">
        <v>5426</v>
      </c>
      <c r="V673" s="444">
        <v>21403</v>
      </c>
      <c r="W673" s="444" t="s">
        <v>35</v>
      </c>
      <c r="X673" s="444" t="s">
        <v>110</v>
      </c>
      <c r="Y673" s="444" t="s">
        <v>3</v>
      </c>
      <c r="Z673" s="444" t="s">
        <v>3829</v>
      </c>
      <c r="AA673" s="444" t="s">
        <v>58</v>
      </c>
      <c r="AB673" s="444" t="s">
        <v>111</v>
      </c>
      <c r="AC673" s="444" t="s">
        <v>5051</v>
      </c>
      <c r="AD673" s="444" t="s">
        <v>34</v>
      </c>
      <c r="AE673" s="444" t="s">
        <v>5615</v>
      </c>
      <c r="AF673" s="444" t="s">
        <v>7368</v>
      </c>
      <c r="AG673" s="444" t="s">
        <v>7369</v>
      </c>
      <c r="AH673" s="444">
        <v>83022555</v>
      </c>
      <c r="AI673" s="444">
        <v>83022555</v>
      </c>
      <c r="AJ673" s="444" t="s">
        <v>2507</v>
      </c>
      <c r="AK673" s="447" t="s">
        <v>7370</v>
      </c>
      <c r="AL673" s="444" t="s">
        <v>6258</v>
      </c>
      <c r="AM673" s="444" t="s">
        <v>6259</v>
      </c>
      <c r="AO673" s="444" t="s">
        <v>5312</v>
      </c>
      <c r="AQ673" s="444" t="s">
        <v>5312</v>
      </c>
    </row>
    <row r="674" spans="5:43" x14ac:dyDescent="0.3">
      <c r="E674" s="445" t="s">
        <v>8277</v>
      </c>
      <c r="F674" s="446" t="s">
        <v>7365</v>
      </c>
      <c r="G674" s="444" t="s">
        <v>913</v>
      </c>
      <c r="H674" s="444" t="s">
        <v>2504</v>
      </c>
      <c r="I674" s="444" t="s">
        <v>2505</v>
      </c>
      <c r="J674" s="444" t="s">
        <v>743</v>
      </c>
      <c r="K674" s="444" t="s">
        <v>739</v>
      </c>
      <c r="L674" s="444" t="s">
        <v>1</v>
      </c>
      <c r="M674" s="444" t="s">
        <v>4742</v>
      </c>
      <c r="N674" s="444" t="s">
        <v>102</v>
      </c>
      <c r="O674" s="444" t="s">
        <v>5308</v>
      </c>
      <c r="P674" s="444" t="s">
        <v>13</v>
      </c>
      <c r="Q674" s="444" t="s">
        <v>6387</v>
      </c>
      <c r="R674" s="444" t="s">
        <v>33</v>
      </c>
      <c r="S674" s="444" t="s">
        <v>4393</v>
      </c>
      <c r="T674" s="444" t="s">
        <v>33</v>
      </c>
      <c r="U674" s="444" t="s">
        <v>5310</v>
      </c>
      <c r="V674" s="444">
        <v>70201</v>
      </c>
      <c r="W674" s="444" t="s">
        <v>60</v>
      </c>
      <c r="X674" s="444" t="s">
        <v>2</v>
      </c>
      <c r="Y674" s="444" t="s">
        <v>1</v>
      </c>
      <c r="Z674" s="444" t="s">
        <v>4035</v>
      </c>
      <c r="AA674" s="444" t="s">
        <v>4215</v>
      </c>
      <c r="AB674" s="444" t="s">
        <v>4806</v>
      </c>
      <c r="AC674" s="444" t="s">
        <v>739</v>
      </c>
      <c r="AD674" s="444" t="s">
        <v>1786</v>
      </c>
      <c r="AE674" s="444" t="s">
        <v>5830</v>
      </c>
      <c r="AF674" s="444" t="s">
        <v>2955</v>
      </c>
      <c r="AG674" s="444" t="s">
        <v>2736</v>
      </c>
      <c r="AH674" s="444">
        <v>27103944</v>
      </c>
      <c r="AI674" s="444" t="s">
        <v>4769</v>
      </c>
      <c r="AJ674" s="444" t="s">
        <v>4534</v>
      </c>
      <c r="AK674" s="447" t="s">
        <v>7366</v>
      </c>
      <c r="AL674" s="444" t="s">
        <v>4807</v>
      </c>
      <c r="AM674" s="444" t="s">
        <v>5839</v>
      </c>
      <c r="AO674" s="444" t="s">
        <v>5312</v>
      </c>
      <c r="AQ674" s="444" t="s">
        <v>5312</v>
      </c>
    </row>
    <row r="675" spans="5:43" x14ac:dyDescent="0.3">
      <c r="E675" s="445" t="s">
        <v>8275</v>
      </c>
      <c r="F675" s="446" t="s">
        <v>7360</v>
      </c>
      <c r="G675" s="444" t="s">
        <v>684</v>
      </c>
      <c r="H675" s="444" t="s">
        <v>2500</v>
      </c>
      <c r="I675" s="444" t="s">
        <v>3065</v>
      </c>
      <c r="J675" s="444" t="s">
        <v>4742</v>
      </c>
      <c r="K675" s="444" t="s">
        <v>800</v>
      </c>
      <c r="L675" s="444" t="s">
        <v>1</v>
      </c>
      <c r="M675" s="444" t="s">
        <v>4730</v>
      </c>
      <c r="N675" s="444" t="s">
        <v>102</v>
      </c>
      <c r="O675" s="444" t="s">
        <v>5308</v>
      </c>
      <c r="P675" s="444" t="s">
        <v>13</v>
      </c>
      <c r="Q675" s="444" t="s">
        <v>6387</v>
      </c>
      <c r="R675" s="444" t="s">
        <v>33</v>
      </c>
      <c r="S675" s="444" t="s">
        <v>4393</v>
      </c>
      <c r="T675" s="444" t="s">
        <v>35</v>
      </c>
      <c r="U675" s="444" t="s">
        <v>5426</v>
      </c>
      <c r="V675" s="444">
        <v>60105</v>
      </c>
      <c r="W675" s="444" t="s">
        <v>72</v>
      </c>
      <c r="X675" s="444" t="s">
        <v>1</v>
      </c>
      <c r="Y675" s="444" t="s">
        <v>5</v>
      </c>
      <c r="Z675" s="444" t="s">
        <v>3983</v>
      </c>
      <c r="AA675" s="444" t="s">
        <v>73</v>
      </c>
      <c r="AB675" s="444" t="s">
        <v>73</v>
      </c>
      <c r="AC675" s="444" t="s">
        <v>5253</v>
      </c>
      <c r="AD675" s="444" t="s">
        <v>3200</v>
      </c>
      <c r="AE675" s="444" t="s">
        <v>5591</v>
      </c>
      <c r="AF675" s="444" t="s">
        <v>7361</v>
      </c>
      <c r="AG675" s="444" t="s">
        <v>2953</v>
      </c>
      <c r="AH675" s="444">
        <v>26500482</v>
      </c>
      <c r="AI675" s="444">
        <v>26500482</v>
      </c>
      <c r="AJ675" s="444" t="s">
        <v>3201</v>
      </c>
      <c r="AK675" s="447" t="s">
        <v>7362</v>
      </c>
      <c r="AL675" s="444" t="s">
        <v>5254</v>
      </c>
      <c r="AM675" s="444" t="s">
        <v>5795</v>
      </c>
      <c r="AO675" s="444" t="s">
        <v>5312</v>
      </c>
      <c r="AQ675" s="444" t="s">
        <v>5312</v>
      </c>
    </row>
    <row r="676" spans="5:43" x14ac:dyDescent="0.3">
      <c r="E676" s="445" t="s">
        <v>8274</v>
      </c>
      <c r="F676" s="446" t="s">
        <v>7357</v>
      </c>
      <c r="G676" s="444" t="s">
        <v>683</v>
      </c>
      <c r="H676" s="444" t="s">
        <v>2498</v>
      </c>
      <c r="I676" s="444" t="s">
        <v>2499</v>
      </c>
      <c r="J676" s="444" t="s">
        <v>14</v>
      </c>
      <c r="K676" s="444" t="s">
        <v>73</v>
      </c>
      <c r="L676" s="444" t="s">
        <v>2</v>
      </c>
      <c r="M676" s="444" t="s">
        <v>741</v>
      </c>
      <c r="N676" s="444" t="s">
        <v>102</v>
      </c>
      <c r="O676" s="444" t="s">
        <v>5308</v>
      </c>
      <c r="P676" s="444" t="s">
        <v>13</v>
      </c>
      <c r="Q676" s="444" t="s">
        <v>6387</v>
      </c>
      <c r="R676" s="444" t="s">
        <v>33</v>
      </c>
      <c r="S676" s="444" t="s">
        <v>4393</v>
      </c>
      <c r="T676" s="444" t="s">
        <v>35</v>
      </c>
      <c r="U676" s="444" t="s">
        <v>5426</v>
      </c>
      <c r="V676" s="444">
        <v>60102</v>
      </c>
      <c r="W676" s="444" t="s">
        <v>72</v>
      </c>
      <c r="X676" s="444" t="s">
        <v>1</v>
      </c>
      <c r="Y676" s="444" t="s">
        <v>2</v>
      </c>
      <c r="Z676" s="444" t="s">
        <v>3980</v>
      </c>
      <c r="AA676" s="444" t="s">
        <v>73</v>
      </c>
      <c r="AB676" s="444" t="s">
        <v>73</v>
      </c>
      <c r="AC676" s="444" t="s">
        <v>5251</v>
      </c>
      <c r="AD676" s="444" t="s">
        <v>38</v>
      </c>
      <c r="AE676" s="444" t="s">
        <v>5591</v>
      </c>
      <c r="AF676" s="444" t="s">
        <v>1134</v>
      </c>
      <c r="AG676" s="444" t="s">
        <v>3199</v>
      </c>
      <c r="AH676" s="444">
        <v>22006524</v>
      </c>
      <c r="AI676" s="444">
        <v>22006524</v>
      </c>
      <c r="AJ676" s="444" t="s">
        <v>4811</v>
      </c>
      <c r="AK676" s="447" t="s">
        <v>7358</v>
      </c>
      <c r="AL676" s="444" t="s">
        <v>5252</v>
      </c>
      <c r="AM676" s="444" t="s">
        <v>7359</v>
      </c>
      <c r="AO676" s="444" t="s">
        <v>5312</v>
      </c>
      <c r="AQ676" s="444" t="s">
        <v>5312</v>
      </c>
    </row>
    <row r="677" spans="5:43" x14ac:dyDescent="0.3">
      <c r="E677" s="445" t="s">
        <v>8273</v>
      </c>
      <c r="F677" s="446" t="s">
        <v>7356</v>
      </c>
      <c r="G677" s="444" t="s">
        <v>682</v>
      </c>
      <c r="H677" s="444" t="s">
        <v>2496</v>
      </c>
      <c r="I677" s="444" t="s">
        <v>2497</v>
      </c>
      <c r="J677" s="444" t="s">
        <v>4739</v>
      </c>
      <c r="K677" s="444" t="s">
        <v>3281</v>
      </c>
      <c r="L677" s="444" t="s">
        <v>4</v>
      </c>
      <c r="M677" s="444" t="s">
        <v>4739</v>
      </c>
      <c r="N677" s="444" t="s">
        <v>102</v>
      </c>
      <c r="O677" s="444" t="s">
        <v>5308</v>
      </c>
      <c r="P677" s="444" t="s">
        <v>13</v>
      </c>
      <c r="Q677" s="444" t="s">
        <v>6387</v>
      </c>
      <c r="R677" s="444" t="s">
        <v>33</v>
      </c>
      <c r="S677" s="444" t="s">
        <v>4393</v>
      </c>
      <c r="T677" s="444" t="s">
        <v>35</v>
      </c>
      <c r="U677" s="444" t="s">
        <v>5426</v>
      </c>
      <c r="V677" s="444">
        <v>70401</v>
      </c>
      <c r="W677" s="444" t="s">
        <v>60</v>
      </c>
      <c r="X677" s="444" t="s">
        <v>4</v>
      </c>
      <c r="Y677" s="444" t="s">
        <v>1</v>
      </c>
      <c r="Z677" s="444" t="s">
        <v>4046</v>
      </c>
      <c r="AA677" s="444" t="s">
        <v>4215</v>
      </c>
      <c r="AB677" s="444" t="s">
        <v>4851</v>
      </c>
      <c r="AC677" s="444" t="s">
        <v>5135</v>
      </c>
      <c r="AD677" s="444" t="s">
        <v>823</v>
      </c>
      <c r="AE677" s="444" t="s">
        <v>5830</v>
      </c>
      <c r="AF677" s="444" t="s">
        <v>4542</v>
      </c>
      <c r="AG677" s="444" t="s">
        <v>4541</v>
      </c>
      <c r="AH677" s="444" t="s">
        <v>4769</v>
      </c>
      <c r="AI677" s="444" t="s">
        <v>4769</v>
      </c>
      <c r="AJ677" s="444" t="s">
        <v>3198</v>
      </c>
      <c r="AK677" s="447" t="s">
        <v>4769</v>
      </c>
      <c r="AL677" s="444" t="s">
        <v>5136</v>
      </c>
      <c r="AM677" s="444" t="s">
        <v>4769</v>
      </c>
      <c r="AO677" s="444" t="s">
        <v>5312</v>
      </c>
      <c r="AQ677" s="444" t="s">
        <v>5312</v>
      </c>
    </row>
    <row r="678" spans="5:43" x14ac:dyDescent="0.3">
      <c r="E678" s="445" t="s">
        <v>8276</v>
      </c>
      <c r="F678" s="446" t="s">
        <v>7363</v>
      </c>
      <c r="G678" s="444" t="s">
        <v>685</v>
      </c>
      <c r="H678" s="444" t="s">
        <v>2501</v>
      </c>
      <c r="I678" s="444" t="s">
        <v>2502</v>
      </c>
      <c r="J678" s="444" t="s">
        <v>99</v>
      </c>
      <c r="K678" s="444" t="s">
        <v>71</v>
      </c>
      <c r="L678" s="444" t="s">
        <v>110</v>
      </c>
      <c r="M678" s="444" t="s">
        <v>4741</v>
      </c>
      <c r="N678" s="444" t="s">
        <v>102</v>
      </c>
      <c r="O678" s="444" t="s">
        <v>5308</v>
      </c>
      <c r="P678" s="444" t="s">
        <v>13</v>
      </c>
      <c r="Q678" s="444" t="s">
        <v>6387</v>
      </c>
      <c r="R678" s="444" t="s">
        <v>33</v>
      </c>
      <c r="S678" s="444" t="s">
        <v>4393</v>
      </c>
      <c r="T678" s="444" t="s">
        <v>35</v>
      </c>
      <c r="U678" s="444" t="s">
        <v>5426</v>
      </c>
      <c r="V678" s="444">
        <v>60704</v>
      </c>
      <c r="W678" s="444" t="s">
        <v>72</v>
      </c>
      <c r="X678" s="444" t="s">
        <v>7</v>
      </c>
      <c r="Y678" s="444" t="s">
        <v>4</v>
      </c>
      <c r="Z678" s="444" t="s">
        <v>4019</v>
      </c>
      <c r="AA678" s="444" t="s">
        <v>73</v>
      </c>
      <c r="AB678" s="444" t="s">
        <v>74</v>
      </c>
      <c r="AC678" s="444" t="s">
        <v>575</v>
      </c>
      <c r="AD678" s="444" t="s">
        <v>566</v>
      </c>
      <c r="AE678" s="444" t="s">
        <v>5531</v>
      </c>
      <c r="AF678" s="444" t="s">
        <v>7364</v>
      </c>
      <c r="AG678" s="444" t="s">
        <v>2954</v>
      </c>
      <c r="AH678" s="444">
        <v>24591100</v>
      </c>
      <c r="AI678" s="444" t="s">
        <v>4769</v>
      </c>
      <c r="AJ678" s="444" t="s">
        <v>2503</v>
      </c>
      <c r="AK678" s="447" t="s">
        <v>4769</v>
      </c>
      <c r="AL678" s="444" t="s">
        <v>5205</v>
      </c>
      <c r="AM678" s="444" t="s">
        <v>6999</v>
      </c>
      <c r="AO678" s="444" t="s">
        <v>5312</v>
      </c>
      <c r="AQ678" s="444" t="s">
        <v>5312</v>
      </c>
    </row>
    <row r="679" spans="5:43" x14ac:dyDescent="0.3">
      <c r="E679" s="445" t="s">
        <v>8289</v>
      </c>
      <c r="F679" s="446" t="s">
        <v>7399</v>
      </c>
      <c r="G679" s="444" t="s">
        <v>383</v>
      </c>
      <c r="H679" s="444" t="s">
        <v>2520</v>
      </c>
      <c r="I679" s="444" t="s">
        <v>7400</v>
      </c>
      <c r="J679" s="444" t="s">
        <v>4734</v>
      </c>
      <c r="K679" s="444" t="s">
        <v>3280</v>
      </c>
      <c r="L679" s="444" t="s">
        <v>110</v>
      </c>
      <c r="M679" s="444" t="s">
        <v>4729</v>
      </c>
      <c r="N679" s="444" t="s">
        <v>102</v>
      </c>
      <c r="O679" s="444" t="s">
        <v>5308</v>
      </c>
      <c r="P679" s="444" t="s">
        <v>13</v>
      </c>
      <c r="Q679" s="444" t="s">
        <v>6387</v>
      </c>
      <c r="R679" s="444" t="s">
        <v>33</v>
      </c>
      <c r="S679" s="444" t="s">
        <v>4393</v>
      </c>
      <c r="T679" s="444" t="s">
        <v>33</v>
      </c>
      <c r="U679" s="444" t="s">
        <v>5310</v>
      </c>
      <c r="V679" s="444">
        <v>60301</v>
      </c>
      <c r="W679" s="444" t="s">
        <v>72</v>
      </c>
      <c r="X679" s="444" t="s">
        <v>3</v>
      </c>
      <c r="Y679" s="444" t="s">
        <v>1</v>
      </c>
      <c r="Z679" s="444" t="s">
        <v>4000</v>
      </c>
      <c r="AA679" s="444" t="s">
        <v>73</v>
      </c>
      <c r="AB679" s="444" t="s">
        <v>515</v>
      </c>
      <c r="AC679" s="444" t="s">
        <v>515</v>
      </c>
      <c r="AD679" s="444" t="s">
        <v>1123</v>
      </c>
      <c r="AE679" s="444" t="s">
        <v>5531</v>
      </c>
      <c r="AF679" s="444" t="s">
        <v>7401</v>
      </c>
      <c r="AG679" s="444" t="s">
        <v>2956</v>
      </c>
      <c r="AH679" s="444">
        <v>22008374</v>
      </c>
      <c r="AI679" s="444" t="s">
        <v>4769</v>
      </c>
      <c r="AJ679" s="444" t="s">
        <v>7402</v>
      </c>
      <c r="AK679" s="447" t="s">
        <v>7403</v>
      </c>
      <c r="AL679" s="444" t="s">
        <v>5104</v>
      </c>
      <c r="AM679" s="444" t="s">
        <v>7404</v>
      </c>
      <c r="AO679" s="444" t="s">
        <v>5312</v>
      </c>
      <c r="AQ679" s="444" t="s">
        <v>5312</v>
      </c>
    </row>
    <row r="680" spans="5:43" x14ac:dyDescent="0.3">
      <c r="E680" s="445" t="s">
        <v>8286</v>
      </c>
      <c r="F680" s="446" t="s">
        <v>7390</v>
      </c>
      <c r="G680" s="444" t="s">
        <v>677</v>
      </c>
      <c r="H680" s="444" t="s">
        <v>2512</v>
      </c>
      <c r="I680" s="444" t="s">
        <v>2513</v>
      </c>
      <c r="J680" s="444" t="s">
        <v>6</v>
      </c>
      <c r="K680" s="444" t="s">
        <v>756</v>
      </c>
      <c r="L680" s="444" t="s">
        <v>7</v>
      </c>
      <c r="M680" s="444" t="s">
        <v>15</v>
      </c>
      <c r="N680" s="444" t="s">
        <v>102</v>
      </c>
      <c r="O680" s="444" t="s">
        <v>5308</v>
      </c>
      <c r="P680" s="444" t="s">
        <v>13</v>
      </c>
      <c r="Q680" s="444" t="s">
        <v>6387</v>
      </c>
      <c r="R680" s="444" t="s">
        <v>33</v>
      </c>
      <c r="S680" s="444" t="s">
        <v>4393</v>
      </c>
      <c r="T680" s="444" t="s">
        <v>35</v>
      </c>
      <c r="U680" s="444" t="s">
        <v>5426</v>
      </c>
      <c r="V680" s="444">
        <v>70102</v>
      </c>
      <c r="W680" s="444" t="s">
        <v>60</v>
      </c>
      <c r="X680" s="444" t="s">
        <v>1</v>
      </c>
      <c r="Y680" s="444" t="s">
        <v>2</v>
      </c>
      <c r="Z680" s="444" t="s">
        <v>4032</v>
      </c>
      <c r="AA680" s="444" t="s">
        <v>4215</v>
      </c>
      <c r="AB680" s="444" t="s">
        <v>4215</v>
      </c>
      <c r="AC680" s="444" t="s">
        <v>5069</v>
      </c>
      <c r="AD680" s="444" t="s">
        <v>2514</v>
      </c>
      <c r="AE680" s="444" t="s">
        <v>5830</v>
      </c>
      <c r="AF680" s="444" t="s">
        <v>2516</v>
      </c>
      <c r="AG680" s="444" t="s">
        <v>2738</v>
      </c>
      <c r="AH680" s="444">
        <v>83287492</v>
      </c>
      <c r="AI680" s="444" t="s">
        <v>4769</v>
      </c>
      <c r="AJ680" s="444" t="s">
        <v>2515</v>
      </c>
      <c r="AK680" s="447" t="s">
        <v>7391</v>
      </c>
      <c r="AL680" s="444" t="s">
        <v>7114</v>
      </c>
      <c r="AM680" s="444" t="s">
        <v>5675</v>
      </c>
      <c r="AO680" s="444" t="s">
        <v>5312</v>
      </c>
      <c r="AQ680" s="444" t="s">
        <v>5312</v>
      </c>
    </row>
    <row r="681" spans="5:43" x14ac:dyDescent="0.3">
      <c r="E681" s="445" t="s">
        <v>8287</v>
      </c>
      <c r="F681" s="446" t="s">
        <v>7392</v>
      </c>
      <c r="G681" s="444" t="s">
        <v>697</v>
      </c>
      <c r="H681" s="444" t="s">
        <v>2517</v>
      </c>
      <c r="I681" s="444" t="s">
        <v>3066</v>
      </c>
      <c r="J681" s="444" t="s">
        <v>4728</v>
      </c>
      <c r="K681" s="444" t="s">
        <v>3278</v>
      </c>
      <c r="L681" s="444" t="s">
        <v>2</v>
      </c>
      <c r="M681" s="444" t="s">
        <v>3</v>
      </c>
      <c r="N681" s="444" t="s">
        <v>102</v>
      </c>
      <c r="O681" s="444" t="s">
        <v>5308</v>
      </c>
      <c r="P681" s="444" t="s">
        <v>13</v>
      </c>
      <c r="Q681" s="444" t="s">
        <v>5309</v>
      </c>
      <c r="R681" s="444" t="s">
        <v>33</v>
      </c>
      <c r="S681" s="444" t="s">
        <v>4393</v>
      </c>
      <c r="T681" s="444" t="s">
        <v>33</v>
      </c>
      <c r="U681" s="444" t="s">
        <v>5310</v>
      </c>
      <c r="V681" s="444">
        <v>10109</v>
      </c>
      <c r="W681" s="444" t="s">
        <v>33</v>
      </c>
      <c r="X681" s="444" t="s">
        <v>1</v>
      </c>
      <c r="Y681" s="444" t="s">
        <v>10</v>
      </c>
      <c r="Z681" s="444" t="s">
        <v>3634</v>
      </c>
      <c r="AA681" s="444" t="s">
        <v>34</v>
      </c>
      <c r="AB681" s="444" t="s">
        <v>34</v>
      </c>
      <c r="AC681" s="444" t="s">
        <v>107</v>
      </c>
      <c r="AD681" s="444" t="s">
        <v>113</v>
      </c>
      <c r="AE681" s="444" t="s">
        <v>1103</v>
      </c>
      <c r="AF681" s="444" t="s">
        <v>2518</v>
      </c>
      <c r="AG681" s="444" t="s">
        <v>3202</v>
      </c>
      <c r="AH681" s="444">
        <v>22203165</v>
      </c>
      <c r="AI681" s="444" t="s">
        <v>4769</v>
      </c>
      <c r="AJ681" s="444" t="s">
        <v>5256</v>
      </c>
      <c r="AK681" s="447" t="s">
        <v>7393</v>
      </c>
      <c r="AL681" s="444" t="s">
        <v>4774</v>
      </c>
      <c r="AM681" s="444" t="s">
        <v>7394</v>
      </c>
      <c r="AN681" s="444" t="s">
        <v>5317</v>
      </c>
      <c r="AO681" s="444" t="s">
        <v>5312</v>
      </c>
      <c r="AQ681" s="444" t="s">
        <v>5312</v>
      </c>
    </row>
    <row r="682" spans="5:43" x14ac:dyDescent="0.3">
      <c r="E682" s="445" t="s">
        <v>8288</v>
      </c>
      <c r="F682" s="446" t="s">
        <v>7395</v>
      </c>
      <c r="G682" s="444" t="s">
        <v>698</v>
      </c>
      <c r="H682" s="444" t="s">
        <v>2519</v>
      </c>
      <c r="I682" s="444" t="s">
        <v>2599</v>
      </c>
      <c r="J682" s="444" t="s">
        <v>14</v>
      </c>
      <c r="K682" s="444" t="s">
        <v>73</v>
      </c>
      <c r="L682" s="444" t="s">
        <v>5</v>
      </c>
      <c r="M682" s="444" t="s">
        <v>741</v>
      </c>
      <c r="N682" s="444" t="s">
        <v>102</v>
      </c>
      <c r="O682" s="444" t="s">
        <v>5308</v>
      </c>
      <c r="P682" s="444" t="s">
        <v>13</v>
      </c>
      <c r="Q682" s="444" t="s">
        <v>6387</v>
      </c>
      <c r="R682" s="444" t="s">
        <v>33</v>
      </c>
      <c r="S682" s="444" t="s">
        <v>4393</v>
      </c>
      <c r="T682" s="444" t="s">
        <v>33</v>
      </c>
      <c r="U682" s="444" t="s">
        <v>5310</v>
      </c>
      <c r="V682" s="444">
        <v>60101</v>
      </c>
      <c r="W682" s="444" t="s">
        <v>72</v>
      </c>
      <c r="X682" s="444" t="s">
        <v>1</v>
      </c>
      <c r="Y682" s="444" t="s">
        <v>1</v>
      </c>
      <c r="Z682" s="444" t="s">
        <v>3979</v>
      </c>
      <c r="AA682" s="444" t="s">
        <v>73</v>
      </c>
      <c r="AB682" s="444" t="s">
        <v>73</v>
      </c>
      <c r="AC682" s="444" t="s">
        <v>73</v>
      </c>
      <c r="AD682" s="444" t="s">
        <v>1136</v>
      </c>
      <c r="AE682" s="444" t="s">
        <v>5591</v>
      </c>
      <c r="AF682" s="444" t="s">
        <v>2740</v>
      </c>
      <c r="AG682" s="444" t="s">
        <v>2739</v>
      </c>
      <c r="AH682" s="444">
        <v>83169735</v>
      </c>
      <c r="AI682" s="444" t="s">
        <v>4769</v>
      </c>
      <c r="AJ682" s="444" t="s">
        <v>7397</v>
      </c>
      <c r="AK682" s="447" t="s">
        <v>7396</v>
      </c>
      <c r="AL682" s="444" t="s">
        <v>4792</v>
      </c>
      <c r="AM682" s="444" t="s">
        <v>7398</v>
      </c>
      <c r="AN682" s="444" t="s">
        <v>5317</v>
      </c>
      <c r="AO682" s="444" t="s">
        <v>5312</v>
      </c>
      <c r="AQ682" s="444" t="s">
        <v>5312</v>
      </c>
    </row>
    <row r="683" spans="5:43" x14ac:dyDescent="0.3">
      <c r="E683" s="445" t="s">
        <v>8285</v>
      </c>
      <c r="F683" s="446" t="s">
        <v>7387</v>
      </c>
      <c r="G683" s="444" t="s">
        <v>695</v>
      </c>
      <c r="H683" s="444" t="s">
        <v>2510</v>
      </c>
      <c r="I683" s="444" t="s">
        <v>2511</v>
      </c>
      <c r="J683" s="444" t="s">
        <v>6</v>
      </c>
      <c r="K683" s="444" t="s">
        <v>756</v>
      </c>
      <c r="L683" s="444" t="s">
        <v>7</v>
      </c>
      <c r="M683" s="444" t="s">
        <v>15</v>
      </c>
      <c r="N683" s="444" t="s">
        <v>102</v>
      </c>
      <c r="O683" s="444" t="s">
        <v>5308</v>
      </c>
      <c r="P683" s="444" t="s">
        <v>13</v>
      </c>
      <c r="Q683" s="444" t="s">
        <v>6387</v>
      </c>
      <c r="R683" s="444" t="s">
        <v>33</v>
      </c>
      <c r="S683" s="444" t="s">
        <v>4393</v>
      </c>
      <c r="T683" s="444" t="s">
        <v>35</v>
      </c>
      <c r="U683" s="444" t="s">
        <v>5426</v>
      </c>
      <c r="V683" s="444">
        <v>70102</v>
      </c>
      <c r="W683" s="444" t="s">
        <v>60</v>
      </c>
      <c r="X683" s="444" t="s">
        <v>1</v>
      </c>
      <c r="Y683" s="444" t="s">
        <v>2</v>
      </c>
      <c r="Z683" s="444" t="s">
        <v>4032</v>
      </c>
      <c r="AA683" s="444" t="s">
        <v>4215</v>
      </c>
      <c r="AB683" s="444" t="s">
        <v>4215</v>
      </c>
      <c r="AC683" s="444" t="s">
        <v>5069</v>
      </c>
      <c r="AD683" s="444" t="s">
        <v>862</v>
      </c>
      <c r="AE683" s="444" t="s">
        <v>5830</v>
      </c>
      <c r="AF683" s="444" t="s">
        <v>7388</v>
      </c>
      <c r="AG683" s="444" t="s">
        <v>2737</v>
      </c>
      <c r="AH683" s="444">
        <v>22064630</v>
      </c>
      <c r="AI683" s="444">
        <v>84626443</v>
      </c>
      <c r="AJ683" s="444" t="s">
        <v>5255</v>
      </c>
      <c r="AK683" s="447" t="s">
        <v>7389</v>
      </c>
      <c r="AL683" s="444" t="s">
        <v>7114</v>
      </c>
      <c r="AM683" s="444" t="s">
        <v>7115</v>
      </c>
      <c r="AO683" s="444" t="s">
        <v>5312</v>
      </c>
      <c r="AQ683" s="444" t="s">
        <v>5312</v>
      </c>
    </row>
    <row r="684" spans="5:43" x14ac:dyDescent="0.3">
      <c r="E684" s="445" t="s">
        <v>8295</v>
      </c>
      <c r="F684" s="446" t="s">
        <v>7417</v>
      </c>
      <c r="G684" s="444" t="s">
        <v>2603</v>
      </c>
      <c r="H684" s="444" t="s">
        <v>2604</v>
      </c>
      <c r="I684" s="444" t="s">
        <v>2605</v>
      </c>
      <c r="J684" s="444" t="s">
        <v>62</v>
      </c>
      <c r="K684" s="444" t="s">
        <v>109</v>
      </c>
      <c r="L684" s="444" t="s">
        <v>4</v>
      </c>
      <c r="M684" s="444" t="s">
        <v>11</v>
      </c>
      <c r="N684" s="444" t="s">
        <v>102</v>
      </c>
      <c r="O684" s="444" t="s">
        <v>5308</v>
      </c>
      <c r="P684" s="444" t="s">
        <v>13</v>
      </c>
      <c r="Q684" s="444" t="s">
        <v>5309</v>
      </c>
      <c r="R684" s="444" t="s">
        <v>33</v>
      </c>
      <c r="S684" s="444" t="s">
        <v>4393</v>
      </c>
      <c r="T684" s="444" t="s">
        <v>35</v>
      </c>
      <c r="U684" s="444" t="s">
        <v>5426</v>
      </c>
      <c r="V684" s="444">
        <v>21009</v>
      </c>
      <c r="W684" s="444" t="s">
        <v>35</v>
      </c>
      <c r="X684" s="444" t="s">
        <v>11</v>
      </c>
      <c r="Y684" s="444" t="s">
        <v>10</v>
      </c>
      <c r="Z684" s="444" t="s">
        <v>4718</v>
      </c>
      <c r="AA684" s="444" t="s">
        <v>58</v>
      </c>
      <c r="AB684" s="444" t="s">
        <v>109</v>
      </c>
      <c r="AC684" s="444" t="s">
        <v>706</v>
      </c>
      <c r="AD684" s="444" t="s">
        <v>203</v>
      </c>
      <c r="AE684" s="444" t="s">
        <v>5615</v>
      </c>
      <c r="AF684" s="444" t="s">
        <v>7418</v>
      </c>
      <c r="AG684" s="444" t="s">
        <v>2957</v>
      </c>
      <c r="AH684" s="444">
        <v>22005168</v>
      </c>
      <c r="AI684" s="444">
        <v>22005168</v>
      </c>
      <c r="AJ684" s="444" t="s">
        <v>5257</v>
      </c>
      <c r="AK684" s="447" t="s">
        <v>7419</v>
      </c>
      <c r="AL684" s="444" t="s">
        <v>4874</v>
      </c>
      <c r="AM684" s="444" t="s">
        <v>5626</v>
      </c>
      <c r="AO684" s="444" t="s">
        <v>5312</v>
      </c>
      <c r="AQ684" s="444" t="s">
        <v>5312</v>
      </c>
    </row>
    <row r="685" spans="5:43" x14ac:dyDescent="0.3">
      <c r="E685" s="445" t="s">
        <v>8297</v>
      </c>
      <c r="F685" s="446" t="s">
        <v>7423</v>
      </c>
      <c r="G685" s="444" t="s">
        <v>2609</v>
      </c>
      <c r="H685" s="444" t="s">
        <v>2610</v>
      </c>
      <c r="I685" s="444" t="s">
        <v>2612</v>
      </c>
      <c r="J685" s="444" t="s">
        <v>743</v>
      </c>
      <c r="K685" s="444" t="s">
        <v>739</v>
      </c>
      <c r="L685" s="444" t="s">
        <v>6</v>
      </c>
      <c r="M685" s="444" t="s">
        <v>4742</v>
      </c>
      <c r="N685" s="444" t="s">
        <v>102</v>
      </c>
      <c r="O685" s="444" t="s">
        <v>5308</v>
      </c>
      <c r="P685" s="444" t="s">
        <v>13</v>
      </c>
      <c r="Q685" s="444" t="s">
        <v>6387</v>
      </c>
      <c r="R685" s="444" t="s">
        <v>33</v>
      </c>
      <c r="S685" s="444" t="s">
        <v>4393</v>
      </c>
      <c r="T685" s="444" t="s">
        <v>33</v>
      </c>
      <c r="U685" s="444" t="s">
        <v>5310</v>
      </c>
      <c r="V685" s="444">
        <v>70205</v>
      </c>
      <c r="W685" s="444" t="s">
        <v>60</v>
      </c>
      <c r="X685" s="444" t="s">
        <v>2</v>
      </c>
      <c r="Y685" s="444" t="s">
        <v>5</v>
      </c>
      <c r="Z685" s="444" t="s">
        <v>4038</v>
      </c>
      <c r="AA685" s="444" t="s">
        <v>4215</v>
      </c>
      <c r="AB685" s="444" t="s">
        <v>4806</v>
      </c>
      <c r="AC685" s="444" t="s">
        <v>4993</v>
      </c>
      <c r="AD685" s="444" t="s">
        <v>2611</v>
      </c>
      <c r="AE685" s="444" t="s">
        <v>5830</v>
      </c>
      <c r="AF685" s="444" t="s">
        <v>7424</v>
      </c>
      <c r="AG685" s="444" t="s">
        <v>2960</v>
      </c>
      <c r="AH685" s="444">
        <v>44092707</v>
      </c>
      <c r="AI685" s="444">
        <v>87083395</v>
      </c>
      <c r="AJ685" s="444" t="s">
        <v>3203</v>
      </c>
      <c r="AK685" s="447" t="s">
        <v>7425</v>
      </c>
      <c r="AL685" s="444" t="s">
        <v>5068</v>
      </c>
      <c r="AM685" s="444" t="s">
        <v>6390</v>
      </c>
      <c r="AO685" s="444" t="s">
        <v>5312</v>
      </c>
      <c r="AQ685" s="444" t="s">
        <v>5312</v>
      </c>
    </row>
    <row r="686" spans="5:43" x14ac:dyDescent="0.3">
      <c r="E686" s="445" t="s">
        <v>8296</v>
      </c>
      <c r="F686" s="446" t="s">
        <v>7420</v>
      </c>
      <c r="G686" s="444" t="s">
        <v>2606</v>
      </c>
      <c r="H686" s="444" t="s">
        <v>2607</v>
      </c>
      <c r="I686" s="444" t="s">
        <v>2608</v>
      </c>
      <c r="J686" s="444" t="s">
        <v>4742</v>
      </c>
      <c r="K686" s="444" t="s">
        <v>800</v>
      </c>
      <c r="L686" s="444" t="s">
        <v>3</v>
      </c>
      <c r="M686" s="444" t="s">
        <v>4730</v>
      </c>
      <c r="N686" s="444" t="s">
        <v>102</v>
      </c>
      <c r="O686" s="444" t="s">
        <v>5308</v>
      </c>
      <c r="P686" s="444" t="s">
        <v>13</v>
      </c>
      <c r="Q686" s="444" t="s">
        <v>5367</v>
      </c>
      <c r="R686" s="444" t="s">
        <v>33</v>
      </c>
      <c r="S686" s="444" t="s">
        <v>4393</v>
      </c>
      <c r="T686" s="444" t="s">
        <v>35</v>
      </c>
      <c r="U686" s="444" t="s">
        <v>5426</v>
      </c>
      <c r="V686" s="444">
        <v>60104</v>
      </c>
      <c r="W686" s="444" t="s">
        <v>72</v>
      </c>
      <c r="X686" s="444" t="s">
        <v>1</v>
      </c>
      <c r="Y686" s="444" t="s">
        <v>4</v>
      </c>
      <c r="Z686" s="444" t="s">
        <v>3982</v>
      </c>
      <c r="AA686" s="444" t="s">
        <v>73</v>
      </c>
      <c r="AB686" s="444" t="s">
        <v>73</v>
      </c>
      <c r="AC686" s="444" t="s">
        <v>795</v>
      </c>
      <c r="AD686" s="444" t="s">
        <v>795</v>
      </c>
      <c r="AE686" s="444" t="s">
        <v>5591</v>
      </c>
      <c r="AF686" s="444" t="s">
        <v>2959</v>
      </c>
      <c r="AG686" s="444" t="s">
        <v>2958</v>
      </c>
      <c r="AH686" s="444">
        <v>26500300</v>
      </c>
      <c r="AI686" s="444">
        <v>22002137</v>
      </c>
      <c r="AJ686" s="444" t="s">
        <v>3474</v>
      </c>
      <c r="AK686" s="447" t="s">
        <v>7421</v>
      </c>
      <c r="AL686" s="444" t="s">
        <v>6543</v>
      </c>
      <c r="AM686" s="444" t="s">
        <v>7422</v>
      </c>
      <c r="AO686" s="444" t="s">
        <v>5312</v>
      </c>
      <c r="AQ686" s="444" t="s">
        <v>5312</v>
      </c>
    </row>
    <row r="687" spans="5:43" x14ac:dyDescent="0.3">
      <c r="E687" s="445" t="s">
        <v>8306</v>
      </c>
      <c r="F687" s="446" t="s">
        <v>7446</v>
      </c>
      <c r="G687" s="444" t="s">
        <v>2782</v>
      </c>
      <c r="H687" s="444" t="s">
        <v>2783</v>
      </c>
      <c r="I687" s="444" t="s">
        <v>2784</v>
      </c>
      <c r="J687" s="444" t="s">
        <v>2</v>
      </c>
      <c r="K687" s="444" t="s">
        <v>164</v>
      </c>
      <c r="L687" s="444" t="s">
        <v>1</v>
      </c>
      <c r="M687" s="444" t="s">
        <v>5</v>
      </c>
      <c r="N687" s="444" t="s">
        <v>102</v>
      </c>
      <c r="O687" s="444" t="s">
        <v>5308</v>
      </c>
      <c r="P687" s="444" t="s">
        <v>13</v>
      </c>
      <c r="Q687" s="444" t="s">
        <v>5309</v>
      </c>
      <c r="R687" s="444" t="s">
        <v>33</v>
      </c>
      <c r="S687" s="444" t="s">
        <v>4393</v>
      </c>
      <c r="T687" s="444" t="s">
        <v>33</v>
      </c>
      <c r="U687" s="444" t="s">
        <v>5310</v>
      </c>
      <c r="V687" s="444">
        <v>10401</v>
      </c>
      <c r="W687" s="444" t="s">
        <v>33</v>
      </c>
      <c r="X687" s="444" t="s">
        <v>4</v>
      </c>
      <c r="Y687" s="444" t="s">
        <v>1</v>
      </c>
      <c r="Z687" s="444" t="s">
        <v>3653</v>
      </c>
      <c r="AA687" s="444" t="s">
        <v>34</v>
      </c>
      <c r="AB687" s="444" t="s">
        <v>164</v>
      </c>
      <c r="AC687" s="444" t="s">
        <v>222</v>
      </c>
      <c r="AD687" s="444" t="s">
        <v>2794</v>
      </c>
      <c r="AE687" s="444" t="s">
        <v>1103</v>
      </c>
      <c r="AF687" s="444" t="s">
        <v>195</v>
      </c>
      <c r="AG687" s="444" t="s">
        <v>2962</v>
      </c>
      <c r="AH687" s="444">
        <v>24164041</v>
      </c>
      <c r="AI687" s="444" t="s">
        <v>4769</v>
      </c>
      <c r="AJ687" s="444" t="s">
        <v>4544</v>
      </c>
      <c r="AK687" s="447" t="s">
        <v>7447</v>
      </c>
      <c r="AL687" s="444" t="s">
        <v>4932</v>
      </c>
      <c r="AM687" s="444" t="s">
        <v>5431</v>
      </c>
      <c r="AO687" s="444" t="s">
        <v>5312</v>
      </c>
      <c r="AQ687" s="444" t="s">
        <v>5312</v>
      </c>
    </row>
    <row r="688" spans="5:43" x14ac:dyDescent="0.3">
      <c r="E688" s="445" t="s">
        <v>8309</v>
      </c>
      <c r="F688" s="446" t="s">
        <v>7453</v>
      </c>
      <c r="G688" s="444" t="s">
        <v>2791</v>
      </c>
      <c r="H688" s="444" t="s">
        <v>2792</v>
      </c>
      <c r="I688" s="444" t="s">
        <v>2793</v>
      </c>
      <c r="J688" s="444" t="s">
        <v>7</v>
      </c>
      <c r="K688" s="444" t="s">
        <v>103</v>
      </c>
      <c r="L688" s="444" t="s">
        <v>2</v>
      </c>
      <c r="M688" s="444" t="s">
        <v>110</v>
      </c>
      <c r="N688" s="444" t="s">
        <v>102</v>
      </c>
      <c r="O688" s="444" t="s">
        <v>5308</v>
      </c>
      <c r="P688" s="444" t="s">
        <v>13</v>
      </c>
      <c r="Q688" s="444" t="s">
        <v>5309</v>
      </c>
      <c r="R688" s="444" t="s">
        <v>33</v>
      </c>
      <c r="S688" s="444" t="s">
        <v>4393</v>
      </c>
      <c r="T688" s="444" t="s">
        <v>33</v>
      </c>
      <c r="U688" s="444" t="s">
        <v>5310</v>
      </c>
      <c r="V688" s="444">
        <v>40103</v>
      </c>
      <c r="W688" s="444" t="s">
        <v>102</v>
      </c>
      <c r="X688" s="444" t="s">
        <v>1</v>
      </c>
      <c r="Y688" s="444" t="s">
        <v>3</v>
      </c>
      <c r="Z688" s="444" t="s">
        <v>3885</v>
      </c>
      <c r="AA688" s="444" t="s">
        <v>103</v>
      </c>
      <c r="AB688" s="444" t="s">
        <v>103</v>
      </c>
      <c r="AC688" s="444" t="s">
        <v>203</v>
      </c>
      <c r="AD688" s="444" t="s">
        <v>2796</v>
      </c>
      <c r="AE688" s="444" t="s">
        <v>1103</v>
      </c>
      <c r="AF688" s="444" t="s">
        <v>4258</v>
      </c>
      <c r="AG688" s="444" t="s">
        <v>3342</v>
      </c>
      <c r="AH688" s="444">
        <v>22374033</v>
      </c>
      <c r="AI688" s="444" t="s">
        <v>4769</v>
      </c>
      <c r="AJ688" s="444" t="s">
        <v>7454</v>
      </c>
      <c r="AK688" s="447" t="s">
        <v>7455</v>
      </c>
      <c r="AL688" s="444" t="s">
        <v>4822</v>
      </c>
      <c r="AM688" s="444" t="s">
        <v>7456</v>
      </c>
      <c r="AO688" s="444" t="s">
        <v>5312</v>
      </c>
      <c r="AQ688" s="444" t="s">
        <v>5312</v>
      </c>
    </row>
    <row r="689" spans="4:46" x14ac:dyDescent="0.3">
      <c r="E689" s="445" t="s">
        <v>8307</v>
      </c>
      <c r="F689" s="446" t="s">
        <v>7448</v>
      </c>
      <c r="G689" s="444" t="s">
        <v>2785</v>
      </c>
      <c r="H689" s="444" t="s">
        <v>2786</v>
      </c>
      <c r="I689" s="444" t="s">
        <v>2787</v>
      </c>
      <c r="J689" s="444" t="s">
        <v>295</v>
      </c>
      <c r="K689" s="444" t="s">
        <v>4215</v>
      </c>
      <c r="L689" s="444" t="s">
        <v>5</v>
      </c>
      <c r="M689" s="444" t="s">
        <v>4728</v>
      </c>
      <c r="N689" s="444" t="s">
        <v>102</v>
      </c>
      <c r="O689" s="444" t="s">
        <v>5308</v>
      </c>
      <c r="P689" s="444" t="s">
        <v>13</v>
      </c>
      <c r="Q689" s="444" t="s">
        <v>5309</v>
      </c>
      <c r="R689" s="444" t="s">
        <v>33</v>
      </c>
      <c r="S689" s="444" t="s">
        <v>4393</v>
      </c>
      <c r="T689" s="444" t="s">
        <v>33</v>
      </c>
      <c r="U689" s="444" t="s">
        <v>5310</v>
      </c>
      <c r="V689" s="444">
        <v>70301</v>
      </c>
      <c r="W689" s="444" t="s">
        <v>60</v>
      </c>
      <c r="X689" s="444" t="s">
        <v>3</v>
      </c>
      <c r="Y689" s="444" t="s">
        <v>1</v>
      </c>
      <c r="Z689" s="444" t="s">
        <v>4040</v>
      </c>
      <c r="AA689" s="444" t="s">
        <v>4215</v>
      </c>
      <c r="AB689" s="444" t="s">
        <v>738</v>
      </c>
      <c r="AC689" s="444" t="s">
        <v>738</v>
      </c>
      <c r="AD689" s="444" t="s">
        <v>738</v>
      </c>
      <c r="AE689" s="444" t="s">
        <v>5830</v>
      </c>
      <c r="AF689" s="444" t="s">
        <v>2963</v>
      </c>
      <c r="AG689" s="444" t="s">
        <v>3206</v>
      </c>
      <c r="AH689" s="444">
        <v>27682361</v>
      </c>
      <c r="AI689" s="444" t="s">
        <v>4769</v>
      </c>
      <c r="AJ689" s="444" t="s">
        <v>3205</v>
      </c>
      <c r="AK689" s="447" t="s">
        <v>7449</v>
      </c>
      <c r="AL689" s="444" t="s">
        <v>5948</v>
      </c>
      <c r="AM689" s="444" t="s">
        <v>5947</v>
      </c>
      <c r="AO689" s="444" t="s">
        <v>5312</v>
      </c>
      <c r="AQ689" s="444" t="s">
        <v>5312</v>
      </c>
    </row>
    <row r="690" spans="4:46" x14ac:dyDescent="0.3">
      <c r="D690" s="466"/>
      <c r="E690" s="445" t="s">
        <v>8305</v>
      </c>
      <c r="F690" s="446" t="s">
        <v>7445</v>
      </c>
      <c r="G690" s="444" t="s">
        <v>2779</v>
      </c>
      <c r="H690" s="444" t="s">
        <v>2780</v>
      </c>
      <c r="I690" s="467" t="s">
        <v>2781</v>
      </c>
      <c r="J690" s="444" t="s">
        <v>5</v>
      </c>
      <c r="K690" s="444" t="s">
        <v>120</v>
      </c>
      <c r="L690" s="444" t="s">
        <v>5</v>
      </c>
      <c r="M690" s="444" t="s">
        <v>14</v>
      </c>
      <c r="N690" s="444" t="s">
        <v>102</v>
      </c>
      <c r="O690" s="444" t="s">
        <v>5308</v>
      </c>
      <c r="P690" s="444" t="s">
        <v>13</v>
      </c>
      <c r="Q690" s="444" t="s">
        <v>5309</v>
      </c>
      <c r="R690" s="444" t="s">
        <v>33</v>
      </c>
      <c r="S690" s="444" t="s">
        <v>4393</v>
      </c>
      <c r="T690" s="444" t="s">
        <v>35</v>
      </c>
      <c r="U690" s="444" t="s">
        <v>5426</v>
      </c>
      <c r="V690" s="444">
        <v>30202</v>
      </c>
      <c r="W690" s="444" t="s">
        <v>48</v>
      </c>
      <c r="X690" s="444" t="s">
        <v>2</v>
      </c>
      <c r="Y690" s="444" t="s">
        <v>2</v>
      </c>
      <c r="Z690" s="444" t="s">
        <v>3847</v>
      </c>
      <c r="AA690" s="444" t="s">
        <v>120</v>
      </c>
      <c r="AB690" s="444" t="s">
        <v>730</v>
      </c>
      <c r="AC690" s="444" t="s">
        <v>222</v>
      </c>
      <c r="AD690" s="444" t="s">
        <v>222</v>
      </c>
      <c r="AE690" s="444" t="s">
        <v>1103</v>
      </c>
      <c r="AF690" s="444" t="s">
        <v>2961</v>
      </c>
      <c r="AG690" s="444" t="s">
        <v>3204</v>
      </c>
      <c r="AH690" s="444">
        <v>25347402</v>
      </c>
      <c r="AI690" s="444" t="s">
        <v>4769</v>
      </c>
      <c r="AJ690" s="444" t="s">
        <v>3313</v>
      </c>
      <c r="AK690" s="447" t="s">
        <v>4769</v>
      </c>
      <c r="AL690" s="444" t="s">
        <v>4860</v>
      </c>
      <c r="AM690" s="444" t="s">
        <v>5664</v>
      </c>
      <c r="AO690" s="444" t="s">
        <v>5312</v>
      </c>
      <c r="AQ690" s="444" t="s">
        <v>5312</v>
      </c>
    </row>
    <row r="691" spans="4:46" x14ac:dyDescent="0.3">
      <c r="E691" s="445" t="s">
        <v>8308</v>
      </c>
      <c r="F691" s="446" t="s">
        <v>7450</v>
      </c>
      <c r="G691" s="444" t="s">
        <v>2788</v>
      </c>
      <c r="H691" s="444" t="s">
        <v>2789</v>
      </c>
      <c r="I691" s="444" t="s">
        <v>2790</v>
      </c>
      <c r="J691" s="444" t="s">
        <v>7</v>
      </c>
      <c r="K691" s="444" t="s">
        <v>103</v>
      </c>
      <c r="L691" s="444" t="s">
        <v>1</v>
      </c>
      <c r="M691" s="444" t="s">
        <v>110</v>
      </c>
      <c r="N691" s="444" t="s">
        <v>102</v>
      </c>
      <c r="O691" s="444" t="s">
        <v>5308</v>
      </c>
      <c r="P691" s="444" t="s">
        <v>13</v>
      </c>
      <c r="Q691" s="444" t="s">
        <v>6387</v>
      </c>
      <c r="R691" s="444" t="s">
        <v>33</v>
      </c>
      <c r="S691" s="444" t="s">
        <v>4393</v>
      </c>
      <c r="T691" s="444" t="s">
        <v>35</v>
      </c>
      <c r="U691" s="444" t="s">
        <v>5426</v>
      </c>
      <c r="V691" s="444">
        <v>40105</v>
      </c>
      <c r="W691" s="444" t="s">
        <v>102</v>
      </c>
      <c r="X691" s="444" t="s">
        <v>1</v>
      </c>
      <c r="Y691" s="444" t="s">
        <v>5</v>
      </c>
      <c r="Z691" s="444" t="s">
        <v>3887</v>
      </c>
      <c r="AA691" s="444" t="s">
        <v>103</v>
      </c>
      <c r="AB691" s="444" t="s">
        <v>103</v>
      </c>
      <c r="AC691" s="444" t="s">
        <v>5258</v>
      </c>
      <c r="AD691" s="444" t="s">
        <v>2795</v>
      </c>
      <c r="AE691" s="444" t="s">
        <v>1103</v>
      </c>
      <c r="AF691" s="444" t="s">
        <v>7451</v>
      </c>
      <c r="AG691" s="444" t="s">
        <v>3475</v>
      </c>
      <c r="AH691" s="444">
        <v>22005196</v>
      </c>
      <c r="AI691" s="444" t="s">
        <v>4769</v>
      </c>
      <c r="AJ691" s="444" t="s">
        <v>5259</v>
      </c>
      <c r="AK691" s="447" t="s">
        <v>7452</v>
      </c>
      <c r="AL691" s="444" t="s">
        <v>4788</v>
      </c>
      <c r="AM691" s="444" t="s">
        <v>5686</v>
      </c>
      <c r="AO691" s="444" t="s">
        <v>5312</v>
      </c>
      <c r="AQ691" s="444" t="s">
        <v>5312</v>
      </c>
    </row>
    <row r="692" spans="4:46" x14ac:dyDescent="0.3">
      <c r="E692" s="445" t="s">
        <v>8316</v>
      </c>
      <c r="F692" s="446" t="s">
        <v>7475</v>
      </c>
      <c r="G692" s="444" t="s">
        <v>3067</v>
      </c>
      <c r="H692" s="444" t="s">
        <v>3068</v>
      </c>
      <c r="I692" s="444" t="s">
        <v>3284</v>
      </c>
      <c r="J692" s="444" t="s">
        <v>9</v>
      </c>
      <c r="K692" s="444" t="s">
        <v>289</v>
      </c>
      <c r="L692" s="444" t="s">
        <v>1</v>
      </c>
      <c r="M692" s="444" t="s">
        <v>295</v>
      </c>
      <c r="N692" s="444" t="s">
        <v>102</v>
      </c>
      <c r="O692" s="444" t="s">
        <v>5308</v>
      </c>
      <c r="P692" s="444" t="s">
        <v>13</v>
      </c>
      <c r="Q692" s="444" t="s">
        <v>5309</v>
      </c>
      <c r="R692" s="444" t="s">
        <v>33</v>
      </c>
      <c r="S692" s="444" t="s">
        <v>4393</v>
      </c>
      <c r="T692" s="444" t="s">
        <v>35</v>
      </c>
      <c r="U692" s="444" t="s">
        <v>5426</v>
      </c>
      <c r="V692" s="444">
        <v>51001</v>
      </c>
      <c r="W692" s="444" t="s">
        <v>118</v>
      </c>
      <c r="X692" s="444" t="s">
        <v>11</v>
      </c>
      <c r="Y692" s="444" t="s">
        <v>1</v>
      </c>
      <c r="Z692" s="444" t="s">
        <v>3972</v>
      </c>
      <c r="AA692" s="444" t="s">
        <v>4789</v>
      </c>
      <c r="AB692" s="444" t="s">
        <v>247</v>
      </c>
      <c r="AC692" s="444" t="s">
        <v>247</v>
      </c>
      <c r="AD692" s="444" t="s">
        <v>1455</v>
      </c>
      <c r="AE692" s="444" t="s">
        <v>2987</v>
      </c>
      <c r="AF692" s="444" t="s">
        <v>4276</v>
      </c>
      <c r="AG692" s="444" t="s">
        <v>3207</v>
      </c>
      <c r="AH692" s="444">
        <v>26798400</v>
      </c>
      <c r="AI692" s="444" t="s">
        <v>4769</v>
      </c>
      <c r="AJ692" s="444" t="s">
        <v>3590</v>
      </c>
      <c r="AK692" s="447" t="s">
        <v>7476</v>
      </c>
      <c r="AL692" s="444" t="s">
        <v>5781</v>
      </c>
      <c r="AM692" s="444" t="s">
        <v>7477</v>
      </c>
      <c r="AO692" s="444" t="s">
        <v>5312</v>
      </c>
      <c r="AQ692" s="444" t="s">
        <v>5312</v>
      </c>
    </row>
    <row r="693" spans="4:46" x14ac:dyDescent="0.3">
      <c r="E693" s="445" t="s">
        <v>8325</v>
      </c>
      <c r="F693" s="446" t="s">
        <v>7502</v>
      </c>
      <c r="G693" s="444" t="s">
        <v>3285</v>
      </c>
      <c r="H693" s="444" t="s">
        <v>3286</v>
      </c>
      <c r="I693" s="444" t="s">
        <v>3287</v>
      </c>
      <c r="J693" s="444" t="s">
        <v>6</v>
      </c>
      <c r="K693" s="444" t="s">
        <v>756</v>
      </c>
      <c r="L693" s="444" t="s">
        <v>10</v>
      </c>
      <c r="M693" s="444" t="s">
        <v>15</v>
      </c>
      <c r="N693" s="444" t="s">
        <v>102</v>
      </c>
      <c r="O693" s="444" t="s">
        <v>5308</v>
      </c>
      <c r="P693" s="444" t="s">
        <v>13</v>
      </c>
      <c r="Q693" s="444" t="s">
        <v>6387</v>
      </c>
      <c r="R693" s="444" t="s">
        <v>33</v>
      </c>
      <c r="S693" s="444" t="s">
        <v>4393</v>
      </c>
      <c r="T693" s="444" t="s">
        <v>35</v>
      </c>
      <c r="U693" s="444" t="s">
        <v>5426</v>
      </c>
      <c r="V693" s="444">
        <v>30512</v>
      </c>
      <c r="W693" s="444" t="s">
        <v>48</v>
      </c>
      <c r="X693" s="444" t="s">
        <v>5</v>
      </c>
      <c r="Y693" s="444" t="s">
        <v>14</v>
      </c>
      <c r="Z693" s="444" t="s">
        <v>4719</v>
      </c>
      <c r="AA693" s="444" t="s">
        <v>120</v>
      </c>
      <c r="AB693" s="444" t="s">
        <v>756</v>
      </c>
      <c r="AC693" s="444" t="s">
        <v>5073</v>
      </c>
      <c r="AD693" s="444" t="s">
        <v>3343</v>
      </c>
      <c r="AE693" s="444" t="s">
        <v>1103</v>
      </c>
      <c r="AF693" s="444" t="s">
        <v>7503</v>
      </c>
      <c r="AG693" s="444" t="s">
        <v>3476</v>
      </c>
      <c r="AH693" s="444" t="s">
        <v>4769</v>
      </c>
      <c r="AI693" s="444" t="s">
        <v>4769</v>
      </c>
      <c r="AJ693" s="444" t="s">
        <v>7504</v>
      </c>
      <c r="AK693" s="447" t="s">
        <v>7505</v>
      </c>
      <c r="AL693" s="444" t="s">
        <v>5245</v>
      </c>
      <c r="AM693" s="444" t="s">
        <v>5675</v>
      </c>
      <c r="AO693" s="444" t="s">
        <v>5312</v>
      </c>
      <c r="AQ693" s="444" t="s">
        <v>5312</v>
      </c>
    </row>
    <row r="694" spans="4:46" x14ac:dyDescent="0.3">
      <c r="E694" s="445" t="s">
        <v>8331</v>
      </c>
      <c r="F694" s="446" t="s">
        <v>7517</v>
      </c>
      <c r="G694" s="444" t="s">
        <v>3517</v>
      </c>
      <c r="H694" s="444" t="s">
        <v>3518</v>
      </c>
      <c r="I694" s="444" t="s">
        <v>3523</v>
      </c>
      <c r="J694" s="444" t="s">
        <v>4742</v>
      </c>
      <c r="K694" s="444" t="s">
        <v>800</v>
      </c>
      <c r="L694" s="444" t="s">
        <v>2</v>
      </c>
      <c r="M694" s="444" t="s">
        <v>4730</v>
      </c>
      <c r="N694" s="444" t="s">
        <v>102</v>
      </c>
      <c r="O694" s="444" t="s">
        <v>5308</v>
      </c>
      <c r="P694" s="444" t="s">
        <v>13</v>
      </c>
      <c r="Q694" s="444" t="s">
        <v>5309</v>
      </c>
      <c r="R694" s="444" t="s">
        <v>33</v>
      </c>
      <c r="S694" s="444" t="s">
        <v>4393</v>
      </c>
      <c r="T694" s="444" t="s">
        <v>35</v>
      </c>
      <c r="U694" s="444" t="s">
        <v>5426</v>
      </c>
      <c r="V694" s="444">
        <v>60111</v>
      </c>
      <c r="W694" s="444" t="s">
        <v>72</v>
      </c>
      <c r="X694" s="444" t="s">
        <v>1</v>
      </c>
      <c r="Y694" s="444" t="s">
        <v>13</v>
      </c>
      <c r="Z694" s="444" t="s">
        <v>3988</v>
      </c>
      <c r="AA694" s="444" t="s">
        <v>73</v>
      </c>
      <c r="AB694" s="444" t="s">
        <v>73</v>
      </c>
      <c r="AC694" s="444" t="s">
        <v>735</v>
      </c>
      <c r="AD694" s="444" t="s">
        <v>492</v>
      </c>
      <c r="AE694" s="444" t="s">
        <v>5591</v>
      </c>
      <c r="AF694" s="444" t="s">
        <v>7518</v>
      </c>
      <c r="AG694" s="444" t="s">
        <v>3591</v>
      </c>
      <c r="AH694" s="444">
        <v>22636363</v>
      </c>
      <c r="AI694" s="444" t="s">
        <v>4769</v>
      </c>
      <c r="AJ694" s="444" t="s">
        <v>4545</v>
      </c>
      <c r="AK694" s="447" t="s">
        <v>7519</v>
      </c>
      <c r="AL694" s="444" t="s">
        <v>5797</v>
      </c>
      <c r="AM694" s="444" t="s">
        <v>5798</v>
      </c>
      <c r="AO694" s="444" t="s">
        <v>5312</v>
      </c>
      <c r="AQ694" s="444" t="s">
        <v>5312</v>
      </c>
    </row>
    <row r="695" spans="4:46" x14ac:dyDescent="0.3">
      <c r="E695" s="445" t="s">
        <v>8332</v>
      </c>
      <c r="F695" s="446" t="s">
        <v>7520</v>
      </c>
      <c r="G695" s="444" t="s">
        <v>914</v>
      </c>
      <c r="H695" s="444" t="s">
        <v>3519</v>
      </c>
      <c r="I695" s="444" t="s">
        <v>3524</v>
      </c>
      <c r="J695" s="444" t="s">
        <v>4739</v>
      </c>
      <c r="K695" s="444" t="s">
        <v>3281</v>
      </c>
      <c r="L695" s="444" t="s">
        <v>6</v>
      </c>
      <c r="M695" s="444" t="s">
        <v>4739</v>
      </c>
      <c r="N695" s="444" t="s">
        <v>102</v>
      </c>
      <c r="O695" s="444" t="s">
        <v>5308</v>
      </c>
      <c r="P695" s="444" t="s">
        <v>13</v>
      </c>
      <c r="Q695" s="444" t="s">
        <v>6387</v>
      </c>
      <c r="R695" s="444" t="s">
        <v>33</v>
      </c>
      <c r="S695" s="444" t="s">
        <v>4393</v>
      </c>
      <c r="T695" s="444" t="s">
        <v>35</v>
      </c>
      <c r="U695" s="444" t="s">
        <v>5426</v>
      </c>
      <c r="V695" s="444">
        <v>70302</v>
      </c>
      <c r="W695" s="444" t="s">
        <v>60</v>
      </c>
      <c r="X695" s="444" t="s">
        <v>3</v>
      </c>
      <c r="Y695" s="444" t="s">
        <v>2</v>
      </c>
      <c r="Z695" s="444" t="s">
        <v>4041</v>
      </c>
      <c r="AA695" s="444" t="s">
        <v>4215</v>
      </c>
      <c r="AB695" s="444" t="s">
        <v>738</v>
      </c>
      <c r="AC695" s="444" t="s">
        <v>5147</v>
      </c>
      <c r="AD695" s="444" t="s">
        <v>3526</v>
      </c>
      <c r="AE695" s="444" t="s">
        <v>5830</v>
      </c>
      <c r="AF695" s="444" t="s">
        <v>7521</v>
      </c>
      <c r="AG695" s="444" t="s">
        <v>4546</v>
      </c>
      <c r="AH695" s="444">
        <v>86213263</v>
      </c>
      <c r="AI695" s="444" t="s">
        <v>4769</v>
      </c>
      <c r="AJ695" s="444" t="s">
        <v>5260</v>
      </c>
      <c r="AK695" s="447" t="s">
        <v>7522</v>
      </c>
      <c r="AL695" s="444" t="s">
        <v>5237</v>
      </c>
      <c r="AM695" s="444" t="s">
        <v>7217</v>
      </c>
      <c r="AO695" s="444" t="s">
        <v>5312</v>
      </c>
      <c r="AQ695" s="444" t="s">
        <v>5312</v>
      </c>
    </row>
    <row r="696" spans="4:46" x14ac:dyDescent="0.3">
      <c r="E696" s="445" t="s">
        <v>8341</v>
      </c>
      <c r="F696" s="446" t="s">
        <v>7544</v>
      </c>
      <c r="G696" s="444" t="s">
        <v>4386</v>
      </c>
      <c r="H696" s="444" t="s">
        <v>4387</v>
      </c>
      <c r="I696" s="468" t="s">
        <v>7545</v>
      </c>
      <c r="J696" s="444" t="s">
        <v>3</v>
      </c>
      <c r="K696" s="444" t="s">
        <v>58</v>
      </c>
      <c r="L696" s="444" t="s">
        <v>4</v>
      </c>
      <c r="M696" s="444" t="s">
        <v>9</v>
      </c>
      <c r="N696" s="444" t="s">
        <v>102</v>
      </c>
      <c r="O696" s="444" t="s">
        <v>5308</v>
      </c>
      <c r="P696" s="444" t="s">
        <v>13</v>
      </c>
      <c r="Q696" s="444" t="s">
        <v>7139</v>
      </c>
      <c r="R696" s="444" t="s">
        <v>33</v>
      </c>
      <c r="S696" s="444" t="s">
        <v>4393</v>
      </c>
      <c r="T696" s="444" t="s">
        <v>33</v>
      </c>
      <c r="U696" s="444" t="s">
        <v>5310</v>
      </c>
      <c r="V696" s="444">
        <v>20104</v>
      </c>
      <c r="W696" s="444" t="s">
        <v>35</v>
      </c>
      <c r="X696" s="444" t="s">
        <v>1</v>
      </c>
      <c r="Y696" s="444" t="s">
        <v>4</v>
      </c>
      <c r="Z696" s="444" t="s">
        <v>3739</v>
      </c>
      <c r="AA696" s="444" t="s">
        <v>58</v>
      </c>
      <c r="AB696" s="444" t="s">
        <v>58</v>
      </c>
      <c r="AC696" s="444" t="s">
        <v>124</v>
      </c>
      <c r="AD696" s="444" t="s">
        <v>4392</v>
      </c>
      <c r="AE696" s="444" t="s">
        <v>1103</v>
      </c>
      <c r="AF696" s="444" t="s">
        <v>7546</v>
      </c>
      <c r="AG696" s="444" t="s">
        <v>4547</v>
      </c>
      <c r="AH696" s="444">
        <v>22150607</v>
      </c>
      <c r="AI696" s="444" t="s">
        <v>4769</v>
      </c>
      <c r="AJ696" s="444" t="s">
        <v>5261</v>
      </c>
      <c r="AK696" s="447" t="s">
        <v>7547</v>
      </c>
      <c r="AL696" s="444" t="s">
        <v>5061</v>
      </c>
      <c r="AM696" s="444" t="s">
        <v>6116</v>
      </c>
      <c r="AN696" s="444" t="s">
        <v>7142</v>
      </c>
      <c r="AO696" s="444" t="s">
        <v>5312</v>
      </c>
      <c r="AQ696" s="444" t="s">
        <v>5312</v>
      </c>
    </row>
    <row r="697" spans="4:46" x14ac:dyDescent="0.3">
      <c r="E697" s="445" t="s">
        <v>8355</v>
      </c>
      <c r="F697" s="446" t="s">
        <v>7604</v>
      </c>
      <c r="G697" s="444" t="s">
        <v>7605</v>
      </c>
      <c r="H697" s="444" t="s">
        <v>7606</v>
      </c>
      <c r="I697" s="444" t="s">
        <v>7607</v>
      </c>
      <c r="J697" s="444" t="s">
        <v>4</v>
      </c>
      <c r="K697" s="444" t="s">
        <v>57</v>
      </c>
      <c r="L697" s="444" t="s">
        <v>10</v>
      </c>
      <c r="M697" s="444" t="s">
        <v>10</v>
      </c>
      <c r="N697" s="444" t="s">
        <v>102</v>
      </c>
      <c r="O697" s="444" t="s">
        <v>5308</v>
      </c>
      <c r="P697" s="444" t="s">
        <v>13</v>
      </c>
      <c r="Q697" s="444" t="s">
        <v>7608</v>
      </c>
      <c r="R697" s="444" t="s">
        <v>33</v>
      </c>
      <c r="S697" s="444" t="s">
        <v>4393</v>
      </c>
      <c r="T697" s="444" t="s">
        <v>35</v>
      </c>
      <c r="U697" s="444" t="s">
        <v>5426</v>
      </c>
      <c r="V697" s="444">
        <v>20213</v>
      </c>
      <c r="W697" s="444" t="s">
        <v>35</v>
      </c>
      <c r="X697" s="444" t="s">
        <v>2</v>
      </c>
      <c r="Y697" s="444" t="s">
        <v>15</v>
      </c>
      <c r="Z697" s="444" t="s">
        <v>6252</v>
      </c>
      <c r="AA697" s="444" t="s">
        <v>58</v>
      </c>
      <c r="AB697" s="444" t="s">
        <v>4802</v>
      </c>
      <c r="AC697" s="444" t="s">
        <v>6253</v>
      </c>
      <c r="AD697" s="444" t="s">
        <v>203</v>
      </c>
      <c r="AE697" s="444" t="s">
        <v>5615</v>
      </c>
      <c r="AF697" s="444" t="s">
        <v>7609</v>
      </c>
      <c r="AG697" s="444" t="s">
        <v>7610</v>
      </c>
      <c r="AH697" s="444">
        <v>63145256</v>
      </c>
      <c r="AI697" s="444" t="s">
        <v>4769</v>
      </c>
      <c r="AJ697" s="444" t="s">
        <v>7611</v>
      </c>
      <c r="AK697" s="447" t="s">
        <v>7612</v>
      </c>
      <c r="AL697" s="444" t="s">
        <v>4995</v>
      </c>
      <c r="AM697" s="444" t="s">
        <v>5904</v>
      </c>
      <c r="AN697" s="444" t="s">
        <v>5317</v>
      </c>
      <c r="AO697" s="444" t="s">
        <v>5312</v>
      </c>
      <c r="AQ697" s="444" t="s">
        <v>5312</v>
      </c>
    </row>
    <row r="698" spans="4:46" x14ac:dyDescent="0.3">
      <c r="E698" s="449" t="s">
        <v>8361</v>
      </c>
      <c r="G698" s="463" t="s">
        <v>7645</v>
      </c>
      <c r="H698" s="463" t="s">
        <v>7646</v>
      </c>
      <c r="I698" s="464" t="s">
        <v>7647</v>
      </c>
      <c r="J698" s="463" t="s">
        <v>4741</v>
      </c>
      <c r="K698" s="464" t="s">
        <v>101</v>
      </c>
      <c r="L698" s="464" t="s">
        <v>4</v>
      </c>
      <c r="M698" s="464" t="s">
        <v>99</v>
      </c>
      <c r="N698" s="464" t="s">
        <v>102</v>
      </c>
      <c r="O698" s="464" t="s">
        <v>5308</v>
      </c>
      <c r="P698" s="464"/>
      <c r="Q698" s="464" t="s">
        <v>5603</v>
      </c>
      <c r="R698" s="464" t="s">
        <v>33</v>
      </c>
      <c r="S698" s="464" t="s">
        <v>4393</v>
      </c>
      <c r="T698" s="464" t="s">
        <v>35</v>
      </c>
      <c r="U698" s="464" t="s">
        <v>5426</v>
      </c>
      <c r="V698" s="464"/>
      <c r="W698" s="464"/>
      <c r="X698" s="464"/>
      <c r="Y698" s="464"/>
      <c r="Z698" s="464"/>
      <c r="AA698" s="464" t="s">
        <v>103</v>
      </c>
      <c r="AB698" s="464" t="s">
        <v>101</v>
      </c>
      <c r="AC698" s="464" t="s">
        <v>5145</v>
      </c>
      <c r="AD698" s="464" t="s">
        <v>515</v>
      </c>
      <c r="AE698" s="464" t="s">
        <v>5615</v>
      </c>
      <c r="AF698" s="464"/>
      <c r="AG698" s="464"/>
      <c r="AH698" s="464"/>
      <c r="AI698" s="464"/>
      <c r="AJ698" s="464"/>
      <c r="AK698" s="465"/>
      <c r="AL698" s="464"/>
      <c r="AM698" s="464"/>
      <c r="AN698" s="464"/>
      <c r="AO698" s="464" t="s">
        <v>5312</v>
      </c>
      <c r="AP698" s="464"/>
      <c r="AQ698" s="464" t="s">
        <v>5312</v>
      </c>
      <c r="AR698" s="464"/>
      <c r="AS698" s="464"/>
      <c r="AT698" s="464"/>
    </row>
    <row r="699" spans="4:46" x14ac:dyDescent="0.3">
      <c r="E699" s="445" t="s">
        <v>8352</v>
      </c>
      <c r="F699" s="446" t="s">
        <v>7582</v>
      </c>
      <c r="G699" s="444" t="s">
        <v>4949</v>
      </c>
      <c r="H699" s="442" t="s">
        <v>7583</v>
      </c>
      <c r="I699" s="444" t="s">
        <v>4943</v>
      </c>
      <c r="J699" s="444" t="s">
        <v>4729</v>
      </c>
      <c r="K699" s="444" t="s">
        <v>208</v>
      </c>
      <c r="L699" s="444" t="s">
        <v>1</v>
      </c>
      <c r="M699" s="444" t="s">
        <v>7</v>
      </c>
      <c r="N699" s="444" t="s">
        <v>102</v>
      </c>
      <c r="O699" s="444" t="s">
        <v>5308</v>
      </c>
      <c r="P699" s="444" t="s">
        <v>13</v>
      </c>
      <c r="Q699" s="444" t="s">
        <v>5826</v>
      </c>
      <c r="R699" s="444" t="s">
        <v>33</v>
      </c>
      <c r="S699" s="444" t="s">
        <v>4393</v>
      </c>
      <c r="T699" s="444" t="s">
        <v>33</v>
      </c>
      <c r="U699" s="444" t="s">
        <v>5310</v>
      </c>
      <c r="V699" s="444">
        <v>10501</v>
      </c>
      <c r="W699" s="444" t="s">
        <v>33</v>
      </c>
      <c r="X699" s="444" t="s">
        <v>5</v>
      </c>
      <c r="Y699" s="444" t="s">
        <v>1</v>
      </c>
      <c r="Z699" s="444" t="s">
        <v>3661</v>
      </c>
      <c r="AA699" s="444" t="s">
        <v>34</v>
      </c>
      <c r="AB699" s="444" t="s">
        <v>4944</v>
      </c>
      <c r="AC699" s="444" t="s">
        <v>398</v>
      </c>
      <c r="AD699" s="444" t="s">
        <v>4945</v>
      </c>
      <c r="AE699" s="444" t="s">
        <v>1103</v>
      </c>
      <c r="AF699" s="444" t="s">
        <v>7584</v>
      </c>
      <c r="AG699" s="444" t="s">
        <v>7585</v>
      </c>
      <c r="AH699" s="444">
        <v>87600683</v>
      </c>
      <c r="AI699" s="444" t="s">
        <v>4769</v>
      </c>
      <c r="AJ699" s="444" t="s">
        <v>7587</v>
      </c>
      <c r="AK699" s="447" t="s">
        <v>7586</v>
      </c>
      <c r="AL699" s="444" t="s">
        <v>4957</v>
      </c>
      <c r="AM699" s="444" t="s">
        <v>5435</v>
      </c>
      <c r="AO699" s="444" t="s">
        <v>5312</v>
      </c>
      <c r="AQ699" s="444" t="s">
        <v>5312</v>
      </c>
    </row>
    <row r="700" spans="4:46" x14ac:dyDescent="0.3">
      <c r="E700" s="445" t="s">
        <v>8353</v>
      </c>
      <c r="F700" s="446" t="s">
        <v>7588</v>
      </c>
      <c r="G700" s="444" t="s">
        <v>4950</v>
      </c>
      <c r="H700" s="442" t="s">
        <v>7589</v>
      </c>
      <c r="I700" s="444" t="s">
        <v>4946</v>
      </c>
      <c r="J700" s="444" t="s">
        <v>378</v>
      </c>
      <c r="K700" s="444" t="s">
        <v>4216</v>
      </c>
      <c r="L700" s="444" t="s">
        <v>1</v>
      </c>
      <c r="M700" s="444" t="s">
        <v>13</v>
      </c>
      <c r="N700" s="444" t="s">
        <v>102</v>
      </c>
      <c r="O700" s="444" t="s">
        <v>5308</v>
      </c>
      <c r="P700" s="444" t="s">
        <v>13</v>
      </c>
      <c r="Q700" s="444" t="s">
        <v>5826</v>
      </c>
      <c r="R700" s="444" t="s">
        <v>33</v>
      </c>
      <c r="S700" s="444" t="s">
        <v>4393</v>
      </c>
      <c r="T700" s="444" t="s">
        <v>35</v>
      </c>
      <c r="U700" s="444" t="s">
        <v>5426</v>
      </c>
      <c r="V700" s="444">
        <v>21301</v>
      </c>
      <c r="W700" s="444" t="s">
        <v>35</v>
      </c>
      <c r="X700" s="444" t="s">
        <v>15</v>
      </c>
      <c r="Y700" s="444" t="s">
        <v>1</v>
      </c>
      <c r="Z700" s="444" t="s">
        <v>3820</v>
      </c>
      <c r="AA700" s="444" t="s">
        <v>58</v>
      </c>
      <c r="AB700" s="444" t="s">
        <v>4947</v>
      </c>
      <c r="AC700" s="444" t="s">
        <v>4947</v>
      </c>
      <c r="AD700" s="444" t="s">
        <v>4947</v>
      </c>
      <c r="AE700" s="444" t="s">
        <v>5615</v>
      </c>
      <c r="AF700" s="444" t="s">
        <v>7590</v>
      </c>
      <c r="AG700" s="444" t="s">
        <v>7591</v>
      </c>
      <c r="AH700" s="444">
        <v>60049241</v>
      </c>
      <c r="AI700" s="444" t="s">
        <v>4769</v>
      </c>
      <c r="AJ700" s="444" t="s">
        <v>7593</v>
      </c>
      <c r="AK700" s="447" t="s">
        <v>7592</v>
      </c>
      <c r="AL700" s="444" t="s">
        <v>5114</v>
      </c>
      <c r="AM700" s="444" t="s">
        <v>7594</v>
      </c>
      <c r="AO700" s="444" t="s">
        <v>5312</v>
      </c>
      <c r="AQ700" s="444" t="s">
        <v>5312</v>
      </c>
    </row>
    <row r="701" spans="4:46" x14ac:dyDescent="0.3">
      <c r="E701" s="445" t="s">
        <v>8351</v>
      </c>
      <c r="F701" s="446" t="s">
        <v>7577</v>
      </c>
      <c r="G701" s="444" t="s">
        <v>4948</v>
      </c>
      <c r="H701" s="442" t="s">
        <v>7578</v>
      </c>
      <c r="I701" s="444" t="s">
        <v>4942</v>
      </c>
      <c r="J701" s="444" t="s">
        <v>2</v>
      </c>
      <c r="K701" s="444" t="s">
        <v>164</v>
      </c>
      <c r="L701" s="444" t="s">
        <v>1</v>
      </c>
      <c r="M701" s="444" t="s">
        <v>5</v>
      </c>
      <c r="N701" s="444" t="s">
        <v>102</v>
      </c>
      <c r="O701" s="444" t="s">
        <v>5308</v>
      </c>
      <c r="P701" s="444" t="s">
        <v>13</v>
      </c>
      <c r="Q701" s="444" t="s">
        <v>5826</v>
      </c>
      <c r="R701" s="444" t="s">
        <v>33</v>
      </c>
      <c r="S701" s="444" t="s">
        <v>4393</v>
      </c>
      <c r="T701" s="444" t="s">
        <v>33</v>
      </c>
      <c r="U701" s="444" t="s">
        <v>5310</v>
      </c>
      <c r="V701" s="444">
        <v>10401</v>
      </c>
      <c r="W701" s="444" t="s">
        <v>33</v>
      </c>
      <c r="X701" s="444" t="s">
        <v>4</v>
      </c>
      <c r="Y701" s="444" t="s">
        <v>1</v>
      </c>
      <c r="Z701" s="444" t="s">
        <v>3653</v>
      </c>
      <c r="AA701" s="444" t="s">
        <v>34</v>
      </c>
      <c r="AB701" s="444" t="s">
        <v>164</v>
      </c>
      <c r="AC701" s="444" t="s">
        <v>222</v>
      </c>
      <c r="AD701" s="444" t="s">
        <v>222</v>
      </c>
      <c r="AE701" s="444" t="s">
        <v>1103</v>
      </c>
      <c r="AF701" s="444" t="s">
        <v>7579</v>
      </c>
      <c r="AG701" s="444" t="s">
        <v>7580</v>
      </c>
      <c r="AH701" s="444">
        <v>87125152</v>
      </c>
      <c r="AI701" s="444" t="s">
        <v>4769</v>
      </c>
      <c r="AJ701" s="444" t="s">
        <v>3618</v>
      </c>
      <c r="AK701" s="447" t="s">
        <v>7581</v>
      </c>
      <c r="AL701" s="444" t="s">
        <v>4932</v>
      </c>
      <c r="AM701" s="444" t="s">
        <v>5431</v>
      </c>
      <c r="AO701" s="444" t="s">
        <v>5312</v>
      </c>
      <c r="AQ701" s="444" t="s">
        <v>5312</v>
      </c>
    </row>
    <row r="702" spans="4:46" x14ac:dyDescent="0.3">
      <c r="E702" s="445" t="s">
        <v>8349</v>
      </c>
      <c r="F702" s="446" t="s">
        <v>7570</v>
      </c>
      <c r="G702" s="444" t="s">
        <v>4757</v>
      </c>
      <c r="H702" s="444" t="s">
        <v>4758</v>
      </c>
      <c r="I702" s="444" t="s">
        <v>4759</v>
      </c>
      <c r="J702" s="444" t="s">
        <v>15</v>
      </c>
      <c r="K702" s="444" t="s">
        <v>440</v>
      </c>
      <c r="L702" s="444" t="s">
        <v>3</v>
      </c>
      <c r="M702" s="444" t="s">
        <v>4734</v>
      </c>
      <c r="N702" s="444" t="s">
        <v>102</v>
      </c>
      <c r="O702" s="444" t="s">
        <v>5308</v>
      </c>
      <c r="P702" s="444" t="s">
        <v>13</v>
      </c>
      <c r="Q702" s="444" t="s">
        <v>5826</v>
      </c>
      <c r="R702" s="444" t="s">
        <v>33</v>
      </c>
      <c r="S702" s="444" t="s">
        <v>4393</v>
      </c>
      <c r="T702" s="444" t="s">
        <v>33</v>
      </c>
      <c r="U702" s="444" t="s">
        <v>5310</v>
      </c>
      <c r="V702" s="444">
        <v>60901</v>
      </c>
      <c r="W702" s="444" t="s">
        <v>72</v>
      </c>
      <c r="X702" s="444" t="s">
        <v>10</v>
      </c>
      <c r="Y702" s="444" t="s">
        <v>1</v>
      </c>
      <c r="Z702" s="444" t="s">
        <v>4024</v>
      </c>
      <c r="AA702" s="444" t="s">
        <v>73</v>
      </c>
      <c r="AB702" s="444" t="s">
        <v>5201</v>
      </c>
      <c r="AC702" s="444" t="s">
        <v>5201</v>
      </c>
      <c r="AD702" s="444" t="s">
        <v>52</v>
      </c>
      <c r="AE702" s="444" t="s">
        <v>5591</v>
      </c>
      <c r="AF702" s="444" t="s">
        <v>7571</v>
      </c>
      <c r="AG702" s="444" t="s">
        <v>7572</v>
      </c>
      <c r="AH702" s="444">
        <v>61435814</v>
      </c>
      <c r="AI702" s="444">
        <v>84950320</v>
      </c>
      <c r="AJ702" s="444" t="s">
        <v>5262</v>
      </c>
      <c r="AK702" s="447" t="s">
        <v>7573</v>
      </c>
      <c r="AL702" s="444" t="s">
        <v>5202</v>
      </c>
      <c r="AM702" s="444" t="s">
        <v>6980</v>
      </c>
      <c r="AO702" s="444" t="s">
        <v>5312</v>
      </c>
      <c r="AQ702" s="444" t="s">
        <v>5312</v>
      </c>
    </row>
    <row r="703" spans="4:46" x14ac:dyDescent="0.3">
      <c r="E703" s="445" t="s">
        <v>8333</v>
      </c>
      <c r="F703" s="446" t="s">
        <v>7523</v>
      </c>
      <c r="G703" s="444" t="s">
        <v>3617</v>
      </c>
      <c r="H703" s="444" t="s">
        <v>4753</v>
      </c>
      <c r="I703" s="444" t="s">
        <v>7524</v>
      </c>
      <c r="J703" s="444" t="s">
        <v>99</v>
      </c>
      <c r="K703" s="444" t="s">
        <v>71</v>
      </c>
      <c r="L703" s="444" t="s">
        <v>5</v>
      </c>
      <c r="M703" s="444" t="s">
        <v>4741</v>
      </c>
      <c r="N703" s="444" t="s">
        <v>102</v>
      </c>
      <c r="O703" s="444" t="s">
        <v>5308</v>
      </c>
      <c r="P703" s="444" t="s">
        <v>13</v>
      </c>
      <c r="Q703" s="444" t="s">
        <v>5826</v>
      </c>
      <c r="R703" s="444" t="s">
        <v>33</v>
      </c>
      <c r="S703" s="444" t="s">
        <v>4393</v>
      </c>
      <c r="T703" s="444" t="s">
        <v>35</v>
      </c>
      <c r="U703" s="444" t="s">
        <v>5426</v>
      </c>
      <c r="V703" s="444">
        <v>60801</v>
      </c>
      <c r="W703" s="444" t="s">
        <v>72</v>
      </c>
      <c r="X703" s="444" t="s">
        <v>9</v>
      </c>
      <c r="Y703" s="444" t="s">
        <v>1</v>
      </c>
      <c r="Z703" s="444" t="s">
        <v>4020</v>
      </c>
      <c r="AA703" s="444" t="s">
        <v>73</v>
      </c>
      <c r="AB703" s="444" t="s">
        <v>4893</v>
      </c>
      <c r="AC703" s="444" t="s">
        <v>729</v>
      </c>
      <c r="AD703" s="444" t="s">
        <v>46</v>
      </c>
      <c r="AE703" s="444" t="s">
        <v>5531</v>
      </c>
      <c r="AF703" s="444" t="s">
        <v>4620</v>
      </c>
      <c r="AG703" s="444" t="s">
        <v>3619</v>
      </c>
      <c r="AH703" s="444">
        <v>21006222</v>
      </c>
      <c r="AI703" s="444" t="s">
        <v>4769</v>
      </c>
      <c r="AJ703" s="444" t="s">
        <v>7525</v>
      </c>
      <c r="AK703" s="447" t="s">
        <v>7526</v>
      </c>
      <c r="AL703" s="444" t="s">
        <v>4894</v>
      </c>
      <c r="AM703" s="444" t="s">
        <v>5818</v>
      </c>
      <c r="AO703" s="444" t="s">
        <v>5312</v>
      </c>
      <c r="AQ703" s="444" t="s">
        <v>5312</v>
      </c>
    </row>
    <row r="704" spans="4:46" x14ac:dyDescent="0.3">
      <c r="E704" s="445" t="s">
        <v>8318</v>
      </c>
      <c r="F704" s="446" t="s">
        <v>7481</v>
      </c>
      <c r="G704" s="444" t="s">
        <v>3220</v>
      </c>
      <c r="H704" s="444" t="s">
        <v>4750</v>
      </c>
      <c r="I704" s="444" t="s">
        <v>3221</v>
      </c>
      <c r="J704" s="444" t="s">
        <v>10</v>
      </c>
      <c r="K704" s="444" t="s">
        <v>786</v>
      </c>
      <c r="L704" s="444" t="s">
        <v>1</v>
      </c>
      <c r="M704" s="444" t="s">
        <v>743</v>
      </c>
      <c r="N704" s="444" t="s">
        <v>102</v>
      </c>
      <c r="O704" s="444" t="s">
        <v>5308</v>
      </c>
      <c r="P704" s="444" t="s">
        <v>13</v>
      </c>
      <c r="Q704" s="444" t="s">
        <v>6561</v>
      </c>
      <c r="R704" s="444" t="s">
        <v>33</v>
      </c>
      <c r="S704" s="444" t="s">
        <v>4393</v>
      </c>
      <c r="T704" s="444" t="s">
        <v>33</v>
      </c>
      <c r="U704" s="444" t="s">
        <v>5310</v>
      </c>
      <c r="V704" s="444">
        <v>50201</v>
      </c>
      <c r="W704" s="444" t="s">
        <v>118</v>
      </c>
      <c r="X704" s="444" t="s">
        <v>2</v>
      </c>
      <c r="Y704" s="444" t="s">
        <v>1</v>
      </c>
      <c r="Z704" s="444" t="s">
        <v>3931</v>
      </c>
      <c r="AA704" s="444" t="s">
        <v>4789</v>
      </c>
      <c r="AB704" s="444" t="s">
        <v>786</v>
      </c>
      <c r="AC704" s="444" t="s">
        <v>786</v>
      </c>
      <c r="AD704" s="444" t="s">
        <v>786</v>
      </c>
      <c r="AE704" s="444" t="s">
        <v>2987</v>
      </c>
      <c r="AF704" s="444" t="s">
        <v>3264</v>
      </c>
      <c r="AG704" s="444" t="s">
        <v>3263</v>
      </c>
      <c r="AH704" s="444">
        <v>25626238</v>
      </c>
      <c r="AI704" s="444" t="s">
        <v>4769</v>
      </c>
      <c r="AJ704" s="444" t="s">
        <v>3262</v>
      </c>
      <c r="AK704" s="447" t="s">
        <v>7482</v>
      </c>
      <c r="AL704" s="444" t="s">
        <v>4839</v>
      </c>
      <c r="AM704" s="444" t="s">
        <v>6057</v>
      </c>
      <c r="AO704" s="444" t="s">
        <v>5312</v>
      </c>
      <c r="AQ704" s="444" t="s">
        <v>5312</v>
      </c>
    </row>
    <row r="705" spans="4:46" x14ac:dyDescent="0.3">
      <c r="E705" s="445" t="s">
        <v>8321</v>
      </c>
      <c r="F705" s="446" t="s">
        <v>7489</v>
      </c>
      <c r="G705" s="444" t="s">
        <v>3225</v>
      </c>
      <c r="H705" s="444" t="s">
        <v>4751</v>
      </c>
      <c r="I705" s="444" t="s">
        <v>3226</v>
      </c>
      <c r="J705" s="444" t="s">
        <v>4741</v>
      </c>
      <c r="K705" s="444" t="s">
        <v>101</v>
      </c>
      <c r="L705" s="444" t="s">
        <v>2</v>
      </c>
      <c r="M705" s="444" t="s">
        <v>99</v>
      </c>
      <c r="N705" s="444" t="s">
        <v>102</v>
      </c>
      <c r="O705" s="444" t="s">
        <v>5308</v>
      </c>
      <c r="P705" s="444" t="s">
        <v>13</v>
      </c>
      <c r="Q705" s="444" t="s">
        <v>6561</v>
      </c>
      <c r="R705" s="444" t="s">
        <v>33</v>
      </c>
      <c r="S705" s="444" t="s">
        <v>4393</v>
      </c>
      <c r="T705" s="444" t="s">
        <v>35</v>
      </c>
      <c r="U705" s="444" t="s">
        <v>5426</v>
      </c>
      <c r="V705" s="444">
        <v>41003</v>
      </c>
      <c r="W705" s="444" t="s">
        <v>102</v>
      </c>
      <c r="X705" s="444" t="s">
        <v>11</v>
      </c>
      <c r="Y705" s="444" t="s">
        <v>3</v>
      </c>
      <c r="Z705" s="444" t="s">
        <v>4366</v>
      </c>
      <c r="AA705" s="444" t="s">
        <v>103</v>
      </c>
      <c r="AB705" s="444" t="s">
        <v>101</v>
      </c>
      <c r="AC705" s="444" t="s">
        <v>5145</v>
      </c>
      <c r="AD705" s="444" t="s">
        <v>3266</v>
      </c>
      <c r="AE705" s="444" t="s">
        <v>5615</v>
      </c>
      <c r="AF705" s="444" t="s">
        <v>7490</v>
      </c>
      <c r="AG705" s="444" t="s">
        <v>3267</v>
      </c>
      <c r="AH705" s="444">
        <v>25626073</v>
      </c>
      <c r="AI705" s="444">
        <v>25626072</v>
      </c>
      <c r="AJ705" s="444" t="s">
        <v>3385</v>
      </c>
      <c r="AK705" s="447" t="s">
        <v>7491</v>
      </c>
      <c r="AL705" s="444" t="s">
        <v>5146</v>
      </c>
      <c r="AM705" s="444" t="s">
        <v>6056</v>
      </c>
      <c r="AO705" s="444" t="s">
        <v>5312</v>
      </c>
      <c r="AQ705" s="444" t="s">
        <v>5312</v>
      </c>
    </row>
    <row r="706" spans="4:46" x14ac:dyDescent="0.3">
      <c r="E706" s="445" t="s">
        <v>8159</v>
      </c>
      <c r="F706" s="446" t="s">
        <v>7024</v>
      </c>
      <c r="G706" s="444" t="s">
        <v>1212</v>
      </c>
      <c r="H706" s="444" t="s">
        <v>4747</v>
      </c>
      <c r="I706" s="444" t="s">
        <v>3215</v>
      </c>
      <c r="J706" s="444" t="s">
        <v>99</v>
      </c>
      <c r="K706" s="444" t="s">
        <v>71</v>
      </c>
      <c r="L706" s="444" t="s">
        <v>11</v>
      </c>
      <c r="M706" s="444" t="s">
        <v>4741</v>
      </c>
      <c r="N706" s="444" t="s">
        <v>102</v>
      </c>
      <c r="O706" s="444" t="s">
        <v>5308</v>
      </c>
      <c r="P706" s="444" t="s">
        <v>13</v>
      </c>
      <c r="Q706" s="444" t="s">
        <v>6561</v>
      </c>
      <c r="R706" s="444" t="s">
        <v>33</v>
      </c>
      <c r="S706" s="444" t="s">
        <v>4393</v>
      </c>
      <c r="T706" s="444" t="s">
        <v>33</v>
      </c>
      <c r="U706" s="444" t="s">
        <v>5310</v>
      </c>
      <c r="V706" s="444">
        <v>61003</v>
      </c>
      <c r="W706" s="444" t="s">
        <v>72</v>
      </c>
      <c r="X706" s="444" t="s">
        <v>11</v>
      </c>
      <c r="Y706" s="444" t="s">
        <v>3</v>
      </c>
      <c r="Z706" s="444" t="s">
        <v>4027</v>
      </c>
      <c r="AA706" s="444" t="s">
        <v>73</v>
      </c>
      <c r="AB706" s="444" t="s">
        <v>4854</v>
      </c>
      <c r="AC706" s="444" t="s">
        <v>4855</v>
      </c>
      <c r="AD706" s="444" t="s">
        <v>527</v>
      </c>
      <c r="AE706" s="444" t="s">
        <v>5531</v>
      </c>
      <c r="AF706" s="444" t="s">
        <v>7025</v>
      </c>
      <c r="AG706" s="444" t="s">
        <v>7026</v>
      </c>
      <c r="AH706" s="444">
        <v>25626315</v>
      </c>
      <c r="AI706" s="444">
        <v>25626306</v>
      </c>
      <c r="AJ706" s="444" t="s">
        <v>3256</v>
      </c>
      <c r="AK706" s="447" t="s">
        <v>7027</v>
      </c>
      <c r="AL706" s="444" t="s">
        <v>5823</v>
      </c>
      <c r="AM706" s="444" t="s">
        <v>5824</v>
      </c>
      <c r="AO706" s="444" t="s">
        <v>5312</v>
      </c>
      <c r="AQ706" s="444" t="s">
        <v>5312</v>
      </c>
    </row>
    <row r="707" spans="4:46" x14ac:dyDescent="0.3">
      <c r="E707" s="445" t="s">
        <v>8001</v>
      </c>
      <c r="F707" s="446" t="s">
        <v>6560</v>
      </c>
      <c r="G707" s="444" t="s">
        <v>486</v>
      </c>
      <c r="H707" s="444" t="s">
        <v>4743</v>
      </c>
      <c r="I707" s="444" t="s">
        <v>3214</v>
      </c>
      <c r="J707" s="444" t="s">
        <v>7</v>
      </c>
      <c r="K707" s="444" t="s">
        <v>103</v>
      </c>
      <c r="L707" s="444" t="s">
        <v>1</v>
      </c>
      <c r="M707" s="444" t="s">
        <v>110</v>
      </c>
      <c r="N707" s="444" t="s">
        <v>102</v>
      </c>
      <c r="O707" s="444" t="s">
        <v>5308</v>
      </c>
      <c r="P707" s="444" t="s">
        <v>13</v>
      </c>
      <c r="Q707" s="444" t="s">
        <v>6561</v>
      </c>
      <c r="R707" s="444" t="s">
        <v>33</v>
      </c>
      <c r="S707" s="444" t="s">
        <v>4393</v>
      </c>
      <c r="T707" s="444" t="s">
        <v>33</v>
      </c>
      <c r="U707" s="444" t="s">
        <v>5310</v>
      </c>
      <c r="V707" s="444">
        <v>40101</v>
      </c>
      <c r="W707" s="444" t="s">
        <v>102</v>
      </c>
      <c r="X707" s="444" t="s">
        <v>1</v>
      </c>
      <c r="Y707" s="444" t="s">
        <v>1</v>
      </c>
      <c r="Z707" s="444" t="s">
        <v>3883</v>
      </c>
      <c r="AA707" s="444" t="s">
        <v>103</v>
      </c>
      <c r="AB707" s="444" t="s">
        <v>103</v>
      </c>
      <c r="AC707" s="444" t="s">
        <v>103</v>
      </c>
      <c r="AD707" s="444" t="s">
        <v>3251</v>
      </c>
      <c r="AE707" s="444" t="s">
        <v>1103</v>
      </c>
      <c r="AF707" s="444" t="s">
        <v>6562</v>
      </c>
      <c r="AG707" s="444" t="s">
        <v>4305</v>
      </c>
      <c r="AH707" s="444">
        <v>22773113</v>
      </c>
      <c r="AI707" s="444" t="s">
        <v>4769</v>
      </c>
      <c r="AJ707" s="444" t="s">
        <v>4586</v>
      </c>
      <c r="AK707" s="447" t="s">
        <v>6563</v>
      </c>
      <c r="AL707" s="444" t="s">
        <v>4788</v>
      </c>
      <c r="AM707" s="444" t="s">
        <v>5686</v>
      </c>
      <c r="AO707" s="444" t="s">
        <v>5312</v>
      </c>
      <c r="AQ707" s="444" t="s">
        <v>5312</v>
      </c>
    </row>
    <row r="708" spans="4:46" x14ac:dyDescent="0.3">
      <c r="E708" s="445" t="s">
        <v>8114</v>
      </c>
      <c r="F708" s="446" t="s">
        <v>6889</v>
      </c>
      <c r="G708" s="444" t="s">
        <v>465</v>
      </c>
      <c r="H708" s="444" t="s">
        <v>4746</v>
      </c>
      <c r="I708" s="444" t="s">
        <v>2207</v>
      </c>
      <c r="J708" s="444" t="s">
        <v>14</v>
      </c>
      <c r="K708" s="444" t="s">
        <v>73</v>
      </c>
      <c r="L708" s="444" t="s">
        <v>5</v>
      </c>
      <c r="M708" s="444" t="s">
        <v>741</v>
      </c>
      <c r="N708" s="444" t="s">
        <v>102</v>
      </c>
      <c r="O708" s="444" t="s">
        <v>5308</v>
      </c>
      <c r="P708" s="444" t="s">
        <v>13</v>
      </c>
      <c r="Q708" s="444" t="s">
        <v>5826</v>
      </c>
      <c r="R708" s="444" t="s">
        <v>33</v>
      </c>
      <c r="S708" s="444" t="s">
        <v>4393</v>
      </c>
      <c r="T708" s="444" t="s">
        <v>33</v>
      </c>
      <c r="U708" s="444" t="s">
        <v>5310</v>
      </c>
      <c r="V708" s="444">
        <v>60101</v>
      </c>
      <c r="W708" s="444" t="s">
        <v>72</v>
      </c>
      <c r="X708" s="444" t="s">
        <v>1</v>
      </c>
      <c r="Y708" s="444" t="s">
        <v>1</v>
      </c>
      <c r="Z708" s="444" t="s">
        <v>3979</v>
      </c>
      <c r="AA708" s="444" t="s">
        <v>73</v>
      </c>
      <c r="AB708" s="444" t="s">
        <v>73</v>
      </c>
      <c r="AC708" s="444" t="s">
        <v>73</v>
      </c>
      <c r="AD708" s="444" t="s">
        <v>830</v>
      </c>
      <c r="AE708" s="444" t="s">
        <v>5591</v>
      </c>
      <c r="AF708" s="444" t="s">
        <v>2766</v>
      </c>
      <c r="AG708" s="444" t="s">
        <v>2765</v>
      </c>
      <c r="AH708" s="444">
        <v>26614936</v>
      </c>
      <c r="AI708" s="444">
        <v>26614936</v>
      </c>
      <c r="AJ708" s="444" t="s">
        <v>3376</v>
      </c>
      <c r="AK708" s="447" t="s">
        <v>5184</v>
      </c>
      <c r="AL708" s="444" t="s">
        <v>4792</v>
      </c>
      <c r="AM708" s="444" t="s">
        <v>5786</v>
      </c>
      <c r="AO708" s="444" t="s">
        <v>5312</v>
      </c>
      <c r="AQ708" s="444" t="s">
        <v>5312</v>
      </c>
    </row>
    <row r="709" spans="4:46" x14ac:dyDescent="0.3">
      <c r="E709" s="445" t="s">
        <v>7802</v>
      </c>
      <c r="F709" s="446" t="s">
        <v>5905</v>
      </c>
      <c r="G709" s="444" t="s">
        <v>1095</v>
      </c>
      <c r="H709" s="444" t="s">
        <v>4196</v>
      </c>
      <c r="I709" s="444" t="s">
        <v>1678</v>
      </c>
      <c r="J709" s="444" t="s">
        <v>4</v>
      </c>
      <c r="K709" s="444" t="s">
        <v>57</v>
      </c>
      <c r="L709" s="444" t="s">
        <v>3</v>
      </c>
      <c r="M709" s="444" t="s">
        <v>10</v>
      </c>
      <c r="N709" s="444" t="s">
        <v>102</v>
      </c>
      <c r="O709" s="444" t="s">
        <v>5308</v>
      </c>
      <c r="P709" s="444" t="s">
        <v>13</v>
      </c>
      <c r="Q709" s="444" t="s">
        <v>5826</v>
      </c>
      <c r="R709" s="444" t="s">
        <v>33</v>
      </c>
      <c r="S709" s="444" t="s">
        <v>4393</v>
      </c>
      <c r="T709" s="444" t="s">
        <v>33</v>
      </c>
      <c r="U709" s="444" t="s">
        <v>5310</v>
      </c>
      <c r="V709" s="444">
        <v>20209</v>
      </c>
      <c r="W709" s="444" t="s">
        <v>35</v>
      </c>
      <c r="X709" s="444" t="s">
        <v>2</v>
      </c>
      <c r="Y709" s="444" t="s">
        <v>10</v>
      </c>
      <c r="Z709" s="444" t="s">
        <v>3757</v>
      </c>
      <c r="AA709" s="444" t="s">
        <v>58</v>
      </c>
      <c r="AB709" s="444" t="s">
        <v>4802</v>
      </c>
      <c r="AC709" s="444" t="s">
        <v>4803</v>
      </c>
      <c r="AD709" s="444" t="s">
        <v>228</v>
      </c>
      <c r="AE709" s="444" t="s">
        <v>1103</v>
      </c>
      <c r="AF709" s="444" t="s">
        <v>5906</v>
      </c>
      <c r="AG709" s="444" t="s">
        <v>1679</v>
      </c>
      <c r="AH709" s="444">
        <v>89815397</v>
      </c>
      <c r="AI709" s="444">
        <v>25117116</v>
      </c>
      <c r="AJ709" s="444" t="s">
        <v>4063</v>
      </c>
      <c r="AK709" s="447" t="s">
        <v>5907</v>
      </c>
      <c r="AL709" s="444" t="s">
        <v>4804</v>
      </c>
      <c r="AM709" s="444" t="s">
        <v>5580</v>
      </c>
      <c r="AO709" s="444" t="s">
        <v>5312</v>
      </c>
      <c r="AQ709" s="444" t="s">
        <v>5312</v>
      </c>
    </row>
    <row r="710" spans="4:46" x14ac:dyDescent="0.3">
      <c r="E710" s="445" t="s">
        <v>7791</v>
      </c>
      <c r="F710" s="446" t="s">
        <v>5874</v>
      </c>
      <c r="G710" s="444" t="s">
        <v>1099</v>
      </c>
      <c r="H710" s="444" t="s">
        <v>4737</v>
      </c>
      <c r="I710" s="444" t="s">
        <v>3344</v>
      </c>
      <c r="J710" s="444" t="s">
        <v>4730</v>
      </c>
      <c r="K710" s="444" t="s">
        <v>3279</v>
      </c>
      <c r="L710" s="444" t="s">
        <v>3</v>
      </c>
      <c r="M710" s="444" t="s">
        <v>2</v>
      </c>
      <c r="N710" s="444" t="s">
        <v>102</v>
      </c>
      <c r="O710" s="444" t="s">
        <v>5308</v>
      </c>
      <c r="P710" s="444" t="s">
        <v>13</v>
      </c>
      <c r="Q710" s="444" t="s">
        <v>5826</v>
      </c>
      <c r="R710" s="444" t="s">
        <v>33</v>
      </c>
      <c r="S710" s="444" t="s">
        <v>4393</v>
      </c>
      <c r="T710" s="444" t="s">
        <v>33</v>
      </c>
      <c r="U710" s="444" t="s">
        <v>5310</v>
      </c>
      <c r="V710" s="444">
        <v>11501</v>
      </c>
      <c r="W710" s="444" t="s">
        <v>33</v>
      </c>
      <c r="X710" s="444" t="s">
        <v>99</v>
      </c>
      <c r="Y710" s="444" t="s">
        <v>1</v>
      </c>
      <c r="Z710" s="444" t="s">
        <v>3710</v>
      </c>
      <c r="AA710" s="444" t="s">
        <v>34</v>
      </c>
      <c r="AB710" s="444" t="s">
        <v>4783</v>
      </c>
      <c r="AC710" s="444" t="s">
        <v>228</v>
      </c>
      <c r="AD710" s="444" t="s">
        <v>782</v>
      </c>
      <c r="AE710" s="444" t="s">
        <v>1103</v>
      </c>
      <c r="AF710" s="444" t="s">
        <v>5875</v>
      </c>
      <c r="AG710" s="444" t="s">
        <v>3494</v>
      </c>
      <c r="AH710" s="444">
        <v>22254017</v>
      </c>
      <c r="AI710" s="444">
        <v>22830771</v>
      </c>
      <c r="AJ710" s="444" t="s">
        <v>4992</v>
      </c>
      <c r="AK710" s="447" t="s">
        <v>5876</v>
      </c>
      <c r="AL710" s="444" t="s">
        <v>4941</v>
      </c>
      <c r="AM710" s="444" t="s">
        <v>5498</v>
      </c>
      <c r="AO710" s="444" t="s">
        <v>5312</v>
      </c>
      <c r="AQ710" s="444" t="s">
        <v>5312</v>
      </c>
    </row>
    <row r="711" spans="4:46" x14ac:dyDescent="0.3">
      <c r="E711" s="445" t="s">
        <v>7857</v>
      </c>
      <c r="F711" s="446" t="s">
        <v>6095</v>
      </c>
      <c r="G711" s="444" t="s">
        <v>322</v>
      </c>
      <c r="H711" s="444" t="s">
        <v>4137</v>
      </c>
      <c r="I711" s="444" t="s">
        <v>1758</v>
      </c>
      <c r="J711" s="444" t="s">
        <v>62</v>
      </c>
      <c r="K711" s="444" t="s">
        <v>109</v>
      </c>
      <c r="L711" s="444" t="s">
        <v>2</v>
      </c>
      <c r="M711" s="444" t="s">
        <v>11</v>
      </c>
      <c r="N711" s="444" t="s">
        <v>102</v>
      </c>
      <c r="O711" s="444" t="s">
        <v>5308</v>
      </c>
      <c r="P711" s="444" t="s">
        <v>13</v>
      </c>
      <c r="Q711" s="444" t="s">
        <v>5826</v>
      </c>
      <c r="R711" s="444" t="s">
        <v>33</v>
      </c>
      <c r="S711" s="444" t="s">
        <v>4393</v>
      </c>
      <c r="T711" s="444" t="s">
        <v>33</v>
      </c>
      <c r="U711" s="444" t="s">
        <v>5310</v>
      </c>
      <c r="V711" s="444">
        <v>21002</v>
      </c>
      <c r="W711" s="444" t="s">
        <v>35</v>
      </c>
      <c r="X711" s="444" t="s">
        <v>11</v>
      </c>
      <c r="Y711" s="444" t="s">
        <v>2</v>
      </c>
      <c r="Z711" s="444" t="s">
        <v>3801</v>
      </c>
      <c r="AA711" s="444" t="s">
        <v>58</v>
      </c>
      <c r="AB711" s="444" t="s">
        <v>109</v>
      </c>
      <c r="AC711" s="444" t="s">
        <v>127</v>
      </c>
      <c r="AD711" s="444" t="s">
        <v>690</v>
      </c>
      <c r="AE711" s="444" t="s">
        <v>5615</v>
      </c>
      <c r="AF711" s="444" t="s">
        <v>5029</v>
      </c>
      <c r="AG711" s="444" t="s">
        <v>4138</v>
      </c>
      <c r="AH711" s="444">
        <v>24013122</v>
      </c>
      <c r="AI711" s="444">
        <v>24013120</v>
      </c>
      <c r="AJ711" s="444" t="s">
        <v>5028</v>
      </c>
      <c r="AK711" s="447" t="s">
        <v>6096</v>
      </c>
      <c r="AL711" s="444" t="s">
        <v>5030</v>
      </c>
      <c r="AM711" s="444" t="s">
        <v>5624</v>
      </c>
      <c r="AO711" s="444" t="s">
        <v>5312</v>
      </c>
      <c r="AQ711" s="444" t="s">
        <v>5312</v>
      </c>
    </row>
    <row r="712" spans="4:46" x14ac:dyDescent="0.3">
      <c r="E712" s="445" t="s">
        <v>7779</v>
      </c>
      <c r="F712" s="446" t="s">
        <v>5825</v>
      </c>
      <c r="G712" s="444" t="s">
        <v>218</v>
      </c>
      <c r="H712" s="444" t="s">
        <v>4736</v>
      </c>
      <c r="I712" s="444" t="s">
        <v>1647</v>
      </c>
      <c r="J712" s="444" t="s">
        <v>110</v>
      </c>
      <c r="K712" s="444" t="s">
        <v>377</v>
      </c>
      <c r="L712" s="444" t="s">
        <v>1</v>
      </c>
      <c r="M712" s="444" t="s">
        <v>6</v>
      </c>
      <c r="N712" s="444" t="s">
        <v>102</v>
      </c>
      <c r="O712" s="444" t="s">
        <v>5308</v>
      </c>
      <c r="P712" s="444" t="s">
        <v>13</v>
      </c>
      <c r="Q712" s="444" t="s">
        <v>5826</v>
      </c>
      <c r="R712" s="444" t="s">
        <v>33</v>
      </c>
      <c r="S712" s="444" t="s">
        <v>4393</v>
      </c>
      <c r="T712" s="444" t="s">
        <v>33</v>
      </c>
      <c r="U712" s="444" t="s">
        <v>5310</v>
      </c>
      <c r="V712" s="444">
        <v>11901</v>
      </c>
      <c r="W712" s="444" t="s">
        <v>33</v>
      </c>
      <c r="X712" s="444" t="s">
        <v>378</v>
      </c>
      <c r="Y712" s="444" t="s">
        <v>1</v>
      </c>
      <c r="Z712" s="444" t="s">
        <v>5530</v>
      </c>
      <c r="AA712" s="444" t="s">
        <v>34</v>
      </c>
      <c r="AB712" s="444" t="s">
        <v>377</v>
      </c>
      <c r="AC712" s="444" t="s">
        <v>4815</v>
      </c>
      <c r="AD712" s="444" t="s">
        <v>4390</v>
      </c>
      <c r="AE712" s="444" t="s">
        <v>5531</v>
      </c>
      <c r="AF712" s="444" t="s">
        <v>5827</v>
      </c>
      <c r="AG712" s="444" t="s">
        <v>4564</v>
      </c>
      <c r="AH712" s="444">
        <v>27715141</v>
      </c>
      <c r="AI712" s="444">
        <v>27726703</v>
      </c>
      <c r="AJ712" s="444" t="s">
        <v>1648</v>
      </c>
      <c r="AK712" s="447" t="s">
        <v>5828</v>
      </c>
      <c r="AL712" s="444" t="s">
        <v>4421</v>
      </c>
      <c r="AM712" s="444" t="s">
        <v>5829</v>
      </c>
      <c r="AO712" s="444" t="s">
        <v>5312</v>
      </c>
      <c r="AQ712" s="444" t="s">
        <v>5312</v>
      </c>
    </row>
    <row r="713" spans="4:46" x14ac:dyDescent="0.3">
      <c r="E713" s="446" t="s">
        <v>7826</v>
      </c>
      <c r="F713" s="446" t="s">
        <v>5981</v>
      </c>
      <c r="G713" s="444" t="s">
        <v>115</v>
      </c>
      <c r="H713" s="444" t="s">
        <v>4129</v>
      </c>
      <c r="I713" s="444" t="s">
        <v>1712</v>
      </c>
      <c r="J713" s="444" t="s">
        <v>9</v>
      </c>
      <c r="K713" s="444" t="s">
        <v>289</v>
      </c>
      <c r="L713" s="444" t="s">
        <v>2</v>
      </c>
      <c r="M713" s="444" t="s">
        <v>295</v>
      </c>
      <c r="N713" s="444" t="s">
        <v>102</v>
      </c>
      <c r="O713" s="444" t="s">
        <v>5308</v>
      </c>
      <c r="P713" s="444" t="s">
        <v>13</v>
      </c>
      <c r="Q713" s="444" t="s">
        <v>5826</v>
      </c>
      <c r="R713" s="444" t="s">
        <v>33</v>
      </c>
      <c r="S713" s="444" t="s">
        <v>4393</v>
      </c>
      <c r="T713" s="444" t="s">
        <v>33</v>
      </c>
      <c r="U713" s="444" t="s">
        <v>5310</v>
      </c>
      <c r="V713" s="444">
        <v>50101</v>
      </c>
      <c r="W713" s="444" t="s">
        <v>118</v>
      </c>
      <c r="X713" s="444" t="s">
        <v>1</v>
      </c>
      <c r="Y713" s="444" t="s">
        <v>1</v>
      </c>
      <c r="Z713" s="444" t="s">
        <v>3926</v>
      </c>
      <c r="AA713" s="444" t="s">
        <v>4789</v>
      </c>
      <c r="AB713" s="444" t="s">
        <v>289</v>
      </c>
      <c r="AC713" s="444" t="s">
        <v>289</v>
      </c>
      <c r="AD713" s="444" t="s">
        <v>4191</v>
      </c>
      <c r="AE713" s="444" t="s">
        <v>2987</v>
      </c>
      <c r="AF713" s="444" t="s">
        <v>5982</v>
      </c>
      <c r="AG713" s="444" t="s">
        <v>5983</v>
      </c>
      <c r="AH713" s="444">
        <v>85996035</v>
      </c>
      <c r="AI713" s="444">
        <v>88335706</v>
      </c>
      <c r="AJ713" s="444" t="s">
        <v>5009</v>
      </c>
      <c r="AK713" s="447" t="s">
        <v>5984</v>
      </c>
      <c r="AL713" s="444" t="s">
        <v>5742</v>
      </c>
      <c r="AM713" s="444" t="s">
        <v>5744</v>
      </c>
      <c r="AN713" s="469"/>
      <c r="AO713" s="469" t="s">
        <v>5312</v>
      </c>
      <c r="AP713" s="469"/>
      <c r="AQ713" s="469" t="s">
        <v>5312</v>
      </c>
      <c r="AR713" s="469"/>
    </row>
    <row r="714" spans="4:46" x14ac:dyDescent="0.3">
      <c r="E714" s="446" t="s">
        <v>8068</v>
      </c>
      <c r="F714" s="446" t="s">
        <v>6759</v>
      </c>
      <c r="G714" s="444" t="s">
        <v>544</v>
      </c>
      <c r="H714" s="444" t="s">
        <v>4745</v>
      </c>
      <c r="I714" s="444" t="s">
        <v>2118</v>
      </c>
      <c r="J714" s="444" t="s">
        <v>295</v>
      </c>
      <c r="K714" s="444" t="s">
        <v>4215</v>
      </c>
      <c r="L714" s="444" t="s">
        <v>2</v>
      </c>
      <c r="M714" s="444" t="s">
        <v>4728</v>
      </c>
      <c r="N714" s="444" t="s">
        <v>102</v>
      </c>
      <c r="O714" s="444" t="s">
        <v>5308</v>
      </c>
      <c r="P714" s="444" t="s">
        <v>13</v>
      </c>
      <c r="Q714" s="444" t="s">
        <v>5826</v>
      </c>
      <c r="R714" s="444" t="s">
        <v>33</v>
      </c>
      <c r="S714" s="444" t="s">
        <v>4393</v>
      </c>
      <c r="T714" s="467" t="s">
        <v>33</v>
      </c>
      <c r="U714" s="467" t="s">
        <v>5310</v>
      </c>
      <c r="V714" s="467">
        <v>70101</v>
      </c>
      <c r="W714" s="467" t="s">
        <v>60</v>
      </c>
      <c r="X714" s="467" t="s">
        <v>1</v>
      </c>
      <c r="Y714" s="467" t="s">
        <v>1</v>
      </c>
      <c r="Z714" s="467" t="s">
        <v>4031</v>
      </c>
      <c r="AA714" s="467" t="s">
        <v>4215</v>
      </c>
      <c r="AB714" s="467" t="s">
        <v>4215</v>
      </c>
      <c r="AC714" s="467" t="s">
        <v>4215</v>
      </c>
      <c r="AD714" s="467" t="s">
        <v>827</v>
      </c>
      <c r="AE714" s="467" t="s">
        <v>5830</v>
      </c>
      <c r="AF714" s="467" t="s">
        <v>6760</v>
      </c>
      <c r="AG714" s="467" t="s">
        <v>3503</v>
      </c>
      <c r="AH714" s="444">
        <v>27582510</v>
      </c>
      <c r="AI714" s="444">
        <v>60694597</v>
      </c>
      <c r="AJ714" s="444" t="s">
        <v>6762</v>
      </c>
      <c r="AK714" s="447" t="s">
        <v>6761</v>
      </c>
      <c r="AL714" s="444" t="s">
        <v>4990</v>
      </c>
      <c r="AM714" s="444" t="s">
        <v>5835</v>
      </c>
      <c r="AO714" s="444" t="s">
        <v>5312</v>
      </c>
      <c r="AQ714" s="444" t="s">
        <v>5312</v>
      </c>
    </row>
    <row r="715" spans="4:46" x14ac:dyDescent="0.3">
      <c r="D715" s="464"/>
      <c r="E715" s="445" t="s">
        <v>7795</v>
      </c>
      <c r="F715" s="446" t="s">
        <v>5886</v>
      </c>
      <c r="G715" s="444" t="s">
        <v>236</v>
      </c>
      <c r="H715" s="444" t="s">
        <v>4738</v>
      </c>
      <c r="I715" s="444" t="s">
        <v>1667</v>
      </c>
      <c r="J715" s="444" t="s">
        <v>5</v>
      </c>
      <c r="K715" s="444" t="s">
        <v>120</v>
      </c>
      <c r="L715" s="444" t="s">
        <v>1</v>
      </c>
      <c r="M715" s="444" t="s">
        <v>14</v>
      </c>
      <c r="N715" s="444" t="s">
        <v>102</v>
      </c>
      <c r="O715" s="444" t="s">
        <v>5308</v>
      </c>
      <c r="P715" s="444" t="s">
        <v>13</v>
      </c>
      <c r="Q715" s="444" t="s">
        <v>5826</v>
      </c>
      <c r="R715" s="444" t="s">
        <v>33</v>
      </c>
      <c r="S715" s="444" t="s">
        <v>4393</v>
      </c>
      <c r="T715" s="444" t="s">
        <v>33</v>
      </c>
      <c r="U715" s="444" t="s">
        <v>5310</v>
      </c>
      <c r="V715" s="444">
        <v>30101</v>
      </c>
      <c r="W715" s="444" t="s">
        <v>48</v>
      </c>
      <c r="X715" s="444" t="s">
        <v>1</v>
      </c>
      <c r="Y715" s="444" t="s">
        <v>1</v>
      </c>
      <c r="Z715" s="444" t="s">
        <v>3838</v>
      </c>
      <c r="AA715" s="444" t="s">
        <v>120</v>
      </c>
      <c r="AB715" s="444" t="s">
        <v>120</v>
      </c>
      <c r="AC715" s="444" t="s">
        <v>4825</v>
      </c>
      <c r="AD715" s="444" t="s">
        <v>1127</v>
      </c>
      <c r="AE715" s="444" t="s">
        <v>1103</v>
      </c>
      <c r="AF715" s="444" t="s">
        <v>1668</v>
      </c>
      <c r="AG715" s="444" t="s">
        <v>4062</v>
      </c>
      <c r="AH715" s="444">
        <v>25509358</v>
      </c>
      <c r="AI715" s="444">
        <v>25502411</v>
      </c>
      <c r="AJ715" s="444" t="s">
        <v>3496</v>
      </c>
      <c r="AK715" s="447" t="s">
        <v>5887</v>
      </c>
      <c r="AL715" s="444" t="s">
        <v>4826</v>
      </c>
      <c r="AM715" s="444" t="s">
        <v>5643</v>
      </c>
      <c r="AO715" s="444" t="s">
        <v>5312</v>
      </c>
      <c r="AQ715" s="444" t="s">
        <v>5312</v>
      </c>
    </row>
    <row r="716" spans="4:46" s="468" customFormat="1" x14ac:dyDescent="0.3">
      <c r="D716" s="464"/>
      <c r="E716" s="470" t="s">
        <v>8233</v>
      </c>
      <c r="F716" s="446" t="s">
        <v>7245</v>
      </c>
      <c r="G716" s="444" t="s">
        <v>908</v>
      </c>
      <c r="H716" s="444" t="s">
        <v>4749</v>
      </c>
      <c r="I716" s="444" t="s">
        <v>2436</v>
      </c>
      <c r="J716" s="444" t="s">
        <v>3</v>
      </c>
      <c r="K716" s="444" t="s">
        <v>58</v>
      </c>
      <c r="L716" s="444" t="s">
        <v>1</v>
      </c>
      <c r="M716" s="444" t="s">
        <v>9</v>
      </c>
      <c r="N716" s="444" t="s">
        <v>102</v>
      </c>
      <c r="O716" s="444" t="s">
        <v>5308</v>
      </c>
      <c r="P716" s="444" t="s">
        <v>13</v>
      </c>
      <c r="Q716" s="444" t="s">
        <v>5826</v>
      </c>
      <c r="R716" s="444" t="s">
        <v>33</v>
      </c>
      <c r="S716" s="444" t="s">
        <v>4393</v>
      </c>
      <c r="T716" s="444" t="s">
        <v>33</v>
      </c>
      <c r="U716" s="444" t="s">
        <v>5310</v>
      </c>
      <c r="V716" s="444">
        <v>20101</v>
      </c>
      <c r="W716" s="444" t="s">
        <v>35</v>
      </c>
      <c r="X716" s="444" t="s">
        <v>1</v>
      </c>
      <c r="Y716" s="444" t="s">
        <v>1</v>
      </c>
      <c r="Z716" s="444" t="s">
        <v>3736</v>
      </c>
      <c r="AA716" s="444" t="s">
        <v>58</v>
      </c>
      <c r="AB716" s="444" t="s">
        <v>58</v>
      </c>
      <c r="AC716" s="444" t="s">
        <v>58</v>
      </c>
      <c r="AD716" s="444" t="s">
        <v>50</v>
      </c>
      <c r="AE716" s="444" t="s">
        <v>1103</v>
      </c>
      <c r="AF716" s="444" t="s">
        <v>2437</v>
      </c>
      <c r="AG716" s="444" t="s">
        <v>4081</v>
      </c>
      <c r="AH716" s="444">
        <v>24314405</v>
      </c>
      <c r="AI716" s="444">
        <v>24309782</v>
      </c>
      <c r="AJ716" s="444" t="s">
        <v>2767</v>
      </c>
      <c r="AK716" s="447" t="s">
        <v>7246</v>
      </c>
      <c r="AL716" s="444" t="s">
        <v>4963</v>
      </c>
      <c r="AM716" s="444" t="s">
        <v>6051</v>
      </c>
      <c r="AN716" s="444"/>
      <c r="AO716" s="444" t="s">
        <v>5312</v>
      </c>
      <c r="AP716" s="444"/>
      <c r="AQ716" s="444" t="s">
        <v>5312</v>
      </c>
      <c r="AR716" s="444"/>
      <c r="AS716" s="444"/>
      <c r="AT716" s="444"/>
    </row>
  </sheetData>
  <sheetProtection algorithmName="SHA-512" hashValue="eJOaVFBvGKqRpd6X5JC225msPdtgSUOGHOpybSqAFA+eqtrlZTzRGv2jymawcjW8DwhEAkZk6FyRGCpaeBg0SA==" saltValue="wEt54Rgs9wmOv3QbXesmdw==" spinCount="100000" sheet="1" objects="1" scenarios="1" sort="0" autoFilter="0" pivotTables="0"/>
  <conditionalFormatting sqref="I713:I714">
    <cfRule type="duplicateValues" dxfId="94" priority="1"/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65AE8-F68C-4235-B2FF-EE4C29B199D7}">
  <sheetPr codeName="Hoja8">
    <tabColor theme="0"/>
    <pageSetUpPr fitToPage="1"/>
  </sheetPr>
  <dimension ref="B1:F40"/>
  <sheetViews>
    <sheetView showGridLines="0" tabSelected="1" showRuler="0" zoomScale="90" zoomScaleNormal="90" zoomScaleSheetLayoutView="8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6.4414062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693" t="s">
        <v>5272</v>
      </c>
      <c r="D2" s="693"/>
      <c r="E2" s="8"/>
    </row>
    <row r="3" spans="2:6" ht="31.8" customHeight="1" x14ac:dyDescent="0.35">
      <c r="B3" s="6">
        <v>2</v>
      </c>
      <c r="C3" s="694" t="s">
        <v>8441</v>
      </c>
      <c r="D3" s="694"/>
      <c r="E3" s="9"/>
      <c r="F3" s="10" t="s">
        <v>5273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866</v>
      </c>
      <c r="D5" s="652"/>
      <c r="E5" s="15"/>
      <c r="F5" s="695" t="str">
        <f>CONCATENATE(D7,"-",D5,"-",D6)</f>
        <v>--</v>
      </c>
    </row>
    <row r="6" spans="2:6" ht="24" customHeight="1" thickBot="1" x14ac:dyDescent="0.35">
      <c r="B6" s="6">
        <v>5</v>
      </c>
      <c r="C6" s="13" t="s">
        <v>5274</v>
      </c>
      <c r="D6" s="652"/>
      <c r="E6" s="15"/>
      <c r="F6" s="696"/>
    </row>
    <row r="7" spans="2:6" ht="24" customHeight="1" thickTop="1" x14ac:dyDescent="0.3">
      <c r="B7" s="6">
        <v>6</v>
      </c>
      <c r="C7" s="13" t="s">
        <v>5275</v>
      </c>
      <c r="D7" s="653"/>
      <c r="E7" s="15"/>
      <c r="F7" s="17"/>
    </row>
    <row r="8" spans="2:6" ht="24" customHeight="1" x14ac:dyDescent="0.3">
      <c r="B8" s="6">
        <v>7</v>
      </c>
      <c r="C8" s="13" t="s">
        <v>5276</v>
      </c>
      <c r="D8" s="653"/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5277</v>
      </c>
      <c r="D10" s="18"/>
      <c r="E10" s="19"/>
    </row>
    <row r="11" spans="2:6" ht="24" customHeight="1" x14ac:dyDescent="0.3">
      <c r="B11" s="6">
        <v>10</v>
      </c>
      <c r="C11" s="21" t="s">
        <v>5278</v>
      </c>
      <c r="D11" s="18"/>
      <c r="E11" s="19"/>
      <c r="F11" s="20" t="s">
        <v>5279</v>
      </c>
    </row>
    <row r="12" spans="2:6" ht="24" customHeight="1" x14ac:dyDescent="0.3">
      <c r="B12" s="6">
        <v>11</v>
      </c>
      <c r="C12" s="21"/>
      <c r="D12" s="697" t="s">
        <v>5280</v>
      </c>
      <c r="E12" s="19"/>
    </row>
    <row r="13" spans="2:6" ht="24" customHeight="1" x14ac:dyDescent="0.3">
      <c r="B13" s="6">
        <v>12</v>
      </c>
      <c r="C13" s="21"/>
      <c r="D13" s="698"/>
      <c r="E13" s="19"/>
    </row>
    <row r="14" spans="2:6" ht="24" customHeight="1" x14ac:dyDescent="0.3">
      <c r="B14" s="6">
        <v>13</v>
      </c>
      <c r="C14" s="21"/>
      <c r="D14" s="698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995</v>
      </c>
      <c r="D16" s="18"/>
      <c r="E16" s="23"/>
    </row>
    <row r="17" spans="2:6" ht="24" customHeight="1" x14ac:dyDescent="0.3">
      <c r="B17" s="6">
        <v>16</v>
      </c>
      <c r="C17" s="21" t="s">
        <v>4705</v>
      </c>
      <c r="D17" s="18"/>
      <c r="E17" s="24"/>
      <c r="F17" s="20" t="s">
        <v>5281</v>
      </c>
    </row>
    <row r="18" spans="2:6" ht="24" customHeight="1" x14ac:dyDescent="0.3">
      <c r="B18" s="6">
        <v>17</v>
      </c>
      <c r="C18" s="21" t="s">
        <v>1171</v>
      </c>
      <c r="D18" s="25" t="str">
        <f>IFERROR(VLOOKUP(D17,ubicac,2,0),"")</f>
        <v/>
      </c>
      <c r="E18" s="24"/>
      <c r="F18" s="26"/>
    </row>
    <row r="19" spans="2:6" ht="24.6" customHeight="1" x14ac:dyDescent="0.3">
      <c r="B19" s="6">
        <v>18</v>
      </c>
      <c r="C19" s="21" t="s">
        <v>863</v>
      </c>
      <c r="D19" s="18"/>
      <c r="E19" s="24"/>
    </row>
    <row r="20" spans="2:6" ht="24" customHeight="1" x14ac:dyDescent="0.3">
      <c r="B20" s="6">
        <v>19</v>
      </c>
      <c r="C20" s="27" t="s">
        <v>864</v>
      </c>
      <c r="D20" s="18"/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18"/>
      <c r="E22" s="31"/>
      <c r="F22" s="20" t="s">
        <v>4706</v>
      </c>
    </row>
    <row r="23" spans="2:6" ht="24" customHeight="1" x14ac:dyDescent="0.3">
      <c r="B23" s="6">
        <v>22</v>
      </c>
      <c r="C23" s="27" t="s">
        <v>865</v>
      </c>
      <c r="D23" s="18"/>
      <c r="E23" s="31"/>
    </row>
    <row r="24" spans="2:6" ht="24" customHeight="1" x14ac:dyDescent="0.3">
      <c r="B24" s="6">
        <v>23</v>
      </c>
      <c r="C24" s="27" t="s">
        <v>12</v>
      </c>
      <c r="D24" s="18"/>
      <c r="E24" s="31"/>
    </row>
    <row r="25" spans="2:6" ht="29.4" customHeight="1" x14ac:dyDescent="0.3">
      <c r="B25" s="6">
        <v>24</v>
      </c>
      <c r="C25" s="699" t="s">
        <v>5282</v>
      </c>
      <c r="D25" s="699"/>
      <c r="E25" s="24"/>
    </row>
    <row r="26" spans="2:6" ht="29.4" customHeight="1" x14ac:dyDescent="0.3">
      <c r="B26" s="6">
        <v>25</v>
      </c>
      <c r="C26" s="47" t="s">
        <v>3275</v>
      </c>
      <c r="D26" s="32"/>
      <c r="E26" s="33"/>
      <c r="F26" s="34" t="str">
        <f>IF(D26="Sí","Complete el formulario para Académica Nocturna y el Cuadro 1 de este formulario.","")</f>
        <v/>
      </c>
    </row>
    <row r="27" spans="2:6" ht="29.4" customHeight="1" x14ac:dyDescent="0.3">
      <c r="B27" s="6">
        <v>26</v>
      </c>
      <c r="C27" s="47" t="s">
        <v>1387</v>
      </c>
      <c r="D27" s="32"/>
      <c r="E27" s="33"/>
      <c r="F27" s="34" t="str">
        <f>IF(D27="Sí","Complete el formulario para Plan Nacional y el Cuadro 1 de este formulario.","")</f>
        <v/>
      </c>
    </row>
    <row r="28" spans="2:6" ht="29.4" customHeight="1" x14ac:dyDescent="0.3">
      <c r="B28" s="6">
        <v>27</v>
      </c>
      <c r="C28" s="47" t="s">
        <v>4710</v>
      </c>
      <c r="D28" s="32"/>
      <c r="E28" s="33"/>
      <c r="F28" s="34" t="str">
        <f>IF(D28="Sí","Complete el formulario para Bachillerato Internacional y el Cuadro 1 de este formulario.","")</f>
        <v/>
      </c>
    </row>
    <row r="29" spans="2:6" ht="29.4" customHeight="1" x14ac:dyDescent="0.3">
      <c r="B29" s="6">
        <v>28</v>
      </c>
      <c r="C29" s="48" t="s">
        <v>4711</v>
      </c>
      <c r="D29" s="32"/>
      <c r="E29" s="35"/>
      <c r="F29" s="34"/>
    </row>
    <row r="30" spans="2:6" ht="29.4" customHeight="1" x14ac:dyDescent="0.3">
      <c r="B30" s="6">
        <v>29</v>
      </c>
      <c r="C30" s="47" t="s">
        <v>5283</v>
      </c>
      <c r="D30" s="32"/>
      <c r="E30" s="33"/>
      <c r="F30" s="34" t="str">
        <f>IF(D30="Sí","Complete el Cuadro 1 de este formulario.","")</f>
        <v/>
      </c>
    </row>
    <row r="31" spans="2:6" ht="29.4" customHeight="1" x14ac:dyDescent="0.3">
      <c r="B31" s="6">
        <v>30</v>
      </c>
      <c r="C31" s="49" t="s">
        <v>5284</v>
      </c>
      <c r="D31" s="32"/>
      <c r="E31" s="33"/>
      <c r="F31" s="34" t="str">
        <f>IF(D31="Sí","Complete el Cuadro 7 (Parte 1, 2 y 3) de este formulario.","")</f>
        <v/>
      </c>
    </row>
    <row r="32" spans="2:6" ht="25.95" customHeight="1" x14ac:dyDescent="0.3">
      <c r="B32" s="6">
        <v>31</v>
      </c>
      <c r="C32" s="47" t="s">
        <v>3622</v>
      </c>
      <c r="D32" s="32"/>
      <c r="E32" s="33"/>
      <c r="F32" s="690" t="s">
        <v>8456</v>
      </c>
    </row>
    <row r="33" spans="2:6" ht="10.199999999999999" customHeight="1" x14ac:dyDescent="0.35">
      <c r="B33" s="6">
        <v>32</v>
      </c>
      <c r="D33" s="36"/>
      <c r="F33" s="691"/>
    </row>
    <row r="34" spans="2:6" ht="24" customHeight="1" x14ac:dyDescent="0.3">
      <c r="B34" s="6">
        <v>33</v>
      </c>
      <c r="C34" s="21" t="s">
        <v>4707</v>
      </c>
      <c r="D34" s="37"/>
      <c r="E34" s="38"/>
      <c r="F34" s="691"/>
    </row>
    <row r="35" spans="2:6" ht="24" customHeight="1" x14ac:dyDescent="0.3">
      <c r="B35" s="6">
        <v>34</v>
      </c>
      <c r="C35" s="21" t="s">
        <v>5285</v>
      </c>
      <c r="D35" s="18"/>
      <c r="E35" s="39"/>
      <c r="F35" s="691"/>
    </row>
    <row r="36" spans="2:6" s="41" customFormat="1" ht="24" customHeight="1" x14ac:dyDescent="0.3">
      <c r="B36" s="6">
        <v>35</v>
      </c>
      <c r="C36" s="21" t="s">
        <v>4708</v>
      </c>
      <c r="D36" s="37"/>
      <c r="E36" s="40"/>
      <c r="F36" s="691"/>
    </row>
    <row r="37" spans="2:6" s="41" customFormat="1" ht="24" customHeight="1" x14ac:dyDescent="0.3">
      <c r="B37" s="6">
        <v>36</v>
      </c>
      <c r="C37" s="21" t="s">
        <v>4709</v>
      </c>
      <c r="D37" s="18"/>
      <c r="E37" s="7"/>
      <c r="F37" s="691"/>
    </row>
    <row r="38" spans="2:6" s="43" customFormat="1" x14ac:dyDescent="0.3">
      <c r="B38" s="6"/>
      <c r="C38" s="42"/>
      <c r="D38" s="7"/>
      <c r="E38" s="7"/>
      <c r="F38" s="691"/>
    </row>
    <row r="39" spans="2:6" x14ac:dyDescent="0.3">
      <c r="F39" s="691"/>
    </row>
    <row r="40" spans="2:6" x14ac:dyDescent="0.3">
      <c r="F40" s="692"/>
    </row>
  </sheetData>
  <sheetProtection algorithmName="SHA-512" hashValue="c1xQ52aLLRc0olrIUaVrYWVUSnGPgyrKZC3Ey1+Rf9s88MAYEBKkCKTbgacOgEs/e7AeqHvglixhjoqrfHNdBA==" saltValue="CYCicuR3QNpQKy8H4pWtxw==" spinCount="100000" sheet="1" objects="1" scenarios="1" sort="0" autoFilter="0" pivotTables="0"/>
  <mergeCells count="6">
    <mergeCell ref="C2:D2"/>
    <mergeCell ref="C3:D3"/>
    <mergeCell ref="F5:F6"/>
    <mergeCell ref="D12:D14"/>
    <mergeCell ref="C25:D25"/>
    <mergeCell ref="F32:F40"/>
  </mergeCells>
  <conditionalFormatting sqref="D16:D17 D19">
    <cfRule type="cellIs" dxfId="93" priority="10" operator="equal">
      <formula>0</formula>
    </cfRule>
  </conditionalFormatting>
  <conditionalFormatting sqref="D26:D32">
    <cfRule type="containsBlanks" dxfId="92" priority="7">
      <formula>LEN(TRIM(D26))=0</formula>
    </cfRule>
    <cfRule type="containsBlanks" dxfId="91" priority="8">
      <formula>LEN(TRIM(D26))=0</formula>
    </cfRule>
  </conditionalFormatting>
  <conditionalFormatting sqref="D35">
    <cfRule type="cellIs" dxfId="90" priority="3" operator="equal">
      <formula>#N/A</formula>
    </cfRule>
  </conditionalFormatting>
  <conditionalFormatting sqref="D37">
    <cfRule type="cellIs" dxfId="89" priority="1" operator="equal">
      <formula>#N/A</formula>
    </cfRule>
  </conditionalFormatting>
  <conditionalFormatting sqref="D10:E13 E14 D15:E20">
    <cfRule type="cellIs" dxfId="88" priority="5" operator="equal">
      <formula>#N/A</formula>
    </cfRule>
  </conditionalFormatting>
  <conditionalFormatting sqref="D22:E24">
    <cfRule type="cellIs" dxfId="87" priority="2" operator="equal">
      <formula>#N/A</formula>
    </cfRule>
  </conditionalFormatting>
  <conditionalFormatting sqref="E26">
    <cfRule type="cellIs" dxfId="86" priority="4" operator="equal">
      <formula>"00000"</formula>
    </cfRule>
  </conditionalFormatting>
  <conditionalFormatting sqref="E27:E28">
    <cfRule type="cellIs" dxfId="85" priority="9" operator="equal">
      <formula>0</formula>
    </cfRule>
  </conditionalFormatting>
  <conditionalFormatting sqref="F18">
    <cfRule type="cellIs" dxfId="84" priority="6" operator="equal">
      <formula>#N/A</formula>
    </cfRule>
  </conditionalFormatting>
  <dataValidations count="6">
    <dataValidation type="list" allowBlank="1" showInputMessage="1" showErrorMessage="1" sqref="D17" xr:uid="{73F67CA5-C8BE-47AA-96F1-F1C66E60C84F}">
      <formula1>ubic</formula1>
    </dataValidation>
    <dataValidation type="list" allowBlank="1" showInputMessage="1" showErrorMessage="1" sqref="D22" xr:uid="{FD791D42-B40C-4510-AC7C-C806F250571C}">
      <formula1>"PUBLICA,PRIVADA,SUBVENCIONADA"</formula1>
    </dataValidation>
    <dataValidation type="list" allowBlank="1" showInputMessage="1" showErrorMessage="1" sqref="D23" xr:uid="{E090989E-C144-4426-9525-0E28476B60F2}">
      <formula1>REGION</formula1>
    </dataValidation>
    <dataValidation type="list" allowBlank="1" showInputMessage="1" showErrorMessage="1" sqref="D24" xr:uid="{CEB21DDA-42B9-49D9-BEA0-8FE811BC95A6}">
      <formula1>INDIRECT($D$23)</formula1>
    </dataValidation>
    <dataValidation type="list" allowBlank="1" showInputMessage="1" showErrorMessage="1" sqref="D26:D32" xr:uid="{A6450E24-8079-4B00-B3D7-10978393DA8C}">
      <formula1>sino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5 D37" xr:uid="{E9752409-11DE-4791-863C-2EFA634F4274}"/>
  </dataValidations>
  <printOptions horizontalCentered="1" verticalCentered="1"/>
  <pageMargins left="0.39370078740157483" right="0.39370078740157483" top="0.79" bottom="0.39370078740157483" header="0.19685039370078741" footer="0.19685039370078741"/>
  <pageSetup scale="58" orientation="landscape" r:id="rId1"/>
  <headerFooter scaleWithDoc="0"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25E9-8D04-4F5F-90DD-6F90513F5450}">
  <sheetPr codeName="Hoja6">
    <tabColor theme="7" tint="-0.499984740745262"/>
    <pageSetUpPr fitToPage="1"/>
  </sheetPr>
  <dimension ref="B1:F40"/>
  <sheetViews>
    <sheetView showGridLines="0" showRuler="0" zoomScale="90" zoomScaleNormal="90" zoomScaleSheetLayoutView="9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5.664062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693" t="s">
        <v>5272</v>
      </c>
      <c r="D2" s="693"/>
      <c r="E2" s="8"/>
    </row>
    <row r="3" spans="2:6" ht="31.8" customHeight="1" x14ac:dyDescent="0.35">
      <c r="B3" s="6">
        <v>2</v>
      </c>
      <c r="C3" s="694" t="s">
        <v>1386</v>
      </c>
      <c r="D3" s="694"/>
      <c r="E3" s="9"/>
      <c r="F3" s="10" t="s">
        <v>5273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866</v>
      </c>
      <c r="D5" s="14"/>
      <c r="E5" s="15"/>
      <c r="F5" s="695" t="str">
        <f>CONCATENATE(D7,"-",D5,"-",D6)</f>
        <v>--</v>
      </c>
    </row>
    <row r="6" spans="2:6" ht="24" customHeight="1" thickBot="1" x14ac:dyDescent="0.35">
      <c r="B6" s="6">
        <v>5</v>
      </c>
      <c r="C6" s="13" t="s">
        <v>5274</v>
      </c>
      <c r="D6" s="14"/>
      <c r="E6" s="15"/>
      <c r="F6" s="696"/>
    </row>
    <row r="7" spans="2:6" ht="24" customHeight="1" thickTop="1" x14ac:dyDescent="0.3">
      <c r="B7" s="6">
        <v>6</v>
      </c>
      <c r="C7" s="13" t="s">
        <v>5275</v>
      </c>
      <c r="D7" s="16" t="str" cm="1">
        <f t="array" ref="D7">IFERROR(_xlfn._xlws.FILTER(portada_F[NCODINS],(portada_F[CODIGO]=$D$5)*(portada_F[NOMBRE]=$D$6)),"")</f>
        <v/>
      </c>
      <c r="E7" s="15"/>
      <c r="F7" s="17"/>
    </row>
    <row r="8" spans="2:6" ht="24" customHeight="1" x14ac:dyDescent="0.3">
      <c r="B8" s="6">
        <v>7</v>
      </c>
      <c r="C8" s="13" t="s">
        <v>5276</v>
      </c>
      <c r="D8" s="16" t="str" cm="1">
        <f t="array" ref="D8">IFERROR(_xlfn._xlws.FILTER(portada_F[COD_SABER],portada_F[NCODINS]=$D$7),"")</f>
        <v/>
      </c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5277</v>
      </c>
      <c r="D10" s="18" t="str" cm="1">
        <f t="array" ref="D10">IFERROR(_xlfn._xlws.FILTER(portada_F[TELEFONO1],portada_F[NCODINS]=$D$7),"")</f>
        <v/>
      </c>
      <c r="E10" s="19"/>
    </row>
    <row r="11" spans="2:6" ht="24" customHeight="1" x14ac:dyDescent="0.3">
      <c r="B11" s="6">
        <v>10</v>
      </c>
      <c r="C11" s="21" t="s">
        <v>5278</v>
      </c>
      <c r="D11" s="18" t="str" cm="1">
        <f t="array" ref="D11">IFERROR(_xlfn._xlws.FILTER(portada_F[TELEFONO2],portada_F[NCODINS]=$D$7),"")</f>
        <v/>
      </c>
      <c r="E11" s="19"/>
      <c r="F11" s="20" t="s">
        <v>5279</v>
      </c>
    </row>
    <row r="12" spans="2:6" ht="24" customHeight="1" x14ac:dyDescent="0.3">
      <c r="B12" s="6">
        <v>11</v>
      </c>
      <c r="C12" s="21"/>
      <c r="D12" s="697" t="s">
        <v>5280</v>
      </c>
      <c r="E12" s="19"/>
    </row>
    <row r="13" spans="2:6" ht="24" customHeight="1" x14ac:dyDescent="0.3">
      <c r="B13" s="6">
        <v>12</v>
      </c>
      <c r="C13" s="21"/>
      <c r="D13" s="698"/>
      <c r="E13" s="19"/>
    </row>
    <row r="14" spans="2:6" ht="24" customHeight="1" x14ac:dyDescent="0.3">
      <c r="B14" s="6">
        <v>13</v>
      </c>
      <c r="C14" s="21"/>
      <c r="D14" s="698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995</v>
      </c>
      <c r="D16" s="18" t="str" cm="1">
        <f t="array" ref="D16">IFERROR(_xlfn._xlws.FILTER(portada_F[EMAIL],portada_F[NCODINS]=$D$7),"")</f>
        <v/>
      </c>
      <c r="E16" s="23"/>
    </row>
    <row r="17" spans="2:6" ht="24" customHeight="1" x14ac:dyDescent="0.3">
      <c r="B17" s="6">
        <v>16</v>
      </c>
      <c r="C17" s="21" t="s">
        <v>4705</v>
      </c>
      <c r="D17" s="18" t="str" cm="1">
        <f t="array" ref="D17">IFERROR(_xlfn._xlws.FILTER(portada_F[UBICACION],portada_F[NCODINS]=$D$7),"")</f>
        <v/>
      </c>
      <c r="E17" s="24"/>
      <c r="F17" s="20" t="s">
        <v>5281</v>
      </c>
    </row>
    <row r="18" spans="2:6" ht="24" customHeight="1" x14ac:dyDescent="0.3">
      <c r="B18" s="6">
        <v>17</v>
      </c>
      <c r="C18" s="21" t="s">
        <v>1171</v>
      </c>
      <c r="D18" s="25" t="str">
        <f>IFERROR(VLOOKUP(D17,ubicac,2,0),"")</f>
        <v/>
      </c>
      <c r="E18" s="24"/>
      <c r="F18" s="26"/>
    </row>
    <row r="19" spans="2:6" ht="24" customHeight="1" x14ac:dyDescent="0.3">
      <c r="B19" s="6">
        <v>18</v>
      </c>
      <c r="C19" s="21" t="s">
        <v>863</v>
      </c>
      <c r="D19" s="18" t="str" cm="1">
        <f t="array" ref="D19">IFERROR(_xlfn._xlws.FILTER(portada_F[POBLADO],portada_F[NCODINS]=$D$7),"")</f>
        <v/>
      </c>
      <c r="E19" s="24"/>
    </row>
    <row r="20" spans="2:6" ht="24" customHeight="1" x14ac:dyDescent="0.3">
      <c r="B20" s="6">
        <v>19</v>
      </c>
      <c r="C20" s="27" t="s">
        <v>864</v>
      </c>
      <c r="D20" s="18" t="str" cm="1">
        <f t="array" ref="D20">IFERROR(_xlfn._xlws.FILTER(portada_F[EXACTA],portada_F[NCODINS]=$D$7),"")</f>
        <v/>
      </c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30" t="str" cm="1">
        <f t="array" ref="D22">IFERROR(_xlfn._xlws.FILTER(portada_F[DEPENDENCIA],portada_F[NCODINS]=$D$7),"")</f>
        <v/>
      </c>
      <c r="E22" s="31"/>
      <c r="F22" s="20" t="s">
        <v>4706</v>
      </c>
    </row>
    <row r="23" spans="2:6" ht="24" customHeight="1" x14ac:dyDescent="0.3">
      <c r="B23" s="6">
        <v>22</v>
      </c>
      <c r="C23" s="27" t="s">
        <v>865</v>
      </c>
      <c r="D23" s="30" t="str" cm="1">
        <f t="array" ref="D23">IFERROR(_xlfn._xlws.FILTER(portada_F[REGION],portada_F[NCODINS]=$D$7),"")</f>
        <v/>
      </c>
      <c r="E23" s="31"/>
    </row>
    <row r="24" spans="2:6" ht="24" customHeight="1" x14ac:dyDescent="0.3">
      <c r="B24" s="6">
        <v>23</v>
      </c>
      <c r="C24" s="27" t="s">
        <v>12</v>
      </c>
      <c r="D24" s="30" t="str" cm="1">
        <f t="array" ref="D24">IFERROR(_xlfn._xlws.FILTER(portada_F[CIRCUITO],portada_F[NCODINS]=$D$7),"")</f>
        <v/>
      </c>
      <c r="E24" s="31"/>
    </row>
    <row r="25" spans="2:6" ht="29.4" customHeight="1" x14ac:dyDescent="0.3">
      <c r="B25" s="6">
        <v>24</v>
      </c>
      <c r="C25" s="699" t="s">
        <v>5282</v>
      </c>
      <c r="D25" s="699"/>
      <c r="E25" s="24"/>
    </row>
    <row r="26" spans="2:6" ht="29.4" customHeight="1" x14ac:dyDescent="0.3">
      <c r="B26" s="6">
        <v>25</v>
      </c>
      <c r="C26" s="47" t="s">
        <v>3275</v>
      </c>
      <c r="D26" s="32"/>
      <c r="E26" s="33"/>
      <c r="F26" s="34" t="str">
        <f>IF(D26="Sí","Complete el formulario para Académica Nocturna y el Cuadro 1 de este formulario.","")</f>
        <v/>
      </c>
    </row>
    <row r="27" spans="2:6" ht="29.4" customHeight="1" x14ac:dyDescent="0.3">
      <c r="B27" s="6">
        <v>26</v>
      </c>
      <c r="C27" s="47" t="s">
        <v>1387</v>
      </c>
      <c r="D27" s="32"/>
      <c r="E27" s="33"/>
      <c r="F27" s="34" t="str">
        <f>IF(D27="Sí","Complete el formulario para Plan Nacional y el Cuadro 1 de este formulario.","")</f>
        <v/>
      </c>
    </row>
    <row r="28" spans="2:6" ht="29.4" customHeight="1" x14ac:dyDescent="0.3">
      <c r="B28" s="6">
        <v>27</v>
      </c>
      <c r="C28" s="47" t="s">
        <v>4710</v>
      </c>
      <c r="D28" s="32"/>
      <c r="E28" s="33"/>
      <c r="F28" s="34" t="str">
        <f>IF(D28="Sí","Complete el formulario para Bachillerato Internacional y el Cuadro 1 de este formulario.","")</f>
        <v/>
      </c>
    </row>
    <row r="29" spans="2:6" ht="29.4" customHeight="1" x14ac:dyDescent="0.3">
      <c r="B29" s="6">
        <v>28</v>
      </c>
      <c r="C29" s="48" t="s">
        <v>4711</v>
      </c>
      <c r="D29" s="32"/>
      <c r="E29" s="35"/>
      <c r="F29" s="34"/>
    </row>
    <row r="30" spans="2:6" ht="29.4" customHeight="1" x14ac:dyDescent="0.3">
      <c r="B30" s="6">
        <v>29</v>
      </c>
      <c r="C30" s="47" t="s">
        <v>5283</v>
      </c>
      <c r="D30" s="32"/>
      <c r="E30" s="33"/>
      <c r="F30" s="34" t="str">
        <f>IF(D30="Sí","Complete el Cuadro 1 de este formulario.","")</f>
        <v/>
      </c>
    </row>
    <row r="31" spans="2:6" ht="29.4" customHeight="1" x14ac:dyDescent="0.3">
      <c r="B31" s="6">
        <v>30</v>
      </c>
      <c r="C31" s="49" t="s">
        <v>5284</v>
      </c>
      <c r="D31" s="32"/>
      <c r="E31" s="33"/>
      <c r="F31" s="34" t="str">
        <f>IF(D31="Sí","Complete el Cuadro 7 (Parte 1, 2 y 3) de este formulario.","")</f>
        <v/>
      </c>
    </row>
    <row r="32" spans="2:6" ht="25.95" customHeight="1" x14ac:dyDescent="0.3">
      <c r="B32" s="6">
        <v>31</v>
      </c>
      <c r="C32" s="47" t="s">
        <v>3622</v>
      </c>
      <c r="D32" s="32" t="str">
        <f>IF($D$22="PUBLICA","NO","")</f>
        <v/>
      </c>
      <c r="E32" s="33"/>
      <c r="F32" s="690" t="s">
        <v>8456</v>
      </c>
    </row>
    <row r="33" spans="2:6" ht="10.199999999999999" customHeight="1" x14ac:dyDescent="0.35">
      <c r="B33" s="6">
        <v>32</v>
      </c>
      <c r="D33" s="36"/>
      <c r="F33" s="691"/>
    </row>
    <row r="34" spans="2:6" ht="24" customHeight="1" x14ac:dyDescent="0.3">
      <c r="B34" s="6">
        <v>33</v>
      </c>
      <c r="C34" s="21" t="s">
        <v>4707</v>
      </c>
      <c r="D34" s="37"/>
      <c r="E34" s="38"/>
      <c r="F34" s="691"/>
    </row>
    <row r="35" spans="2:6" ht="24" customHeight="1" x14ac:dyDescent="0.3">
      <c r="B35" s="6">
        <v>34</v>
      </c>
      <c r="C35" s="21" t="s">
        <v>5285</v>
      </c>
      <c r="D35" s="18"/>
      <c r="E35" s="39"/>
      <c r="F35" s="691"/>
    </row>
    <row r="36" spans="2:6" s="41" customFormat="1" ht="24" customHeight="1" x14ac:dyDescent="0.3">
      <c r="B36" s="6">
        <v>35</v>
      </c>
      <c r="C36" s="21" t="s">
        <v>4708</v>
      </c>
      <c r="D36" s="37"/>
      <c r="E36" s="40"/>
      <c r="F36" s="691"/>
    </row>
    <row r="37" spans="2:6" s="41" customFormat="1" ht="24" customHeight="1" x14ac:dyDescent="0.3">
      <c r="B37" s="6">
        <v>36</v>
      </c>
      <c r="C37" s="21" t="s">
        <v>4709</v>
      </c>
      <c r="D37" s="18"/>
      <c r="E37" s="7"/>
      <c r="F37" s="691"/>
    </row>
    <row r="38" spans="2:6" s="43" customFormat="1" x14ac:dyDescent="0.3">
      <c r="B38" s="6"/>
      <c r="C38" s="42"/>
      <c r="D38" s="7"/>
      <c r="E38" s="7"/>
      <c r="F38" s="691"/>
    </row>
    <row r="39" spans="2:6" x14ac:dyDescent="0.3">
      <c r="F39" s="691"/>
    </row>
    <row r="40" spans="2:6" x14ac:dyDescent="0.3">
      <c r="F40" s="692"/>
    </row>
  </sheetData>
  <sheetProtection algorithmName="SHA-512" hashValue="tgZDa6VhQ/ab8wtut8bl8KR8b7GX7sSECtAynDs9f2rELj/C4tGtaeW+NhDv/f893e4OYVQZYGb/1s8E/tYPTg==" saltValue="5yvX3qYHQGgEd6iIwmCshw==" spinCount="100000" sheet="1" objects="1" scenarios="1" sort="0" autoFilter="0" pivotTables="0"/>
  <mergeCells count="6">
    <mergeCell ref="C2:D2"/>
    <mergeCell ref="C3:D3"/>
    <mergeCell ref="F5:F6"/>
    <mergeCell ref="D12:D14"/>
    <mergeCell ref="C25:D25"/>
    <mergeCell ref="F32:F40"/>
  </mergeCells>
  <conditionalFormatting sqref="D16:D17 D19">
    <cfRule type="cellIs" dxfId="83" priority="10" operator="equal">
      <formula>0</formula>
    </cfRule>
  </conditionalFormatting>
  <conditionalFormatting sqref="D26:D32">
    <cfRule type="containsBlanks" dxfId="82" priority="7">
      <formula>LEN(TRIM(D26))=0</formula>
    </cfRule>
    <cfRule type="containsBlanks" dxfId="81" priority="8">
      <formula>LEN(TRIM(D26))=0</formula>
    </cfRule>
  </conditionalFormatting>
  <conditionalFormatting sqref="D35">
    <cfRule type="cellIs" dxfId="80" priority="3" operator="equal">
      <formula>#N/A</formula>
    </cfRule>
  </conditionalFormatting>
  <conditionalFormatting sqref="D37">
    <cfRule type="cellIs" dxfId="79" priority="1" operator="equal">
      <formula>#N/A</formula>
    </cfRule>
  </conditionalFormatting>
  <conditionalFormatting sqref="D10:E13 E14 D15:E20">
    <cfRule type="cellIs" dxfId="78" priority="5" operator="equal">
      <formula>#N/A</formula>
    </cfRule>
  </conditionalFormatting>
  <conditionalFormatting sqref="D22:E24">
    <cfRule type="cellIs" dxfId="77" priority="2" operator="equal">
      <formula>#N/A</formula>
    </cfRule>
  </conditionalFormatting>
  <conditionalFormatting sqref="E26">
    <cfRule type="cellIs" dxfId="76" priority="4" operator="equal">
      <formula>"00000"</formula>
    </cfRule>
  </conditionalFormatting>
  <conditionalFormatting sqref="E27:E28">
    <cfRule type="cellIs" dxfId="75" priority="9" operator="equal">
      <formula>0</formula>
    </cfRule>
  </conditionalFormatting>
  <conditionalFormatting sqref="F18">
    <cfRule type="cellIs" dxfId="74" priority="6" operator="equal">
      <formula>#N/A</formula>
    </cfRule>
  </conditionalFormatting>
  <dataValidations count="6">
    <dataValidation type="list" allowBlank="1" showInputMessage="1" showErrorMessage="1" sqref="D17" xr:uid="{70A4A416-74E1-4F9F-9F10-C8E8CC6C70D2}">
      <formula1>ubic</formula1>
    </dataValidation>
    <dataValidation type="list" allowBlank="1" showInputMessage="1" showErrorMessage="1" sqref="D22" xr:uid="{821D3B60-6804-46F4-8614-7565CC672926}">
      <formula1>"PUBLICA,PRIVADA,SUBVENCIONADA"</formula1>
    </dataValidation>
    <dataValidation type="list" allowBlank="1" showInputMessage="1" showErrorMessage="1" sqref="D23" xr:uid="{56E01BC1-D55B-48F8-B256-ABDA02CD6E23}">
      <formula1>REGION</formula1>
    </dataValidation>
    <dataValidation type="list" allowBlank="1" showInputMessage="1" showErrorMessage="1" sqref="D24" xr:uid="{923D3C40-C21D-4316-8B46-2B79C0ADEF44}">
      <formula1>INDIRECT($D$23)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5 D37" xr:uid="{0A5836A4-2424-409A-AAFB-802B2C88EC2D}"/>
    <dataValidation type="list" allowBlank="1" showInputMessage="1" showErrorMessage="1" sqref="D26:D32" xr:uid="{C6895FC9-5863-4431-B1C8-313F86D66703}">
      <formula1>sino</formula1>
    </dataValidation>
  </dataValidations>
  <printOptions horizontalCentered="1" verticalCentered="1"/>
  <pageMargins left="0.39370078740157483" right="0.39370078740157483" top="0.79" bottom="0.39370078740157483" header="0.19685039370078741" footer="0.19685039370078741"/>
  <pageSetup scale="57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CÓDIGO PRESUPUESTARIO" prompt="_x000a_Seleccione el Código Presupuestario._x000a__x000a_Las instituciones sin Código Presupuestario deben seleccionar la opción &quot;0000&quot;._x000a__x000a_Luego seleccione el nombre del Centro Educativo._x000a_" xr:uid="{A465313E-831D-4A66-AFF2-11A71B8040C7}">
          <x14:formula1>
            <xm:f>_xlfn.ANCHORARRAY(Colegios!$A$3)</xm:f>
          </x14:formula1>
          <xm:sqref>D5</xm:sqref>
        </x14:dataValidation>
        <x14:dataValidation type="list" allowBlank="1" showInputMessage="1" showErrorMessage="1" xr:uid="{14B55B99-1913-465A-8587-B8BFD5254E86}">
          <x14:formula1>
            <xm:f>_xlfn.ANCHORARRAY(Colegios!$B$3)</xm:f>
          </x14:formula1>
          <xm:sqref>D6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7" tint="0.79998168889431442"/>
    <pageSetUpPr fitToPage="1"/>
  </sheetPr>
  <dimension ref="B1:O3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51" customWidth="1"/>
    <col min="2" max="2" width="7.6640625" style="101" hidden="1" customWidth="1"/>
    <col min="3" max="3" width="25.44140625" style="51" customWidth="1"/>
    <col min="4" max="4" width="33.5546875" style="51" customWidth="1"/>
    <col min="5" max="5" width="8.77734375" style="51" customWidth="1"/>
    <col min="6" max="11" width="11.109375" style="51" customWidth="1"/>
    <col min="12" max="12" width="15.109375" style="51" customWidth="1"/>
    <col min="13" max="13" width="5.5546875" style="352" customWidth="1"/>
    <col min="14" max="14" width="63.6640625" style="51" customWidth="1"/>
    <col min="15" max="16384" width="11.44140625" style="51"/>
  </cols>
  <sheetData>
    <row r="1" spans="2:15" ht="18.600000000000001" x14ac:dyDescent="0.3">
      <c r="B1" s="6">
        <v>1</v>
      </c>
      <c r="C1" s="50" t="s">
        <v>1367</v>
      </c>
      <c r="D1" s="50"/>
      <c r="E1" s="50"/>
      <c r="I1" s="52"/>
      <c r="J1" s="52"/>
      <c r="K1" s="52"/>
      <c r="L1" s="52"/>
      <c r="M1" s="661"/>
      <c r="N1" s="53"/>
      <c r="O1" s="53"/>
    </row>
    <row r="2" spans="2:15" ht="19.2" thickBot="1" x14ac:dyDescent="0.35">
      <c r="B2" s="6">
        <v>2</v>
      </c>
      <c r="C2" s="701" t="s">
        <v>8455</v>
      </c>
      <c r="D2" s="701"/>
      <c r="E2" s="701"/>
      <c r="F2" s="701"/>
      <c r="G2" s="701"/>
      <c r="H2" s="701"/>
      <c r="I2" s="701"/>
      <c r="J2" s="701"/>
      <c r="K2" s="701"/>
      <c r="L2" s="701"/>
    </row>
    <row r="3" spans="2:15" ht="26.25" customHeight="1" thickTop="1" x14ac:dyDescent="0.3">
      <c r="B3" s="6">
        <v>3</v>
      </c>
      <c r="C3" s="704" t="s">
        <v>3276</v>
      </c>
      <c r="D3" s="704"/>
      <c r="E3" s="54"/>
      <c r="F3" s="706" t="s">
        <v>1368</v>
      </c>
      <c r="G3" s="707"/>
      <c r="H3" s="707"/>
      <c r="I3" s="720" t="s">
        <v>3274</v>
      </c>
      <c r="J3" s="707"/>
      <c r="K3" s="707"/>
      <c r="L3" s="702" t="s">
        <v>3014</v>
      </c>
    </row>
    <row r="4" spans="2:15" ht="26.25" customHeight="1" thickBot="1" x14ac:dyDescent="0.35">
      <c r="B4" s="6">
        <v>4</v>
      </c>
      <c r="C4" s="705"/>
      <c r="D4" s="705"/>
      <c r="E4" s="55"/>
      <c r="F4" s="56" t="s">
        <v>0</v>
      </c>
      <c r="G4" s="57" t="s">
        <v>870</v>
      </c>
      <c r="H4" s="58" t="s">
        <v>871</v>
      </c>
      <c r="I4" s="59" t="s">
        <v>0</v>
      </c>
      <c r="J4" s="57" t="s">
        <v>870</v>
      </c>
      <c r="K4" s="58" t="s">
        <v>871</v>
      </c>
      <c r="L4" s="703"/>
    </row>
    <row r="5" spans="2:15" ht="26.25" customHeight="1" thickTop="1" thickBot="1" x14ac:dyDescent="0.35">
      <c r="B5" s="6">
        <v>5</v>
      </c>
      <c r="C5" s="60" t="s">
        <v>1152</v>
      </c>
      <c r="D5" s="60"/>
      <c r="E5" s="61"/>
      <c r="F5" s="62">
        <f t="shared" ref="F5:F13" si="0">+G5+H5</f>
        <v>0</v>
      </c>
      <c r="G5" s="63">
        <f>G6+G13+G14+G15+G16</f>
        <v>0</v>
      </c>
      <c r="H5" s="64">
        <f>H6+H13+H14+H15+H16</f>
        <v>0</v>
      </c>
      <c r="I5" s="65"/>
      <c r="J5" s="66"/>
      <c r="K5" s="66"/>
      <c r="L5" s="67">
        <f>+L6+L13+L14+L15</f>
        <v>0</v>
      </c>
    </row>
    <row r="6" spans="2:15" ht="27" customHeight="1" x14ac:dyDescent="0.3">
      <c r="B6" s="6">
        <v>6</v>
      </c>
      <c r="C6" s="68" t="s">
        <v>1386</v>
      </c>
      <c r="D6" s="68"/>
      <c r="E6" s="69"/>
      <c r="F6" s="70">
        <f t="shared" si="0"/>
        <v>0</v>
      </c>
      <c r="G6" s="71">
        <f>SUM(G7:G12)</f>
        <v>0</v>
      </c>
      <c r="H6" s="72">
        <f>SUM(H7:H12)</f>
        <v>0</v>
      </c>
      <c r="I6" s="73">
        <f t="shared" ref="I6:I12" si="1">+J6+K6</f>
        <v>0</v>
      </c>
      <c r="J6" s="71">
        <f>SUM(J7:J12)</f>
        <v>0</v>
      </c>
      <c r="K6" s="73">
        <f>SUM(K7:K12)</f>
        <v>0</v>
      </c>
      <c r="L6" s="74">
        <f>SUM(L7:L12)</f>
        <v>0</v>
      </c>
    </row>
    <row r="7" spans="2:15" ht="24" customHeight="1" x14ac:dyDescent="0.3">
      <c r="B7" s="6">
        <v>7</v>
      </c>
      <c r="C7" s="666" t="s">
        <v>2549</v>
      </c>
      <c r="D7" s="75"/>
      <c r="E7" s="76"/>
      <c r="F7" s="70">
        <f t="shared" si="0"/>
        <v>0</v>
      </c>
      <c r="G7" s="471"/>
      <c r="H7" s="472"/>
      <c r="I7" s="73">
        <f t="shared" si="1"/>
        <v>0</v>
      </c>
      <c r="J7" s="471"/>
      <c r="K7" s="482"/>
      <c r="L7" s="483"/>
      <c r="M7" s="660" t="str">
        <f>IF(AND(OR(F7&gt;0),AND(L7=0)),"/ 1 /",IF(AND(OR(F7=0),AND(L7&gt;F7)),"/ 2 /",IF(AND(OR(F7&gt;0),AND(L7&gt;F7)),"/ 3 /","")))</f>
        <v/>
      </c>
      <c r="N7" s="497" t="str" cm="1">
        <f t="array" ref="N7">IF(OR($M$7:$M$20="/ 1 /"),"/ 1 / = Digite el número de secciones","")</f>
        <v/>
      </c>
    </row>
    <row r="8" spans="2:15" ht="24" customHeight="1" x14ac:dyDescent="0.3">
      <c r="B8" s="6">
        <v>8</v>
      </c>
      <c r="C8" s="666" t="s">
        <v>2550</v>
      </c>
      <c r="D8" s="75"/>
      <c r="E8" s="76"/>
      <c r="F8" s="78">
        <f t="shared" si="0"/>
        <v>0</v>
      </c>
      <c r="G8" s="473"/>
      <c r="H8" s="474"/>
      <c r="I8" s="79">
        <f t="shared" si="1"/>
        <v>0</v>
      </c>
      <c r="J8" s="471"/>
      <c r="K8" s="482"/>
      <c r="L8" s="484"/>
      <c r="M8" s="660" t="str">
        <f t="shared" ref="M8:M15" si="2">IF(AND(OR(F8&gt;0),AND(L8=0)),"/ 1 /",IF(AND(OR(F8=0),AND(L8&gt;F8)),"/ 2 /",IF(AND(OR(F8&gt;0),AND(L8&gt;F8)),"/ 3 /","")))</f>
        <v/>
      </c>
      <c r="N8" s="497" t="str" cm="1">
        <f t="array" ref="N8">IF(OR($M$7:$M$20="/ 2 /"),"/ 2 / = No hay matrícula digitada","")</f>
        <v/>
      </c>
    </row>
    <row r="9" spans="2:15" ht="24" customHeight="1" x14ac:dyDescent="0.3">
      <c r="B9" s="6">
        <v>9</v>
      </c>
      <c r="C9" s="666" t="s">
        <v>2551</v>
      </c>
      <c r="D9" s="75"/>
      <c r="E9" s="76"/>
      <c r="F9" s="78">
        <f t="shared" si="0"/>
        <v>0</v>
      </c>
      <c r="G9" s="473"/>
      <c r="H9" s="474"/>
      <c r="I9" s="79">
        <f t="shared" si="1"/>
        <v>0</v>
      </c>
      <c r="J9" s="471"/>
      <c r="K9" s="482"/>
      <c r="L9" s="484"/>
      <c r="M9" s="660" t="str">
        <f t="shared" si="2"/>
        <v/>
      </c>
      <c r="N9" s="497" t="str" cm="1">
        <f t="array" ref="N9">IF(OR($M$7:$M$20="/ 3 /"),"/ 3 / = Hay más secciones que matrícula","")</f>
        <v/>
      </c>
    </row>
    <row r="10" spans="2:15" ht="24" customHeight="1" x14ac:dyDescent="0.3">
      <c r="B10" s="6">
        <v>10</v>
      </c>
      <c r="C10" s="666" t="s">
        <v>2531</v>
      </c>
      <c r="D10" s="667" t="s">
        <v>2554</v>
      </c>
      <c r="E10" s="80"/>
      <c r="F10" s="78">
        <f t="shared" si="0"/>
        <v>0</v>
      </c>
      <c r="G10" s="473"/>
      <c r="H10" s="474"/>
      <c r="I10" s="79">
        <f t="shared" si="1"/>
        <v>0</v>
      </c>
      <c r="J10" s="471"/>
      <c r="K10" s="482"/>
      <c r="L10" s="484"/>
      <c r="M10" s="660" t="str">
        <f t="shared" si="2"/>
        <v/>
      </c>
    </row>
    <row r="11" spans="2:15" ht="24" customHeight="1" x14ac:dyDescent="0.3">
      <c r="B11" s="6">
        <v>11</v>
      </c>
      <c r="C11" s="666" t="s">
        <v>2552</v>
      </c>
      <c r="D11" s="667" t="s">
        <v>2554</v>
      </c>
      <c r="E11" s="80"/>
      <c r="F11" s="78">
        <f t="shared" si="0"/>
        <v>0</v>
      </c>
      <c r="G11" s="473"/>
      <c r="H11" s="474"/>
      <c r="I11" s="79">
        <f t="shared" si="1"/>
        <v>0</v>
      </c>
      <c r="J11" s="471"/>
      <c r="K11" s="482"/>
      <c r="L11" s="484"/>
      <c r="M11" s="660" t="str">
        <f t="shared" si="2"/>
        <v/>
      </c>
    </row>
    <row r="12" spans="2:15" ht="27" customHeight="1" x14ac:dyDescent="0.3">
      <c r="B12" s="6">
        <v>12</v>
      </c>
      <c r="C12" s="666" t="s">
        <v>2553</v>
      </c>
      <c r="D12" s="667" t="s">
        <v>2554</v>
      </c>
      <c r="E12" s="80"/>
      <c r="F12" s="78">
        <f t="shared" si="0"/>
        <v>0</v>
      </c>
      <c r="G12" s="473"/>
      <c r="H12" s="474"/>
      <c r="I12" s="79">
        <f t="shared" si="1"/>
        <v>0</v>
      </c>
      <c r="J12" s="471"/>
      <c r="K12" s="482"/>
      <c r="L12" s="484"/>
      <c r="M12" s="660" t="str">
        <f t="shared" si="2"/>
        <v/>
      </c>
    </row>
    <row r="13" spans="2:15" ht="27" customHeight="1" x14ac:dyDescent="0.3">
      <c r="B13" s="6">
        <v>13</v>
      </c>
      <c r="C13" s="81" t="s">
        <v>1388</v>
      </c>
      <c r="D13" s="83"/>
      <c r="E13" s="494" t="str">
        <f>IF(F13=0,"","**")</f>
        <v/>
      </c>
      <c r="F13" s="82">
        <f t="shared" si="0"/>
        <v>0</v>
      </c>
      <c r="G13" s="475"/>
      <c r="H13" s="476"/>
      <c r="I13" s="721" t="str">
        <f>IF(OR(J7&gt;F7,J8&gt;F8,J9&gt;F9,J10&gt;F10,J11&gt;F11,J12&gt;F12,K7&gt;G7,K8&gt;G8,K9&gt;G9,K10&gt;G10,K11&gt;G11,K12&gt;G12),"El dato de repitentes no puede ser mayor a la matrícula,en hombres o mujeres. VERIFICAR!!","")</f>
        <v/>
      </c>
      <c r="J13" s="722"/>
      <c r="K13" s="723"/>
      <c r="L13" s="485"/>
      <c r="M13" s="660" t="str">
        <f t="shared" si="2"/>
        <v/>
      </c>
      <c r="N13" s="659" t="str">
        <f>IF(AND('CUADRO 1'!F13&gt;0,OR('Datos del Centro'!D28="",'Datos del Centro'!D28="No")),"En la Portada indicó que no tiene Bachillerato Internacional.",IF(AND(F13=0,'Datos del Centro'!D28="Sí"),"En la Portada indicó que tiene Bachillerato Internacional.",""))</f>
        <v/>
      </c>
    </row>
    <row r="14" spans="2:15" ht="24" customHeight="1" x14ac:dyDescent="0.3">
      <c r="B14" s="6">
        <v>14</v>
      </c>
      <c r="C14" s="83" t="s">
        <v>2521</v>
      </c>
      <c r="D14" s="83"/>
      <c r="E14" s="494" t="str">
        <f>IF(F14=0,"","#")</f>
        <v/>
      </c>
      <c r="F14" s="82">
        <f t="shared" ref="F14:F21" si="3">+G14+H14</f>
        <v>0</v>
      </c>
      <c r="G14" s="475"/>
      <c r="H14" s="476"/>
      <c r="I14" s="724"/>
      <c r="J14" s="725"/>
      <c r="K14" s="726"/>
      <c r="L14" s="486"/>
      <c r="M14" s="660" t="str">
        <f t="shared" si="2"/>
        <v/>
      </c>
      <c r="N14" s="659" t="str">
        <f>IF(AND('CUADRO 1'!F14&gt;0,OR('Datos del Centro'!D26="",'Datos del Centro'!D26="No")),"En la Portada indicó que no tiene Sección Académica Nocturna.",IF(AND(F14=0,'Datos del Centro'!D26="Sí"),"En la Portada indicó que tiene Sección Académica Nocturna.",""))</f>
        <v/>
      </c>
    </row>
    <row r="15" spans="2:15" ht="24.6" customHeight="1" x14ac:dyDescent="0.3">
      <c r="B15" s="6">
        <v>15</v>
      </c>
      <c r="C15" s="84" t="s">
        <v>4713</v>
      </c>
      <c r="D15" s="84"/>
      <c r="E15" s="495" t="str">
        <f>IF(F15=0,"","##")</f>
        <v/>
      </c>
      <c r="F15" s="85">
        <f t="shared" si="3"/>
        <v>0</v>
      </c>
      <c r="G15" s="477"/>
      <c r="H15" s="478"/>
      <c r="I15" s="724"/>
      <c r="J15" s="725"/>
      <c r="K15" s="726"/>
      <c r="L15" s="487"/>
      <c r="M15" s="660" t="str">
        <f t="shared" si="2"/>
        <v/>
      </c>
      <c r="N15" s="659" t="str">
        <f>IF(AND('CUADRO 1'!F15&gt;0,OR('Datos del Centro'!D27="",'Datos del Centro'!D27="No")),"En la Portada indicó que no tiene Plan Nacional.",IF(AND(F15=0,'Datos del Centro'!D27="Sí"),"En la Portada indicó que tiene Plan Nacional.",""))</f>
        <v/>
      </c>
    </row>
    <row r="16" spans="2:15" ht="24" customHeight="1" x14ac:dyDescent="0.3">
      <c r="B16" s="6">
        <v>16</v>
      </c>
      <c r="C16" s="656" t="s">
        <v>8381</v>
      </c>
      <c r="D16" s="488"/>
      <c r="E16" s="496"/>
      <c r="F16" s="491">
        <f t="shared" si="3"/>
        <v>0</v>
      </c>
      <c r="G16" s="492">
        <f>SUM(G17:G21)</f>
        <v>0</v>
      </c>
      <c r="H16" s="493">
        <f>SUM(H17:H21)</f>
        <v>0</v>
      </c>
      <c r="I16" s="724"/>
      <c r="J16" s="725"/>
      <c r="K16" s="726"/>
      <c r="L16" s="717"/>
      <c r="N16" s="659" t="str">
        <f>IF(AND('CUADRO 1'!F16&gt;0,OR('Datos del Centro'!D30="",'Datos del Centro'!D30="No")),"En la Portada indicó que no tiene Programas de Educación Abierta.",IF(AND(F16=0,'Datos del Centro'!D30="Sí"),"En la Portada indicó que tiene Programas de Educación Abierta.",""))</f>
        <v/>
      </c>
    </row>
    <row r="17" spans="2:12" ht="22.5" customHeight="1" x14ac:dyDescent="0.3">
      <c r="B17" s="6">
        <v>17</v>
      </c>
      <c r="C17" s="658" t="s">
        <v>1147</v>
      </c>
      <c r="D17" s="489"/>
      <c r="E17" s="490"/>
      <c r="F17" s="70">
        <f t="shared" si="3"/>
        <v>0</v>
      </c>
      <c r="G17" s="471"/>
      <c r="H17" s="472"/>
      <c r="I17" s="724" t="str">
        <f>IF(AND('CUADRO 1'!I6&gt;0,'CUADRO 3'!D30=0),"Al ingresar datos de repitentes en este cuadro, debe completar lo que corresponda en el Cuadro 3.",IF(AND('CUADRO 1'!I6=0,'CUADRO 3'!D30&gt;0),"Indicó datos en el Cuadro 3, debe agregar datos de Repitentes en este Cuadro.",""))</f>
        <v/>
      </c>
      <c r="J17" s="725"/>
      <c r="K17" s="726"/>
      <c r="L17" s="718"/>
    </row>
    <row r="18" spans="2:12" ht="22.5" customHeight="1" x14ac:dyDescent="0.3">
      <c r="B18" s="6">
        <v>18</v>
      </c>
      <c r="C18" s="657" t="s">
        <v>4725</v>
      </c>
      <c r="D18" s="86"/>
      <c r="E18" s="87"/>
      <c r="F18" s="78">
        <f t="shared" si="3"/>
        <v>0</v>
      </c>
      <c r="G18" s="473"/>
      <c r="H18" s="474"/>
      <c r="I18" s="724"/>
      <c r="J18" s="725"/>
      <c r="K18" s="726"/>
      <c r="L18" s="718"/>
    </row>
    <row r="19" spans="2:12" ht="22.5" customHeight="1" x14ac:dyDescent="0.3">
      <c r="B19" s="6">
        <v>19</v>
      </c>
      <c r="C19" s="657" t="s">
        <v>4726</v>
      </c>
      <c r="D19" s="86"/>
      <c r="E19" s="87"/>
      <c r="F19" s="78">
        <f t="shared" si="3"/>
        <v>0</v>
      </c>
      <c r="G19" s="473"/>
      <c r="H19" s="479"/>
      <c r="I19" s="724"/>
      <c r="J19" s="725"/>
      <c r="K19" s="726"/>
      <c r="L19" s="718"/>
    </row>
    <row r="20" spans="2:12" ht="22.5" customHeight="1" x14ac:dyDescent="0.3">
      <c r="B20" s="6">
        <v>20</v>
      </c>
      <c r="C20" s="657" t="s">
        <v>4727</v>
      </c>
      <c r="D20" s="86"/>
      <c r="E20" s="87"/>
      <c r="F20" s="78">
        <f t="shared" si="3"/>
        <v>0</v>
      </c>
      <c r="G20" s="473"/>
      <c r="H20" s="479"/>
      <c r="I20" s="88"/>
      <c r="J20" s="89"/>
      <c r="K20" s="90"/>
      <c r="L20" s="718"/>
    </row>
    <row r="21" spans="2:12" ht="22.5" customHeight="1" thickBot="1" x14ac:dyDescent="0.35">
      <c r="B21" s="6">
        <v>21</v>
      </c>
      <c r="C21" s="91" t="s">
        <v>1148</v>
      </c>
      <c r="D21" s="91"/>
      <c r="E21" s="92"/>
      <c r="F21" s="93">
        <f t="shared" si="3"/>
        <v>0</v>
      </c>
      <c r="G21" s="480"/>
      <c r="H21" s="481"/>
      <c r="I21" s="94"/>
      <c r="J21" s="95"/>
      <c r="K21" s="96"/>
      <c r="L21" s="719"/>
    </row>
    <row r="22" spans="2:12" ht="20.25" customHeight="1" thickTop="1" x14ac:dyDescent="0.3">
      <c r="B22" s="6">
        <v>22</v>
      </c>
      <c r="C22" s="498" t="str">
        <f>IF(OR(E13="**"),"** = Completar el formulario para Bachillerato Internacional.","")</f>
        <v/>
      </c>
      <c r="D22" s="498"/>
      <c r="E22" s="97"/>
      <c r="F22" s="97"/>
      <c r="G22" s="97"/>
      <c r="H22" s="97"/>
      <c r="I22" s="97"/>
      <c r="J22" s="97"/>
      <c r="K22" s="97"/>
      <c r="L22" s="97"/>
    </row>
    <row r="23" spans="2:12" ht="20.25" customHeight="1" x14ac:dyDescent="0.3">
      <c r="B23" s="6">
        <v>23</v>
      </c>
      <c r="C23" s="499" t="str">
        <f>IF(OR(E14="#"),"# = Completar el formulario para Académica Nocturna.","")</f>
        <v/>
      </c>
      <c r="D23" s="499"/>
      <c r="E23" s="98"/>
      <c r="F23" s="499" t="str">
        <f>IF(E15="##","## = Completar el formulario para Plan Nacional.","")</f>
        <v/>
      </c>
      <c r="G23" s="98"/>
      <c r="H23" s="98"/>
      <c r="I23" s="98"/>
      <c r="J23" s="98"/>
      <c r="K23" s="98"/>
      <c r="L23" s="98"/>
    </row>
    <row r="24" spans="2:12" x14ac:dyDescent="0.3">
      <c r="B24" s="6">
        <v>24</v>
      </c>
      <c r="E24" s="98"/>
      <c r="F24" s="98"/>
      <c r="G24" s="98"/>
      <c r="H24" s="98"/>
      <c r="I24" s="98"/>
      <c r="J24" s="98"/>
      <c r="K24" s="98"/>
      <c r="L24" s="98"/>
    </row>
    <row r="25" spans="2:12" ht="16.2" x14ac:dyDescent="0.35">
      <c r="B25" s="6">
        <v>25</v>
      </c>
      <c r="C25" s="99" t="s">
        <v>1139</v>
      </c>
      <c r="D25" s="99"/>
      <c r="E25" s="99"/>
      <c r="F25" s="100"/>
      <c r="G25" s="100"/>
      <c r="H25" s="100"/>
      <c r="I25" s="100"/>
      <c r="J25" s="100"/>
      <c r="K25" s="100"/>
      <c r="L25" s="100"/>
    </row>
    <row r="26" spans="2:12" ht="18" customHeight="1" x14ac:dyDescent="0.3">
      <c r="B26" s="6">
        <v>26</v>
      </c>
      <c r="C26" s="708"/>
      <c r="D26" s="709"/>
      <c r="E26" s="709"/>
      <c r="F26" s="709"/>
      <c r="G26" s="709"/>
      <c r="H26" s="709"/>
      <c r="I26" s="709"/>
      <c r="J26" s="709"/>
      <c r="K26" s="709"/>
      <c r="L26" s="710"/>
    </row>
    <row r="27" spans="2:12" ht="18" customHeight="1" x14ac:dyDescent="0.3">
      <c r="C27" s="711"/>
      <c r="D27" s="712"/>
      <c r="E27" s="712"/>
      <c r="F27" s="712"/>
      <c r="G27" s="712"/>
      <c r="H27" s="712"/>
      <c r="I27" s="712"/>
      <c r="J27" s="712"/>
      <c r="K27" s="712"/>
      <c r="L27" s="713"/>
    </row>
    <row r="28" spans="2:12" ht="18" customHeight="1" x14ac:dyDescent="0.3">
      <c r="C28" s="711"/>
      <c r="D28" s="712"/>
      <c r="E28" s="712"/>
      <c r="F28" s="712"/>
      <c r="G28" s="712"/>
      <c r="H28" s="712"/>
      <c r="I28" s="712"/>
      <c r="J28" s="712"/>
      <c r="K28" s="712"/>
      <c r="L28" s="713"/>
    </row>
    <row r="29" spans="2:12" ht="18" customHeight="1" x14ac:dyDescent="0.3">
      <c r="C29" s="711"/>
      <c r="D29" s="712"/>
      <c r="E29" s="712"/>
      <c r="F29" s="712"/>
      <c r="G29" s="712"/>
      <c r="H29" s="712"/>
      <c r="I29" s="712"/>
      <c r="J29" s="712"/>
      <c r="K29" s="712"/>
      <c r="L29" s="713"/>
    </row>
    <row r="30" spans="2:12" ht="18" customHeight="1" x14ac:dyDescent="0.3">
      <c r="C30" s="714"/>
      <c r="D30" s="715"/>
      <c r="E30" s="715"/>
      <c r="F30" s="715"/>
      <c r="G30" s="715"/>
      <c r="H30" s="715"/>
      <c r="I30" s="715"/>
      <c r="J30" s="715"/>
      <c r="K30" s="715"/>
      <c r="L30" s="716"/>
    </row>
  </sheetData>
  <sheetProtection algorithmName="SHA-512" hashValue="CFL6YsjU8pUrcFVvD/8KPHmKJg3hhPQPq7go8sKQ55Q2ndy2CvHNLRHpCuhDBdH0wzukTwf0AEAMYPbaI2CDKw==" saltValue="irfR8/ms8LaDf0nTnKsnUw==" spinCount="100000" sheet="1" objects="1" scenarios="1" sort="0" autoFilter="0" pivotTables="0"/>
  <mergeCells count="9">
    <mergeCell ref="C2:L2"/>
    <mergeCell ref="L3:L4"/>
    <mergeCell ref="F3:H3"/>
    <mergeCell ref="C26:L30"/>
    <mergeCell ref="L16:L21"/>
    <mergeCell ref="I3:K3"/>
    <mergeCell ref="I13:K16"/>
    <mergeCell ref="I17:K19"/>
    <mergeCell ref="C3:D4"/>
  </mergeCells>
  <conditionalFormatting sqref="F7:F21">
    <cfRule type="cellIs" dxfId="73" priority="16" operator="equal">
      <formula>0</formula>
    </cfRule>
  </conditionalFormatting>
  <conditionalFormatting sqref="F5:H6">
    <cfRule type="cellIs" dxfId="72" priority="19" operator="equal">
      <formula>0</formula>
    </cfRule>
  </conditionalFormatting>
  <conditionalFormatting sqref="F16:H16">
    <cfRule type="cellIs" dxfId="71" priority="17" operator="equal">
      <formula>0</formula>
    </cfRule>
  </conditionalFormatting>
  <conditionalFormatting sqref="I5">
    <cfRule type="cellIs" dxfId="70" priority="13" operator="equal">
      <formula>0</formula>
    </cfRule>
  </conditionalFormatting>
  <conditionalFormatting sqref="I7:I12">
    <cfRule type="cellIs" dxfId="69" priority="12" operator="equal">
      <formula>0</formula>
    </cfRule>
  </conditionalFormatting>
  <conditionalFormatting sqref="I6:L6">
    <cfRule type="cellIs" dxfId="68" priority="11" operator="equal">
      <formula>0</formula>
    </cfRule>
  </conditionalFormatting>
  <conditionalFormatting sqref="J7:K12">
    <cfRule type="expression" dxfId="67" priority="2">
      <formula>J7&gt;G7</formula>
    </cfRule>
  </conditionalFormatting>
  <conditionalFormatting sqref="L5">
    <cfRule type="cellIs" dxfId="66" priority="1" operator="equal">
      <formula>0</formula>
    </cfRule>
  </conditionalFormatting>
  <dataValidations count="1">
    <dataValidation type="whole" operator="greaterThanOrEqual" allowBlank="1" showInputMessage="1" showErrorMessage="1" sqref="I5:I12 F5:H21 L6:L15 J6:K12" xr:uid="{00000000-0002-0000-05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6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AA4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33203125" style="51" customWidth="1"/>
    <col min="2" max="2" width="4.88671875" style="101" hidden="1" customWidth="1"/>
    <col min="3" max="3" width="54.6640625" style="51" customWidth="1"/>
    <col min="4" max="24" width="8.109375" style="51" customWidth="1"/>
    <col min="25" max="16384" width="11.44140625" style="51"/>
  </cols>
  <sheetData>
    <row r="1" spans="2:24" ht="18.600000000000001" x14ac:dyDescent="0.3">
      <c r="B1" s="6">
        <v>1</v>
      </c>
      <c r="C1" s="50" t="s">
        <v>4712</v>
      </c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S1" s="52"/>
      <c r="T1" s="52"/>
      <c r="U1" s="52"/>
      <c r="V1" s="52"/>
      <c r="W1" s="52"/>
      <c r="X1" s="52"/>
    </row>
    <row r="2" spans="2:24" ht="18.600000000000001" x14ac:dyDescent="0.3">
      <c r="B2" s="6">
        <v>2</v>
      </c>
      <c r="C2" s="50" t="s">
        <v>3404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407"/>
      <c r="R2" s="407"/>
      <c r="S2" s="407"/>
      <c r="T2" s="407"/>
      <c r="U2" s="407"/>
      <c r="V2" s="407"/>
      <c r="W2" s="407"/>
      <c r="X2" s="407"/>
    </row>
    <row r="3" spans="2:24" ht="19.2" thickBot="1" x14ac:dyDescent="0.35">
      <c r="B3" s="6">
        <v>3</v>
      </c>
      <c r="C3" s="617" t="s">
        <v>8412</v>
      </c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4" spans="2:24" ht="22.8" customHeight="1" thickTop="1" x14ac:dyDescent="0.3">
      <c r="B4" s="6">
        <v>4</v>
      </c>
      <c r="C4" s="753" t="s">
        <v>8419</v>
      </c>
      <c r="D4" s="727" t="s">
        <v>0</v>
      </c>
      <c r="E4" s="728"/>
      <c r="F4" s="729"/>
      <c r="G4" s="738" t="s">
        <v>2549</v>
      </c>
      <c r="H4" s="739"/>
      <c r="I4" s="739"/>
      <c r="J4" s="738" t="s">
        <v>2550</v>
      </c>
      <c r="K4" s="739"/>
      <c r="L4" s="739"/>
      <c r="M4" s="738" t="s">
        <v>2551</v>
      </c>
      <c r="N4" s="739"/>
      <c r="O4" s="739"/>
      <c r="P4" s="738" t="s">
        <v>2531</v>
      </c>
      <c r="Q4" s="739"/>
      <c r="R4" s="739"/>
      <c r="S4" s="738" t="s">
        <v>2552</v>
      </c>
      <c r="T4" s="739"/>
      <c r="U4" s="739"/>
      <c r="V4" s="740" t="s">
        <v>2553</v>
      </c>
      <c r="W4" s="741"/>
      <c r="X4" s="741"/>
    </row>
    <row r="5" spans="2:24" ht="32.25" customHeight="1" thickBot="1" x14ac:dyDescent="0.35">
      <c r="B5" s="6">
        <v>5</v>
      </c>
      <c r="C5" s="754"/>
      <c r="D5" s="422" t="s">
        <v>0</v>
      </c>
      <c r="E5" s="654" t="s">
        <v>18</v>
      </c>
      <c r="F5" s="423" t="s">
        <v>17</v>
      </c>
      <c r="G5" s="408" t="s">
        <v>0</v>
      </c>
      <c r="H5" s="409" t="s">
        <v>18</v>
      </c>
      <c r="I5" s="410" t="s">
        <v>17</v>
      </c>
      <c r="J5" s="408" t="s">
        <v>0</v>
      </c>
      <c r="K5" s="409" t="s">
        <v>18</v>
      </c>
      <c r="L5" s="410" t="s">
        <v>17</v>
      </c>
      <c r="M5" s="408" t="s">
        <v>0</v>
      </c>
      <c r="N5" s="409" t="s">
        <v>18</v>
      </c>
      <c r="O5" s="410" t="s">
        <v>17</v>
      </c>
      <c r="P5" s="408" t="s">
        <v>0</v>
      </c>
      <c r="Q5" s="409" t="s">
        <v>18</v>
      </c>
      <c r="R5" s="410" t="s">
        <v>17</v>
      </c>
      <c r="S5" s="408" t="s">
        <v>0</v>
      </c>
      <c r="T5" s="409" t="s">
        <v>18</v>
      </c>
      <c r="U5" s="410" t="s">
        <v>17</v>
      </c>
      <c r="V5" s="408" t="s">
        <v>0</v>
      </c>
      <c r="W5" s="409" t="s">
        <v>18</v>
      </c>
      <c r="X5" s="411" t="s">
        <v>17</v>
      </c>
    </row>
    <row r="6" spans="2:24" ht="24.75" customHeight="1" thickTop="1" x14ac:dyDescent="0.3">
      <c r="B6" s="6">
        <v>6</v>
      </c>
      <c r="C6" s="668" t="s">
        <v>1143</v>
      </c>
      <c r="D6" s="82">
        <f t="shared" ref="D6:D14" si="0">+E6+F6</f>
        <v>0</v>
      </c>
      <c r="E6" s="424">
        <f t="shared" ref="E6:F14" si="1">+H6+K6+N6+Q6+T6+W6</f>
        <v>0</v>
      </c>
      <c r="F6" s="424">
        <f t="shared" si="1"/>
        <v>0</v>
      </c>
      <c r="G6" s="426">
        <f>+H6+I6</f>
        <v>0</v>
      </c>
      <c r="H6" s="500"/>
      <c r="I6" s="500"/>
      <c r="J6" s="426">
        <f>+K6+L6</f>
        <v>0</v>
      </c>
      <c r="K6" s="500"/>
      <c r="L6" s="500"/>
      <c r="M6" s="426">
        <f>+N6+O6</f>
        <v>0</v>
      </c>
      <c r="N6" s="500"/>
      <c r="O6" s="500"/>
      <c r="P6" s="426">
        <f>+Q6+R6</f>
        <v>0</v>
      </c>
      <c r="Q6" s="500"/>
      <c r="R6" s="500"/>
      <c r="S6" s="426">
        <f>+T6+U6</f>
        <v>0</v>
      </c>
      <c r="T6" s="500"/>
      <c r="U6" s="500"/>
      <c r="V6" s="426">
        <f>+W6+X6</f>
        <v>0</v>
      </c>
      <c r="W6" s="500"/>
      <c r="X6" s="502"/>
    </row>
    <row r="7" spans="2:24" ht="24.75" customHeight="1" x14ac:dyDescent="0.3">
      <c r="B7" s="6">
        <v>7</v>
      </c>
      <c r="C7" s="669" t="s">
        <v>1144</v>
      </c>
      <c r="D7" s="257">
        <f t="shared" si="0"/>
        <v>0</v>
      </c>
      <c r="E7" s="282">
        <f>+H7+K7+N7+Q7+T7+W7</f>
        <v>0</v>
      </c>
      <c r="F7" s="282">
        <f t="shared" si="1"/>
        <v>0</v>
      </c>
      <c r="G7" s="336">
        <f t="shared" ref="G7:G14" si="2">+H7+I7</f>
        <v>0</v>
      </c>
      <c r="H7" s="501"/>
      <c r="I7" s="501"/>
      <c r="J7" s="336">
        <f t="shared" ref="J7:J14" si="3">+K7+L7</f>
        <v>0</v>
      </c>
      <c r="K7" s="501"/>
      <c r="L7" s="501"/>
      <c r="M7" s="336">
        <f t="shared" ref="M7:M14" si="4">+N7+O7</f>
        <v>0</v>
      </c>
      <c r="N7" s="501"/>
      <c r="O7" s="501"/>
      <c r="P7" s="336">
        <f t="shared" ref="P7:P14" si="5">+Q7+R7</f>
        <v>0</v>
      </c>
      <c r="Q7" s="501"/>
      <c r="R7" s="501"/>
      <c r="S7" s="336">
        <f t="shared" ref="S7:S14" si="6">+T7+U7</f>
        <v>0</v>
      </c>
      <c r="T7" s="501"/>
      <c r="U7" s="501"/>
      <c r="V7" s="336">
        <f t="shared" ref="V7:V14" si="7">+W7+X7</f>
        <v>0</v>
      </c>
      <c r="W7" s="501"/>
      <c r="X7" s="503"/>
    </row>
    <row r="8" spans="2:24" ht="24.75" customHeight="1" x14ac:dyDescent="0.3">
      <c r="B8" s="6">
        <v>8</v>
      </c>
      <c r="C8" s="669" t="s">
        <v>1146</v>
      </c>
      <c r="D8" s="257">
        <f t="shared" si="0"/>
        <v>0</v>
      </c>
      <c r="E8" s="282">
        <f t="shared" ref="E8:E14" si="8">+H8+K8+N8+Q8+T8+W8</f>
        <v>0</v>
      </c>
      <c r="F8" s="282">
        <f t="shared" si="1"/>
        <v>0</v>
      </c>
      <c r="G8" s="336">
        <f t="shared" si="2"/>
        <v>0</v>
      </c>
      <c r="H8" s="501"/>
      <c r="I8" s="501"/>
      <c r="J8" s="336">
        <f t="shared" si="3"/>
        <v>0</v>
      </c>
      <c r="K8" s="501"/>
      <c r="L8" s="501"/>
      <c r="M8" s="336">
        <f t="shared" si="4"/>
        <v>0</v>
      </c>
      <c r="N8" s="501"/>
      <c r="O8" s="501"/>
      <c r="P8" s="336">
        <f t="shared" si="5"/>
        <v>0</v>
      </c>
      <c r="Q8" s="501"/>
      <c r="R8" s="501"/>
      <c r="S8" s="336">
        <f t="shared" si="6"/>
        <v>0</v>
      </c>
      <c r="T8" s="501"/>
      <c r="U8" s="501"/>
      <c r="V8" s="336">
        <f t="shared" si="7"/>
        <v>0</v>
      </c>
      <c r="W8" s="501"/>
      <c r="X8" s="503"/>
    </row>
    <row r="9" spans="2:24" ht="24.75" customHeight="1" x14ac:dyDescent="0.3">
      <c r="B9" s="6">
        <v>9</v>
      </c>
      <c r="C9" s="669" t="s">
        <v>1145</v>
      </c>
      <c r="D9" s="257">
        <f t="shared" si="0"/>
        <v>0</v>
      </c>
      <c r="E9" s="282">
        <f t="shared" si="8"/>
        <v>0</v>
      </c>
      <c r="F9" s="282">
        <f t="shared" si="1"/>
        <v>0</v>
      </c>
      <c r="G9" s="336">
        <f t="shared" si="2"/>
        <v>0</v>
      </c>
      <c r="H9" s="501"/>
      <c r="I9" s="501"/>
      <c r="J9" s="336">
        <f t="shared" si="3"/>
        <v>0</v>
      </c>
      <c r="K9" s="501"/>
      <c r="L9" s="501"/>
      <c r="M9" s="336">
        <f t="shared" si="4"/>
        <v>0</v>
      </c>
      <c r="N9" s="501"/>
      <c r="O9" s="501"/>
      <c r="P9" s="742"/>
      <c r="Q9" s="743"/>
      <c r="R9" s="743"/>
      <c r="S9" s="743"/>
      <c r="T9" s="743"/>
      <c r="U9" s="743"/>
      <c r="V9" s="743"/>
      <c r="W9" s="743"/>
      <c r="X9" s="743"/>
    </row>
    <row r="10" spans="2:24" ht="24.75" customHeight="1" x14ac:dyDescent="0.3">
      <c r="B10" s="6">
        <v>10</v>
      </c>
      <c r="C10" s="669" t="s">
        <v>2522</v>
      </c>
      <c r="D10" s="257">
        <f t="shared" si="0"/>
        <v>0</v>
      </c>
      <c r="E10" s="282">
        <f t="shared" si="8"/>
        <v>0</v>
      </c>
      <c r="F10" s="282">
        <f>+I10+L10+O10+R10+U10+X10</f>
        <v>0</v>
      </c>
      <c r="G10" s="336">
        <f>+H10+I10</f>
        <v>0</v>
      </c>
      <c r="H10" s="501"/>
      <c r="I10" s="501"/>
      <c r="J10" s="336">
        <f t="shared" si="3"/>
        <v>0</v>
      </c>
      <c r="K10" s="501"/>
      <c r="L10" s="501"/>
      <c r="M10" s="336">
        <f t="shared" si="4"/>
        <v>0</v>
      </c>
      <c r="N10" s="501"/>
      <c r="O10" s="501"/>
      <c r="P10" s="336">
        <f t="shared" si="5"/>
        <v>0</v>
      </c>
      <c r="Q10" s="501"/>
      <c r="R10" s="504"/>
      <c r="S10" s="336">
        <f>+T10+U10</f>
        <v>0</v>
      </c>
      <c r="T10" s="501"/>
      <c r="U10" s="504"/>
      <c r="V10" s="336">
        <f t="shared" si="7"/>
        <v>0</v>
      </c>
      <c r="W10" s="501"/>
      <c r="X10" s="503"/>
    </row>
    <row r="11" spans="2:24" ht="24.75" customHeight="1" x14ac:dyDescent="0.3">
      <c r="B11" s="6">
        <v>11</v>
      </c>
      <c r="C11" s="669" t="s">
        <v>2523</v>
      </c>
      <c r="D11" s="257">
        <f t="shared" si="0"/>
        <v>0</v>
      </c>
      <c r="E11" s="282">
        <f t="shared" si="8"/>
        <v>0</v>
      </c>
      <c r="F11" s="282">
        <f t="shared" si="1"/>
        <v>0</v>
      </c>
      <c r="G11" s="336">
        <f t="shared" si="2"/>
        <v>0</v>
      </c>
      <c r="H11" s="501"/>
      <c r="I11" s="501"/>
      <c r="J11" s="336">
        <f t="shared" si="3"/>
        <v>0</v>
      </c>
      <c r="K11" s="501"/>
      <c r="L11" s="501"/>
      <c r="M11" s="336">
        <f t="shared" si="4"/>
        <v>0</v>
      </c>
      <c r="N11" s="501"/>
      <c r="O11" s="501"/>
      <c r="P11" s="336">
        <f t="shared" si="5"/>
        <v>0</v>
      </c>
      <c r="Q11" s="501"/>
      <c r="R11" s="504"/>
      <c r="S11" s="336">
        <f t="shared" si="6"/>
        <v>0</v>
      </c>
      <c r="T11" s="501"/>
      <c r="U11" s="504"/>
      <c r="V11" s="336">
        <f t="shared" si="7"/>
        <v>0</v>
      </c>
      <c r="W11" s="501"/>
      <c r="X11" s="503"/>
    </row>
    <row r="12" spans="2:24" ht="24.75" customHeight="1" x14ac:dyDescent="0.3">
      <c r="B12" s="6">
        <v>12</v>
      </c>
      <c r="C12" s="669" t="s">
        <v>2524</v>
      </c>
      <c r="D12" s="257">
        <f t="shared" si="0"/>
        <v>0</v>
      </c>
      <c r="E12" s="282">
        <f t="shared" si="8"/>
        <v>0</v>
      </c>
      <c r="F12" s="282">
        <f t="shared" si="1"/>
        <v>0</v>
      </c>
      <c r="G12" s="336">
        <f t="shared" si="2"/>
        <v>0</v>
      </c>
      <c r="H12" s="501"/>
      <c r="I12" s="501"/>
      <c r="J12" s="336">
        <f t="shared" si="3"/>
        <v>0</v>
      </c>
      <c r="K12" s="501"/>
      <c r="L12" s="501"/>
      <c r="M12" s="336">
        <f t="shared" si="4"/>
        <v>0</v>
      </c>
      <c r="N12" s="501"/>
      <c r="O12" s="501"/>
      <c r="P12" s="336">
        <f t="shared" si="5"/>
        <v>0</v>
      </c>
      <c r="Q12" s="501"/>
      <c r="R12" s="504"/>
      <c r="S12" s="336">
        <f t="shared" si="6"/>
        <v>0</v>
      </c>
      <c r="T12" s="501"/>
      <c r="U12" s="504"/>
      <c r="V12" s="336">
        <f t="shared" si="7"/>
        <v>0</v>
      </c>
      <c r="W12" s="501"/>
      <c r="X12" s="503"/>
    </row>
    <row r="13" spans="2:24" ht="24.75" customHeight="1" x14ac:dyDescent="0.3">
      <c r="B13" s="6">
        <v>13</v>
      </c>
      <c r="C13" s="669" t="s">
        <v>877</v>
      </c>
      <c r="D13" s="257">
        <f t="shared" si="0"/>
        <v>0</v>
      </c>
      <c r="E13" s="282">
        <f t="shared" si="8"/>
        <v>0</v>
      </c>
      <c r="F13" s="282">
        <f t="shared" si="1"/>
        <v>0</v>
      </c>
      <c r="G13" s="336">
        <f t="shared" si="2"/>
        <v>0</v>
      </c>
      <c r="H13" s="501"/>
      <c r="I13" s="501"/>
      <c r="J13" s="336">
        <f t="shared" si="3"/>
        <v>0</v>
      </c>
      <c r="K13" s="501"/>
      <c r="L13" s="501"/>
      <c r="M13" s="336">
        <f t="shared" si="4"/>
        <v>0</v>
      </c>
      <c r="N13" s="501"/>
      <c r="O13" s="501"/>
      <c r="P13" s="336">
        <f t="shared" si="5"/>
        <v>0</v>
      </c>
      <c r="Q13" s="501"/>
      <c r="R13" s="504"/>
      <c r="S13" s="336">
        <f t="shared" si="6"/>
        <v>0</v>
      </c>
      <c r="T13" s="501"/>
      <c r="U13" s="504"/>
      <c r="V13" s="336">
        <f t="shared" si="7"/>
        <v>0</v>
      </c>
      <c r="W13" s="501"/>
      <c r="X13" s="503"/>
    </row>
    <row r="14" spans="2:24" ht="24.75" customHeight="1" x14ac:dyDescent="0.3">
      <c r="B14" s="6">
        <v>14</v>
      </c>
      <c r="C14" s="669" t="s">
        <v>8379</v>
      </c>
      <c r="D14" s="257">
        <f t="shared" si="0"/>
        <v>0</v>
      </c>
      <c r="E14" s="282">
        <f t="shared" si="8"/>
        <v>0</v>
      </c>
      <c r="F14" s="282">
        <f t="shared" si="1"/>
        <v>0</v>
      </c>
      <c r="G14" s="336">
        <f t="shared" si="2"/>
        <v>0</v>
      </c>
      <c r="H14" s="501"/>
      <c r="I14" s="501"/>
      <c r="J14" s="336">
        <f t="shared" si="3"/>
        <v>0</v>
      </c>
      <c r="K14" s="501"/>
      <c r="L14" s="501"/>
      <c r="M14" s="336">
        <f t="shared" si="4"/>
        <v>0</v>
      </c>
      <c r="N14" s="501"/>
      <c r="O14" s="501"/>
      <c r="P14" s="336">
        <f t="shared" si="5"/>
        <v>0</v>
      </c>
      <c r="Q14" s="501"/>
      <c r="R14" s="504"/>
      <c r="S14" s="336">
        <f t="shared" si="6"/>
        <v>0</v>
      </c>
      <c r="T14" s="501"/>
      <c r="U14" s="504"/>
      <c r="V14" s="336">
        <f t="shared" si="7"/>
        <v>0</v>
      </c>
      <c r="W14" s="501"/>
      <c r="X14" s="503"/>
    </row>
    <row r="15" spans="2:24" ht="24.75" customHeight="1" x14ac:dyDescent="0.3">
      <c r="B15" s="6">
        <v>15</v>
      </c>
      <c r="C15" s="669" t="s">
        <v>16</v>
      </c>
      <c r="D15" s="257">
        <f t="shared" ref="D15:D19" si="9">+E15+F15</f>
        <v>0</v>
      </c>
      <c r="E15" s="282">
        <f t="shared" ref="E15:E19" si="10">+H15+K15+N15+Q15+T15+W15</f>
        <v>0</v>
      </c>
      <c r="F15" s="282">
        <f t="shared" ref="F15:F19" si="11">+I15+L15+O15+R15+U15+X15</f>
        <v>0</v>
      </c>
      <c r="G15" s="336">
        <f t="shared" ref="G15:G19" si="12">+H15+I15</f>
        <v>0</v>
      </c>
      <c r="H15" s="501"/>
      <c r="I15" s="501"/>
      <c r="J15" s="336">
        <f t="shared" ref="J15:J19" si="13">+K15+L15</f>
        <v>0</v>
      </c>
      <c r="K15" s="501"/>
      <c r="L15" s="501"/>
      <c r="M15" s="336">
        <f t="shared" ref="M15:M19" si="14">+N15+O15</f>
        <v>0</v>
      </c>
      <c r="N15" s="501"/>
      <c r="O15" s="501"/>
      <c r="P15" s="336">
        <f t="shared" ref="P15:P19" si="15">+Q15+R15</f>
        <v>0</v>
      </c>
      <c r="Q15" s="501"/>
      <c r="R15" s="504"/>
      <c r="S15" s="336">
        <f t="shared" ref="S15:S19" si="16">+T15+U15</f>
        <v>0</v>
      </c>
      <c r="T15" s="501"/>
      <c r="U15" s="504"/>
      <c r="V15" s="336">
        <f t="shared" ref="V15:V19" si="17">+W15+X15</f>
        <v>0</v>
      </c>
      <c r="W15" s="501"/>
      <c r="X15" s="503"/>
    </row>
    <row r="16" spans="2:24" ht="24.75" customHeight="1" x14ac:dyDescent="0.3">
      <c r="B16" s="6">
        <v>16</v>
      </c>
      <c r="C16" s="669" t="s">
        <v>5264</v>
      </c>
      <c r="D16" s="257">
        <f t="shared" si="9"/>
        <v>0</v>
      </c>
      <c r="E16" s="282">
        <f t="shared" si="10"/>
        <v>0</v>
      </c>
      <c r="F16" s="282">
        <f t="shared" si="11"/>
        <v>0</v>
      </c>
      <c r="G16" s="336">
        <f t="shared" si="12"/>
        <v>0</v>
      </c>
      <c r="H16" s="501"/>
      <c r="I16" s="501"/>
      <c r="J16" s="336">
        <f t="shared" si="13"/>
        <v>0</v>
      </c>
      <c r="K16" s="501"/>
      <c r="L16" s="501"/>
      <c r="M16" s="336">
        <f t="shared" si="14"/>
        <v>0</v>
      </c>
      <c r="N16" s="501"/>
      <c r="O16" s="501"/>
      <c r="P16" s="336">
        <f t="shared" si="15"/>
        <v>0</v>
      </c>
      <c r="Q16" s="501"/>
      <c r="R16" s="504"/>
      <c r="S16" s="336">
        <f t="shared" si="16"/>
        <v>0</v>
      </c>
      <c r="T16" s="501"/>
      <c r="U16" s="504"/>
      <c r="V16" s="336">
        <f t="shared" si="17"/>
        <v>0</v>
      </c>
      <c r="W16" s="501"/>
      <c r="X16" s="503"/>
    </row>
    <row r="17" spans="1:24" ht="24.75" customHeight="1" x14ac:dyDescent="0.3">
      <c r="B17" s="6">
        <v>17</v>
      </c>
      <c r="C17" s="669" t="s">
        <v>5265</v>
      </c>
      <c r="D17" s="257">
        <f t="shared" si="9"/>
        <v>0</v>
      </c>
      <c r="E17" s="282">
        <f t="shared" si="10"/>
        <v>0</v>
      </c>
      <c r="F17" s="282">
        <f t="shared" si="11"/>
        <v>0</v>
      </c>
      <c r="G17" s="336">
        <f t="shared" si="12"/>
        <v>0</v>
      </c>
      <c r="H17" s="501"/>
      <c r="I17" s="501"/>
      <c r="J17" s="336">
        <f t="shared" si="13"/>
        <v>0</v>
      </c>
      <c r="K17" s="501"/>
      <c r="L17" s="501"/>
      <c r="M17" s="336">
        <f t="shared" si="14"/>
        <v>0</v>
      </c>
      <c r="N17" s="501"/>
      <c r="O17" s="501"/>
      <c r="P17" s="336">
        <f t="shared" si="15"/>
        <v>0</v>
      </c>
      <c r="Q17" s="501"/>
      <c r="R17" s="504"/>
      <c r="S17" s="336">
        <f t="shared" si="16"/>
        <v>0</v>
      </c>
      <c r="T17" s="501"/>
      <c r="U17" s="504"/>
      <c r="V17" s="336">
        <f t="shared" si="17"/>
        <v>0</v>
      </c>
      <c r="W17" s="501"/>
      <c r="X17" s="503"/>
    </row>
    <row r="18" spans="1:24" ht="24.75" customHeight="1" x14ac:dyDescent="0.3">
      <c r="B18" s="6">
        <v>18</v>
      </c>
      <c r="C18" s="669" t="s">
        <v>5266</v>
      </c>
      <c r="D18" s="257">
        <f t="shared" si="9"/>
        <v>0</v>
      </c>
      <c r="E18" s="282">
        <f t="shared" si="10"/>
        <v>0</v>
      </c>
      <c r="F18" s="282">
        <f t="shared" si="11"/>
        <v>0</v>
      </c>
      <c r="G18" s="336">
        <f t="shared" si="12"/>
        <v>0</v>
      </c>
      <c r="H18" s="501"/>
      <c r="I18" s="501"/>
      <c r="J18" s="336">
        <f t="shared" si="13"/>
        <v>0</v>
      </c>
      <c r="K18" s="501"/>
      <c r="L18" s="501"/>
      <c r="M18" s="336">
        <f t="shared" si="14"/>
        <v>0</v>
      </c>
      <c r="N18" s="501"/>
      <c r="O18" s="501"/>
      <c r="P18" s="336">
        <f t="shared" si="15"/>
        <v>0</v>
      </c>
      <c r="Q18" s="501"/>
      <c r="R18" s="504"/>
      <c r="S18" s="336">
        <f t="shared" si="16"/>
        <v>0</v>
      </c>
      <c r="T18" s="501"/>
      <c r="U18" s="504"/>
      <c r="V18" s="336">
        <f t="shared" si="17"/>
        <v>0</v>
      </c>
      <c r="W18" s="501"/>
      <c r="X18" s="503"/>
    </row>
    <row r="19" spans="1:24" ht="24.75" customHeight="1" x14ac:dyDescent="0.3">
      <c r="B19" s="6">
        <v>19</v>
      </c>
      <c r="C19" s="669" t="s">
        <v>5267</v>
      </c>
      <c r="D19" s="257">
        <f t="shared" si="9"/>
        <v>0</v>
      </c>
      <c r="E19" s="282">
        <f t="shared" si="10"/>
        <v>0</v>
      </c>
      <c r="F19" s="282">
        <f t="shared" si="11"/>
        <v>0</v>
      </c>
      <c r="G19" s="336">
        <f t="shared" si="12"/>
        <v>0</v>
      </c>
      <c r="H19" s="501"/>
      <c r="I19" s="501"/>
      <c r="J19" s="336">
        <f t="shared" si="13"/>
        <v>0</v>
      </c>
      <c r="K19" s="501"/>
      <c r="L19" s="501"/>
      <c r="M19" s="336">
        <f t="shared" si="14"/>
        <v>0</v>
      </c>
      <c r="N19" s="501"/>
      <c r="O19" s="501"/>
      <c r="P19" s="336">
        <f t="shared" si="15"/>
        <v>0</v>
      </c>
      <c r="Q19" s="501"/>
      <c r="R19" s="504"/>
      <c r="S19" s="336">
        <f t="shared" si="16"/>
        <v>0</v>
      </c>
      <c r="T19" s="501"/>
      <c r="U19" s="504"/>
      <c r="V19" s="336">
        <f t="shared" si="17"/>
        <v>0</v>
      </c>
      <c r="W19" s="501"/>
      <c r="X19" s="503"/>
    </row>
    <row r="20" spans="1:24" ht="24.75" customHeight="1" x14ac:dyDescent="0.3">
      <c r="B20" s="6">
        <v>20</v>
      </c>
      <c r="C20" s="669" t="s">
        <v>950</v>
      </c>
      <c r="D20" s="257">
        <f t="shared" ref="D20:D31" si="18">+E20+F20</f>
        <v>0</v>
      </c>
      <c r="E20" s="282">
        <f>+H20+K20+N20+Q20+T20+W20</f>
        <v>0</v>
      </c>
      <c r="F20" s="282">
        <f t="shared" ref="F20:F31" si="19">+I20+L20+O20+R20+U20+X20</f>
        <v>0</v>
      </c>
      <c r="G20" s="336">
        <f t="shared" ref="G20:G26" si="20">+H20+I20</f>
        <v>0</v>
      </c>
      <c r="H20" s="501"/>
      <c r="I20" s="501"/>
      <c r="J20" s="336">
        <f t="shared" ref="J20:J26" si="21">+K20+L20</f>
        <v>0</v>
      </c>
      <c r="K20" s="501"/>
      <c r="L20" s="501"/>
      <c r="M20" s="336">
        <f t="shared" ref="M20:M26" si="22">+N20+O20</f>
        <v>0</v>
      </c>
      <c r="N20" s="501"/>
      <c r="O20" s="501"/>
      <c r="P20" s="336">
        <f>+Q20+R20</f>
        <v>0</v>
      </c>
      <c r="Q20" s="501"/>
      <c r="R20" s="504"/>
      <c r="S20" s="336">
        <f>+T20+U20</f>
        <v>0</v>
      </c>
      <c r="T20" s="501"/>
      <c r="U20" s="504"/>
      <c r="V20" s="336">
        <f>+W20+X20</f>
        <v>0</v>
      </c>
      <c r="W20" s="501"/>
      <c r="X20" s="503"/>
    </row>
    <row r="21" spans="1:24" ht="24.75" customHeight="1" x14ac:dyDescent="0.3">
      <c r="B21" s="6">
        <v>21</v>
      </c>
      <c r="C21" s="669" t="s">
        <v>951</v>
      </c>
      <c r="D21" s="257">
        <f t="shared" si="18"/>
        <v>0</v>
      </c>
      <c r="E21" s="282">
        <f t="shared" ref="E21:E31" si="23">+H21+K21+N21+Q21+T21+W21</f>
        <v>0</v>
      </c>
      <c r="F21" s="282">
        <f t="shared" si="19"/>
        <v>0</v>
      </c>
      <c r="G21" s="336">
        <f t="shared" si="20"/>
        <v>0</v>
      </c>
      <c r="H21" s="501"/>
      <c r="I21" s="501"/>
      <c r="J21" s="336">
        <f t="shared" si="21"/>
        <v>0</v>
      </c>
      <c r="K21" s="501"/>
      <c r="L21" s="501"/>
      <c r="M21" s="336">
        <f t="shared" si="22"/>
        <v>0</v>
      </c>
      <c r="N21" s="501"/>
      <c r="O21" s="501"/>
      <c r="P21" s="744"/>
      <c r="Q21" s="745"/>
      <c r="R21" s="745"/>
      <c r="S21" s="745"/>
      <c r="T21" s="745"/>
      <c r="U21" s="745"/>
      <c r="V21" s="745"/>
      <c r="W21" s="745"/>
      <c r="X21" s="745"/>
    </row>
    <row r="22" spans="1:24" ht="24.75" customHeight="1" x14ac:dyDescent="0.3">
      <c r="B22" s="6">
        <v>22</v>
      </c>
      <c r="C22" s="669" t="s">
        <v>2525</v>
      </c>
      <c r="D22" s="257">
        <f t="shared" si="18"/>
        <v>0</v>
      </c>
      <c r="E22" s="282">
        <f t="shared" si="23"/>
        <v>0</v>
      </c>
      <c r="F22" s="282">
        <f t="shared" si="19"/>
        <v>0</v>
      </c>
      <c r="G22" s="336">
        <f t="shared" si="20"/>
        <v>0</v>
      </c>
      <c r="H22" s="501"/>
      <c r="I22" s="501"/>
      <c r="J22" s="336">
        <f t="shared" si="21"/>
        <v>0</v>
      </c>
      <c r="K22" s="501"/>
      <c r="L22" s="501"/>
      <c r="M22" s="336">
        <f t="shared" si="22"/>
        <v>0</v>
      </c>
      <c r="N22" s="501"/>
      <c r="O22" s="501"/>
      <c r="P22" s="746"/>
      <c r="Q22" s="747"/>
      <c r="R22" s="747"/>
      <c r="S22" s="747"/>
      <c r="T22" s="747"/>
      <c r="U22" s="747"/>
      <c r="V22" s="747"/>
      <c r="W22" s="747"/>
      <c r="X22" s="747"/>
    </row>
    <row r="23" spans="1:24" ht="24.75" customHeight="1" x14ac:dyDescent="0.3">
      <c r="B23" s="6">
        <v>23</v>
      </c>
      <c r="C23" s="669" t="s">
        <v>2526</v>
      </c>
      <c r="D23" s="257">
        <f t="shared" si="18"/>
        <v>0</v>
      </c>
      <c r="E23" s="282">
        <f t="shared" si="23"/>
        <v>0</v>
      </c>
      <c r="F23" s="282">
        <f t="shared" si="19"/>
        <v>0</v>
      </c>
      <c r="G23" s="336">
        <f t="shared" si="20"/>
        <v>0</v>
      </c>
      <c r="H23" s="501"/>
      <c r="I23" s="501"/>
      <c r="J23" s="336">
        <f t="shared" si="21"/>
        <v>0</v>
      </c>
      <c r="K23" s="501"/>
      <c r="L23" s="501"/>
      <c r="M23" s="336">
        <f t="shared" si="22"/>
        <v>0</v>
      </c>
      <c r="N23" s="501"/>
      <c r="O23" s="501"/>
      <c r="P23" s="336">
        <f t="shared" ref="P23:P31" si="24">+Q23+R23</f>
        <v>0</v>
      </c>
      <c r="Q23" s="501"/>
      <c r="R23" s="504"/>
      <c r="S23" s="336">
        <f t="shared" ref="S23:S31" si="25">+T23+U23</f>
        <v>0</v>
      </c>
      <c r="T23" s="501"/>
      <c r="U23" s="504"/>
      <c r="V23" s="336">
        <f t="shared" ref="V23:V31" si="26">+W23+X23</f>
        <v>0</v>
      </c>
      <c r="W23" s="501"/>
      <c r="X23" s="503"/>
    </row>
    <row r="24" spans="1:24" ht="24.75" customHeight="1" x14ac:dyDescent="0.3">
      <c r="B24" s="6">
        <v>24</v>
      </c>
      <c r="C24" s="669" t="s">
        <v>868</v>
      </c>
      <c r="D24" s="257">
        <f t="shared" si="18"/>
        <v>0</v>
      </c>
      <c r="E24" s="282">
        <f t="shared" si="23"/>
        <v>0</v>
      </c>
      <c r="F24" s="282">
        <f t="shared" si="19"/>
        <v>0</v>
      </c>
      <c r="G24" s="336">
        <f t="shared" si="20"/>
        <v>0</v>
      </c>
      <c r="H24" s="501"/>
      <c r="I24" s="501"/>
      <c r="J24" s="336">
        <f t="shared" si="21"/>
        <v>0</v>
      </c>
      <c r="K24" s="501"/>
      <c r="L24" s="501"/>
      <c r="M24" s="336">
        <f t="shared" si="22"/>
        <v>0</v>
      </c>
      <c r="N24" s="501"/>
      <c r="O24" s="501"/>
      <c r="P24" s="336">
        <f t="shared" si="24"/>
        <v>0</v>
      </c>
      <c r="Q24" s="501"/>
      <c r="R24" s="504"/>
      <c r="S24" s="336">
        <f t="shared" si="25"/>
        <v>0</v>
      </c>
      <c r="T24" s="501"/>
      <c r="U24" s="504"/>
      <c r="V24" s="336">
        <f t="shared" si="26"/>
        <v>0</v>
      </c>
      <c r="W24" s="501"/>
      <c r="X24" s="503"/>
    </row>
    <row r="25" spans="1:24" ht="24.75" customHeight="1" x14ac:dyDescent="0.3">
      <c r="B25" s="6">
        <v>25</v>
      </c>
      <c r="C25" s="669" t="s">
        <v>869</v>
      </c>
      <c r="D25" s="257">
        <f t="shared" si="18"/>
        <v>0</v>
      </c>
      <c r="E25" s="282">
        <f t="shared" si="23"/>
        <v>0</v>
      </c>
      <c r="F25" s="282">
        <f t="shared" si="19"/>
        <v>0</v>
      </c>
      <c r="G25" s="336">
        <f t="shared" si="20"/>
        <v>0</v>
      </c>
      <c r="H25" s="501"/>
      <c r="I25" s="501"/>
      <c r="J25" s="336">
        <f t="shared" si="21"/>
        <v>0</v>
      </c>
      <c r="K25" s="501"/>
      <c r="L25" s="501"/>
      <c r="M25" s="336">
        <f t="shared" si="22"/>
        <v>0</v>
      </c>
      <c r="N25" s="501"/>
      <c r="O25" s="501"/>
      <c r="P25" s="336">
        <f t="shared" si="24"/>
        <v>0</v>
      </c>
      <c r="Q25" s="501"/>
      <c r="R25" s="504"/>
      <c r="S25" s="336">
        <f t="shared" si="25"/>
        <v>0</v>
      </c>
      <c r="T25" s="501"/>
      <c r="U25" s="504"/>
      <c r="V25" s="336">
        <f t="shared" si="26"/>
        <v>0</v>
      </c>
      <c r="W25" s="501"/>
      <c r="X25" s="503"/>
    </row>
    <row r="26" spans="1:24" ht="24.75" customHeight="1" x14ac:dyDescent="0.3">
      <c r="B26" s="6">
        <v>26</v>
      </c>
      <c r="C26" s="669" t="s">
        <v>867</v>
      </c>
      <c r="D26" s="257">
        <f t="shared" si="18"/>
        <v>0</v>
      </c>
      <c r="E26" s="282">
        <f t="shared" si="23"/>
        <v>0</v>
      </c>
      <c r="F26" s="282">
        <f t="shared" si="19"/>
        <v>0</v>
      </c>
      <c r="G26" s="336">
        <f t="shared" si="20"/>
        <v>0</v>
      </c>
      <c r="H26" s="501"/>
      <c r="I26" s="501"/>
      <c r="J26" s="336">
        <f t="shared" si="21"/>
        <v>0</v>
      </c>
      <c r="K26" s="501"/>
      <c r="L26" s="501"/>
      <c r="M26" s="336">
        <f t="shared" si="22"/>
        <v>0</v>
      </c>
      <c r="N26" s="501"/>
      <c r="O26" s="501"/>
      <c r="P26" s="336">
        <f t="shared" si="24"/>
        <v>0</v>
      </c>
      <c r="Q26" s="501"/>
      <c r="R26" s="504"/>
      <c r="S26" s="336">
        <f t="shared" si="25"/>
        <v>0</v>
      </c>
      <c r="T26" s="501"/>
      <c r="U26" s="504"/>
      <c r="V26" s="336">
        <f t="shared" si="26"/>
        <v>0</v>
      </c>
      <c r="W26" s="501"/>
      <c r="X26" s="503"/>
    </row>
    <row r="27" spans="1:24" ht="24.75" customHeight="1" x14ac:dyDescent="0.3">
      <c r="B27" s="6">
        <v>27</v>
      </c>
      <c r="C27" s="669" t="s">
        <v>2527</v>
      </c>
      <c r="D27" s="257">
        <f t="shared" si="18"/>
        <v>0</v>
      </c>
      <c r="E27" s="282">
        <f t="shared" si="23"/>
        <v>0</v>
      </c>
      <c r="F27" s="282">
        <f t="shared" si="19"/>
        <v>0</v>
      </c>
      <c r="G27" s="744"/>
      <c r="H27" s="745"/>
      <c r="I27" s="745"/>
      <c r="J27" s="745"/>
      <c r="K27" s="745"/>
      <c r="L27" s="745"/>
      <c r="M27" s="745"/>
      <c r="N27" s="745"/>
      <c r="O27" s="748"/>
      <c r="P27" s="336">
        <f t="shared" si="24"/>
        <v>0</v>
      </c>
      <c r="Q27" s="501"/>
      <c r="R27" s="504"/>
      <c r="S27" s="336">
        <f t="shared" si="25"/>
        <v>0</v>
      </c>
      <c r="T27" s="501"/>
      <c r="U27" s="504"/>
      <c r="V27" s="336">
        <f t="shared" si="26"/>
        <v>0</v>
      </c>
      <c r="W27" s="501"/>
      <c r="X27" s="503"/>
    </row>
    <row r="28" spans="1:24" ht="24.75" customHeight="1" x14ac:dyDescent="0.3">
      <c r="B28" s="6">
        <v>28</v>
      </c>
      <c r="C28" s="669" t="s">
        <v>8454</v>
      </c>
      <c r="D28" s="257">
        <f t="shared" si="18"/>
        <v>0</v>
      </c>
      <c r="E28" s="282">
        <f t="shared" si="23"/>
        <v>0</v>
      </c>
      <c r="F28" s="282">
        <f t="shared" si="19"/>
        <v>0</v>
      </c>
      <c r="G28" s="746"/>
      <c r="H28" s="747"/>
      <c r="I28" s="747"/>
      <c r="J28" s="747"/>
      <c r="K28" s="747"/>
      <c r="L28" s="747"/>
      <c r="M28" s="747"/>
      <c r="N28" s="747"/>
      <c r="O28" s="749"/>
      <c r="P28" s="336">
        <f t="shared" si="24"/>
        <v>0</v>
      </c>
      <c r="Q28" s="501"/>
      <c r="R28" s="504"/>
      <c r="S28" s="336">
        <f t="shared" si="25"/>
        <v>0</v>
      </c>
      <c r="T28" s="501"/>
      <c r="U28" s="504"/>
      <c r="V28" s="336">
        <f t="shared" si="26"/>
        <v>0</v>
      </c>
      <c r="W28" s="501"/>
      <c r="X28" s="503"/>
    </row>
    <row r="29" spans="1:24" ht="24.75" customHeight="1" x14ac:dyDescent="0.3">
      <c r="B29" s="6">
        <v>29</v>
      </c>
      <c r="C29" s="669" t="s">
        <v>3015</v>
      </c>
      <c r="D29" s="257">
        <f>+E29+F29</f>
        <v>0</v>
      </c>
      <c r="E29" s="282">
        <f>+H29+K29+N29+Q29+T29+W29</f>
        <v>0</v>
      </c>
      <c r="F29" s="282">
        <f>+I29+L29+O29+R29+U29+X29</f>
        <v>0</v>
      </c>
      <c r="G29" s="336">
        <f>+H29+I29</f>
        <v>0</v>
      </c>
      <c r="H29" s="501"/>
      <c r="I29" s="501"/>
      <c r="J29" s="336">
        <f>+K29+L29</f>
        <v>0</v>
      </c>
      <c r="K29" s="501"/>
      <c r="L29" s="501"/>
      <c r="M29" s="336">
        <f>+N29+O29</f>
        <v>0</v>
      </c>
      <c r="N29" s="501"/>
      <c r="O29" s="501"/>
      <c r="P29" s="336">
        <f t="shared" si="24"/>
        <v>0</v>
      </c>
      <c r="Q29" s="501"/>
      <c r="R29" s="504"/>
      <c r="S29" s="336">
        <f t="shared" si="25"/>
        <v>0</v>
      </c>
      <c r="T29" s="501"/>
      <c r="U29" s="504"/>
      <c r="V29" s="336">
        <f t="shared" si="26"/>
        <v>0</v>
      </c>
      <c r="W29" s="501"/>
      <c r="X29" s="503"/>
    </row>
    <row r="30" spans="1:24" ht="24.75" customHeight="1" x14ac:dyDescent="0.3">
      <c r="B30" s="6">
        <v>30</v>
      </c>
      <c r="C30" s="669" t="s">
        <v>8380</v>
      </c>
      <c r="D30" s="257">
        <f>+E30+F30</f>
        <v>0</v>
      </c>
      <c r="E30" s="282">
        <f>+H30+K30+N30+Q30+T30+W30</f>
        <v>0</v>
      </c>
      <c r="F30" s="282">
        <f>+I30+L30+O30+R30+U30+X30</f>
        <v>0</v>
      </c>
      <c r="G30" s="336">
        <f>+H30+I30</f>
        <v>0</v>
      </c>
      <c r="H30" s="501"/>
      <c r="I30" s="501"/>
      <c r="J30" s="336">
        <f>+K30+L30</f>
        <v>0</v>
      </c>
      <c r="K30" s="501"/>
      <c r="L30" s="501"/>
      <c r="M30" s="336">
        <f>+N30+O30</f>
        <v>0</v>
      </c>
      <c r="N30" s="501"/>
      <c r="O30" s="501"/>
      <c r="P30" s="336">
        <f>+Q30+R30</f>
        <v>0</v>
      </c>
      <c r="Q30" s="501"/>
      <c r="R30" s="504"/>
      <c r="S30" s="336">
        <f>+T30+U30</f>
        <v>0</v>
      </c>
      <c r="T30" s="501"/>
      <c r="U30" s="504"/>
      <c r="V30" s="336">
        <f>+W30+X30</f>
        <v>0</v>
      </c>
      <c r="W30" s="501"/>
      <c r="X30" s="503"/>
    </row>
    <row r="31" spans="1:24" ht="24.75" customHeight="1" thickBot="1" x14ac:dyDescent="0.35">
      <c r="B31" s="6">
        <v>31</v>
      </c>
      <c r="C31" s="670" t="s">
        <v>8442</v>
      </c>
      <c r="D31" s="413">
        <f t="shared" si="18"/>
        <v>0</v>
      </c>
      <c r="E31" s="427">
        <f t="shared" si="23"/>
        <v>0</v>
      </c>
      <c r="F31" s="427">
        <f t="shared" si="19"/>
        <v>0</v>
      </c>
      <c r="G31" s="417">
        <f>+H31+I31</f>
        <v>0</v>
      </c>
      <c r="H31" s="505"/>
      <c r="I31" s="506"/>
      <c r="J31" s="417">
        <f>+K31+L31</f>
        <v>0</v>
      </c>
      <c r="K31" s="505"/>
      <c r="L31" s="506"/>
      <c r="M31" s="417">
        <f>+N31+O31</f>
        <v>0</v>
      </c>
      <c r="N31" s="505"/>
      <c r="O31" s="506"/>
      <c r="P31" s="417">
        <f t="shared" si="24"/>
        <v>0</v>
      </c>
      <c r="Q31" s="505"/>
      <c r="R31" s="506"/>
      <c r="S31" s="417">
        <f t="shared" si="25"/>
        <v>0</v>
      </c>
      <c r="T31" s="505"/>
      <c r="U31" s="506"/>
      <c r="V31" s="417">
        <f t="shared" si="26"/>
        <v>0</v>
      </c>
      <c r="W31" s="505"/>
      <c r="X31" s="507"/>
    </row>
    <row r="32" spans="1:24" s="101" customFormat="1" ht="18.75" customHeight="1" thickTop="1" x14ac:dyDescent="0.3">
      <c r="A32" s="207"/>
      <c r="B32" s="6">
        <v>32</v>
      </c>
      <c r="C32" s="431"/>
      <c r="D32" s="432"/>
      <c r="E32" s="433" t="str" cm="1">
        <f t="array" ref="E32">IF(OR(E6:E31&gt;'CUADRO 1'!G6),"XX","")</f>
        <v/>
      </c>
      <c r="F32" s="433" t="str" cm="1">
        <f t="array" ref="F32">IF(OR(F6:F31&gt;'CUADRO 1'!H6),"XX","")</f>
        <v/>
      </c>
      <c r="G32" s="434"/>
      <c r="H32" s="434" t="str" cm="1">
        <f t="array" ref="H32">IF(OR(H6:H31&gt;'CUADRO 1'!G7),"XX","")</f>
        <v/>
      </c>
      <c r="I32" s="434" t="str" cm="1">
        <f t="array" ref="I32">IF(OR(I6:I31&gt;'CUADRO 1'!H7),"XX","")</f>
        <v/>
      </c>
      <c r="J32" s="434"/>
      <c r="K32" s="434" t="str" cm="1">
        <f t="array" ref="K32">IF(OR(K6:K31&gt;('CUADRO 1'!G7+'CUADRO 1'!G8)),"XX","")</f>
        <v/>
      </c>
      <c r="L32" s="434" t="str" cm="1">
        <f t="array" ref="L32">IF(OR(L6:L31&gt;('CUADRO 1'!H7+'CUADRO 1'!H8)),"XX","")</f>
        <v/>
      </c>
      <c r="M32" s="434"/>
      <c r="N32" s="434" t="str" cm="1">
        <f t="array" ref="N32">IF(OR(N6:N31&gt;('CUADRO 1'!G7+'CUADRO 1'!G8+'CUADRO 1'!G9)),"XX","")</f>
        <v/>
      </c>
      <c r="O32" s="434" t="str" cm="1">
        <f t="array" ref="O32">IF(OR(O6:O31&gt;('CUADRO 1'!H7+'CUADRO 1'!H8+'CUADRO 1'!H9)),"XX","")</f>
        <v/>
      </c>
      <c r="P32" s="434"/>
      <c r="Q32" s="434" t="str" cm="1">
        <f t="array" ref="Q32">IF(OR(Q6:Q31&gt;('CUADRO 1'!G7+'CUADRO 1'!G8+'CUADRO 1'!G9+'CUADRO 1'!G10)),"XX","")</f>
        <v/>
      </c>
      <c r="R32" s="434" t="str" cm="1">
        <f t="array" ref="R32">IF(OR(R6:R31&gt;('CUADRO 1'!H7+'CUADRO 1'!H8+'CUADRO 1'!H9+'CUADRO 1'!H10)),"XX","")</f>
        <v/>
      </c>
      <c r="S32" s="434"/>
      <c r="T32" s="434" t="str" cm="1">
        <f t="array" ref="T32">IF(OR(T6:T31&gt;('CUADRO 1'!G7+'CUADRO 1'!G8+'CUADRO 1'!G9+'CUADRO 1'!G10+'CUADRO 1'!G11)),"XX","")</f>
        <v/>
      </c>
      <c r="U32" s="434" t="str" cm="1">
        <f t="array" ref="U32">IF(OR(U6:U31&gt;('CUADRO 1'!H7+'CUADRO 1'!H8+'CUADRO 1'!H9+'CUADRO 1'!H10+'CUADRO 1'!H11)),"XX","")</f>
        <v/>
      </c>
      <c r="V32" s="434"/>
      <c r="W32" s="434"/>
      <c r="X32" s="434"/>
    </row>
    <row r="33" spans="1:27" ht="16.2" customHeight="1" x14ac:dyDescent="0.3">
      <c r="A33" s="264"/>
      <c r="B33" s="6">
        <v>33</v>
      </c>
      <c r="C33" s="435" t="s">
        <v>8382</v>
      </c>
      <c r="D33" s="750" t="str">
        <f>IF(OR(E32="XX",F32="XX"),"El dato indicado en alguna Asignatura es mayor a la Matrícula Total indicada en el Cuadro 1.","")</f>
        <v/>
      </c>
      <c r="E33" s="750"/>
      <c r="F33" s="750"/>
      <c r="G33" s="750"/>
      <c r="I33" s="263"/>
      <c r="J33" s="752" t="str">
        <f>IF(OR(H32="XX",I32="XX",K32="XX",L32="XX",N32="XX",O32="XX",Q32="XX",R32="XX",T32="XX",U32="XX",W32="XX",X32="XX"),"XX = El dato desglosado por año cursado es mayor a la cifra de matrícula reportada en el Cuadro 1.","")</f>
        <v/>
      </c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Z33" s="207"/>
      <c r="AA33" s="207"/>
    </row>
    <row r="34" spans="1:27" ht="16.2" x14ac:dyDescent="0.3">
      <c r="B34" s="6">
        <v>34</v>
      </c>
      <c r="D34" s="750"/>
      <c r="E34" s="750"/>
      <c r="F34" s="750"/>
      <c r="G34" s="750"/>
      <c r="H34" s="263"/>
      <c r="I34" s="263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</row>
    <row r="35" spans="1:27" ht="14.4" customHeight="1" x14ac:dyDescent="0.3">
      <c r="B35" s="6">
        <v>35</v>
      </c>
      <c r="D35" s="750"/>
      <c r="E35" s="750"/>
      <c r="F35" s="750"/>
      <c r="G35" s="750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</row>
    <row r="36" spans="1:27" ht="18.75" customHeight="1" x14ac:dyDescent="0.35">
      <c r="B36" s="6">
        <v>36</v>
      </c>
      <c r="C36" s="99" t="s">
        <v>1139</v>
      </c>
      <c r="D36" s="751"/>
      <c r="E36" s="751"/>
      <c r="F36" s="751"/>
      <c r="G36" s="751"/>
    </row>
    <row r="37" spans="1:27" ht="18.75" customHeight="1" x14ac:dyDescent="0.3">
      <c r="B37" s="6">
        <v>37</v>
      </c>
      <c r="C37" s="708"/>
      <c r="D37" s="730"/>
      <c r="E37" s="730"/>
      <c r="F37" s="730"/>
      <c r="G37" s="730"/>
      <c r="H37" s="730"/>
      <c r="I37" s="730"/>
      <c r="J37" s="730"/>
      <c r="K37" s="730"/>
      <c r="L37" s="730"/>
      <c r="M37" s="730"/>
      <c r="N37" s="730"/>
      <c r="O37" s="730"/>
      <c r="P37" s="730"/>
      <c r="Q37" s="730"/>
      <c r="R37" s="730"/>
      <c r="S37" s="730"/>
      <c r="T37" s="730"/>
      <c r="U37" s="730"/>
      <c r="V37" s="730"/>
      <c r="W37" s="730"/>
      <c r="X37" s="731"/>
    </row>
    <row r="38" spans="1:27" ht="18.75" customHeight="1" x14ac:dyDescent="0.3">
      <c r="C38" s="732"/>
      <c r="D38" s="733"/>
      <c r="E38" s="733"/>
      <c r="F38" s="733"/>
      <c r="G38" s="733"/>
      <c r="H38" s="733"/>
      <c r="I38" s="733"/>
      <c r="J38" s="733"/>
      <c r="K38" s="733"/>
      <c r="L38" s="733"/>
      <c r="M38" s="733"/>
      <c r="N38" s="733"/>
      <c r="O38" s="733"/>
      <c r="P38" s="733"/>
      <c r="Q38" s="733"/>
      <c r="R38" s="733"/>
      <c r="S38" s="733"/>
      <c r="T38" s="733"/>
      <c r="U38" s="733"/>
      <c r="V38" s="733"/>
      <c r="W38" s="733"/>
      <c r="X38" s="734"/>
    </row>
    <row r="39" spans="1:27" ht="18.75" customHeight="1" x14ac:dyDescent="0.3">
      <c r="C39" s="732"/>
      <c r="D39" s="733"/>
      <c r="E39" s="733"/>
      <c r="F39" s="733"/>
      <c r="G39" s="733"/>
      <c r="H39" s="733"/>
      <c r="I39" s="733"/>
      <c r="J39" s="733"/>
      <c r="K39" s="733"/>
      <c r="L39" s="733"/>
      <c r="M39" s="733"/>
      <c r="N39" s="733"/>
      <c r="O39" s="733"/>
      <c r="P39" s="733"/>
      <c r="Q39" s="733"/>
      <c r="R39" s="733"/>
      <c r="S39" s="733"/>
      <c r="T39" s="733"/>
      <c r="U39" s="733"/>
      <c r="V39" s="733"/>
      <c r="W39" s="733"/>
      <c r="X39" s="734"/>
    </row>
    <row r="40" spans="1:27" ht="18.75" customHeight="1" x14ac:dyDescent="0.3">
      <c r="C40" s="732"/>
      <c r="D40" s="733"/>
      <c r="E40" s="733"/>
      <c r="F40" s="733"/>
      <c r="G40" s="733"/>
      <c r="H40" s="733"/>
      <c r="I40" s="733"/>
      <c r="J40" s="733"/>
      <c r="K40" s="733"/>
      <c r="L40" s="733"/>
      <c r="M40" s="733"/>
      <c r="N40" s="733"/>
      <c r="O40" s="733"/>
      <c r="P40" s="733"/>
      <c r="Q40" s="733"/>
      <c r="R40" s="733"/>
      <c r="S40" s="733"/>
      <c r="T40" s="733"/>
      <c r="U40" s="733"/>
      <c r="V40" s="733"/>
      <c r="W40" s="733"/>
      <c r="X40" s="734"/>
    </row>
    <row r="41" spans="1:27" ht="18.75" customHeight="1" x14ac:dyDescent="0.3">
      <c r="C41" s="735"/>
      <c r="D41" s="736"/>
      <c r="E41" s="736"/>
      <c r="F41" s="736"/>
      <c r="G41" s="736"/>
      <c r="H41" s="736"/>
      <c r="I41" s="736"/>
      <c r="J41" s="736"/>
      <c r="K41" s="736"/>
      <c r="L41" s="736"/>
      <c r="M41" s="736"/>
      <c r="N41" s="736"/>
      <c r="O41" s="736"/>
      <c r="P41" s="736"/>
      <c r="Q41" s="736"/>
      <c r="R41" s="736"/>
      <c r="S41" s="736"/>
      <c r="T41" s="736"/>
      <c r="U41" s="736"/>
      <c r="V41" s="736"/>
      <c r="W41" s="736"/>
      <c r="X41" s="737"/>
    </row>
  </sheetData>
  <sheetProtection algorithmName="SHA-512" hashValue="IvGgLhc7OhIYCtvF4yG8pFhLuqKKmjoLscgqdEFuqdnOhwNxN67CxWZ2LIu3DtrtvYt0yLyRWDh1EAHyGrcAnQ==" saltValue="1ZnTdRe/hFlU+81Lvjq37g==" spinCount="100000" sheet="1" objects="1" scenarios="1" sort="0" autoFilter="0" pivotTables="0"/>
  <mergeCells count="14">
    <mergeCell ref="D4:F4"/>
    <mergeCell ref="C37:X41"/>
    <mergeCell ref="J4:L4"/>
    <mergeCell ref="M4:O4"/>
    <mergeCell ref="P4:R4"/>
    <mergeCell ref="S4:U4"/>
    <mergeCell ref="V4:X4"/>
    <mergeCell ref="G4:I4"/>
    <mergeCell ref="P9:X9"/>
    <mergeCell ref="P21:X22"/>
    <mergeCell ref="G27:O28"/>
    <mergeCell ref="D33:G36"/>
    <mergeCell ref="J33:X34"/>
    <mergeCell ref="C4:C5"/>
  </mergeCells>
  <conditionalFormatting sqref="D6:F29">
    <cfRule type="cellIs" dxfId="65" priority="17" operator="equal">
      <formula>0</formula>
    </cfRule>
  </conditionalFormatting>
  <conditionalFormatting sqref="D30:G31 P6:P8 S6:S8 V6:V8 G6:G26 J6:J26 M6:M26 P10:P20 S10:S20 V10:V20">
    <cfRule type="cellIs" dxfId="64" priority="16" operator="equal">
      <formula>0</formula>
    </cfRule>
  </conditionalFormatting>
  <conditionalFormatting sqref="F6:F29">
    <cfRule type="expression" dxfId="63" priority="19">
      <formula>F6&gt;#REF!</formula>
    </cfRule>
  </conditionalFormatting>
  <conditionalFormatting sqref="F30">
    <cfRule type="expression" dxfId="62" priority="3">
      <formula>F30&gt;#REF!</formula>
    </cfRule>
  </conditionalFormatting>
  <conditionalFormatting sqref="F31">
    <cfRule type="expression" dxfId="61" priority="18">
      <formula>F31&gt;#REF!</formula>
    </cfRule>
  </conditionalFormatting>
  <conditionalFormatting sqref="P23:P31 S23:S31 V23:V31 G29 J29:J31 M29:M31">
    <cfRule type="cellIs" dxfId="60" priority="4" operator="equal">
      <formula>0</formula>
    </cfRule>
  </conditionalFormatting>
  <dataValidations count="1">
    <dataValidation type="whole" operator="greaterThanOrEqual" allowBlank="1" showInputMessage="1" showErrorMessage="1" sqref="D6:X31" xr:uid="{00000000-0002-0000-07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9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AA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51" customWidth="1"/>
    <col min="2" max="2" width="7.109375" style="101" hidden="1" customWidth="1"/>
    <col min="3" max="3" width="51.88671875" style="51" customWidth="1"/>
    <col min="4" max="24" width="8.109375" style="51" customWidth="1"/>
    <col min="25" max="16384" width="11.44140625" style="51"/>
  </cols>
  <sheetData>
    <row r="1" spans="2:24" ht="18.600000000000001" x14ac:dyDescent="0.3">
      <c r="B1" s="6">
        <v>1</v>
      </c>
      <c r="C1" s="50" t="s">
        <v>3016</v>
      </c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407"/>
      <c r="S1" s="52"/>
      <c r="T1" s="52"/>
      <c r="U1" s="52"/>
      <c r="V1" s="52"/>
      <c r="W1" s="52"/>
      <c r="X1" s="52"/>
    </row>
    <row r="2" spans="2:24" ht="18.600000000000001" x14ac:dyDescent="0.3">
      <c r="B2" s="6">
        <v>2</v>
      </c>
      <c r="C2" s="50" t="s">
        <v>3405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407"/>
      <c r="R2" s="407"/>
      <c r="S2" s="407"/>
      <c r="T2" s="407"/>
      <c r="U2" s="407"/>
      <c r="V2" s="407"/>
      <c r="W2" s="407"/>
      <c r="X2" s="407"/>
    </row>
    <row r="3" spans="2:24" ht="19.2" thickBot="1" x14ac:dyDescent="0.35">
      <c r="B3" s="6">
        <v>3</v>
      </c>
      <c r="C3" s="617" t="s">
        <v>8412</v>
      </c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4" spans="2:24" ht="18.600000000000001" customHeight="1" thickTop="1" x14ac:dyDescent="0.3">
      <c r="B4" s="6">
        <v>4</v>
      </c>
      <c r="C4" s="753" t="s">
        <v>8419</v>
      </c>
      <c r="D4" s="727" t="s">
        <v>0</v>
      </c>
      <c r="E4" s="728"/>
      <c r="F4" s="729"/>
      <c r="G4" s="738" t="s">
        <v>2549</v>
      </c>
      <c r="H4" s="739"/>
      <c r="I4" s="739"/>
      <c r="J4" s="738" t="s">
        <v>2550</v>
      </c>
      <c r="K4" s="739"/>
      <c r="L4" s="739"/>
      <c r="M4" s="738" t="s">
        <v>2551</v>
      </c>
      <c r="N4" s="739"/>
      <c r="O4" s="739"/>
      <c r="P4" s="738" t="s">
        <v>2531</v>
      </c>
      <c r="Q4" s="739"/>
      <c r="R4" s="739"/>
      <c r="S4" s="738" t="s">
        <v>2552</v>
      </c>
      <c r="T4" s="739"/>
      <c r="U4" s="739"/>
      <c r="V4" s="740" t="s">
        <v>2553</v>
      </c>
      <c r="W4" s="741"/>
      <c r="X4" s="741"/>
    </row>
    <row r="5" spans="2:24" ht="27.75" customHeight="1" thickBot="1" x14ac:dyDescent="0.35">
      <c r="B5" s="6">
        <v>5</v>
      </c>
      <c r="C5" s="754"/>
      <c r="D5" s="422" t="s">
        <v>0</v>
      </c>
      <c r="E5" s="654" t="s">
        <v>18</v>
      </c>
      <c r="F5" s="423" t="s">
        <v>17</v>
      </c>
      <c r="G5" s="408" t="s">
        <v>0</v>
      </c>
      <c r="H5" s="409" t="s">
        <v>18</v>
      </c>
      <c r="I5" s="410" t="s">
        <v>17</v>
      </c>
      <c r="J5" s="408" t="s">
        <v>0</v>
      </c>
      <c r="K5" s="409" t="s">
        <v>18</v>
      </c>
      <c r="L5" s="410" t="s">
        <v>17</v>
      </c>
      <c r="M5" s="408" t="s">
        <v>0</v>
      </c>
      <c r="N5" s="409" t="s">
        <v>18</v>
      </c>
      <c r="O5" s="410" t="s">
        <v>17</v>
      </c>
      <c r="P5" s="408" t="s">
        <v>0</v>
      </c>
      <c r="Q5" s="409" t="s">
        <v>18</v>
      </c>
      <c r="R5" s="410" t="s">
        <v>17</v>
      </c>
      <c r="S5" s="408" t="s">
        <v>0</v>
      </c>
      <c r="T5" s="409" t="s">
        <v>18</v>
      </c>
      <c r="U5" s="410" t="s">
        <v>17</v>
      </c>
      <c r="V5" s="408" t="s">
        <v>0</v>
      </c>
      <c r="W5" s="409" t="s">
        <v>18</v>
      </c>
      <c r="X5" s="411" t="s">
        <v>17</v>
      </c>
    </row>
    <row r="6" spans="2:24" ht="24.75" customHeight="1" thickTop="1" x14ac:dyDescent="0.3">
      <c r="B6" s="6">
        <v>6</v>
      </c>
      <c r="C6" s="668" t="s">
        <v>1143</v>
      </c>
      <c r="D6" s="82">
        <f t="shared" ref="D6:D29" si="0">+E6+F6</f>
        <v>0</v>
      </c>
      <c r="E6" s="424">
        <f t="shared" ref="E6:F25" si="1">+H6+K6+N6+Q6+T6+W6</f>
        <v>0</v>
      </c>
      <c r="F6" s="425">
        <f t="shared" si="1"/>
        <v>0</v>
      </c>
      <c r="G6" s="426">
        <f t="shared" ref="G6:G29" si="2">+H6+I6</f>
        <v>0</v>
      </c>
      <c r="H6" s="500"/>
      <c r="I6" s="500"/>
      <c r="J6" s="426">
        <f t="shared" ref="J6:J29" si="3">+K6+L6</f>
        <v>0</v>
      </c>
      <c r="K6" s="500"/>
      <c r="L6" s="500"/>
      <c r="M6" s="426">
        <f t="shared" ref="M6:M29" si="4">+N6+O6</f>
        <v>0</v>
      </c>
      <c r="N6" s="500"/>
      <c r="O6" s="500"/>
      <c r="P6" s="426">
        <f t="shared" ref="P6:P29" si="5">+Q6+R6</f>
        <v>0</v>
      </c>
      <c r="Q6" s="500"/>
      <c r="R6" s="500"/>
      <c r="S6" s="426">
        <f t="shared" ref="S6:S29" si="6">+T6+U6</f>
        <v>0</v>
      </c>
      <c r="T6" s="500"/>
      <c r="U6" s="500"/>
      <c r="V6" s="426">
        <f t="shared" ref="V6:V29" si="7">+W6+X6</f>
        <v>0</v>
      </c>
      <c r="W6" s="500"/>
      <c r="X6" s="502"/>
    </row>
    <row r="7" spans="2:24" ht="24.75" customHeight="1" x14ac:dyDescent="0.3">
      <c r="B7" s="6">
        <v>7</v>
      </c>
      <c r="C7" s="669" t="s">
        <v>1144</v>
      </c>
      <c r="D7" s="257">
        <f t="shared" si="0"/>
        <v>0</v>
      </c>
      <c r="E7" s="282">
        <f>+H7+K7+N7+Q7+T7+W7</f>
        <v>0</v>
      </c>
      <c r="F7" s="371">
        <f t="shared" si="1"/>
        <v>0</v>
      </c>
      <c r="G7" s="336">
        <f t="shared" si="2"/>
        <v>0</v>
      </c>
      <c r="H7" s="505"/>
      <c r="I7" s="506"/>
      <c r="J7" s="336">
        <f t="shared" si="3"/>
        <v>0</v>
      </c>
      <c r="K7" s="505"/>
      <c r="L7" s="506"/>
      <c r="M7" s="336">
        <f t="shared" si="4"/>
        <v>0</v>
      </c>
      <c r="N7" s="505"/>
      <c r="O7" s="506"/>
      <c r="P7" s="336">
        <f t="shared" si="5"/>
        <v>0</v>
      </c>
      <c r="Q7" s="505"/>
      <c r="R7" s="506"/>
      <c r="S7" s="336">
        <f t="shared" si="6"/>
        <v>0</v>
      </c>
      <c r="T7" s="505"/>
      <c r="U7" s="506"/>
      <c r="V7" s="336">
        <f t="shared" si="7"/>
        <v>0</v>
      </c>
      <c r="W7" s="505"/>
      <c r="X7" s="507"/>
    </row>
    <row r="8" spans="2:24" ht="24.75" customHeight="1" x14ac:dyDescent="0.3">
      <c r="B8" s="6">
        <v>8</v>
      </c>
      <c r="C8" s="669" t="s">
        <v>1146</v>
      </c>
      <c r="D8" s="257">
        <f t="shared" si="0"/>
        <v>0</v>
      </c>
      <c r="E8" s="282">
        <f t="shared" ref="E8:E13" si="8">+H8+K8+N8+Q8+T8+W8</f>
        <v>0</v>
      </c>
      <c r="F8" s="371">
        <f t="shared" si="1"/>
        <v>0</v>
      </c>
      <c r="G8" s="336">
        <f t="shared" si="2"/>
        <v>0</v>
      </c>
      <c r="H8" s="505"/>
      <c r="I8" s="506"/>
      <c r="J8" s="336">
        <f t="shared" si="3"/>
        <v>0</v>
      </c>
      <c r="K8" s="505"/>
      <c r="L8" s="506"/>
      <c r="M8" s="336">
        <f t="shared" si="4"/>
        <v>0</v>
      </c>
      <c r="N8" s="505"/>
      <c r="O8" s="506"/>
      <c r="P8" s="336">
        <f t="shared" si="5"/>
        <v>0</v>
      </c>
      <c r="Q8" s="505"/>
      <c r="R8" s="506"/>
      <c r="S8" s="336">
        <f t="shared" si="6"/>
        <v>0</v>
      </c>
      <c r="T8" s="505"/>
      <c r="U8" s="506"/>
      <c r="V8" s="336">
        <f t="shared" si="7"/>
        <v>0</v>
      </c>
      <c r="W8" s="501"/>
      <c r="X8" s="503"/>
    </row>
    <row r="9" spans="2:24" ht="24.75" customHeight="1" x14ac:dyDescent="0.3">
      <c r="B9" s="6">
        <v>9</v>
      </c>
      <c r="C9" s="669" t="s">
        <v>1145</v>
      </c>
      <c r="D9" s="257">
        <f t="shared" si="0"/>
        <v>0</v>
      </c>
      <c r="E9" s="282">
        <f t="shared" si="8"/>
        <v>0</v>
      </c>
      <c r="F9" s="371">
        <f t="shared" si="1"/>
        <v>0</v>
      </c>
      <c r="G9" s="336">
        <f t="shared" si="2"/>
        <v>0</v>
      </c>
      <c r="H9" s="505"/>
      <c r="I9" s="506"/>
      <c r="J9" s="336">
        <f t="shared" si="3"/>
        <v>0</v>
      </c>
      <c r="K9" s="505"/>
      <c r="L9" s="506"/>
      <c r="M9" s="336">
        <f t="shared" si="4"/>
        <v>0</v>
      </c>
      <c r="N9" s="505"/>
      <c r="O9" s="506"/>
      <c r="P9" s="742"/>
      <c r="Q9" s="743"/>
      <c r="R9" s="743"/>
      <c r="S9" s="743"/>
      <c r="T9" s="743"/>
      <c r="U9" s="743"/>
      <c r="V9" s="743"/>
      <c r="W9" s="743"/>
      <c r="X9" s="743"/>
    </row>
    <row r="10" spans="2:24" ht="24.75" customHeight="1" x14ac:dyDescent="0.3">
      <c r="B10" s="6">
        <v>10</v>
      </c>
      <c r="C10" s="669" t="s">
        <v>2522</v>
      </c>
      <c r="D10" s="257">
        <f t="shared" si="0"/>
        <v>0</v>
      </c>
      <c r="E10" s="282">
        <f t="shared" si="8"/>
        <v>0</v>
      </c>
      <c r="F10" s="371">
        <f t="shared" si="1"/>
        <v>0</v>
      </c>
      <c r="G10" s="336">
        <f t="shared" si="2"/>
        <v>0</v>
      </c>
      <c r="H10" s="505"/>
      <c r="I10" s="506"/>
      <c r="J10" s="336">
        <f t="shared" si="3"/>
        <v>0</v>
      </c>
      <c r="K10" s="505"/>
      <c r="L10" s="506"/>
      <c r="M10" s="336">
        <f t="shared" si="4"/>
        <v>0</v>
      </c>
      <c r="N10" s="505"/>
      <c r="O10" s="506"/>
      <c r="P10" s="336">
        <f t="shared" si="5"/>
        <v>0</v>
      </c>
      <c r="Q10" s="505"/>
      <c r="R10" s="506"/>
      <c r="S10" s="336">
        <f t="shared" si="6"/>
        <v>0</v>
      </c>
      <c r="T10" s="505"/>
      <c r="U10" s="506"/>
      <c r="V10" s="336">
        <f t="shared" si="7"/>
        <v>0</v>
      </c>
      <c r="W10" s="505"/>
      <c r="X10" s="507"/>
    </row>
    <row r="11" spans="2:24" ht="24.75" customHeight="1" x14ac:dyDescent="0.3">
      <c r="B11" s="6">
        <v>11</v>
      </c>
      <c r="C11" s="669" t="s">
        <v>2523</v>
      </c>
      <c r="D11" s="257">
        <f t="shared" si="0"/>
        <v>0</v>
      </c>
      <c r="E11" s="282">
        <f t="shared" si="8"/>
        <v>0</v>
      </c>
      <c r="F11" s="371">
        <f t="shared" si="1"/>
        <v>0</v>
      </c>
      <c r="G11" s="336">
        <f t="shared" si="2"/>
        <v>0</v>
      </c>
      <c r="H11" s="505"/>
      <c r="I11" s="506"/>
      <c r="J11" s="336">
        <f t="shared" si="3"/>
        <v>0</v>
      </c>
      <c r="K11" s="505"/>
      <c r="L11" s="506"/>
      <c r="M11" s="336">
        <f t="shared" si="4"/>
        <v>0</v>
      </c>
      <c r="N11" s="505"/>
      <c r="O11" s="506"/>
      <c r="P11" s="336">
        <f t="shared" si="5"/>
        <v>0</v>
      </c>
      <c r="Q11" s="505"/>
      <c r="R11" s="506"/>
      <c r="S11" s="336">
        <f t="shared" si="6"/>
        <v>0</v>
      </c>
      <c r="T11" s="505"/>
      <c r="U11" s="506"/>
      <c r="V11" s="336">
        <f t="shared" si="7"/>
        <v>0</v>
      </c>
      <c r="W11" s="505"/>
      <c r="X11" s="507"/>
    </row>
    <row r="12" spans="2:24" ht="24.75" customHeight="1" x14ac:dyDescent="0.3">
      <c r="B12" s="6">
        <v>12</v>
      </c>
      <c r="C12" s="669" t="s">
        <v>2524</v>
      </c>
      <c r="D12" s="257">
        <f t="shared" si="0"/>
        <v>0</v>
      </c>
      <c r="E12" s="282">
        <f t="shared" si="8"/>
        <v>0</v>
      </c>
      <c r="F12" s="371">
        <f t="shared" si="1"/>
        <v>0</v>
      </c>
      <c r="G12" s="336">
        <f t="shared" si="2"/>
        <v>0</v>
      </c>
      <c r="H12" s="505"/>
      <c r="I12" s="506"/>
      <c r="J12" s="336">
        <f t="shared" si="3"/>
        <v>0</v>
      </c>
      <c r="K12" s="505"/>
      <c r="L12" s="506"/>
      <c r="M12" s="336">
        <f t="shared" si="4"/>
        <v>0</v>
      </c>
      <c r="N12" s="505"/>
      <c r="O12" s="506"/>
      <c r="P12" s="336">
        <f t="shared" si="5"/>
        <v>0</v>
      </c>
      <c r="Q12" s="505"/>
      <c r="R12" s="506"/>
      <c r="S12" s="336">
        <f t="shared" si="6"/>
        <v>0</v>
      </c>
      <c r="T12" s="505"/>
      <c r="U12" s="506"/>
      <c r="V12" s="336">
        <f t="shared" si="7"/>
        <v>0</v>
      </c>
      <c r="W12" s="505"/>
      <c r="X12" s="507"/>
    </row>
    <row r="13" spans="2:24" ht="24.75" customHeight="1" x14ac:dyDescent="0.3">
      <c r="B13" s="6">
        <v>13</v>
      </c>
      <c r="C13" s="669" t="s">
        <v>877</v>
      </c>
      <c r="D13" s="257">
        <f t="shared" si="0"/>
        <v>0</v>
      </c>
      <c r="E13" s="282">
        <f t="shared" si="8"/>
        <v>0</v>
      </c>
      <c r="F13" s="371">
        <f t="shared" si="1"/>
        <v>0</v>
      </c>
      <c r="G13" s="336">
        <f t="shared" si="2"/>
        <v>0</v>
      </c>
      <c r="H13" s="505"/>
      <c r="I13" s="506"/>
      <c r="J13" s="336">
        <f t="shared" si="3"/>
        <v>0</v>
      </c>
      <c r="K13" s="505"/>
      <c r="L13" s="506"/>
      <c r="M13" s="336">
        <f t="shared" si="4"/>
        <v>0</v>
      </c>
      <c r="N13" s="505"/>
      <c r="O13" s="506"/>
      <c r="P13" s="336">
        <f t="shared" si="5"/>
        <v>0</v>
      </c>
      <c r="Q13" s="505"/>
      <c r="R13" s="506"/>
      <c r="S13" s="336">
        <f t="shared" si="6"/>
        <v>0</v>
      </c>
      <c r="T13" s="505"/>
      <c r="U13" s="506"/>
      <c r="V13" s="336">
        <f t="shared" si="7"/>
        <v>0</v>
      </c>
      <c r="W13" s="505"/>
      <c r="X13" s="507"/>
    </row>
    <row r="14" spans="2:24" ht="24.75" customHeight="1" x14ac:dyDescent="0.3">
      <c r="B14" s="6">
        <v>14</v>
      </c>
      <c r="C14" s="669" t="s">
        <v>16</v>
      </c>
      <c r="D14" s="257">
        <f t="shared" ref="D14:D18" si="9">+E14+F14</f>
        <v>0</v>
      </c>
      <c r="E14" s="282">
        <f t="shared" ref="E14:E18" si="10">+H14+K14+N14+Q14+T14+W14</f>
        <v>0</v>
      </c>
      <c r="F14" s="371">
        <f t="shared" ref="F14:F18" si="11">+I14+L14+O14+R14+U14+X14</f>
        <v>0</v>
      </c>
      <c r="G14" s="336">
        <f t="shared" ref="G14:G18" si="12">+H14+I14</f>
        <v>0</v>
      </c>
      <c r="H14" s="505"/>
      <c r="I14" s="506"/>
      <c r="J14" s="336">
        <f t="shared" ref="J14:J18" si="13">+K14+L14</f>
        <v>0</v>
      </c>
      <c r="K14" s="505"/>
      <c r="L14" s="506"/>
      <c r="M14" s="336">
        <f t="shared" ref="M14:M18" si="14">+N14+O14</f>
        <v>0</v>
      </c>
      <c r="N14" s="505"/>
      <c r="O14" s="506"/>
      <c r="P14" s="336">
        <f t="shared" ref="P14:P18" si="15">+Q14+R14</f>
        <v>0</v>
      </c>
      <c r="Q14" s="505"/>
      <c r="R14" s="506"/>
      <c r="S14" s="336">
        <f t="shared" ref="S14:S18" si="16">+T14+U14</f>
        <v>0</v>
      </c>
      <c r="T14" s="505"/>
      <c r="U14" s="506"/>
      <c r="V14" s="336">
        <f t="shared" ref="V14:V18" si="17">+W14+X14</f>
        <v>0</v>
      </c>
      <c r="W14" s="505"/>
      <c r="X14" s="507"/>
    </row>
    <row r="15" spans="2:24" ht="24.75" customHeight="1" x14ac:dyDescent="0.3">
      <c r="B15" s="6">
        <v>15</v>
      </c>
      <c r="C15" s="669" t="s">
        <v>5264</v>
      </c>
      <c r="D15" s="257">
        <f t="shared" si="9"/>
        <v>0</v>
      </c>
      <c r="E15" s="282">
        <f t="shared" si="10"/>
        <v>0</v>
      </c>
      <c r="F15" s="371">
        <f t="shared" si="11"/>
        <v>0</v>
      </c>
      <c r="G15" s="336">
        <f t="shared" si="12"/>
        <v>0</v>
      </c>
      <c r="H15" s="505"/>
      <c r="I15" s="506"/>
      <c r="J15" s="336">
        <f t="shared" si="13"/>
        <v>0</v>
      </c>
      <c r="K15" s="505"/>
      <c r="L15" s="506"/>
      <c r="M15" s="336">
        <f t="shared" si="14"/>
        <v>0</v>
      </c>
      <c r="N15" s="505"/>
      <c r="O15" s="506"/>
      <c r="P15" s="336">
        <f t="shared" si="15"/>
        <v>0</v>
      </c>
      <c r="Q15" s="505"/>
      <c r="R15" s="506"/>
      <c r="S15" s="336">
        <f t="shared" si="16"/>
        <v>0</v>
      </c>
      <c r="T15" s="505"/>
      <c r="U15" s="506"/>
      <c r="V15" s="336">
        <f t="shared" si="17"/>
        <v>0</v>
      </c>
      <c r="W15" s="505"/>
      <c r="X15" s="507"/>
    </row>
    <row r="16" spans="2:24" ht="24.75" customHeight="1" x14ac:dyDescent="0.3">
      <c r="B16" s="6">
        <v>16</v>
      </c>
      <c r="C16" s="669" t="s">
        <v>5265</v>
      </c>
      <c r="D16" s="257">
        <f t="shared" si="9"/>
        <v>0</v>
      </c>
      <c r="E16" s="282">
        <f t="shared" si="10"/>
        <v>0</v>
      </c>
      <c r="F16" s="371">
        <f t="shared" si="11"/>
        <v>0</v>
      </c>
      <c r="G16" s="336">
        <f t="shared" si="12"/>
        <v>0</v>
      </c>
      <c r="H16" s="505"/>
      <c r="I16" s="506"/>
      <c r="J16" s="336">
        <f t="shared" si="13"/>
        <v>0</v>
      </c>
      <c r="K16" s="505"/>
      <c r="L16" s="506"/>
      <c r="M16" s="336">
        <f t="shared" si="14"/>
        <v>0</v>
      </c>
      <c r="N16" s="505"/>
      <c r="O16" s="506"/>
      <c r="P16" s="336">
        <f t="shared" si="15"/>
        <v>0</v>
      </c>
      <c r="Q16" s="505"/>
      <c r="R16" s="506"/>
      <c r="S16" s="336">
        <f t="shared" si="16"/>
        <v>0</v>
      </c>
      <c r="T16" s="505"/>
      <c r="U16" s="506"/>
      <c r="V16" s="336">
        <f t="shared" si="17"/>
        <v>0</v>
      </c>
      <c r="W16" s="505"/>
      <c r="X16" s="507"/>
    </row>
    <row r="17" spans="1:27" ht="24.75" customHeight="1" x14ac:dyDescent="0.3">
      <c r="B17" s="6">
        <v>17</v>
      </c>
      <c r="C17" s="669" t="s">
        <v>5266</v>
      </c>
      <c r="D17" s="257">
        <f t="shared" si="9"/>
        <v>0</v>
      </c>
      <c r="E17" s="282">
        <f t="shared" si="10"/>
        <v>0</v>
      </c>
      <c r="F17" s="371">
        <f t="shared" si="11"/>
        <v>0</v>
      </c>
      <c r="G17" s="336">
        <f t="shared" si="12"/>
        <v>0</v>
      </c>
      <c r="H17" s="505"/>
      <c r="I17" s="506"/>
      <c r="J17" s="336">
        <f t="shared" si="13"/>
        <v>0</v>
      </c>
      <c r="K17" s="505"/>
      <c r="L17" s="506"/>
      <c r="M17" s="336">
        <f t="shared" si="14"/>
        <v>0</v>
      </c>
      <c r="N17" s="505"/>
      <c r="O17" s="506"/>
      <c r="P17" s="336">
        <f t="shared" si="15"/>
        <v>0</v>
      </c>
      <c r="Q17" s="505"/>
      <c r="R17" s="506"/>
      <c r="S17" s="336">
        <f t="shared" si="16"/>
        <v>0</v>
      </c>
      <c r="T17" s="505"/>
      <c r="U17" s="506"/>
      <c r="V17" s="336">
        <f t="shared" si="17"/>
        <v>0</v>
      </c>
      <c r="W17" s="505"/>
      <c r="X17" s="507"/>
    </row>
    <row r="18" spans="1:27" ht="24.75" customHeight="1" x14ac:dyDescent="0.3">
      <c r="B18" s="6">
        <v>18</v>
      </c>
      <c r="C18" s="669" t="s">
        <v>5267</v>
      </c>
      <c r="D18" s="257">
        <f t="shared" si="9"/>
        <v>0</v>
      </c>
      <c r="E18" s="282">
        <f t="shared" si="10"/>
        <v>0</v>
      </c>
      <c r="F18" s="371">
        <f t="shared" si="11"/>
        <v>0</v>
      </c>
      <c r="G18" s="336">
        <f t="shared" si="12"/>
        <v>0</v>
      </c>
      <c r="H18" s="505"/>
      <c r="I18" s="506"/>
      <c r="J18" s="336">
        <f t="shared" si="13"/>
        <v>0</v>
      </c>
      <c r="K18" s="505"/>
      <c r="L18" s="506"/>
      <c r="M18" s="336">
        <f t="shared" si="14"/>
        <v>0</v>
      </c>
      <c r="N18" s="505"/>
      <c r="O18" s="506"/>
      <c r="P18" s="336">
        <f t="shared" si="15"/>
        <v>0</v>
      </c>
      <c r="Q18" s="505"/>
      <c r="R18" s="506"/>
      <c r="S18" s="336">
        <f t="shared" si="16"/>
        <v>0</v>
      </c>
      <c r="T18" s="505"/>
      <c r="U18" s="506"/>
      <c r="V18" s="336">
        <f t="shared" si="17"/>
        <v>0</v>
      </c>
      <c r="W18" s="505"/>
      <c r="X18" s="507"/>
    </row>
    <row r="19" spans="1:27" ht="24.75" customHeight="1" x14ac:dyDescent="0.3">
      <c r="B19" s="6">
        <v>19</v>
      </c>
      <c r="C19" s="669" t="s">
        <v>950</v>
      </c>
      <c r="D19" s="257">
        <f t="shared" si="0"/>
        <v>0</v>
      </c>
      <c r="E19" s="282">
        <f>+H19+K19+N19+Q19+T19+W19</f>
        <v>0</v>
      </c>
      <c r="F19" s="371">
        <f t="shared" si="1"/>
        <v>0</v>
      </c>
      <c r="G19" s="336">
        <f t="shared" si="2"/>
        <v>0</v>
      </c>
      <c r="H19" s="505"/>
      <c r="I19" s="506"/>
      <c r="J19" s="336">
        <f t="shared" si="3"/>
        <v>0</v>
      </c>
      <c r="K19" s="505"/>
      <c r="L19" s="506"/>
      <c r="M19" s="336">
        <f t="shared" si="4"/>
        <v>0</v>
      </c>
      <c r="N19" s="505"/>
      <c r="O19" s="506"/>
      <c r="P19" s="336">
        <f t="shared" si="5"/>
        <v>0</v>
      </c>
      <c r="Q19" s="505"/>
      <c r="R19" s="506"/>
      <c r="S19" s="336">
        <f t="shared" si="6"/>
        <v>0</v>
      </c>
      <c r="T19" s="505"/>
      <c r="U19" s="506"/>
      <c r="V19" s="336">
        <f t="shared" si="7"/>
        <v>0</v>
      </c>
      <c r="W19" s="501"/>
      <c r="X19" s="503"/>
    </row>
    <row r="20" spans="1:27" ht="24.75" customHeight="1" x14ac:dyDescent="0.3">
      <c r="B20" s="6">
        <v>20</v>
      </c>
      <c r="C20" s="669" t="s">
        <v>951</v>
      </c>
      <c r="D20" s="257">
        <f t="shared" si="0"/>
        <v>0</v>
      </c>
      <c r="E20" s="282">
        <f t="shared" ref="E20:F29" si="18">+H20+K20+N20+Q20+T20+W20</f>
        <v>0</v>
      </c>
      <c r="F20" s="371">
        <f t="shared" si="1"/>
        <v>0</v>
      </c>
      <c r="G20" s="336">
        <f t="shared" si="2"/>
        <v>0</v>
      </c>
      <c r="H20" s="505"/>
      <c r="I20" s="506"/>
      <c r="J20" s="336">
        <f t="shared" si="3"/>
        <v>0</v>
      </c>
      <c r="K20" s="505"/>
      <c r="L20" s="506"/>
      <c r="M20" s="336">
        <f t="shared" si="4"/>
        <v>0</v>
      </c>
      <c r="N20" s="505"/>
      <c r="O20" s="506"/>
      <c r="P20" s="744"/>
      <c r="Q20" s="745"/>
      <c r="R20" s="745"/>
      <c r="S20" s="745"/>
      <c r="T20" s="745"/>
      <c r="U20" s="745"/>
      <c r="V20" s="745"/>
      <c r="W20" s="745"/>
      <c r="X20" s="745"/>
    </row>
    <row r="21" spans="1:27" ht="24.75" customHeight="1" x14ac:dyDescent="0.3">
      <c r="B21" s="6">
        <v>21</v>
      </c>
      <c r="C21" s="669" t="s">
        <v>2525</v>
      </c>
      <c r="D21" s="257">
        <f t="shared" si="0"/>
        <v>0</v>
      </c>
      <c r="E21" s="282">
        <f t="shared" si="18"/>
        <v>0</v>
      </c>
      <c r="F21" s="371">
        <f t="shared" si="1"/>
        <v>0</v>
      </c>
      <c r="G21" s="336">
        <f t="shared" si="2"/>
        <v>0</v>
      </c>
      <c r="H21" s="505"/>
      <c r="I21" s="506"/>
      <c r="J21" s="336">
        <f t="shared" si="3"/>
        <v>0</v>
      </c>
      <c r="K21" s="505"/>
      <c r="L21" s="506"/>
      <c r="M21" s="336">
        <f t="shared" si="4"/>
        <v>0</v>
      </c>
      <c r="N21" s="505"/>
      <c r="O21" s="506"/>
      <c r="P21" s="746"/>
      <c r="Q21" s="747"/>
      <c r="R21" s="747"/>
      <c r="S21" s="747"/>
      <c r="T21" s="747"/>
      <c r="U21" s="747"/>
      <c r="V21" s="747"/>
      <c r="W21" s="747"/>
      <c r="X21" s="747"/>
    </row>
    <row r="22" spans="1:27" ht="24.75" customHeight="1" x14ac:dyDescent="0.3">
      <c r="B22" s="6">
        <v>22</v>
      </c>
      <c r="C22" s="669" t="s">
        <v>2526</v>
      </c>
      <c r="D22" s="257">
        <f t="shared" si="0"/>
        <v>0</v>
      </c>
      <c r="E22" s="282">
        <f t="shared" si="18"/>
        <v>0</v>
      </c>
      <c r="F22" s="371">
        <f t="shared" si="1"/>
        <v>0</v>
      </c>
      <c r="G22" s="336">
        <f t="shared" si="2"/>
        <v>0</v>
      </c>
      <c r="H22" s="505"/>
      <c r="I22" s="506"/>
      <c r="J22" s="336">
        <f t="shared" si="3"/>
        <v>0</v>
      </c>
      <c r="K22" s="505"/>
      <c r="L22" s="506"/>
      <c r="M22" s="336">
        <f t="shared" si="4"/>
        <v>0</v>
      </c>
      <c r="N22" s="505"/>
      <c r="O22" s="506"/>
      <c r="P22" s="336">
        <f t="shared" si="5"/>
        <v>0</v>
      </c>
      <c r="Q22" s="505"/>
      <c r="R22" s="506"/>
      <c r="S22" s="336">
        <f t="shared" si="6"/>
        <v>0</v>
      </c>
      <c r="T22" s="505"/>
      <c r="U22" s="506"/>
      <c r="V22" s="336">
        <f t="shared" si="7"/>
        <v>0</v>
      </c>
      <c r="W22" s="505"/>
      <c r="X22" s="507"/>
    </row>
    <row r="23" spans="1:27" ht="24.75" customHeight="1" x14ac:dyDescent="0.3">
      <c r="B23" s="6">
        <v>23</v>
      </c>
      <c r="C23" s="669" t="s">
        <v>868</v>
      </c>
      <c r="D23" s="257">
        <f t="shared" si="0"/>
        <v>0</v>
      </c>
      <c r="E23" s="282">
        <f t="shared" si="18"/>
        <v>0</v>
      </c>
      <c r="F23" s="371">
        <f t="shared" si="1"/>
        <v>0</v>
      </c>
      <c r="G23" s="336">
        <f t="shared" si="2"/>
        <v>0</v>
      </c>
      <c r="H23" s="505"/>
      <c r="I23" s="506"/>
      <c r="J23" s="336">
        <f t="shared" si="3"/>
        <v>0</v>
      </c>
      <c r="K23" s="505"/>
      <c r="L23" s="506"/>
      <c r="M23" s="336">
        <f t="shared" si="4"/>
        <v>0</v>
      </c>
      <c r="N23" s="505"/>
      <c r="O23" s="506"/>
      <c r="P23" s="336">
        <f t="shared" si="5"/>
        <v>0</v>
      </c>
      <c r="Q23" s="505"/>
      <c r="R23" s="506"/>
      <c r="S23" s="336">
        <f t="shared" si="6"/>
        <v>0</v>
      </c>
      <c r="T23" s="505"/>
      <c r="U23" s="506"/>
      <c r="V23" s="336">
        <f t="shared" si="7"/>
        <v>0</v>
      </c>
      <c r="W23" s="505"/>
      <c r="X23" s="507"/>
    </row>
    <row r="24" spans="1:27" ht="24.75" customHeight="1" x14ac:dyDescent="0.3">
      <c r="B24" s="6">
        <v>24</v>
      </c>
      <c r="C24" s="669" t="s">
        <v>869</v>
      </c>
      <c r="D24" s="257">
        <f t="shared" si="0"/>
        <v>0</v>
      </c>
      <c r="E24" s="282">
        <f t="shared" si="18"/>
        <v>0</v>
      </c>
      <c r="F24" s="371">
        <f t="shared" si="1"/>
        <v>0</v>
      </c>
      <c r="G24" s="336">
        <f t="shared" si="2"/>
        <v>0</v>
      </c>
      <c r="H24" s="505"/>
      <c r="I24" s="506"/>
      <c r="J24" s="336">
        <f t="shared" si="3"/>
        <v>0</v>
      </c>
      <c r="K24" s="505"/>
      <c r="L24" s="506"/>
      <c r="M24" s="336">
        <f t="shared" si="4"/>
        <v>0</v>
      </c>
      <c r="N24" s="505"/>
      <c r="O24" s="506"/>
      <c r="P24" s="336">
        <f t="shared" si="5"/>
        <v>0</v>
      </c>
      <c r="Q24" s="505"/>
      <c r="R24" s="506"/>
      <c r="S24" s="336">
        <f t="shared" si="6"/>
        <v>0</v>
      </c>
      <c r="T24" s="505"/>
      <c r="U24" s="506"/>
      <c r="V24" s="336">
        <f t="shared" si="7"/>
        <v>0</v>
      </c>
      <c r="W24" s="505"/>
      <c r="X24" s="507"/>
    </row>
    <row r="25" spans="1:27" ht="24.75" customHeight="1" x14ac:dyDescent="0.3">
      <c r="B25" s="6">
        <v>25</v>
      </c>
      <c r="C25" s="669" t="s">
        <v>867</v>
      </c>
      <c r="D25" s="257">
        <f t="shared" si="0"/>
        <v>0</v>
      </c>
      <c r="E25" s="282">
        <f t="shared" si="18"/>
        <v>0</v>
      </c>
      <c r="F25" s="371">
        <f t="shared" si="1"/>
        <v>0</v>
      </c>
      <c r="G25" s="336">
        <f t="shared" si="2"/>
        <v>0</v>
      </c>
      <c r="H25" s="505"/>
      <c r="I25" s="506"/>
      <c r="J25" s="336">
        <f t="shared" si="3"/>
        <v>0</v>
      </c>
      <c r="K25" s="505"/>
      <c r="L25" s="506"/>
      <c r="M25" s="336">
        <f t="shared" si="4"/>
        <v>0</v>
      </c>
      <c r="N25" s="505"/>
      <c r="O25" s="506"/>
      <c r="P25" s="336">
        <f t="shared" si="5"/>
        <v>0</v>
      </c>
      <c r="Q25" s="505"/>
      <c r="R25" s="506"/>
      <c r="S25" s="336">
        <f t="shared" si="6"/>
        <v>0</v>
      </c>
      <c r="T25" s="505"/>
      <c r="U25" s="506"/>
      <c r="V25" s="336">
        <f t="shared" si="7"/>
        <v>0</v>
      </c>
      <c r="W25" s="505"/>
      <c r="X25" s="507"/>
    </row>
    <row r="26" spans="1:27" ht="24.75" customHeight="1" x14ac:dyDescent="0.3">
      <c r="B26" s="6">
        <v>26</v>
      </c>
      <c r="C26" s="669" t="s">
        <v>2527</v>
      </c>
      <c r="D26" s="257">
        <f t="shared" si="0"/>
        <v>0</v>
      </c>
      <c r="E26" s="282">
        <f t="shared" si="18"/>
        <v>0</v>
      </c>
      <c r="F26" s="371">
        <f t="shared" si="18"/>
        <v>0</v>
      </c>
      <c r="G26" s="744"/>
      <c r="H26" s="745"/>
      <c r="I26" s="745"/>
      <c r="J26" s="745"/>
      <c r="K26" s="745"/>
      <c r="L26" s="745"/>
      <c r="M26" s="745"/>
      <c r="N26" s="745"/>
      <c r="O26" s="748"/>
      <c r="P26" s="336">
        <f t="shared" si="5"/>
        <v>0</v>
      </c>
      <c r="Q26" s="505"/>
      <c r="R26" s="506"/>
      <c r="S26" s="336">
        <f t="shared" si="6"/>
        <v>0</v>
      </c>
      <c r="T26" s="505"/>
      <c r="U26" s="506"/>
      <c r="V26" s="336">
        <f t="shared" si="7"/>
        <v>0</v>
      </c>
      <c r="W26" s="505"/>
      <c r="X26" s="507"/>
    </row>
    <row r="27" spans="1:27" ht="24.75" customHeight="1" x14ac:dyDescent="0.3">
      <c r="B27" s="6">
        <v>27</v>
      </c>
      <c r="C27" s="669" t="s">
        <v>8454</v>
      </c>
      <c r="D27" s="257">
        <f t="shared" si="0"/>
        <v>0</v>
      </c>
      <c r="E27" s="282">
        <f t="shared" si="18"/>
        <v>0</v>
      </c>
      <c r="F27" s="371">
        <f t="shared" si="18"/>
        <v>0</v>
      </c>
      <c r="G27" s="746"/>
      <c r="H27" s="747"/>
      <c r="I27" s="747"/>
      <c r="J27" s="747"/>
      <c r="K27" s="747"/>
      <c r="L27" s="747"/>
      <c r="M27" s="747"/>
      <c r="N27" s="747"/>
      <c r="O27" s="749"/>
      <c r="P27" s="336">
        <f t="shared" si="5"/>
        <v>0</v>
      </c>
      <c r="Q27" s="505"/>
      <c r="R27" s="506"/>
      <c r="S27" s="336">
        <f t="shared" si="6"/>
        <v>0</v>
      </c>
      <c r="T27" s="505"/>
      <c r="U27" s="506"/>
      <c r="V27" s="336">
        <f t="shared" si="7"/>
        <v>0</v>
      </c>
      <c r="W27" s="505"/>
      <c r="X27" s="507"/>
    </row>
    <row r="28" spans="1:27" ht="24.75" customHeight="1" x14ac:dyDescent="0.3">
      <c r="B28" s="6">
        <v>28</v>
      </c>
      <c r="C28" s="669" t="s">
        <v>3015</v>
      </c>
      <c r="D28" s="257">
        <f>+E28+F28</f>
        <v>0</v>
      </c>
      <c r="E28" s="282">
        <f>+H28+K28+N28+Q28+T28+W28</f>
        <v>0</v>
      </c>
      <c r="F28" s="371">
        <f t="shared" si="18"/>
        <v>0</v>
      </c>
      <c r="G28" s="336">
        <f>+H28+I28</f>
        <v>0</v>
      </c>
      <c r="H28" s="505"/>
      <c r="I28" s="506"/>
      <c r="J28" s="336">
        <f>+K28+L28</f>
        <v>0</v>
      </c>
      <c r="K28" s="505"/>
      <c r="L28" s="506"/>
      <c r="M28" s="336">
        <f>+N28+O28</f>
        <v>0</v>
      </c>
      <c r="N28" s="505"/>
      <c r="O28" s="506"/>
      <c r="P28" s="336">
        <f>+Q28+R28</f>
        <v>0</v>
      </c>
      <c r="Q28" s="505"/>
      <c r="R28" s="506"/>
      <c r="S28" s="336">
        <f>+T28+U28</f>
        <v>0</v>
      </c>
      <c r="T28" s="505"/>
      <c r="U28" s="506"/>
      <c r="V28" s="336">
        <f>+W28+X28</f>
        <v>0</v>
      </c>
      <c r="W28" s="505"/>
      <c r="X28" s="507"/>
    </row>
    <row r="29" spans="1:27" ht="24.75" customHeight="1" thickBot="1" x14ac:dyDescent="0.35">
      <c r="B29" s="6">
        <v>29</v>
      </c>
      <c r="C29" s="670" t="s">
        <v>8380</v>
      </c>
      <c r="D29" s="413">
        <f t="shared" si="0"/>
        <v>0</v>
      </c>
      <c r="E29" s="427">
        <f t="shared" si="18"/>
        <v>0</v>
      </c>
      <c r="F29" s="414">
        <f t="shared" si="18"/>
        <v>0</v>
      </c>
      <c r="G29" s="417">
        <f t="shared" si="2"/>
        <v>0</v>
      </c>
      <c r="H29" s="505"/>
      <c r="I29" s="506"/>
      <c r="J29" s="417">
        <f t="shared" si="3"/>
        <v>0</v>
      </c>
      <c r="K29" s="505"/>
      <c r="L29" s="506"/>
      <c r="M29" s="417">
        <f t="shared" si="4"/>
        <v>0</v>
      </c>
      <c r="N29" s="505"/>
      <c r="O29" s="506"/>
      <c r="P29" s="417">
        <f t="shared" si="5"/>
        <v>0</v>
      </c>
      <c r="Q29" s="505"/>
      <c r="R29" s="506"/>
      <c r="S29" s="417">
        <f t="shared" si="6"/>
        <v>0</v>
      </c>
      <c r="T29" s="505"/>
      <c r="U29" s="506"/>
      <c r="V29" s="417">
        <f t="shared" si="7"/>
        <v>0</v>
      </c>
      <c r="W29" s="505"/>
      <c r="X29" s="507"/>
    </row>
    <row r="30" spans="1:27" s="421" customFormat="1" ht="18" customHeight="1" thickTop="1" x14ac:dyDescent="0.3">
      <c r="A30" s="419"/>
      <c r="B30" s="6">
        <v>30</v>
      </c>
      <c r="C30" s="428"/>
      <c r="D30" s="429">
        <f>SUM(D6:D29)</f>
        <v>0</v>
      </c>
      <c r="E30" s="430"/>
      <c r="F30" s="430"/>
      <c r="G30" s="430"/>
      <c r="H30" s="599" t="str">
        <f>IF(OR(H6&gt;'CUADRO 2'!H6,H7&gt;'CUADRO 2'!H7,H8&gt;'CUADRO 2'!H8,H9&gt;'CUADRO 2'!H9,H10&gt;'CUADRO 2'!H10,H11&gt;'CUADRO 2'!H11,H12&gt;'CUADRO 2'!H12,H13&gt;'CUADRO 2'!H13,H14&gt;'CUADRO 2'!H15,H15&gt;'CUADRO 2'!H16,H16&gt;'CUADRO 2'!H17,H17&gt;'CUADRO 2'!H18,H18&gt;'CUADRO 2'!H19,H19&gt;'CUADRO 2'!H20,H20&gt;'CUADRO 2'!H21,H21&gt;'CUADRO 2'!H22,H22&gt;'CUADRO 2'!H23,H23&gt;'CUADRO 2'!H24,H24&gt;'CUADRO 2'!H25,H25&gt;'CUADRO 2'!H26,H26&gt;'CUADRO 2'!H27,H27&gt;'CUADRO 2'!H28,H28&gt;'CUADRO 2'!H29,H29&gt;'CUADRO 2'!H30),"XX","")</f>
        <v/>
      </c>
      <c r="I30" s="599" t="str">
        <f>IF(OR(I6&gt;'CUADRO 2'!I6,I7&gt;'CUADRO 2'!I7,I8&gt;'CUADRO 2'!I8,I9&gt;'CUADRO 2'!I9,I10&gt;'CUADRO 2'!I10,I11&gt;'CUADRO 2'!I11,I12&gt;'CUADRO 2'!I12,I13&gt;'CUADRO 2'!I13,I14&gt;'CUADRO 2'!I15,I15&gt;'CUADRO 2'!I16,I16&gt;'CUADRO 2'!I17,I17&gt;'CUADRO 2'!I18,I18&gt;'CUADRO 2'!I19,I19&gt;'CUADRO 2'!I20,I20&gt;'CUADRO 2'!I21,I21&gt;'CUADRO 2'!I22,I22&gt;'CUADRO 2'!I23,I23&gt;'CUADRO 2'!I24,I24&gt;'CUADRO 2'!I25,I25&gt;'CUADRO 2'!I26,I26&gt;'CUADRO 2'!I27,I27&gt;'CUADRO 2'!I28,I28&gt;'CUADRO 2'!I29,I29&gt;'CUADRO 2'!I30),"XX","")</f>
        <v/>
      </c>
      <c r="J30" s="599"/>
      <c r="K30" s="599" t="str">
        <f>IF(OR(K6&gt;'CUADRO 2'!K6,K7&gt;'CUADRO 2'!K7,K8&gt;'CUADRO 2'!K8,K9&gt;'CUADRO 2'!K9,K10&gt;'CUADRO 2'!K10,K11&gt;'CUADRO 2'!K11,K12&gt;'CUADRO 2'!K12,K13&gt;'CUADRO 2'!K13,K14&gt;'CUADRO 2'!K15,K15&gt;'CUADRO 2'!K16,K16&gt;'CUADRO 2'!K17,K17&gt;'CUADRO 2'!K18,K18&gt;'CUADRO 2'!K19,K19&gt;'CUADRO 2'!K20,K20&gt;'CUADRO 2'!K21,K21&gt;'CUADRO 2'!K22,K22&gt;'CUADRO 2'!K23,K23&gt;'CUADRO 2'!K24,K24&gt;'CUADRO 2'!K25,K25&gt;'CUADRO 2'!K26,K26&gt;'CUADRO 2'!K27,K27&gt;'CUADRO 2'!K28,K28&gt;'CUADRO 2'!K29,K29&gt;'CUADRO 2'!K30),"XX","")</f>
        <v/>
      </c>
      <c r="L30" s="599" t="str">
        <f>IF(OR(L6&gt;'CUADRO 2'!L6,L7&gt;'CUADRO 2'!L7,L8&gt;'CUADRO 2'!L8,L9&gt;'CUADRO 2'!L9,L10&gt;'CUADRO 2'!L10,L11&gt;'CUADRO 2'!L11,L12&gt;'CUADRO 2'!L12,L13&gt;'CUADRO 2'!L13,L14&gt;'CUADRO 2'!L15,L15&gt;'CUADRO 2'!L16,L16&gt;'CUADRO 2'!L17,L17&gt;'CUADRO 2'!L18,L18&gt;'CUADRO 2'!L19,L19&gt;'CUADRO 2'!L20,L20&gt;'CUADRO 2'!L21,L21&gt;'CUADRO 2'!L22,L22&gt;'CUADRO 2'!L23,L23&gt;'CUADRO 2'!L24,L24&gt;'CUADRO 2'!L25,L25&gt;'CUADRO 2'!L26,L26&gt;'CUADRO 2'!L27,L27&gt;'CUADRO 2'!L28,L28&gt;'CUADRO 2'!L29,L29&gt;'CUADRO 2'!L30),"XX","")</f>
        <v/>
      </c>
      <c r="M30" s="599"/>
      <c r="N30" s="599" t="str">
        <f>IF(OR(N6&gt;'CUADRO 2'!N6,N7&gt;'CUADRO 2'!N7,N8&gt;'CUADRO 2'!N8,N9&gt;'CUADRO 2'!N9,N10&gt;'CUADRO 2'!N10,N11&gt;'CUADRO 2'!N11,N12&gt;'CUADRO 2'!N12,N13&gt;'CUADRO 2'!N13,N14&gt;'CUADRO 2'!N15,N15&gt;'CUADRO 2'!N16,N16&gt;'CUADRO 2'!N17,N17&gt;'CUADRO 2'!N18,N18&gt;'CUADRO 2'!N19,N19&gt;'CUADRO 2'!N20,N20&gt;'CUADRO 2'!N21,N21&gt;'CUADRO 2'!N22,N22&gt;'CUADRO 2'!N23,N23&gt;'CUADRO 2'!N24,N24&gt;'CUADRO 2'!N25,N25&gt;'CUADRO 2'!N26,N26&gt;'CUADRO 2'!N27,N27&gt;'CUADRO 2'!N28,N28&gt;'CUADRO 2'!N29,N29&gt;'CUADRO 2'!N30),"XX","")</f>
        <v/>
      </c>
      <c r="O30" s="599" t="str">
        <f>IF(OR(O6&gt;'CUADRO 2'!O6,O7&gt;'CUADRO 2'!O7,O8&gt;'CUADRO 2'!O8,O9&gt;'CUADRO 2'!O9,O10&gt;'CUADRO 2'!O10,O11&gt;'CUADRO 2'!O11,O12&gt;'CUADRO 2'!O12,O13&gt;'CUADRO 2'!O13,O14&gt;'CUADRO 2'!O15,O15&gt;'CUADRO 2'!O16,O16&gt;'CUADRO 2'!O17,O17&gt;'CUADRO 2'!O18,O18&gt;'CUADRO 2'!O19,O19&gt;'CUADRO 2'!O20,O20&gt;'CUADRO 2'!O21,O21&gt;'CUADRO 2'!O22,O22&gt;'CUADRO 2'!O23,O23&gt;'CUADRO 2'!O24,O24&gt;'CUADRO 2'!O25,O25&gt;'CUADRO 2'!O26,O26&gt;'CUADRO 2'!O27,O27&gt;'CUADRO 2'!O28,O28&gt;'CUADRO 2'!O29,O29&gt;'CUADRO 2'!O30),"XX","")</f>
        <v/>
      </c>
      <c r="P30" s="599"/>
      <c r="Q30" s="599" t="str">
        <f>IF(OR(Q6&gt;'CUADRO 2'!Q6,Q7&gt;'CUADRO 2'!Q7,Q8&gt;'CUADRO 2'!Q8,Q9&gt;'CUADRO 2'!Q9,Q10&gt;'CUADRO 2'!Q10,Q11&gt;'CUADRO 2'!Q11,Q12&gt;'CUADRO 2'!Q12,Q13&gt;'CUADRO 2'!Q13,Q14&gt;'CUADRO 2'!Q15,Q15&gt;'CUADRO 2'!Q16,Q16&gt;'CUADRO 2'!Q17,Q17&gt;'CUADRO 2'!Q18,Q18&gt;'CUADRO 2'!Q19,Q19&gt;'CUADRO 2'!Q20,Q20&gt;'CUADRO 2'!Q21,Q21&gt;'CUADRO 2'!Q22,Q22&gt;'CUADRO 2'!Q23,Q23&gt;'CUADRO 2'!Q24,Q24&gt;'CUADRO 2'!Q25,Q25&gt;'CUADRO 2'!Q26,Q26&gt;'CUADRO 2'!Q27,Q27&gt;'CUADRO 2'!Q28,Q28&gt;'CUADRO 2'!Q29,Q29&gt;'CUADRO 2'!Q30),"XX","")</f>
        <v/>
      </c>
      <c r="R30" s="599" t="str">
        <f>IF(OR(R6&gt;'CUADRO 2'!R6,R7&gt;'CUADRO 2'!R7,R8&gt;'CUADRO 2'!R8,R9&gt;'CUADRO 2'!R9,R10&gt;'CUADRO 2'!R10,R11&gt;'CUADRO 2'!R11,R12&gt;'CUADRO 2'!R12,R13&gt;'CUADRO 2'!R13,R14&gt;'CUADRO 2'!R15,R15&gt;'CUADRO 2'!R16,R16&gt;'CUADRO 2'!R17,R17&gt;'CUADRO 2'!R18,R18&gt;'CUADRO 2'!R19,R19&gt;'CUADRO 2'!R20,R20&gt;'CUADRO 2'!R21,R21&gt;'CUADRO 2'!R22,R22&gt;'CUADRO 2'!R23,R23&gt;'CUADRO 2'!R24,R24&gt;'CUADRO 2'!R25,R25&gt;'CUADRO 2'!R26,R26&gt;'CUADRO 2'!R27,R27&gt;'CUADRO 2'!R28,R28&gt;'CUADRO 2'!R29,R29&gt;'CUADRO 2'!R30),"XX","")</f>
        <v/>
      </c>
      <c r="S30" s="599"/>
      <c r="T30" s="599" t="str">
        <f>IF(OR(T6&gt;'CUADRO 2'!T6,T7&gt;'CUADRO 2'!T7,T8&gt;'CUADRO 2'!T8,T9&gt;'CUADRO 2'!T9,T10&gt;'CUADRO 2'!T10,T11&gt;'CUADRO 2'!T11,T12&gt;'CUADRO 2'!T12,T13&gt;'CUADRO 2'!T13,T14&gt;'CUADRO 2'!T15,T15&gt;'CUADRO 2'!T16,T16&gt;'CUADRO 2'!T17,T17&gt;'CUADRO 2'!T18,T18&gt;'CUADRO 2'!T19,T19&gt;'CUADRO 2'!T20,T20&gt;'CUADRO 2'!T21,T21&gt;'CUADRO 2'!T22,T22&gt;'CUADRO 2'!T23,T23&gt;'CUADRO 2'!T24,T24&gt;'CUADRO 2'!T25,T25&gt;'CUADRO 2'!T26,T26&gt;'CUADRO 2'!T27,T27&gt;'CUADRO 2'!T28,T28&gt;'CUADRO 2'!T29,T29&gt;'CUADRO 2'!T30),"XX","")</f>
        <v/>
      </c>
      <c r="U30" s="599" t="str">
        <f>IF(OR(U6&gt;'CUADRO 2'!U6,U7&gt;'CUADRO 2'!U7,U8&gt;'CUADRO 2'!U8,U9&gt;'CUADRO 2'!U9,U10&gt;'CUADRO 2'!U10,U11&gt;'CUADRO 2'!U11,U12&gt;'CUADRO 2'!U12,U13&gt;'CUADRO 2'!U13,U14&gt;'CUADRO 2'!U15,U15&gt;'CUADRO 2'!U16,U16&gt;'CUADRO 2'!U17,U17&gt;'CUADRO 2'!U18,U18&gt;'CUADRO 2'!U19,U19&gt;'CUADRO 2'!U20,U20&gt;'CUADRO 2'!U21,U21&gt;'CUADRO 2'!U22,U22&gt;'CUADRO 2'!U23,U23&gt;'CUADRO 2'!U24,U24&gt;'CUADRO 2'!U25,U25&gt;'CUADRO 2'!U26,U26&gt;'CUADRO 2'!U27,U27&gt;'CUADRO 2'!U28,U28&gt;'CUADRO 2'!U29,U29&gt;'CUADRO 2'!U30),"XX","")</f>
        <v/>
      </c>
      <c r="V30" s="599"/>
      <c r="W30" s="599" t="str">
        <f>IF(OR(W6&gt;'CUADRO 2'!W6,W7&gt;'CUADRO 2'!W7,W8&gt;'CUADRO 2'!W8,W9&gt;'CUADRO 2'!W9,W10&gt;'CUADRO 2'!W10,W11&gt;'CUADRO 2'!W11,W12&gt;'CUADRO 2'!W12,W13&gt;'CUADRO 2'!W13,W14&gt;'CUADRO 2'!W15,W15&gt;'CUADRO 2'!W16,W16&gt;'CUADRO 2'!W17,W17&gt;'CUADRO 2'!W18,W18&gt;'CUADRO 2'!W19,W19&gt;'CUADRO 2'!W20,W20&gt;'CUADRO 2'!W21,W21&gt;'CUADRO 2'!W22,W22&gt;'CUADRO 2'!W23,W23&gt;'CUADRO 2'!W24,W24&gt;'CUADRO 2'!W25,W25&gt;'CUADRO 2'!W26,W26&gt;'CUADRO 2'!W27,W27&gt;'CUADRO 2'!W28,W28&gt;'CUADRO 2'!W29,W29&gt;'CUADRO 2'!W30),"XX","")</f>
        <v/>
      </c>
      <c r="X30" s="599" t="str">
        <f>IF(OR(X6&gt;'CUADRO 2'!X6,X7&gt;'CUADRO 2'!X7,X8&gt;'CUADRO 2'!X8,X9&gt;'CUADRO 2'!X9,X10&gt;'CUADRO 2'!X10,X11&gt;'CUADRO 2'!X11,X12&gt;'CUADRO 2'!X12,X13&gt;'CUADRO 2'!X13,X14&gt;'CUADRO 2'!X15,X15&gt;'CUADRO 2'!X16,X16&gt;'CUADRO 2'!X17,X17&gt;'CUADRO 2'!X18,X18&gt;'CUADRO 2'!X19,X19&gt;'CUADRO 2'!X20,X20&gt;'CUADRO 2'!X21,X21&gt;'CUADRO 2'!X22,X22&gt;'CUADRO 2'!X23,X23&gt;'CUADRO 2'!X24,X24&gt;'CUADRO 2'!X25,X25&gt;'CUADRO 2'!X26,X26&gt;'CUADRO 2'!X27,X27&gt;'CUADRO 2'!X28,X28&gt;'CUADRO 2'!X29,X29&gt;'CUADRO 2'!X30),"XX","")</f>
        <v/>
      </c>
    </row>
    <row r="31" spans="1:27" ht="22.8" customHeight="1" x14ac:dyDescent="0.3">
      <c r="A31" s="264"/>
      <c r="B31" s="6">
        <v>31</v>
      </c>
      <c r="C31" s="752" t="str">
        <f>IF(AND('CUADRO 1'!I6=0,'CUADRO 3'!D30&gt;0),"Debe indicar datos en el Cuadro 1",IF(AND('CUADRO 1'!I6&gt;0,'CUADRO 3'!D30=0),"Indicó datos en el Cuadro 1, debe indicar datos en este Cuadro",""))</f>
        <v/>
      </c>
      <c r="D31" s="752"/>
      <c r="E31" s="752"/>
      <c r="F31" s="752"/>
      <c r="H31" s="755" t="str">
        <f>IF(OR(H30="XX",I30="XX",K30="XX",L30="XX",N30="XX",O30="XX",Q30="XX",R30="XX",T30="XX",U30="XX",W30="XX",X30="XX"),"XX = El dato de repitentes es mayor a la cifra de matrícula reportada en el Cuadro 2.","")</f>
        <v/>
      </c>
      <c r="I31" s="755"/>
      <c r="J31" s="755"/>
      <c r="K31" s="755"/>
      <c r="L31" s="755"/>
      <c r="M31" s="755"/>
      <c r="N31" s="755"/>
      <c r="O31" s="755"/>
      <c r="P31" s="755"/>
      <c r="Q31" s="755"/>
      <c r="R31" s="755"/>
      <c r="S31" s="755"/>
      <c r="T31" s="755"/>
      <c r="U31" s="755"/>
      <c r="V31" s="755"/>
      <c r="W31" s="289"/>
      <c r="X31" s="289"/>
      <c r="Z31" s="207"/>
      <c r="AA31" s="207"/>
    </row>
    <row r="32" spans="1:27" ht="18.600000000000001" x14ac:dyDescent="0.3">
      <c r="A32" s="264"/>
      <c r="B32" s="6">
        <v>32</v>
      </c>
      <c r="C32" s="208"/>
      <c r="D32" s="208"/>
      <c r="E32" s="208"/>
      <c r="F32" s="208"/>
      <c r="V32" s="289"/>
      <c r="W32" s="289"/>
      <c r="X32" s="289"/>
      <c r="Z32" s="207"/>
      <c r="AA32" s="207"/>
    </row>
    <row r="33" spans="2:24" ht="16.2" x14ac:dyDescent="0.3">
      <c r="B33" s="6">
        <v>33</v>
      </c>
      <c r="C33" s="383" t="s">
        <v>1139</v>
      </c>
      <c r="D33" s="100"/>
      <c r="E33" s="100"/>
      <c r="F33" s="100"/>
      <c r="G33" s="100"/>
      <c r="H33" s="100"/>
      <c r="I33" s="100"/>
    </row>
    <row r="34" spans="2:24" ht="19.5" customHeight="1" x14ac:dyDescent="0.3">
      <c r="B34" s="6">
        <v>34</v>
      </c>
      <c r="C34" s="708"/>
      <c r="D34" s="730"/>
      <c r="E34" s="730"/>
      <c r="F34" s="730"/>
      <c r="G34" s="730"/>
      <c r="H34" s="730"/>
      <c r="I34" s="730"/>
      <c r="J34" s="730"/>
      <c r="K34" s="730"/>
      <c r="L34" s="730"/>
      <c r="M34" s="730"/>
      <c r="N34" s="730"/>
      <c r="O34" s="730"/>
      <c r="P34" s="730"/>
      <c r="Q34" s="730"/>
      <c r="R34" s="730"/>
      <c r="S34" s="730"/>
      <c r="T34" s="730"/>
      <c r="U34" s="730"/>
      <c r="V34" s="730"/>
      <c r="W34" s="730"/>
      <c r="X34" s="731"/>
    </row>
    <row r="35" spans="2:24" ht="19.5" customHeight="1" x14ac:dyDescent="0.3">
      <c r="C35" s="732"/>
      <c r="D35" s="733"/>
      <c r="E35" s="733"/>
      <c r="F35" s="733"/>
      <c r="G35" s="733"/>
      <c r="H35" s="733"/>
      <c r="I35" s="733"/>
      <c r="J35" s="733"/>
      <c r="K35" s="733"/>
      <c r="L35" s="733"/>
      <c r="M35" s="733"/>
      <c r="N35" s="733"/>
      <c r="O35" s="733"/>
      <c r="P35" s="733"/>
      <c r="Q35" s="733"/>
      <c r="R35" s="733"/>
      <c r="S35" s="733"/>
      <c r="T35" s="733"/>
      <c r="U35" s="733"/>
      <c r="V35" s="733"/>
      <c r="W35" s="733"/>
      <c r="X35" s="734"/>
    </row>
    <row r="36" spans="2:24" ht="19.5" customHeight="1" x14ac:dyDescent="0.3">
      <c r="C36" s="732"/>
      <c r="D36" s="733"/>
      <c r="E36" s="733"/>
      <c r="F36" s="733"/>
      <c r="G36" s="733"/>
      <c r="H36" s="733"/>
      <c r="I36" s="733"/>
      <c r="J36" s="733"/>
      <c r="K36" s="733"/>
      <c r="L36" s="733"/>
      <c r="M36" s="733"/>
      <c r="N36" s="733"/>
      <c r="O36" s="733"/>
      <c r="P36" s="733"/>
      <c r="Q36" s="733"/>
      <c r="R36" s="733"/>
      <c r="S36" s="733"/>
      <c r="T36" s="733"/>
      <c r="U36" s="733"/>
      <c r="V36" s="733"/>
      <c r="W36" s="733"/>
      <c r="X36" s="734"/>
    </row>
    <row r="37" spans="2:24" ht="19.5" customHeight="1" x14ac:dyDescent="0.3">
      <c r="C37" s="732"/>
      <c r="D37" s="733"/>
      <c r="E37" s="733"/>
      <c r="F37" s="733"/>
      <c r="G37" s="733"/>
      <c r="H37" s="733"/>
      <c r="I37" s="733"/>
      <c r="J37" s="733"/>
      <c r="K37" s="733"/>
      <c r="L37" s="733"/>
      <c r="M37" s="733"/>
      <c r="N37" s="733"/>
      <c r="O37" s="733"/>
      <c r="P37" s="733"/>
      <c r="Q37" s="733"/>
      <c r="R37" s="733"/>
      <c r="S37" s="733"/>
      <c r="T37" s="733"/>
      <c r="U37" s="733"/>
      <c r="V37" s="733"/>
      <c r="W37" s="733"/>
      <c r="X37" s="734"/>
    </row>
    <row r="38" spans="2:24" ht="19.5" customHeight="1" x14ac:dyDescent="0.3">
      <c r="C38" s="735"/>
      <c r="D38" s="736"/>
      <c r="E38" s="736"/>
      <c r="F38" s="736"/>
      <c r="G38" s="736"/>
      <c r="H38" s="736"/>
      <c r="I38" s="736"/>
      <c r="J38" s="736"/>
      <c r="K38" s="736"/>
      <c r="L38" s="736"/>
      <c r="M38" s="736"/>
      <c r="N38" s="736"/>
      <c r="O38" s="736"/>
      <c r="P38" s="736"/>
      <c r="Q38" s="736"/>
      <c r="R38" s="736"/>
      <c r="S38" s="736"/>
      <c r="T38" s="736"/>
      <c r="U38" s="736"/>
      <c r="V38" s="736"/>
      <c r="W38" s="736"/>
      <c r="X38" s="737"/>
    </row>
  </sheetData>
  <sheetProtection algorithmName="SHA-512" hashValue="LKq9cjwYjPem6QIW993tGgmakjwdjfKpB1XRY8EQNM/qfcsjW9EIaPvCy5pR4TPHou0qez/1rr8T6zfB/KR8ug==" saltValue="M1+3q1ZNDLfCPqJ4YfZxyg==" spinCount="100000" sheet="1" objects="1" scenarios="1" sort="0" autoFilter="0" pivotTables="0"/>
  <mergeCells count="14">
    <mergeCell ref="C34:X38"/>
    <mergeCell ref="P9:X9"/>
    <mergeCell ref="P20:X21"/>
    <mergeCell ref="G26:O27"/>
    <mergeCell ref="H31:V31"/>
    <mergeCell ref="C31:F31"/>
    <mergeCell ref="P4:R4"/>
    <mergeCell ref="S4:U4"/>
    <mergeCell ref="V4:X4"/>
    <mergeCell ref="C4:C5"/>
    <mergeCell ref="D4:F4"/>
    <mergeCell ref="G4:I4"/>
    <mergeCell ref="J4:L4"/>
    <mergeCell ref="M4:O4"/>
  </mergeCells>
  <conditionalFormatting sqref="D27:F27">
    <cfRule type="cellIs" dxfId="59" priority="210" operator="equal">
      <formula>0</formula>
    </cfRule>
  </conditionalFormatting>
  <conditionalFormatting sqref="H31 C31:C32">
    <cfRule type="notContainsBlanks" dxfId="58" priority="1">
      <formula>LEN(TRIM(C31))&gt;0</formula>
    </cfRule>
  </conditionalFormatting>
  <conditionalFormatting sqref="P22:P29 S22:S29 V22:V29 D28:G29 J28:J29 M28:M29">
    <cfRule type="cellIs" dxfId="57" priority="5" operator="equal">
      <formula>0</formula>
    </cfRule>
  </conditionalFormatting>
  <conditionalFormatting sqref="S6:S8 V6:V8 P6:P20 J6:J25 M6:M25 D6:G26 S10:S19 V10:V19">
    <cfRule type="cellIs" dxfId="54" priority="207" operator="equal">
      <formula>0</formula>
    </cfRule>
  </conditionalFormatting>
  <dataValidations count="1">
    <dataValidation type="whole" operator="greaterThanOrEqual" allowBlank="1" showInputMessage="1" showErrorMessage="1" sqref="H18:O25 D18:F29 G18:G26 G28:O29 D6:O17 P6:X29" xr:uid="{00000000-0002-0000-08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1" orientation="landscape" r:id="rId1"/>
  <headerFooter scaleWithDoc="0">
    <oddHeader>&amp;C&amp;G</oddHeader>
    <oddFooter>&amp;R&amp;"Gentium Basic,Normal"&amp;A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7" id="{A7E77AD3-A7CA-4108-A438-C0DE41E8B78C}">
            <xm:f>H6&gt;'CUADRO 2'!H6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Q6:R8 T6:U8 W6:X8 H6:I13 K6:L13 N6:O13 Q10:R13 T10:U13 W10:X13</xm:sqref>
        </x14:conditionalFormatting>
        <x14:conditionalFormatting xmlns:xm="http://schemas.microsoft.com/office/excel/2006/main">
          <x14:cfRule type="expression" priority="209" id="{A7E77AD3-A7CA-4108-A438-C0DE41E8B78C}">
            <xm:f>H14&gt;'CUADRO 2'!H15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Q14:R19 T14:U19 W14:X19 H14:I25 K14:L25 N14:O25 Q22:R29 T22:U29 W22:X29 H28:I29 K28:L29 N28:O29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6">
    <tabColor theme="7" tint="0.79998168889431442"/>
    <pageSetUpPr fitToPage="1"/>
  </sheetPr>
  <dimension ref="A1:R1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51" customWidth="1"/>
    <col min="2" max="2" width="5.88671875" style="101" hidden="1" customWidth="1"/>
    <col min="3" max="3" width="18" style="51" customWidth="1"/>
    <col min="4" max="18" width="8.109375" style="51" customWidth="1"/>
    <col min="19" max="16384" width="11.44140625" style="51"/>
  </cols>
  <sheetData>
    <row r="1" spans="1:18" ht="18.600000000000001" x14ac:dyDescent="0.3">
      <c r="B1" s="6">
        <v>1</v>
      </c>
      <c r="C1" s="50" t="s">
        <v>1369</v>
      </c>
      <c r="D1" s="293"/>
      <c r="E1" s="293"/>
      <c r="F1" s="293"/>
      <c r="G1" s="293"/>
      <c r="H1" s="293"/>
      <c r="I1" s="293"/>
      <c r="J1" s="293"/>
      <c r="K1" s="407"/>
      <c r="L1" s="407"/>
      <c r="M1" s="52"/>
      <c r="N1" s="52"/>
      <c r="O1" s="52"/>
      <c r="P1" s="52"/>
      <c r="Q1" s="52"/>
      <c r="R1" s="52"/>
    </row>
    <row r="2" spans="1:18" ht="18.600000000000001" x14ac:dyDescent="0.3">
      <c r="B2" s="6">
        <v>2</v>
      </c>
      <c r="C2" s="50" t="s">
        <v>8443</v>
      </c>
      <c r="D2" s="293"/>
      <c r="E2" s="293"/>
      <c r="F2" s="293"/>
      <c r="G2" s="293"/>
      <c r="H2" s="293"/>
      <c r="I2" s="293"/>
      <c r="J2" s="293"/>
      <c r="K2" s="407"/>
      <c r="L2" s="407"/>
      <c r="M2" s="407"/>
      <c r="N2" s="407"/>
      <c r="O2" s="407"/>
      <c r="P2" s="407"/>
      <c r="Q2" s="407"/>
      <c r="R2" s="407"/>
    </row>
    <row r="3" spans="1:18" ht="19.2" thickBot="1" x14ac:dyDescent="0.35">
      <c r="B3" s="6">
        <v>3</v>
      </c>
      <c r="C3" s="617" t="s">
        <v>8412</v>
      </c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</row>
    <row r="4" spans="1:18" ht="21" customHeight="1" thickTop="1" thickBot="1" x14ac:dyDescent="0.35">
      <c r="B4" s="6">
        <v>4</v>
      </c>
      <c r="C4" s="767" t="s">
        <v>3406</v>
      </c>
      <c r="D4" s="756" t="s">
        <v>2555</v>
      </c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</row>
    <row r="5" spans="1:18" ht="18" customHeight="1" x14ac:dyDescent="0.3">
      <c r="B5" s="6">
        <v>5</v>
      </c>
      <c r="C5" s="768"/>
      <c r="D5" s="738" t="s">
        <v>2550</v>
      </c>
      <c r="E5" s="739"/>
      <c r="F5" s="739"/>
      <c r="G5" s="738" t="s">
        <v>2551</v>
      </c>
      <c r="H5" s="739"/>
      <c r="I5" s="739"/>
      <c r="J5" s="738" t="s">
        <v>2531</v>
      </c>
      <c r="K5" s="739"/>
      <c r="L5" s="739"/>
      <c r="M5" s="738" t="s">
        <v>2552</v>
      </c>
      <c r="N5" s="739"/>
      <c r="O5" s="739"/>
      <c r="P5" s="740" t="s">
        <v>2553</v>
      </c>
      <c r="Q5" s="741"/>
      <c r="R5" s="741"/>
    </row>
    <row r="6" spans="1:18" ht="27.75" customHeight="1" thickBot="1" x14ac:dyDescent="0.35">
      <c r="B6" s="6">
        <v>6</v>
      </c>
      <c r="C6" s="769"/>
      <c r="D6" s="408" t="s">
        <v>0</v>
      </c>
      <c r="E6" s="409" t="s">
        <v>18</v>
      </c>
      <c r="F6" s="410" t="s">
        <v>17</v>
      </c>
      <c r="G6" s="408" t="s">
        <v>0</v>
      </c>
      <c r="H6" s="409" t="s">
        <v>18</v>
      </c>
      <c r="I6" s="410" t="s">
        <v>17</v>
      </c>
      <c r="J6" s="408" t="s">
        <v>0</v>
      </c>
      <c r="K6" s="409" t="s">
        <v>18</v>
      </c>
      <c r="L6" s="410" t="s">
        <v>17</v>
      </c>
      <c r="M6" s="408" t="s">
        <v>0</v>
      </c>
      <c r="N6" s="409" t="s">
        <v>18</v>
      </c>
      <c r="O6" s="410" t="s">
        <v>17</v>
      </c>
      <c r="P6" s="408" t="s">
        <v>0</v>
      </c>
      <c r="Q6" s="409" t="s">
        <v>18</v>
      </c>
      <c r="R6" s="411" t="s">
        <v>17</v>
      </c>
    </row>
    <row r="7" spans="1:18" ht="24.75" customHeight="1" thickTop="1" x14ac:dyDescent="0.3">
      <c r="B7" s="6">
        <v>7</v>
      </c>
      <c r="C7" s="623" t="s">
        <v>2549</v>
      </c>
      <c r="D7" s="412">
        <f>+E7+F7</f>
        <v>0</v>
      </c>
      <c r="E7" s="508"/>
      <c r="F7" s="508"/>
      <c r="G7" s="412">
        <f>+H7+I7</f>
        <v>0</v>
      </c>
      <c r="H7" s="508"/>
      <c r="I7" s="509"/>
      <c r="J7" s="412">
        <f>+K7+L7</f>
        <v>0</v>
      </c>
      <c r="K7" s="508"/>
      <c r="L7" s="509"/>
      <c r="M7" s="412">
        <f>+N7+O7</f>
        <v>0</v>
      </c>
      <c r="N7" s="508"/>
      <c r="O7" s="509"/>
      <c r="P7" s="412">
        <f>+Q7+R7</f>
        <v>0</v>
      </c>
      <c r="Q7" s="508"/>
      <c r="R7" s="510"/>
    </row>
    <row r="8" spans="1:18" ht="24.75" customHeight="1" x14ac:dyDescent="0.3">
      <c r="B8" s="6">
        <v>8</v>
      </c>
      <c r="C8" s="624" t="s">
        <v>2550</v>
      </c>
      <c r="D8" s="413">
        <f>+E8+F8</f>
        <v>0</v>
      </c>
      <c r="E8" s="414"/>
      <c r="F8" s="415"/>
      <c r="G8" s="336">
        <f>+H8+I8</f>
        <v>0</v>
      </c>
      <c r="H8" s="501"/>
      <c r="I8" s="504"/>
      <c r="J8" s="336">
        <f>+K8+L8</f>
        <v>0</v>
      </c>
      <c r="K8" s="501"/>
      <c r="L8" s="504"/>
      <c r="M8" s="336">
        <f>+N8+O8</f>
        <v>0</v>
      </c>
      <c r="N8" s="501"/>
      <c r="O8" s="504"/>
      <c r="P8" s="336">
        <f>+Q8+R8</f>
        <v>0</v>
      </c>
      <c r="Q8" s="501"/>
      <c r="R8" s="503"/>
    </row>
    <row r="9" spans="1:18" ht="24.75" customHeight="1" x14ac:dyDescent="0.3">
      <c r="B9" s="6">
        <v>9</v>
      </c>
      <c r="C9" s="624" t="s">
        <v>2551</v>
      </c>
      <c r="D9" s="147"/>
      <c r="E9" s="157"/>
      <c r="F9" s="416"/>
      <c r="G9" s="744">
        <f>+H9+I9</f>
        <v>0</v>
      </c>
      <c r="H9" s="745"/>
      <c r="I9" s="748"/>
      <c r="J9" s="336">
        <f>+K9+L9</f>
        <v>0</v>
      </c>
      <c r="K9" s="501"/>
      <c r="L9" s="504"/>
      <c r="M9" s="336">
        <f>+N9+O9</f>
        <v>0</v>
      </c>
      <c r="N9" s="501"/>
      <c r="O9" s="504"/>
      <c r="P9" s="336">
        <f>+Q9+R9</f>
        <v>0</v>
      </c>
      <c r="Q9" s="501"/>
      <c r="R9" s="503"/>
    </row>
    <row r="10" spans="1:18" ht="24.75" customHeight="1" x14ac:dyDescent="0.3">
      <c r="B10" s="6">
        <v>10</v>
      </c>
      <c r="C10" s="624" t="s">
        <v>2531</v>
      </c>
      <c r="D10" s="147"/>
      <c r="E10" s="157"/>
      <c r="F10" s="416"/>
      <c r="G10" s="758"/>
      <c r="H10" s="759"/>
      <c r="I10" s="760"/>
      <c r="J10" s="744">
        <f>+K11+L11</f>
        <v>0</v>
      </c>
      <c r="K10" s="745"/>
      <c r="L10" s="748"/>
      <c r="M10" s="336">
        <f>+N10+O10</f>
        <v>0</v>
      </c>
      <c r="N10" s="501"/>
      <c r="O10" s="504"/>
      <c r="P10" s="336">
        <f>+Q10+R10</f>
        <v>0</v>
      </c>
      <c r="Q10" s="501"/>
      <c r="R10" s="503"/>
    </row>
    <row r="11" spans="1:18" ht="24.75" customHeight="1" thickBot="1" x14ac:dyDescent="0.35">
      <c r="B11" s="6">
        <v>11</v>
      </c>
      <c r="C11" s="625" t="s">
        <v>2552</v>
      </c>
      <c r="D11" s="262"/>
      <c r="E11" s="381"/>
      <c r="F11" s="418"/>
      <c r="G11" s="761"/>
      <c r="H11" s="762"/>
      <c r="I11" s="763"/>
      <c r="J11" s="761"/>
      <c r="K11" s="762"/>
      <c r="L11" s="763"/>
      <c r="M11" s="764">
        <f>+N11+O11</f>
        <v>0</v>
      </c>
      <c r="N11" s="765"/>
      <c r="O11" s="766"/>
      <c r="P11" s="346">
        <f>+Q11+R11</f>
        <v>0</v>
      </c>
      <c r="Q11" s="511"/>
      <c r="R11" s="512"/>
    </row>
    <row r="12" spans="1:18" s="421" customFormat="1" ht="18.75" customHeight="1" thickTop="1" x14ac:dyDescent="0.3">
      <c r="A12" s="419"/>
      <c r="B12" s="6">
        <v>12</v>
      </c>
      <c r="C12" s="419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  <c r="P12" s="420"/>
      <c r="Q12" s="420"/>
      <c r="R12" s="420"/>
    </row>
    <row r="13" spans="1:18" ht="18.75" customHeight="1" x14ac:dyDescent="0.35">
      <c r="B13" s="6">
        <v>13</v>
      </c>
      <c r="C13" s="99" t="s">
        <v>1139</v>
      </c>
    </row>
    <row r="14" spans="1:18" ht="18.75" customHeight="1" x14ac:dyDescent="0.3">
      <c r="B14" s="6">
        <v>14</v>
      </c>
      <c r="C14" s="708"/>
      <c r="D14" s="730"/>
      <c r="E14" s="730"/>
      <c r="F14" s="730"/>
      <c r="G14" s="730"/>
      <c r="H14" s="730"/>
      <c r="I14" s="730"/>
      <c r="J14" s="730"/>
      <c r="K14" s="730"/>
      <c r="L14" s="730"/>
      <c r="M14" s="730"/>
      <c r="N14" s="730"/>
      <c r="O14" s="730"/>
      <c r="P14" s="730"/>
      <c r="Q14" s="730"/>
      <c r="R14" s="731"/>
    </row>
    <row r="15" spans="1:18" ht="18.75" customHeight="1" x14ac:dyDescent="0.3">
      <c r="C15" s="732"/>
      <c r="D15" s="733"/>
      <c r="E15" s="733"/>
      <c r="F15" s="733"/>
      <c r="G15" s="733"/>
      <c r="H15" s="733"/>
      <c r="I15" s="733"/>
      <c r="J15" s="733"/>
      <c r="K15" s="733"/>
      <c r="L15" s="733"/>
      <c r="M15" s="733"/>
      <c r="N15" s="733"/>
      <c r="O15" s="733"/>
      <c r="P15" s="733"/>
      <c r="Q15" s="733"/>
      <c r="R15" s="734"/>
    </row>
    <row r="16" spans="1:18" ht="18.75" customHeight="1" x14ac:dyDescent="0.3">
      <c r="C16" s="732"/>
      <c r="D16" s="733"/>
      <c r="E16" s="733"/>
      <c r="F16" s="733"/>
      <c r="G16" s="733"/>
      <c r="H16" s="733"/>
      <c r="I16" s="733"/>
      <c r="J16" s="733"/>
      <c r="K16" s="733"/>
      <c r="L16" s="733"/>
      <c r="M16" s="733"/>
      <c r="N16" s="733"/>
      <c r="O16" s="733"/>
      <c r="P16" s="733"/>
      <c r="Q16" s="733"/>
      <c r="R16" s="734"/>
    </row>
    <row r="17" spans="3:18" ht="18.75" customHeight="1" x14ac:dyDescent="0.3">
      <c r="C17" s="732"/>
      <c r="D17" s="733"/>
      <c r="E17" s="733"/>
      <c r="F17" s="733"/>
      <c r="G17" s="733"/>
      <c r="H17" s="733"/>
      <c r="I17" s="733"/>
      <c r="J17" s="733"/>
      <c r="K17" s="733"/>
      <c r="L17" s="733"/>
      <c r="M17" s="733"/>
      <c r="N17" s="733"/>
      <c r="O17" s="733"/>
      <c r="P17" s="733"/>
      <c r="Q17" s="733"/>
      <c r="R17" s="734"/>
    </row>
    <row r="18" spans="3:18" ht="18.75" customHeight="1" x14ac:dyDescent="0.3">
      <c r="C18" s="735"/>
      <c r="D18" s="736"/>
      <c r="E18" s="736"/>
      <c r="F18" s="736"/>
      <c r="G18" s="736"/>
      <c r="H18" s="736"/>
      <c r="I18" s="736"/>
      <c r="J18" s="736"/>
      <c r="K18" s="736"/>
      <c r="L18" s="736"/>
      <c r="M18" s="736"/>
      <c r="N18" s="736"/>
      <c r="O18" s="736"/>
      <c r="P18" s="736"/>
      <c r="Q18" s="736"/>
      <c r="R18" s="737"/>
    </row>
  </sheetData>
  <sheetProtection algorithmName="SHA-512" hashValue="/Qnd4QE7J1MTBgobs/oS6HFjD8oHgfyVleTW8OZm+xWxYiI9wiGgMj21T45hnz017cde/x6t3CcZjWTihWyx+A==" saltValue="gteTqerrsIWERpLcnVv4Iw==" spinCount="100000" sheet="1" objects="1" scenarios="1" sort="0" autoFilter="0" pivotTables="0"/>
  <mergeCells count="11">
    <mergeCell ref="C14:R18"/>
    <mergeCell ref="D4:R4"/>
    <mergeCell ref="G9:I11"/>
    <mergeCell ref="J10:L11"/>
    <mergeCell ref="M11:O11"/>
    <mergeCell ref="C4:C6"/>
    <mergeCell ref="D5:F5"/>
    <mergeCell ref="G5:I5"/>
    <mergeCell ref="J5:L5"/>
    <mergeCell ref="M5:O5"/>
    <mergeCell ref="P5:R5"/>
  </mergeCells>
  <conditionalFormatting sqref="D7:D8 G7:G9 J7:J10 M7:M11 P7:P11">
    <cfRule type="cellIs" dxfId="53" priority="1" operator="equal">
      <formula>0</formula>
    </cfRule>
  </conditionalFormatting>
  <dataValidations count="1">
    <dataValidation type="whole" operator="greaterThanOrEqual" allowBlank="1" showInputMessage="1" showErrorMessage="1" sqref="D7:R11" xr:uid="{00000000-0002-0000-09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53</vt:i4>
      </vt:variant>
    </vt:vector>
  </HeadingPairs>
  <TitlesOfParts>
    <vt:vector size="75" baseType="lpstr">
      <vt:lpstr>ubicacion</vt:lpstr>
      <vt:lpstr>Hoja2</vt:lpstr>
      <vt:lpstr>Colegios</vt:lpstr>
      <vt:lpstr>-Nuevos o Reaperturas-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RenCT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AGUIRRE</vt:lpstr>
      <vt:lpstr>ALAJUELA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14'!Área_de_impresión</vt:lpstr>
      <vt:lpstr>'CUADRO 15'!Área_de_impresión</vt:lpstr>
      <vt:lpstr>'CUADRO 16'!Área_de_impresión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'-Nuevos o Reaperturas-'!Área_de_impresión</vt:lpstr>
      <vt:lpstr>CAÑAS</vt:lpstr>
      <vt:lpstr>CARTAGO</vt:lpstr>
      <vt:lpstr>COTO</vt:lpstr>
      <vt:lpstr>DESAMPARADOS</vt:lpstr>
      <vt:lpstr>GRANDE_DE_TERRABA</vt:lpstr>
      <vt:lpstr>GUAPILES</vt:lpstr>
      <vt:lpstr>HEREDIA</vt:lpstr>
      <vt:lpstr>LIBERIA</vt:lpstr>
      <vt:lpstr>LIMON</vt:lpstr>
      <vt:lpstr>LOS_SANTOS</vt:lpstr>
      <vt:lpstr>marca</vt:lpstr>
      <vt:lpstr>NICOYA</vt:lpstr>
      <vt:lpstr>OCCIDENTE</vt:lpstr>
      <vt:lpstr>PENINSULAR</vt:lpstr>
      <vt:lpstr>PEREZ_ZELEDON</vt:lpstr>
      <vt:lpstr>prov</vt:lpstr>
      <vt:lpstr>PUNTARENAS</vt:lpstr>
      <vt:lpstr>PURISCAL</vt:lpstr>
      <vt:lpstr>REGION</vt:lpstr>
      <vt:lpstr>SAN_CARLOS</vt:lpstr>
      <vt:lpstr>SAN_JOSE_CENTRAL</vt:lpstr>
      <vt:lpstr>SAN_JOSE_NORTE</vt:lpstr>
      <vt:lpstr>SAN_JOSE_OESTE</vt:lpstr>
      <vt:lpstr>SANTA_CRUZ</vt:lpstr>
      <vt:lpstr>SARAPIQUI</vt:lpstr>
      <vt:lpstr>sino</vt:lpstr>
      <vt:lpstr>sino1</vt:lpstr>
      <vt:lpstr>SULA</vt:lpstr>
      <vt:lpstr>TURRIALBA</vt:lpstr>
      <vt:lpstr>ubic</vt:lpstr>
      <vt:lpstr>ubicac</vt:lpstr>
      <vt:lpstr>ZONA_NORTE_NORTE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2026-03-18T22:30:10Z</cp:lastPrinted>
  <dcterms:created xsi:type="dcterms:W3CDTF">2011-05-27T17:11:21Z</dcterms:created>
  <dcterms:modified xsi:type="dcterms:W3CDTF">2026-03-23T21:43:18Z</dcterms:modified>
</cp:coreProperties>
</file>