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updateLinks="always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2026 DEBV\Censo Escolar\Inicial\2026\FORMULARIOS\"/>
    </mc:Choice>
  </mc:AlternateContent>
  <xr:revisionPtr revIDLastSave="0" documentId="13_ncr:1_{069F0CD0-BAA4-4ADD-98EE-036DA07C8954}" xr6:coauthVersionLast="47" xr6:coauthVersionMax="47" xr10:uidLastSave="{00000000-0000-0000-0000-000000000000}"/>
  <workbookProtection workbookAlgorithmName="SHA-512" workbookHashValue="Wl82L+FOAL4IB5ewOxZHOSJgqvAfXkPhxxq/QkFcDVpey31vhC5mdnMFq26ZdvYQfA9RbJyk6yURfgKnINiTGA==" workbookSaltValue="NGnAVHgr7xj0xV6cDsIJVg==" workbookSpinCount="100000" lockStructure="1"/>
  <bookViews>
    <workbookView xWindow="28692" yWindow="-108" windowWidth="29016" windowHeight="15696" tabRatio="791" firstSheet="3" activeTab="3" xr2:uid="{00000000-000D-0000-FFFF-FFFF00000000}"/>
  </bookViews>
  <sheets>
    <sheet name="ubicacion" sheetId="80" state="hidden" r:id="rId1"/>
    <sheet name="Hoja2" sheetId="112" state="hidden" r:id="rId2"/>
    <sheet name="Colegios" sheetId="111" state="hidden" r:id="rId3"/>
    <sheet name="Datos del Centro" sheetId="110" r:id="rId4"/>
    <sheet name="CUADRO 1" sheetId="96" r:id="rId5"/>
    <sheet name="CUADRO 2" sheetId="61" r:id="rId6"/>
    <sheet name="CUADRO 3" sheetId="95" r:id="rId7"/>
    <sheet name="CUADRO 4" sheetId="99" r:id="rId8"/>
    <sheet name="CUADRO 5" sheetId="86" r:id="rId9"/>
    <sheet name="CUADRO 6" sheetId="87" r:id="rId10"/>
    <sheet name="CUADRO 7" sheetId="67" r:id="rId11"/>
    <sheet name="RenCT" sheetId="91" state="hidden" r:id="rId12"/>
    <sheet name="CUADRO 8" sheetId="90" r:id="rId13"/>
    <sheet name="CUADRO 9" sheetId="92" r:id="rId14"/>
    <sheet name="CUADRO 10" sheetId="76" r:id="rId15"/>
    <sheet name="CUADRO 11" sheetId="77" r:id="rId16"/>
    <sheet name="CUADRO 12" sheetId="78" r:id="rId17"/>
    <sheet name="CUADRO 13" sheetId="106" r:id="rId18"/>
    <sheet name="CUADRO 14" sheetId="107" r:id="rId19"/>
    <sheet name="CUADRO 15" sheetId="108" r:id="rId20"/>
    <sheet name="CUADRO 16" sheetId="109" r:id="rId21"/>
  </sheets>
  <definedNames>
    <definedName name="_xlnm._FilterDatabase" localSheetId="2" hidden="1">Colegios!$C$2:$AP$2</definedName>
    <definedName name="_xlnm._FilterDatabase" localSheetId="11" hidden="1">RenCT!$A$2:$AI$8</definedName>
    <definedName name="AGUIRRE">ubicacion!$AI$3:$AI$8</definedName>
    <definedName name="ALAJUELA">ubicacion!$U$3:$U$12</definedName>
    <definedName name="aplazados">RenCT!$A$3:$AI$57</definedName>
    <definedName name="_xlnm.Print_Area" localSheetId="4">'CUADRO 1'!$C$1:$L$21</definedName>
    <definedName name="_xlnm.Print_Area" localSheetId="14">'CUADRO 10'!$C$1:$H$17</definedName>
    <definedName name="_xlnm.Print_Area" localSheetId="15">'CUADRO 11'!$C$1:$J$66</definedName>
    <definedName name="_xlnm.Print_Area" localSheetId="16">'CUADRO 12'!$C$1:$M$42</definedName>
    <definedName name="_xlnm.Print_Area" localSheetId="17">'CUADRO 13'!$D$1:$G$72</definedName>
    <definedName name="_xlnm.Print_Area" localSheetId="18">'CUADRO 14'!$C$1:$G$35</definedName>
    <definedName name="_xlnm.Print_Area" localSheetId="19">'CUADRO 15'!$C$1:$G$18</definedName>
    <definedName name="_xlnm.Print_Area" localSheetId="20">'CUADRO 16'!$C$1:$M$17</definedName>
    <definedName name="_xlnm.Print_Area" localSheetId="5">'CUADRO 2'!$C$1:$U$35</definedName>
    <definedName name="_xlnm.Print_Area" localSheetId="6">'CUADRO 3'!$C$1:$U$31</definedName>
    <definedName name="_xlnm.Print_Area" localSheetId="7">'CUADRO 4'!$C$1:$O$16</definedName>
    <definedName name="_xlnm.Print_Area" localSheetId="8">'CUADRO 5'!$C$1:$I$38</definedName>
    <definedName name="_xlnm.Print_Area" localSheetId="9">'CUADRO 6'!$C$1:$N$41</definedName>
    <definedName name="_xlnm.Print_Area" localSheetId="10">'CUADRO 7'!$C$1:$U$31</definedName>
    <definedName name="_xlnm.Print_Area" localSheetId="12">'CUADRO 8'!$C$1:$H$20</definedName>
    <definedName name="_xlnm.Print_Area" localSheetId="13">'CUADRO 9'!$C$1:$U$31</definedName>
    <definedName name="_xlnm.Print_Area" localSheetId="3">'Datos del Centro'!$C$1:$F$32</definedName>
    <definedName name="CAÑAS">ubicacion!$AF$3:$AF$7</definedName>
    <definedName name="CARTAGO">ubicacion!$Y$3:$Y$10</definedName>
    <definedName name="COTO">ubicacion!$AH$3:$AH$16</definedName>
    <definedName name="DESAMPARADOS">ubicacion!$Q$3:$Q$9</definedName>
    <definedName name="GRANDE_DE_TERRABA">ubicacion!$AJ$3:$AJ$16</definedName>
    <definedName name="GUAPILES">ubicacion!$AM$3:$AM$10</definedName>
    <definedName name="HEREDIA">ubicacion!$AA$3:$AA$9</definedName>
    <definedName name="LIBERIA">ubicacion!$AC$3:$AC$7</definedName>
    <definedName name="LIMON">ubicacion!$AL$3:$AL$11</definedName>
    <definedName name="LOS_SANTOS">ubicacion!$T$3:$T$5</definedName>
    <definedName name="marca">'CUADRO 13'!$H$7</definedName>
    <definedName name="NICOYA">ubicacion!$AD$3:$AD$10</definedName>
    <definedName name="OCCIDENTE">ubicacion!$V$3:$V$11</definedName>
    <definedName name="PENINSULAR">ubicacion!$AK$3:$AK$6</definedName>
    <definedName name="PEREZ_ZELEDON">ubicacion!$S$3:$S$12</definedName>
    <definedName name="prov">ubicacion!$A$1:$B$493</definedName>
    <definedName name="PUNTARENAS">ubicacion!$AG$3:$AG$10</definedName>
    <definedName name="PURISCAL">ubicacion!$R$3:$R$9</definedName>
    <definedName name="REGION">ubicacion!$K$3:$K$29</definedName>
    <definedName name="SAN_CARLOS">ubicacion!$W$3:$W$14</definedName>
    <definedName name="SAN_JOSE_CENTRAL">ubicacion!$N$3:$N$8</definedName>
    <definedName name="SAN_JOSE_NORTE">ubicacion!$O$3:$O$8</definedName>
    <definedName name="SAN_JOSE_OESTE">ubicacion!$P$3:$P$7</definedName>
    <definedName name="SANTA_CRUZ">ubicacion!$AE$3:$AE$9</definedName>
    <definedName name="SARAPIQUI">ubicacion!$AB$3:$AB$7</definedName>
    <definedName name="sino">ubicacion!$H$2:$H$3</definedName>
    <definedName name="sino1">'CUADRO 13'!$I$4:$I$6</definedName>
    <definedName name="SULA">ubicacion!$AN$3:$AN$8</definedName>
    <definedName name="TURRIALBA">ubicacion!$Z$3:$Z$11</definedName>
    <definedName name="ubic">ubicacion!$D$2:$D$493</definedName>
    <definedName name="ubicac">ubicacion!$D$2:$E$493</definedName>
    <definedName name="ZONA_NORTE_NORTE">ubicacion!$X$3:$X$12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4" i="78" l="1"/>
  <c r="D23" i="78"/>
  <c r="D22" i="78"/>
  <c r="D21" i="78"/>
  <c r="D20" i="78"/>
  <c r="D19" i="78"/>
  <c r="D18" i="78"/>
  <c r="D17" i="78"/>
  <c r="D16" i="78"/>
  <c r="D15" i="78"/>
  <c r="D14" i="78"/>
  <c r="D13" i="78"/>
  <c r="D12" i="78"/>
  <c r="D11" i="78"/>
  <c r="D10" i="78"/>
  <c r="D9" i="78"/>
  <c r="D8" i="78"/>
  <c r="D7" i="78"/>
  <c r="D6" i="78"/>
  <c r="E24" i="78"/>
  <c r="E23" i="78"/>
  <c r="E22" i="78"/>
  <c r="E21" i="78"/>
  <c r="E20" i="78"/>
  <c r="E19" i="78"/>
  <c r="E18" i="78"/>
  <c r="E17" i="78"/>
  <c r="E16" i="78"/>
  <c r="E15" i="78"/>
  <c r="E14" i="78"/>
  <c r="E13" i="78"/>
  <c r="E12" i="78"/>
  <c r="E11" i="78"/>
  <c r="E10" i="78"/>
  <c r="E9" i="78"/>
  <c r="E8" i="78"/>
  <c r="E7" i="78"/>
  <c r="E6" i="78"/>
  <c r="G16" i="77" l="1"/>
  <c r="F16" i="77"/>
  <c r="E24" i="77" l="1"/>
  <c r="E23" i="77"/>
  <c r="E22" i="77"/>
  <c r="E21" i="77"/>
  <c r="E20" i="77"/>
  <c r="E19" i="77"/>
  <c r="S23" i="92"/>
  <c r="P23" i="92"/>
  <c r="M23" i="92"/>
  <c r="J23" i="92"/>
  <c r="G23" i="92"/>
  <c r="F23" i="92"/>
  <c r="E23" i="92"/>
  <c r="D23" i="92" s="1"/>
  <c r="S22" i="92"/>
  <c r="P22" i="92"/>
  <c r="F22" i="92"/>
  <c r="E22" i="92"/>
  <c r="D22" i="92" s="1"/>
  <c r="M21" i="92"/>
  <c r="J21" i="92"/>
  <c r="G21" i="92"/>
  <c r="F21" i="92"/>
  <c r="E21" i="92"/>
  <c r="D21" i="92" s="1"/>
  <c r="S20" i="92"/>
  <c r="P20" i="92"/>
  <c r="M20" i="92"/>
  <c r="J20" i="92"/>
  <c r="G20" i="92"/>
  <c r="F20" i="92"/>
  <c r="E20" i="92"/>
  <c r="S19" i="92"/>
  <c r="P19" i="92"/>
  <c r="M19" i="92"/>
  <c r="J19" i="92"/>
  <c r="G19" i="92"/>
  <c r="F19" i="92"/>
  <c r="E19" i="92"/>
  <c r="D19" i="92" s="1"/>
  <c r="S18" i="92"/>
  <c r="P18" i="92"/>
  <c r="M18" i="92"/>
  <c r="J18" i="92"/>
  <c r="G18" i="92"/>
  <c r="F18" i="92"/>
  <c r="E18" i="92"/>
  <c r="D18" i="92"/>
  <c r="S17" i="92"/>
  <c r="P17" i="92"/>
  <c r="M17" i="92"/>
  <c r="J17" i="92"/>
  <c r="G17" i="92"/>
  <c r="F17" i="92"/>
  <c r="E17" i="92"/>
  <c r="S16" i="92"/>
  <c r="P16" i="92"/>
  <c r="M16" i="92"/>
  <c r="J16" i="92"/>
  <c r="G16" i="92"/>
  <c r="F16" i="92"/>
  <c r="E16" i="92"/>
  <c r="D16" i="92"/>
  <c r="S15" i="92"/>
  <c r="P15" i="92"/>
  <c r="M15" i="92"/>
  <c r="J15" i="92"/>
  <c r="G15" i="92"/>
  <c r="F15" i="92"/>
  <c r="E15" i="92"/>
  <c r="D15" i="92" s="1"/>
  <c r="S14" i="92"/>
  <c r="P14" i="92"/>
  <c r="M14" i="92"/>
  <c r="J14" i="92"/>
  <c r="G14" i="92"/>
  <c r="F14" i="92"/>
  <c r="D14" i="92" s="1"/>
  <c r="E14" i="92"/>
  <c r="S13" i="92"/>
  <c r="P13" i="92"/>
  <c r="M13" i="92"/>
  <c r="J13" i="92"/>
  <c r="G13" i="92"/>
  <c r="F13" i="92"/>
  <c r="E13" i="92"/>
  <c r="D13" i="92"/>
  <c r="S12" i="92"/>
  <c r="P12" i="92"/>
  <c r="M12" i="92"/>
  <c r="J12" i="92"/>
  <c r="G12" i="92"/>
  <c r="F12" i="92"/>
  <c r="E12" i="92"/>
  <c r="D12" i="92"/>
  <c r="S11" i="92"/>
  <c r="P11" i="92"/>
  <c r="F11" i="92"/>
  <c r="E11" i="92"/>
  <c r="D11" i="92"/>
  <c r="S10" i="92"/>
  <c r="P10" i="92"/>
  <c r="F10" i="92"/>
  <c r="E10" i="92"/>
  <c r="D10" i="92" s="1"/>
  <c r="S9" i="92"/>
  <c r="P9" i="92"/>
  <c r="F9" i="92"/>
  <c r="E9" i="92"/>
  <c r="D9" i="92"/>
  <c r="M8" i="92"/>
  <c r="J8" i="92"/>
  <c r="G8" i="92"/>
  <c r="F8" i="92"/>
  <c r="E8" i="92"/>
  <c r="D8" i="92" s="1"/>
  <c r="S7" i="92"/>
  <c r="P7" i="92"/>
  <c r="M7" i="92"/>
  <c r="J7" i="92"/>
  <c r="G7" i="92"/>
  <c r="F7" i="92"/>
  <c r="E7" i="92"/>
  <c r="D7" i="92"/>
  <c r="S6" i="92"/>
  <c r="P6" i="92"/>
  <c r="M6" i="92"/>
  <c r="J6" i="92"/>
  <c r="G6" i="92"/>
  <c r="F6" i="92"/>
  <c r="E6" i="92"/>
  <c r="D6" i="92" s="1"/>
  <c r="S5" i="92"/>
  <c r="P5" i="92"/>
  <c r="M5" i="92"/>
  <c r="J5" i="92"/>
  <c r="G5" i="92"/>
  <c r="F5" i="92"/>
  <c r="E5" i="92"/>
  <c r="D5" i="92" s="1"/>
  <c r="A9" i="91"/>
  <c r="A10" i="91"/>
  <c r="A11" i="91"/>
  <c r="A12" i="91"/>
  <c r="A13" i="91"/>
  <c r="A14" i="91"/>
  <c r="A15" i="91"/>
  <c r="A16" i="91"/>
  <c r="A17" i="91"/>
  <c r="A18" i="91"/>
  <c r="A19" i="91"/>
  <c r="A20" i="91"/>
  <c r="A21" i="91"/>
  <c r="A22" i="91"/>
  <c r="A23" i="91"/>
  <c r="A24" i="91"/>
  <c r="A25" i="91"/>
  <c r="A26" i="91"/>
  <c r="A27" i="91"/>
  <c r="A28" i="91"/>
  <c r="A29" i="91"/>
  <c r="A30" i="91"/>
  <c r="A31" i="91"/>
  <c r="A32" i="91"/>
  <c r="A33" i="91"/>
  <c r="A34" i="91"/>
  <c r="A35" i="91"/>
  <c r="A36" i="91"/>
  <c r="A37" i="91"/>
  <c r="A38" i="91"/>
  <c r="A39" i="91"/>
  <c r="A40" i="91"/>
  <c r="A41" i="91"/>
  <c r="A42" i="91"/>
  <c r="A43" i="91"/>
  <c r="A44" i="91"/>
  <c r="A45" i="91"/>
  <c r="A46" i="91"/>
  <c r="A47" i="91"/>
  <c r="A48" i="91"/>
  <c r="A49" i="91"/>
  <c r="A50" i="91"/>
  <c r="A51" i="91"/>
  <c r="A52" i="91"/>
  <c r="A53" i="91"/>
  <c r="A54" i="91"/>
  <c r="A55" i="91"/>
  <c r="A56" i="91"/>
  <c r="A57" i="91"/>
  <c r="A4" i="91"/>
  <c r="A5" i="91"/>
  <c r="A6" i="91"/>
  <c r="A7" i="91"/>
  <c r="A8" i="91"/>
  <c r="H24" i="95"/>
  <c r="U24" i="95"/>
  <c r="T24" i="95"/>
  <c r="R24" i="95"/>
  <c r="Q24" i="95"/>
  <c r="O24" i="95"/>
  <c r="N24" i="95"/>
  <c r="L24" i="95"/>
  <c r="K24" i="95"/>
  <c r="I24" i="95"/>
  <c r="H26" i="61" a="1"/>
  <c r="H26" i="61" s="1"/>
  <c r="S23" i="95"/>
  <c r="P23" i="95"/>
  <c r="M23" i="95"/>
  <c r="J23" i="95"/>
  <c r="G23" i="95"/>
  <c r="F23" i="95"/>
  <c r="E23" i="95"/>
  <c r="D23" i="95" s="1"/>
  <c r="S22" i="95"/>
  <c r="P22" i="95"/>
  <c r="F22" i="95"/>
  <c r="E22" i="95"/>
  <c r="M21" i="95"/>
  <c r="J21" i="95"/>
  <c r="G21" i="95"/>
  <c r="F21" i="95"/>
  <c r="E21" i="95"/>
  <c r="S20" i="95"/>
  <c r="P20" i="95"/>
  <c r="M20" i="95"/>
  <c r="J20" i="95"/>
  <c r="G20" i="95"/>
  <c r="F20" i="95"/>
  <c r="E20" i="95"/>
  <c r="D20" i="95" s="1"/>
  <c r="S19" i="95"/>
  <c r="P19" i="95"/>
  <c r="M19" i="95"/>
  <c r="J19" i="95"/>
  <c r="G19" i="95"/>
  <c r="F19" i="95"/>
  <c r="E19" i="95"/>
  <c r="D19" i="95"/>
  <c r="S18" i="95"/>
  <c r="P18" i="95"/>
  <c r="M18" i="95"/>
  <c r="J18" i="95"/>
  <c r="G18" i="95"/>
  <c r="F18" i="95"/>
  <c r="E18" i="95"/>
  <c r="S17" i="95"/>
  <c r="P17" i="95"/>
  <c r="M17" i="95"/>
  <c r="J17" i="95"/>
  <c r="G17" i="95"/>
  <c r="F17" i="95"/>
  <c r="E17" i="95"/>
  <c r="D17" i="95" s="1"/>
  <c r="S16" i="95"/>
  <c r="P16" i="95"/>
  <c r="M16" i="95"/>
  <c r="J16" i="95"/>
  <c r="G16" i="95"/>
  <c r="F16" i="95"/>
  <c r="E16" i="95"/>
  <c r="D16" i="95" s="1"/>
  <c r="S15" i="95"/>
  <c r="P15" i="95"/>
  <c r="M15" i="95"/>
  <c r="J15" i="95"/>
  <c r="G15" i="95"/>
  <c r="F15" i="95"/>
  <c r="E15" i="95"/>
  <c r="S14" i="95"/>
  <c r="P14" i="95"/>
  <c r="M14" i="95"/>
  <c r="J14" i="95"/>
  <c r="G14" i="95"/>
  <c r="F14" i="95"/>
  <c r="E14" i="95"/>
  <c r="D14" i="95" s="1"/>
  <c r="S13" i="95"/>
  <c r="P13" i="95"/>
  <c r="M13" i="95"/>
  <c r="J13" i="95"/>
  <c r="G13" i="95"/>
  <c r="F13" i="95"/>
  <c r="E13" i="95"/>
  <c r="D13" i="95"/>
  <c r="S12" i="95"/>
  <c r="P12" i="95"/>
  <c r="M12" i="95"/>
  <c r="J12" i="95"/>
  <c r="G12" i="95"/>
  <c r="F12" i="95"/>
  <c r="E12" i="95"/>
  <c r="D12" i="95" s="1"/>
  <c r="S11" i="95"/>
  <c r="P11" i="95"/>
  <c r="F11" i="95"/>
  <c r="E11" i="95"/>
  <c r="D11" i="95"/>
  <c r="S10" i="95"/>
  <c r="P10" i="95"/>
  <c r="F10" i="95"/>
  <c r="E10" i="95"/>
  <c r="S9" i="95"/>
  <c r="P9" i="95"/>
  <c r="F9" i="95"/>
  <c r="E9" i="95"/>
  <c r="M8" i="95"/>
  <c r="J8" i="95"/>
  <c r="G8" i="95"/>
  <c r="F8" i="95"/>
  <c r="E8" i="95"/>
  <c r="D8" i="95"/>
  <c r="S7" i="95"/>
  <c r="P7" i="95"/>
  <c r="M7" i="95"/>
  <c r="J7" i="95"/>
  <c r="G7" i="95"/>
  <c r="F7" i="95"/>
  <c r="E7" i="95"/>
  <c r="D7" i="95"/>
  <c r="S6" i="95"/>
  <c r="P6" i="95"/>
  <c r="M6" i="95"/>
  <c r="J6" i="95"/>
  <c r="G6" i="95"/>
  <c r="F6" i="95"/>
  <c r="E6" i="95"/>
  <c r="D6" i="95" s="1"/>
  <c r="S5" i="95"/>
  <c r="P5" i="95"/>
  <c r="M5" i="95"/>
  <c r="J5" i="95"/>
  <c r="G5" i="95"/>
  <c r="F5" i="95"/>
  <c r="E5" i="95"/>
  <c r="D5" i="95"/>
  <c r="E7" i="61"/>
  <c r="D7" i="61" s="1"/>
  <c r="F7" i="61"/>
  <c r="G7" i="61"/>
  <c r="J7" i="61"/>
  <c r="M7" i="61"/>
  <c r="P7" i="61"/>
  <c r="S7" i="61"/>
  <c r="E8" i="61"/>
  <c r="F8" i="61"/>
  <c r="G8" i="61"/>
  <c r="J8" i="61"/>
  <c r="M8" i="61"/>
  <c r="E9" i="61"/>
  <c r="F9" i="61"/>
  <c r="P9" i="61"/>
  <c r="S9" i="61"/>
  <c r="E10" i="61"/>
  <c r="D10" i="61" s="1"/>
  <c r="F10" i="61"/>
  <c r="P10" i="61"/>
  <c r="S10" i="61"/>
  <c r="E11" i="61"/>
  <c r="F11" i="61"/>
  <c r="P11" i="61"/>
  <c r="S11" i="61"/>
  <c r="E12" i="61"/>
  <c r="D12" i="61" s="1"/>
  <c r="F12" i="61"/>
  <c r="G12" i="61"/>
  <c r="J12" i="61"/>
  <c r="M12" i="61"/>
  <c r="P12" i="61"/>
  <c r="S12" i="61"/>
  <c r="E13" i="61"/>
  <c r="D13" i="61" s="1"/>
  <c r="F13" i="61"/>
  <c r="G13" i="61"/>
  <c r="J13" i="61"/>
  <c r="M13" i="61"/>
  <c r="P13" i="61"/>
  <c r="S13" i="61"/>
  <c r="E14" i="61"/>
  <c r="D14" i="61" s="1"/>
  <c r="F14" i="61"/>
  <c r="G14" i="61"/>
  <c r="J14" i="61"/>
  <c r="M14" i="61"/>
  <c r="P14" i="61"/>
  <c r="S14" i="61"/>
  <c r="E15" i="61"/>
  <c r="D15" i="61" s="1"/>
  <c r="F15" i="61"/>
  <c r="G15" i="61"/>
  <c r="J15" i="61"/>
  <c r="M15" i="61"/>
  <c r="P15" i="61"/>
  <c r="S15" i="61"/>
  <c r="E16" i="61"/>
  <c r="D16" i="61" s="1"/>
  <c r="F16" i="61"/>
  <c r="G16" i="61"/>
  <c r="J16" i="61"/>
  <c r="M16" i="61"/>
  <c r="P16" i="61"/>
  <c r="S16" i="61"/>
  <c r="E17" i="61"/>
  <c r="D17" i="61" s="1"/>
  <c r="F17" i="61"/>
  <c r="G17" i="61"/>
  <c r="J17" i="61"/>
  <c r="M17" i="61"/>
  <c r="P17" i="61"/>
  <c r="S17" i="61"/>
  <c r="E18" i="61"/>
  <c r="D18" i="61" s="1"/>
  <c r="F18" i="61"/>
  <c r="G18" i="61"/>
  <c r="J18" i="61"/>
  <c r="M18" i="61"/>
  <c r="P18" i="61"/>
  <c r="S18" i="61"/>
  <c r="E19" i="61"/>
  <c r="D19" i="61" s="1"/>
  <c r="F19" i="61"/>
  <c r="G19" i="61"/>
  <c r="J19" i="61"/>
  <c r="M19" i="61"/>
  <c r="P19" i="61"/>
  <c r="S19" i="61"/>
  <c r="E20" i="61"/>
  <c r="D20" i="61" s="1"/>
  <c r="F20" i="61"/>
  <c r="G20" i="61"/>
  <c r="J20" i="61"/>
  <c r="M20" i="61"/>
  <c r="P20" i="61"/>
  <c r="S20" i="61"/>
  <c r="E21" i="61"/>
  <c r="D21" i="61" s="1"/>
  <c r="F21" i="61"/>
  <c r="G21" i="61"/>
  <c r="J21" i="61"/>
  <c r="M21" i="61"/>
  <c r="P21" i="61"/>
  <c r="S21" i="61"/>
  <c r="E6" i="61"/>
  <c r="D6" i="61" s="1"/>
  <c r="F6" i="61"/>
  <c r="G6" i="61"/>
  <c r="J6" i="61"/>
  <c r="M6" i="61"/>
  <c r="P6" i="61"/>
  <c r="S6" i="61"/>
  <c r="D18" i="95" l="1"/>
  <c r="D15" i="95"/>
  <c r="D20" i="92"/>
  <c r="D17" i="92"/>
  <c r="D9" i="95"/>
  <c r="D21" i="95"/>
  <c r="D10" i="95"/>
  <c r="D22" i="95"/>
  <c r="D11" i="61"/>
  <c r="D9" i="61"/>
  <c r="D8" i="61"/>
  <c r="D6" i="110" l="1" a="1"/>
  <c r="D6" i="110" s="1"/>
  <c r="D7" i="110" s="1" a="1"/>
  <c r="D7" i="110" s="1"/>
  <c r="D27" i="110"/>
  <c r="D24" i="110" l="1" a="1"/>
  <c r="D24" i="110" s="1"/>
  <c r="D16" i="110" a="1"/>
  <c r="D16" i="110" s="1"/>
  <c r="D23" i="110" a="1"/>
  <c r="D23" i="110" s="1"/>
  <c r="D11" i="110" a="1"/>
  <c r="D11" i="110" s="1"/>
  <c r="D10" i="110" a="1"/>
  <c r="D10" i="110" s="1"/>
  <c r="D20" i="110" a="1"/>
  <c r="D20" i="110" s="1"/>
  <c r="D8" i="110" a="1"/>
  <c r="D8" i="110" s="1"/>
  <c r="D19" i="110" a="1"/>
  <c r="D19" i="110" s="1"/>
  <c r="D22" i="110" a="1"/>
  <c r="D22" i="110" s="1"/>
  <c r="D17" i="110" a="1"/>
  <c r="D17" i="110" s="1"/>
  <c r="D18" i="110" s="1"/>
  <c r="F4" i="107" l="1"/>
  <c r="E4" i="107"/>
  <c r="F24" i="92" l="1"/>
  <c r="E24" i="92"/>
  <c r="L22" i="67" l="1"/>
  <c r="H25" i="95" l="1"/>
  <c r="F25" i="61" l="1"/>
  <c r="E25" i="61"/>
  <c r="F24" i="61"/>
  <c r="E24" i="61"/>
  <c r="F23" i="61"/>
  <c r="E23" i="61"/>
  <c r="F22" i="61"/>
  <c r="E22" i="61"/>
  <c r="F5" i="61"/>
  <c r="E5" i="61"/>
  <c r="J5" i="96" l="1"/>
  <c r="J6" i="99" l="1"/>
  <c r="M6" i="99"/>
  <c r="J7" i="99"/>
  <c r="M7" i="99"/>
  <c r="F47" i="77" l="1"/>
  <c r="A3" i="91" l="1"/>
  <c r="E6" i="90" l="1"/>
  <c r="G61" i="106" l="1" a="1"/>
  <c r="G61" i="106" s="1"/>
  <c r="R26" i="61" a="1"/>
  <c r="R26" i="61" s="1"/>
  <c r="Q26" i="61" a="1"/>
  <c r="Q26" i="61" s="1"/>
  <c r="O26" i="61" a="1"/>
  <c r="O26" i="61" s="1"/>
  <c r="N26" i="61" a="1"/>
  <c r="N26" i="61" s="1"/>
  <c r="L26" i="61" a="1"/>
  <c r="L26" i="61" s="1"/>
  <c r="K26" i="61" a="1"/>
  <c r="K26" i="61" s="1"/>
  <c r="I26" i="61" a="1"/>
  <c r="I26" i="61" s="1"/>
  <c r="J27" i="61" l="1"/>
  <c r="F8" i="90" l="1"/>
  <c r="F9" i="90"/>
  <c r="F10" i="90"/>
  <c r="F11" i="90"/>
  <c r="H7" i="90"/>
  <c r="H8" i="90"/>
  <c r="H9" i="90"/>
  <c r="H10" i="90"/>
  <c r="H11" i="90"/>
  <c r="F7" i="90"/>
  <c r="B7" i="112"/>
  <c r="B8" i="112"/>
  <c r="B9" i="112"/>
  <c r="B10" i="112"/>
  <c r="B11" i="112"/>
  <c r="B12" i="112"/>
  <c r="B13" i="112"/>
  <c r="B14" i="112"/>
  <c r="B15" i="112"/>
  <c r="B16" i="112"/>
  <c r="B17" i="112"/>
  <c r="B18" i="112"/>
  <c r="B19" i="112"/>
  <c r="B20" i="112"/>
  <c r="B21" i="112"/>
  <c r="B22" i="112"/>
  <c r="B23" i="112"/>
  <c r="B24" i="112"/>
  <c r="B25" i="112"/>
  <c r="B26" i="112"/>
  <c r="B27" i="112"/>
  <c r="B28" i="112"/>
  <c r="B29" i="112"/>
  <c r="B30" i="112"/>
  <c r="B31" i="112"/>
  <c r="B32" i="112"/>
  <c r="B33" i="112"/>
  <c r="B34" i="112"/>
  <c r="B35" i="112"/>
  <c r="B36" i="112"/>
  <c r="B37" i="112"/>
  <c r="B38" i="112"/>
  <c r="B39" i="112"/>
  <c r="B40" i="112"/>
  <c r="B41" i="112"/>
  <c r="B42" i="112"/>
  <c r="B43" i="112"/>
  <c r="B44" i="112"/>
  <c r="B45" i="112"/>
  <c r="B46" i="112"/>
  <c r="B47" i="112"/>
  <c r="B48" i="112"/>
  <c r="B49" i="112"/>
  <c r="B50" i="112"/>
  <c r="B51" i="112"/>
  <c r="B52" i="112"/>
  <c r="B53" i="112"/>
  <c r="B54" i="112"/>
  <c r="B55" i="112"/>
  <c r="B56" i="112"/>
  <c r="B57" i="112"/>
  <c r="B58" i="112"/>
  <c r="B59" i="112"/>
  <c r="B60" i="112"/>
  <c r="B61" i="112"/>
  <c r="B62" i="112"/>
  <c r="B63" i="112"/>
  <c r="B64" i="112"/>
  <c r="B65" i="112"/>
  <c r="B66" i="112"/>
  <c r="B67" i="112"/>
  <c r="B68" i="112"/>
  <c r="B69" i="112"/>
  <c r="B70" i="112"/>
  <c r="B71" i="112"/>
  <c r="B72" i="112"/>
  <c r="B73" i="112"/>
  <c r="B74" i="112"/>
  <c r="B75" i="112"/>
  <c r="B76" i="112"/>
  <c r="B77" i="112"/>
  <c r="B78" i="112"/>
  <c r="B79" i="112"/>
  <c r="B80" i="112"/>
  <c r="B81" i="112"/>
  <c r="B82" i="112"/>
  <c r="B83" i="112"/>
  <c r="B84" i="112"/>
  <c r="B85" i="112"/>
  <c r="B86" i="112"/>
  <c r="B87" i="112"/>
  <c r="B88" i="112"/>
  <c r="B89" i="112"/>
  <c r="B90" i="112"/>
  <c r="B91" i="112"/>
  <c r="B92" i="112"/>
  <c r="B93" i="112"/>
  <c r="B94" i="112"/>
  <c r="B95" i="112"/>
  <c r="B96" i="112"/>
  <c r="B97" i="112"/>
  <c r="B98" i="112"/>
  <c r="B99" i="112"/>
  <c r="B100" i="112"/>
  <c r="B101" i="112"/>
  <c r="B102" i="112"/>
  <c r="B103" i="112"/>
  <c r="B104" i="112"/>
  <c r="B105" i="112"/>
  <c r="B106" i="112"/>
  <c r="B107" i="112"/>
  <c r="B108" i="112"/>
  <c r="B109" i="112"/>
  <c r="B110" i="112"/>
  <c r="B111" i="112"/>
  <c r="B112" i="112"/>
  <c r="B113" i="112"/>
  <c r="B114" i="112"/>
  <c r="B115" i="112"/>
  <c r="B116" i="112"/>
  <c r="B117" i="112"/>
  <c r="B118" i="112"/>
  <c r="B119" i="112"/>
  <c r="B120" i="112"/>
  <c r="B121" i="112"/>
  <c r="B122" i="112"/>
  <c r="B123" i="112"/>
  <c r="B124" i="112"/>
  <c r="B125" i="112"/>
  <c r="B126" i="112"/>
  <c r="B127" i="112"/>
  <c r="B128" i="112"/>
  <c r="B129" i="112"/>
  <c r="B130" i="112"/>
  <c r="B131" i="112"/>
  <c r="B132" i="112"/>
  <c r="B133" i="112"/>
  <c r="B134" i="112"/>
  <c r="B135" i="112"/>
  <c r="B136" i="112"/>
  <c r="B137" i="112"/>
  <c r="B138" i="112"/>
  <c r="B139" i="112"/>
  <c r="B140" i="112"/>
  <c r="B141" i="112"/>
  <c r="B142" i="112"/>
  <c r="B143" i="112"/>
  <c r="B144" i="112"/>
  <c r="B145" i="112"/>
  <c r="B146" i="112"/>
  <c r="B147" i="112"/>
  <c r="B148" i="112"/>
  <c r="B149" i="112"/>
  <c r="B150" i="112"/>
  <c r="B151" i="112"/>
  <c r="B152" i="112"/>
  <c r="B153" i="112"/>
  <c r="B154" i="112"/>
  <c r="B155" i="112"/>
  <c r="B156" i="112"/>
  <c r="B157" i="112"/>
  <c r="B158" i="112"/>
  <c r="B159" i="112"/>
  <c r="B160" i="112"/>
  <c r="B161" i="112"/>
  <c r="B162" i="112"/>
  <c r="B163" i="112"/>
  <c r="B164" i="112"/>
  <c r="B165" i="112"/>
  <c r="B166" i="112"/>
  <c r="B167" i="112"/>
  <c r="B168" i="112"/>
  <c r="B169" i="112"/>
  <c r="B170" i="112"/>
  <c r="B171" i="112"/>
  <c r="B172" i="112"/>
  <c r="B173" i="112"/>
  <c r="B174" i="112"/>
  <c r="B175" i="112"/>
  <c r="B176" i="112"/>
  <c r="B177" i="112"/>
  <c r="B178" i="112"/>
  <c r="B179" i="112"/>
  <c r="B180" i="112"/>
  <c r="B181" i="112"/>
  <c r="B182" i="112"/>
  <c r="B183" i="112"/>
  <c r="B184" i="112"/>
  <c r="B185" i="112"/>
  <c r="B186" i="112"/>
  <c r="B187" i="112"/>
  <c r="B188" i="112"/>
  <c r="B189" i="112"/>
  <c r="B190" i="112"/>
  <c r="B191" i="112"/>
  <c r="B192" i="112"/>
  <c r="B193" i="112"/>
  <c r="B194" i="112"/>
  <c r="B195" i="112"/>
  <c r="B196" i="112"/>
  <c r="B197" i="112"/>
  <c r="B198" i="112"/>
  <c r="B199" i="112"/>
  <c r="B200" i="112"/>
  <c r="B201" i="112"/>
  <c r="B202" i="112"/>
  <c r="B203" i="112"/>
  <c r="B204" i="112"/>
  <c r="B205" i="112"/>
  <c r="B206" i="112"/>
  <c r="B207" i="112"/>
  <c r="B208" i="112"/>
  <c r="B209" i="112"/>
  <c r="B210" i="112"/>
  <c r="B211" i="112"/>
  <c r="B212" i="112"/>
  <c r="B213" i="112"/>
  <c r="B214" i="112"/>
  <c r="B215" i="112"/>
  <c r="B216" i="112"/>
  <c r="B217" i="112"/>
  <c r="B218" i="112"/>
  <c r="B219" i="112"/>
  <c r="B220" i="112"/>
  <c r="B221" i="112"/>
  <c r="B222" i="112"/>
  <c r="B223" i="112"/>
  <c r="B224" i="112"/>
  <c r="B225" i="112"/>
  <c r="B226" i="112"/>
  <c r="B227" i="112"/>
  <c r="B228" i="112"/>
  <c r="B229" i="112"/>
  <c r="B230" i="112"/>
  <c r="B231" i="112"/>
  <c r="B232" i="112"/>
  <c r="B233" i="112"/>
  <c r="B234" i="112"/>
  <c r="B235" i="112"/>
  <c r="B236" i="112"/>
  <c r="B237" i="112"/>
  <c r="B6" i="112"/>
  <c r="N22" i="67"/>
  <c r="U22" i="67"/>
  <c r="T22" i="67"/>
  <c r="R22" i="67"/>
  <c r="Q22" i="67"/>
  <c r="O22" i="67"/>
  <c r="I22" i="67"/>
  <c r="H22" i="67"/>
  <c r="D13" i="67"/>
  <c r="G13" i="67"/>
  <c r="J13" i="67"/>
  <c r="M13" i="67"/>
  <c r="P13" i="67"/>
  <c r="S13" i="67"/>
  <c r="D14" i="67"/>
  <c r="G14" i="67"/>
  <c r="J14" i="67"/>
  <c r="M14" i="67"/>
  <c r="P14" i="67"/>
  <c r="S14" i="67"/>
  <c r="D15" i="67"/>
  <c r="G15" i="67"/>
  <c r="J15" i="67"/>
  <c r="M15" i="67"/>
  <c r="P15" i="67"/>
  <c r="S15" i="67"/>
  <c r="U7" i="67"/>
  <c r="T7" i="67"/>
  <c r="R7" i="67"/>
  <c r="Q7" i="67"/>
  <c r="O7" i="67"/>
  <c r="N7" i="67"/>
  <c r="L7" i="67"/>
  <c r="K7" i="67"/>
  <c r="K22" i="67" s="1"/>
  <c r="I7" i="67"/>
  <c r="H7" i="67"/>
  <c r="F7" i="67"/>
  <c r="E7" i="67"/>
  <c r="E12" i="90" l="1"/>
  <c r="G12" i="90"/>
  <c r="F5" i="110"/>
  <c r="E28" i="77"/>
  <c r="E29" i="77"/>
  <c r="E30" i="77"/>
  <c r="E31" i="77"/>
  <c r="E32" i="77"/>
  <c r="E33" i="77"/>
  <c r="G22" i="61"/>
  <c r="J22" i="61"/>
  <c r="M22" i="61"/>
  <c r="P23" i="61"/>
  <c r="S23" i="61"/>
  <c r="D22" i="61" l="1"/>
  <c r="D23" i="61"/>
  <c r="G21" i="106" l="1"/>
  <c r="G19" i="106"/>
  <c r="G17" i="106"/>
  <c r="G16" i="106"/>
  <c r="E16" i="106"/>
  <c r="G15" i="106"/>
  <c r="L10" i="109" l="1"/>
  <c r="E9" i="109"/>
  <c r="D9" i="109"/>
  <c r="L9" i="109" s="1"/>
  <c r="E8" i="109"/>
  <c r="D8" i="109"/>
  <c r="L8" i="109" s="1"/>
  <c r="E7" i="109"/>
  <c r="L7" i="109" s="1"/>
  <c r="D7" i="109"/>
  <c r="E6" i="109"/>
  <c r="D6" i="109"/>
  <c r="L6" i="109" s="1"/>
  <c r="E5" i="109"/>
  <c r="D5" i="109"/>
  <c r="L5" i="109" s="1"/>
  <c r="G5" i="108" l="1"/>
  <c r="F5" i="108"/>
  <c r="E5" i="108"/>
  <c r="D5" i="108"/>
  <c r="G23" i="107"/>
  <c r="G22" i="107"/>
  <c r="D22" i="107"/>
  <c r="C26" i="107" s="1"/>
  <c r="G21" i="107"/>
  <c r="G20" i="107"/>
  <c r="G19" i="107"/>
  <c r="G18" i="107"/>
  <c r="G17" i="107"/>
  <c r="G16" i="107"/>
  <c r="D16" i="107"/>
  <c r="C25" i="107" s="1"/>
  <c r="G15" i="107"/>
  <c r="G14" i="107"/>
  <c r="G13" i="107"/>
  <c r="G12" i="107"/>
  <c r="G11" i="107"/>
  <c r="G10" i="107"/>
  <c r="G9" i="107"/>
  <c r="G8" i="107"/>
  <c r="G7" i="107"/>
  <c r="F6" i="107"/>
  <c r="E6" i="107"/>
  <c r="G5" i="107"/>
  <c r="E60" i="106"/>
  <c r="G59" i="106"/>
  <c r="G52" i="106"/>
  <c r="G44" i="106"/>
  <c r="G31" i="106"/>
  <c r="G25" i="106"/>
  <c r="G13" i="106"/>
  <c r="G12" i="106"/>
  <c r="G11" i="106"/>
  <c r="G10" i="106"/>
  <c r="G9" i="106"/>
  <c r="G4" i="106"/>
  <c r="C24" i="107" l="1"/>
  <c r="M25" i="78" l="1"/>
  <c r="L25" i="78"/>
  <c r="K25" i="78"/>
  <c r="J25" i="78"/>
  <c r="I25" i="78"/>
  <c r="H25" i="78"/>
  <c r="G25" i="78"/>
  <c r="F25" i="78"/>
  <c r="M5" i="78"/>
  <c r="L5" i="78"/>
  <c r="K5" i="78"/>
  <c r="J5" i="78"/>
  <c r="I5" i="78"/>
  <c r="H5" i="78"/>
  <c r="G5" i="78"/>
  <c r="F5" i="78"/>
  <c r="E60" i="77"/>
  <c r="E59" i="77"/>
  <c r="E58" i="77"/>
  <c r="E57" i="77"/>
  <c r="E56" i="77"/>
  <c r="E55" i="77"/>
  <c r="E54" i="77"/>
  <c r="E52" i="77"/>
  <c r="E51" i="77"/>
  <c r="E50" i="77"/>
  <c r="E49" i="77"/>
  <c r="E48" i="77"/>
  <c r="E27" i="77"/>
  <c r="E53" i="77"/>
  <c r="E26" i="77"/>
  <c r="G47" i="77"/>
  <c r="E25" i="77"/>
  <c r="E46" i="77"/>
  <c r="E35" i="78" s="1"/>
  <c r="D35" i="78" s="1"/>
  <c r="E18" i="77"/>
  <c r="E45" i="77"/>
  <c r="E34" i="78" s="1"/>
  <c r="D34" i="78" s="1"/>
  <c r="E17" i="77"/>
  <c r="E44" i="77"/>
  <c r="E33" i="78" s="1"/>
  <c r="D33" i="78" s="1"/>
  <c r="E43" i="77"/>
  <c r="E32" i="78" s="1"/>
  <c r="D32" i="78" s="1"/>
  <c r="E15" i="77"/>
  <c r="E42" i="77"/>
  <c r="E31" i="78" s="1"/>
  <c r="D31" i="78" s="1"/>
  <c r="E14" i="77"/>
  <c r="E41" i="77"/>
  <c r="E30" i="78" s="1"/>
  <c r="D30" i="78" s="1"/>
  <c r="E13" i="77"/>
  <c r="E40" i="77"/>
  <c r="E29" i="78" s="1"/>
  <c r="D29" i="78" s="1"/>
  <c r="E12" i="77"/>
  <c r="E39" i="77"/>
  <c r="E28" i="78" s="1"/>
  <c r="D28" i="78" s="1"/>
  <c r="G11" i="77"/>
  <c r="F11" i="77"/>
  <c r="E38" i="77"/>
  <c r="E27" i="78" s="1"/>
  <c r="D27" i="78" s="1"/>
  <c r="E10" i="77"/>
  <c r="E37" i="77"/>
  <c r="E26" i="78" s="1"/>
  <c r="D26" i="78" s="1"/>
  <c r="E9" i="77"/>
  <c r="G36" i="77"/>
  <c r="F36" i="77"/>
  <c r="E8" i="77"/>
  <c r="E35" i="77"/>
  <c r="E34" i="77"/>
  <c r="E7" i="77"/>
  <c r="G6" i="77"/>
  <c r="F6" i="77"/>
  <c r="E10" i="76"/>
  <c r="E9" i="76"/>
  <c r="E8" i="76"/>
  <c r="E7" i="76"/>
  <c r="E6" i="76"/>
  <c r="G5" i="76"/>
  <c r="F5" i="76"/>
  <c r="S24" i="92"/>
  <c r="P24" i="92"/>
  <c r="M24" i="92"/>
  <c r="J24" i="92"/>
  <c r="G24" i="92"/>
  <c r="D11" i="90"/>
  <c r="D10" i="90"/>
  <c r="D9" i="90"/>
  <c r="D8" i="90"/>
  <c r="D7" i="90"/>
  <c r="G6" i="90"/>
  <c r="S21" i="67"/>
  <c r="P21" i="67"/>
  <c r="M21" i="67"/>
  <c r="J21" i="67"/>
  <c r="G21" i="67"/>
  <c r="D21" i="67"/>
  <c r="S20" i="67"/>
  <c r="P20" i="67"/>
  <c r="M20" i="67"/>
  <c r="J20" i="67"/>
  <c r="G20" i="67"/>
  <c r="D20" i="67"/>
  <c r="S19" i="67"/>
  <c r="P19" i="67"/>
  <c r="M19" i="67"/>
  <c r="J19" i="67"/>
  <c r="G19" i="67"/>
  <c r="D19" i="67"/>
  <c r="S18" i="67"/>
  <c r="P18" i="67"/>
  <c r="M18" i="67"/>
  <c r="J18" i="67"/>
  <c r="G18" i="67"/>
  <c r="D18" i="67"/>
  <c r="S17" i="67"/>
  <c r="P17" i="67"/>
  <c r="M17" i="67"/>
  <c r="J17" i="67"/>
  <c r="G17" i="67"/>
  <c r="D17" i="67"/>
  <c r="S16" i="67"/>
  <c r="P16" i="67"/>
  <c r="M16" i="67"/>
  <c r="J16" i="67"/>
  <c r="G16" i="67"/>
  <c r="D16" i="67"/>
  <c r="S12" i="67"/>
  <c r="P12" i="67"/>
  <c r="M12" i="67"/>
  <c r="J12" i="67"/>
  <c r="G12" i="67"/>
  <c r="D12" i="67"/>
  <c r="S11" i="67"/>
  <c r="P11" i="67"/>
  <c r="M11" i="67"/>
  <c r="J11" i="67"/>
  <c r="G11" i="67"/>
  <c r="D11" i="67"/>
  <c r="S10" i="67"/>
  <c r="P10" i="67"/>
  <c r="M10" i="67"/>
  <c r="J10" i="67"/>
  <c r="G10" i="67"/>
  <c r="D10" i="67"/>
  <c r="S9" i="67"/>
  <c r="P9" i="67"/>
  <c r="M9" i="67"/>
  <c r="J9" i="67"/>
  <c r="G9" i="67"/>
  <c r="D9" i="67"/>
  <c r="S8" i="67"/>
  <c r="P8" i="67"/>
  <c r="M8" i="67"/>
  <c r="J8" i="67"/>
  <c r="G8" i="67"/>
  <c r="D8" i="67"/>
  <c r="K35" i="87"/>
  <c r="H35" i="87"/>
  <c r="E35" i="87"/>
  <c r="D35" i="87"/>
  <c r="K34" i="87"/>
  <c r="H34" i="87"/>
  <c r="E34" i="87"/>
  <c r="D34" i="87"/>
  <c r="K33" i="87"/>
  <c r="H33" i="87"/>
  <c r="E33" i="87"/>
  <c r="D33" i="87"/>
  <c r="K32" i="87"/>
  <c r="H32" i="87"/>
  <c r="E32" i="87"/>
  <c r="D32" i="87"/>
  <c r="K31" i="87"/>
  <c r="H31" i="87"/>
  <c r="E31" i="87"/>
  <c r="D31" i="87"/>
  <c r="K30" i="87"/>
  <c r="H30" i="87"/>
  <c r="E30" i="87"/>
  <c r="D30" i="87"/>
  <c r="K29" i="87"/>
  <c r="H29" i="87"/>
  <c r="E29" i="87"/>
  <c r="D29" i="87"/>
  <c r="K28" i="87"/>
  <c r="H28" i="87"/>
  <c r="E28" i="87"/>
  <c r="D28" i="87"/>
  <c r="K27" i="87"/>
  <c r="H27" i="87"/>
  <c r="E27" i="87"/>
  <c r="D27" i="87"/>
  <c r="K26" i="87"/>
  <c r="H26" i="87"/>
  <c r="E26" i="87"/>
  <c r="D26" i="87"/>
  <c r="K25" i="87"/>
  <c r="H25" i="87"/>
  <c r="E25" i="87"/>
  <c r="D25" i="87"/>
  <c r="K24" i="87"/>
  <c r="H24" i="87"/>
  <c r="E24" i="87"/>
  <c r="D24" i="87"/>
  <c r="K23" i="87"/>
  <c r="H23" i="87"/>
  <c r="E23" i="87"/>
  <c r="D23" i="87"/>
  <c r="K22" i="87"/>
  <c r="H22" i="87"/>
  <c r="E22" i="87"/>
  <c r="D22" i="87"/>
  <c r="K21" i="87"/>
  <c r="H21" i="87"/>
  <c r="E21" i="87"/>
  <c r="D21" i="87"/>
  <c r="K20" i="87"/>
  <c r="H20" i="87"/>
  <c r="E20" i="87"/>
  <c r="D20" i="87"/>
  <c r="K19" i="87"/>
  <c r="H19" i="87"/>
  <c r="E19" i="87"/>
  <c r="D19" i="87"/>
  <c r="K18" i="87"/>
  <c r="H18" i="87"/>
  <c r="E18" i="87"/>
  <c r="D18" i="87"/>
  <c r="K17" i="87"/>
  <c r="H17" i="87"/>
  <c r="E17" i="87"/>
  <c r="D17" i="87"/>
  <c r="K16" i="87"/>
  <c r="H16" i="87"/>
  <c r="E16" i="87"/>
  <c r="D16" i="87"/>
  <c r="K15" i="87"/>
  <c r="H15" i="87"/>
  <c r="E15" i="87"/>
  <c r="D15" i="87"/>
  <c r="K14" i="87"/>
  <c r="H14" i="87"/>
  <c r="E14" i="87"/>
  <c r="D14" i="87"/>
  <c r="K13" i="87"/>
  <c r="H13" i="87"/>
  <c r="E13" i="87"/>
  <c r="D13" i="87"/>
  <c r="K12" i="87"/>
  <c r="H12" i="87"/>
  <c r="E12" i="87"/>
  <c r="D12" i="87"/>
  <c r="K11" i="87"/>
  <c r="H11" i="87"/>
  <c r="E11" i="87"/>
  <c r="D11" i="87"/>
  <c r="K10" i="87"/>
  <c r="H10" i="87"/>
  <c r="E10" i="87"/>
  <c r="D10" i="87"/>
  <c r="K9" i="87"/>
  <c r="H9" i="87"/>
  <c r="E9" i="87"/>
  <c r="D9" i="87"/>
  <c r="K8" i="87"/>
  <c r="H8" i="87"/>
  <c r="E8" i="87"/>
  <c r="D8" i="87"/>
  <c r="K7" i="87"/>
  <c r="H7" i="87"/>
  <c r="E7" i="87"/>
  <c r="D7" i="87"/>
  <c r="M6" i="87"/>
  <c r="L6" i="87"/>
  <c r="J6" i="87"/>
  <c r="I6" i="87"/>
  <c r="H6" i="87" s="1"/>
  <c r="G6" i="87"/>
  <c r="F6" i="87"/>
  <c r="F31" i="86"/>
  <c r="D31" i="86"/>
  <c r="E31" i="86" s="1"/>
  <c r="F30" i="86"/>
  <c r="D30" i="86"/>
  <c r="E30" i="86" s="1"/>
  <c r="F29" i="86"/>
  <c r="D29" i="86"/>
  <c r="E29" i="86" s="1"/>
  <c r="F28" i="86"/>
  <c r="D28" i="86"/>
  <c r="E28" i="86" s="1"/>
  <c r="F27" i="86"/>
  <c r="D27" i="86"/>
  <c r="E27" i="86" s="1"/>
  <c r="F26" i="86"/>
  <c r="D26" i="86"/>
  <c r="E26" i="86" s="1"/>
  <c r="F25" i="86"/>
  <c r="D25" i="86"/>
  <c r="E25" i="86" s="1"/>
  <c r="F24" i="86"/>
  <c r="D24" i="86"/>
  <c r="E24" i="86" s="1"/>
  <c r="F23" i="86"/>
  <c r="D23" i="86"/>
  <c r="E23" i="86" s="1"/>
  <c r="F22" i="86"/>
  <c r="D22" i="86"/>
  <c r="E22" i="86" s="1"/>
  <c r="F21" i="86"/>
  <c r="D21" i="86"/>
  <c r="E21" i="86" s="1"/>
  <c r="F20" i="86"/>
  <c r="D20" i="86"/>
  <c r="E20" i="86" s="1"/>
  <c r="F19" i="86"/>
  <c r="D19" i="86"/>
  <c r="E19" i="86" s="1"/>
  <c r="F18" i="86"/>
  <c r="D18" i="86"/>
  <c r="E18" i="86" s="1"/>
  <c r="F17" i="86"/>
  <c r="D17" i="86"/>
  <c r="E17" i="86" s="1"/>
  <c r="F16" i="86"/>
  <c r="D16" i="86"/>
  <c r="E16" i="86" s="1"/>
  <c r="F15" i="86"/>
  <c r="D15" i="86"/>
  <c r="E15" i="86" s="1"/>
  <c r="F14" i="86"/>
  <c r="D14" i="86"/>
  <c r="E14" i="86" s="1"/>
  <c r="F13" i="86"/>
  <c r="D13" i="86"/>
  <c r="E13" i="86" s="1"/>
  <c r="F12" i="86"/>
  <c r="D12" i="86"/>
  <c r="F11" i="86"/>
  <c r="D11" i="86"/>
  <c r="F10" i="86"/>
  <c r="D10" i="86"/>
  <c r="F9" i="86"/>
  <c r="D9" i="86"/>
  <c r="E9" i="86" s="1"/>
  <c r="F8" i="86"/>
  <c r="D8" i="86"/>
  <c r="E8" i="86" s="1"/>
  <c r="F7" i="86"/>
  <c r="D7" i="86"/>
  <c r="E7" i="86" s="1"/>
  <c r="F6" i="86"/>
  <c r="D6" i="86"/>
  <c r="G5" i="86"/>
  <c r="M9" i="99"/>
  <c r="M8" i="99"/>
  <c r="J8" i="99"/>
  <c r="G8" i="99"/>
  <c r="G7" i="99"/>
  <c r="D7" i="99"/>
  <c r="G6" i="99"/>
  <c r="D6" i="99"/>
  <c r="S25" i="61"/>
  <c r="P25" i="61"/>
  <c r="M25" i="61"/>
  <c r="J25" i="61"/>
  <c r="G25" i="61"/>
  <c r="S24" i="61"/>
  <c r="P24" i="61"/>
  <c r="M24" i="61"/>
  <c r="J24" i="61"/>
  <c r="G24" i="61"/>
  <c r="D24" i="61"/>
  <c r="S5" i="61"/>
  <c r="P5" i="61"/>
  <c r="M5" i="61"/>
  <c r="J5" i="61"/>
  <c r="G5" i="61"/>
  <c r="G10" i="96"/>
  <c r="D10" i="96"/>
  <c r="K10" i="96" s="1"/>
  <c r="G9" i="96"/>
  <c r="D9" i="96"/>
  <c r="K9" i="96" s="1"/>
  <c r="G8" i="96"/>
  <c r="D8" i="96"/>
  <c r="K8" i="96" s="1"/>
  <c r="G7" i="96"/>
  <c r="D7" i="96"/>
  <c r="G6" i="96"/>
  <c r="D6" i="96"/>
  <c r="I5" i="96"/>
  <c r="H5" i="96"/>
  <c r="F5" i="96"/>
  <c r="F26" i="61" s="1" a="1"/>
  <c r="F26" i="61" s="1"/>
  <c r="E5" i="96"/>
  <c r="E26" i="61" s="1" a="1"/>
  <c r="E26" i="61" s="1"/>
  <c r="G4" i="78" l="1"/>
  <c r="H13" i="86"/>
  <c r="H9" i="86"/>
  <c r="K7" i="96"/>
  <c r="G12" i="96"/>
  <c r="K6" i="96"/>
  <c r="E10" i="86"/>
  <c r="E11" i="86"/>
  <c r="D24" i="92"/>
  <c r="E6" i="87"/>
  <c r="K6" i="87"/>
  <c r="N15" i="87"/>
  <c r="S7" i="67"/>
  <c r="F22" i="67"/>
  <c r="D25" i="61"/>
  <c r="J4" i="78"/>
  <c r="K4" i="78"/>
  <c r="M4" i="78"/>
  <c r="H4" i="78"/>
  <c r="I4" i="78"/>
  <c r="E11" i="77"/>
  <c r="E36" i="77"/>
  <c r="D36" i="77" s="1"/>
  <c r="E6" i="77"/>
  <c r="E47" i="77"/>
  <c r="G5" i="77"/>
  <c r="F5" i="77"/>
  <c r="E5" i="76"/>
  <c r="Q23" i="67"/>
  <c r="D5" i="96"/>
  <c r="H5" i="86" s="1"/>
  <c r="G5" i="96"/>
  <c r="E25" i="78"/>
  <c r="E12" i="86"/>
  <c r="L4" i="78"/>
  <c r="E16" i="77"/>
  <c r="D5" i="61"/>
  <c r="M7" i="67"/>
  <c r="F4" i="78"/>
  <c r="P7" i="67"/>
  <c r="G7" i="67"/>
  <c r="D6" i="87"/>
  <c r="N6" i="87" s="1"/>
  <c r="G25" i="67"/>
  <c r="D6" i="90"/>
  <c r="E5" i="78" l="1"/>
  <c r="E4" i="78" s="1"/>
  <c r="E36" i="78" a="1"/>
  <c r="E36" i="78" s="1"/>
  <c r="F36" i="78" s="1"/>
  <c r="D24" i="95"/>
  <c r="D12" i="96" s="1"/>
  <c r="H16" i="86"/>
  <c r="C3" i="67"/>
  <c r="L6" i="96" a="1"/>
  <c r="L6" i="96" s="1"/>
  <c r="L7" i="96" a="1"/>
  <c r="L7" i="96" s="1"/>
  <c r="L8" i="96" a="1"/>
  <c r="L8" i="96" s="1"/>
  <c r="D7" i="67"/>
  <c r="J7" i="67"/>
  <c r="E22" i="67"/>
  <c r="G23" i="67" s="1"/>
  <c r="D47" i="77"/>
  <c r="D10" i="76"/>
  <c r="D11" i="77"/>
  <c r="D7" i="76"/>
  <c r="D6" i="77"/>
  <c r="D6" i="76"/>
  <c r="D16" i="77"/>
  <c r="D8" i="76"/>
  <c r="D9" i="76"/>
  <c r="E5" i="77"/>
  <c r="D5" i="77" s="1"/>
  <c r="I5" i="77" s="1"/>
  <c r="H9" i="76"/>
  <c r="D27" i="61"/>
  <c r="C25" i="95" l="1"/>
  <c r="I9" i="77"/>
  <c r="C11" i="76"/>
  <c r="D13" i="90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<sst xmlns="http://schemas.openxmlformats.org/spreadsheetml/2006/main" count="4782" uniqueCount="1904">
  <si>
    <t>Total</t>
  </si>
  <si>
    <t>01</t>
  </si>
  <si>
    <t>02</t>
  </si>
  <si>
    <t>03</t>
  </si>
  <si>
    <t>04</t>
  </si>
  <si>
    <t>05</t>
  </si>
  <si>
    <t>06</t>
  </si>
  <si>
    <t>07</t>
  </si>
  <si>
    <t>Dependencia:</t>
  </si>
  <si>
    <t>08</t>
  </si>
  <si>
    <t>09</t>
  </si>
  <si>
    <t>10</t>
  </si>
  <si>
    <t>Circuito Escolar:</t>
  </si>
  <si>
    <t>11</t>
  </si>
  <si>
    <t>12</t>
  </si>
  <si>
    <t>13</t>
  </si>
  <si>
    <t>Francés</t>
  </si>
  <si>
    <t>Mu-
jeres</t>
  </si>
  <si>
    <t>Hom-
bres</t>
  </si>
  <si>
    <t>CODINS</t>
  </si>
  <si>
    <t>CODIGO</t>
  </si>
  <si>
    <t>NOMBRE</t>
  </si>
  <si>
    <t>REGION</t>
  </si>
  <si>
    <t>PR</t>
  </si>
  <si>
    <t>CAN</t>
  </si>
  <si>
    <t>DIS</t>
  </si>
  <si>
    <t>PROVINCIA</t>
  </si>
  <si>
    <t>CANTON</t>
  </si>
  <si>
    <t>DISTRITO</t>
  </si>
  <si>
    <t>POBLADO</t>
  </si>
  <si>
    <t>SECTOR</t>
  </si>
  <si>
    <t>DIRECTOR</t>
  </si>
  <si>
    <t>EXACTA</t>
  </si>
  <si>
    <t>1</t>
  </si>
  <si>
    <t>SAN JOSE</t>
  </si>
  <si>
    <t>2</t>
  </si>
  <si>
    <t>DESAMPARADOS</t>
  </si>
  <si>
    <t>3</t>
  </si>
  <si>
    <t>OCCIDENTE</t>
  </si>
  <si>
    <t>ALAJUELA</t>
  </si>
  <si>
    <t>7</t>
  </si>
  <si>
    <t>18</t>
  </si>
  <si>
    <t>COTO</t>
  </si>
  <si>
    <t>6</t>
  </si>
  <si>
    <t>PUNTARENAS</t>
  </si>
  <si>
    <t>GOLFITO</t>
  </si>
  <si>
    <t>TIBAS</t>
  </si>
  <si>
    <t>SAN RAFAEL</t>
  </si>
  <si>
    <t>SAN JUAN</t>
  </si>
  <si>
    <t>15</t>
  </si>
  <si>
    <t>SARAPIQUI</t>
  </si>
  <si>
    <t>4</t>
  </si>
  <si>
    <t>HEREDIA</t>
  </si>
  <si>
    <t>14</t>
  </si>
  <si>
    <t>SANTA CRUZ</t>
  </si>
  <si>
    <t>5</t>
  </si>
  <si>
    <t>CARTAGO</t>
  </si>
  <si>
    <t>LA UNION</t>
  </si>
  <si>
    <t>SAN ANTONIO</t>
  </si>
  <si>
    <t>HATILLO 2</t>
  </si>
  <si>
    <t>SANTA ANA</t>
  </si>
  <si>
    <t>PURISCAL</t>
  </si>
  <si>
    <t>COSTADO NORTE DE LA PLAZA DE DEPORTES</t>
  </si>
  <si>
    <t>SAN FRANCISCO</t>
  </si>
  <si>
    <t>LOS SANTOS</t>
  </si>
  <si>
    <t>MADRE DEL DIVINO PASTOR</t>
  </si>
  <si>
    <t>SANTIAGO</t>
  </si>
  <si>
    <t>SAN PEDRO</t>
  </si>
  <si>
    <t>GRECIA</t>
  </si>
  <si>
    <t>LA CRUZ</t>
  </si>
  <si>
    <t>LIBERIA</t>
  </si>
  <si>
    <t>BAGACES</t>
  </si>
  <si>
    <t>00306</t>
  </si>
  <si>
    <t>16</t>
  </si>
  <si>
    <t>COLON</t>
  </si>
  <si>
    <t>PEREZ ZELEDON</t>
  </si>
  <si>
    <t>19</t>
  </si>
  <si>
    <t>00415</t>
  </si>
  <si>
    <t>SAN MARCOS</t>
  </si>
  <si>
    <t>DANIEL FLORES</t>
  </si>
  <si>
    <t>OJO DE AGUA</t>
  </si>
  <si>
    <t>AGUIRRE</t>
  </si>
  <si>
    <t>SAN LORENZO</t>
  </si>
  <si>
    <t>PALMARES</t>
  </si>
  <si>
    <t>SAN GERARDO</t>
  </si>
  <si>
    <t>SANTA CECILIA</t>
  </si>
  <si>
    <t>BUENOS AIRES</t>
  </si>
  <si>
    <t>CAÑAS</t>
  </si>
  <si>
    <t>PLAZA ACOSTA</t>
  </si>
  <si>
    <t>SANTA RITA</t>
  </si>
  <si>
    <t>SAN ROQUE</t>
  </si>
  <si>
    <t>VALLE AZUL</t>
  </si>
  <si>
    <t>TILARAN</t>
  </si>
  <si>
    <t>SAN DIEGO</t>
  </si>
  <si>
    <t>SAN VITO</t>
  </si>
  <si>
    <t>PARAISO</t>
  </si>
  <si>
    <t>SIQUIRRES</t>
  </si>
  <si>
    <t>GUAPILES</t>
  </si>
  <si>
    <t>PUERTO VIEJO</t>
  </si>
  <si>
    <t>20</t>
  </si>
  <si>
    <t>LEON CORTES</t>
  </si>
  <si>
    <t>17</t>
  </si>
  <si>
    <t>OCCIDENTAL</t>
  </si>
  <si>
    <t>TURRIALBA</t>
  </si>
  <si>
    <t>BARVA</t>
  </si>
  <si>
    <t>NICOYA</t>
  </si>
  <si>
    <t>PENINSULAR</t>
  </si>
  <si>
    <t>ESPARZA</t>
  </si>
  <si>
    <t>POCORA</t>
  </si>
  <si>
    <t>CIUDAD NEILY</t>
  </si>
  <si>
    <t>AMUBRI</t>
  </si>
  <si>
    <t>YORKIN</t>
  </si>
  <si>
    <t>CAMPO DE ATERRIZAJE</t>
  </si>
  <si>
    <t>Barrio o Poblado:</t>
  </si>
  <si>
    <t>Dirección Exacta:</t>
  </si>
  <si>
    <t>Dirección Regional:</t>
  </si>
  <si>
    <t>Código Presupuestario:</t>
  </si>
  <si>
    <t>Educación Religiosa</t>
  </si>
  <si>
    <t>Hombres</t>
  </si>
  <si>
    <t>Mujeres</t>
  </si>
  <si>
    <t>Tipo de Cargo</t>
  </si>
  <si>
    <t>Asistente de Dirección</t>
  </si>
  <si>
    <t>Otros</t>
  </si>
  <si>
    <t>Docentes</t>
  </si>
  <si>
    <t>Inglés</t>
  </si>
  <si>
    <t>Administrativos y de Servicios</t>
  </si>
  <si>
    <t>Discapacidad Múltiple</t>
  </si>
  <si>
    <t>Discapacidad Visual</t>
  </si>
  <si>
    <t>Problemas Emocionales y de Conducta</t>
  </si>
  <si>
    <t>Sordera</t>
  </si>
  <si>
    <t>Sordo Ceguera</t>
  </si>
  <si>
    <t>Problemas de Aprendizaje</t>
  </si>
  <si>
    <t>Terapia del Lenguaje</t>
  </si>
  <si>
    <t>Audición y Lenguaje</t>
  </si>
  <si>
    <t>Trabajo Social</t>
  </si>
  <si>
    <t>Generalista en Educación Especial</t>
  </si>
  <si>
    <t>Antártida</t>
  </si>
  <si>
    <t>Oceanía</t>
  </si>
  <si>
    <t>África</t>
  </si>
  <si>
    <t>Europa</t>
  </si>
  <si>
    <t>Asia</t>
  </si>
  <si>
    <t>1.</t>
  </si>
  <si>
    <t>2.</t>
  </si>
  <si>
    <t>3.</t>
  </si>
  <si>
    <t>4.</t>
  </si>
  <si>
    <t>5.</t>
  </si>
  <si>
    <t>6.</t>
  </si>
  <si>
    <t>7.</t>
  </si>
  <si>
    <t>8.</t>
  </si>
  <si>
    <t>Canadá</t>
  </si>
  <si>
    <t>Estados Unidos</t>
  </si>
  <si>
    <t>México</t>
  </si>
  <si>
    <t>Belice</t>
  </si>
  <si>
    <t>Guatemala</t>
  </si>
  <si>
    <t>Honduras</t>
  </si>
  <si>
    <t>El Salvador</t>
  </si>
  <si>
    <t>Nicaragua</t>
  </si>
  <si>
    <t>Panamá</t>
  </si>
  <si>
    <t>Cuba</t>
  </si>
  <si>
    <t>República Dominicana</t>
  </si>
  <si>
    <t>Haití</t>
  </si>
  <si>
    <t>Colombia</t>
  </si>
  <si>
    <t>Ecuador</t>
  </si>
  <si>
    <t>Perú</t>
  </si>
  <si>
    <t>Bolivia</t>
  </si>
  <si>
    <t>Chile</t>
  </si>
  <si>
    <t>Argentina</t>
  </si>
  <si>
    <t>Paraguay</t>
  </si>
  <si>
    <t>Uruguay</t>
  </si>
  <si>
    <t>Brasil</t>
  </si>
  <si>
    <t>Venezuela</t>
  </si>
  <si>
    <t>Guyana</t>
  </si>
  <si>
    <t>Otros Países y Dependencias de América</t>
  </si>
  <si>
    <t>Laboratorio de Informática</t>
  </si>
  <si>
    <t>Sala de Profesores</t>
  </si>
  <si>
    <t>Lavatorios</t>
  </si>
  <si>
    <t>Servicio Sanitario Accesible (Ley 7600)</t>
  </si>
  <si>
    <t>No tiene</t>
  </si>
  <si>
    <t>El o los Servicios Sanitarios están conectados a:</t>
  </si>
  <si>
    <t>Correo Electrónico de la Institución:</t>
  </si>
  <si>
    <t>PRIVADA</t>
  </si>
  <si>
    <t>Sociólogo</t>
  </si>
  <si>
    <t>Sin Conexión a Internet</t>
  </si>
  <si>
    <t>Computadoras en Buen Estado</t>
  </si>
  <si>
    <t>De uso estrictamente pedagógico</t>
  </si>
  <si>
    <t>De uso pedagógico y administrativo</t>
  </si>
  <si>
    <t>De uso estrictamente administrativo</t>
  </si>
  <si>
    <t>Computadora de Escritorio</t>
  </si>
  <si>
    <t>Uso</t>
  </si>
  <si>
    <t>CENTRAL</t>
  </si>
  <si>
    <t>Comedor</t>
  </si>
  <si>
    <t>JORGE DEBRAVO</t>
  </si>
  <si>
    <t>Año Cursado</t>
  </si>
  <si>
    <t>OBSERVACIONES/COMENTARIOS:</t>
  </si>
  <si>
    <t>Asignatura</t>
  </si>
  <si>
    <t>Hom-bres</t>
  </si>
  <si>
    <t>Mu-jeres</t>
  </si>
  <si>
    <t>Español</t>
  </si>
  <si>
    <t>Estudios Sociales</t>
  </si>
  <si>
    <t>Ciencias</t>
  </si>
  <si>
    <t>Matemática</t>
  </si>
  <si>
    <t>Biblioteca</t>
  </si>
  <si>
    <t>Taller de Artes Industriales</t>
  </si>
  <si>
    <t>Otros Talleres</t>
  </si>
  <si>
    <t>Gimnasio</t>
  </si>
  <si>
    <t>Discapacidad Motora</t>
  </si>
  <si>
    <t>Ceguera</t>
  </si>
  <si>
    <t>Baja Visión</t>
  </si>
  <si>
    <t>Docentes Educación Especial</t>
  </si>
  <si>
    <t>Auxiliar Administrativo</t>
  </si>
  <si>
    <t>Orientador</t>
  </si>
  <si>
    <t>Orientador Asistente</t>
  </si>
  <si>
    <t>Bibliotecólogo</t>
  </si>
  <si>
    <t>Otros Docentes Educación Especial</t>
  </si>
  <si>
    <t>Otros Docentes</t>
  </si>
  <si>
    <t>Aspi-rantes</t>
  </si>
  <si>
    <t>Cantidad
Total</t>
  </si>
  <si>
    <t>Aulas (que no se utilizan para impartir lecciones)</t>
  </si>
  <si>
    <t>Sí</t>
  </si>
  <si>
    <t>No</t>
  </si>
  <si>
    <t>Personal</t>
  </si>
  <si>
    <t>Ubicación (PR/CA/DI):</t>
  </si>
  <si>
    <t>pcd</t>
  </si>
  <si>
    <t>CATOLICO EULOGIO LOPEZ OBANDO</t>
  </si>
  <si>
    <t>PINDECO</t>
  </si>
  <si>
    <t>SAINT JOHN BAPTIST</t>
  </si>
  <si>
    <t>ACADEMIA TEOCALI</t>
  </si>
  <si>
    <t>COLEGIO MONT BERKELEY INTERNACIONAL</t>
  </si>
  <si>
    <t>SEK DE COSTA RICA</t>
  </si>
  <si>
    <t>SAGRADO CORAZON</t>
  </si>
  <si>
    <t>SALESIANO DON BOSCO</t>
  </si>
  <si>
    <t>INSTITUTO DE DESARROLLO DE INTELIGENCIA</t>
  </si>
  <si>
    <t>ADVENTISTA DE COSTA RICA</t>
  </si>
  <si>
    <t>NUESTRA SEÑORA DEL PILAR</t>
  </si>
  <si>
    <t>GREEN VALLEY</t>
  </si>
  <si>
    <t>SAINT GREGORY</t>
  </si>
  <si>
    <t>OASIS DE ESPERANZA</t>
  </si>
  <si>
    <t>DEL VALLE</t>
  </si>
  <si>
    <t>SAN ANTONIO DE PADUA</t>
  </si>
  <si>
    <t>SAN MIGUEL ARCANGEL</t>
  </si>
  <si>
    <t>INTERNACIONAL CANADIENSE</t>
  </si>
  <si>
    <t>WEST COLLEGE</t>
  </si>
  <si>
    <t>CRISTIANO REFORMADO</t>
  </si>
  <si>
    <t>COMPLEMENTARIA CAHUITA</t>
  </si>
  <si>
    <t>CRISTIANA LIBERTAD</t>
  </si>
  <si>
    <t>EUROPEO</t>
  </si>
  <si>
    <t>THE SUMMIT SCHOOL</t>
  </si>
  <si>
    <t>GREEN FOREST SCHOOL</t>
  </si>
  <si>
    <t>COSTA RICA CHRISTIAN SCHOOL</t>
  </si>
  <si>
    <t>SANCTI SPIRITUS</t>
  </si>
  <si>
    <t>CAFORE ANTONIO JOSE OBANDO CHAN</t>
  </si>
  <si>
    <t>COMUNIDAD EDUCATIVA CRECER</t>
  </si>
  <si>
    <t>MOUNT VIEW SCHOOL</t>
  </si>
  <si>
    <t>NEW WAY HIGH SCHOOL</t>
  </si>
  <si>
    <t>GENESIS CHRISTIAN SCHOOL</t>
  </si>
  <si>
    <t>AMIGOS DE MONTEVERDE</t>
  </si>
  <si>
    <t>MARIAN BAKER SCHOOL</t>
  </si>
  <si>
    <t>WESTLAND SCHOOL COLEGIO BILINGÜE</t>
  </si>
  <si>
    <t>PASOS DE JUVENTUD CENTRO EDUCATIVO</t>
  </si>
  <si>
    <t>ATLANTIC COLLEGE</t>
  </si>
  <si>
    <t>LA PAZ COMMUNITY SCHOOL</t>
  </si>
  <si>
    <t>LAKESIDE INTERNATIONAL SCHOOL</t>
  </si>
  <si>
    <t>SAINT MARGARET SCHOOL</t>
  </si>
  <si>
    <t>IRIBO</t>
  </si>
  <si>
    <t>MI PATRIA</t>
  </si>
  <si>
    <t>FORMATIVO NUEVO MILENIO</t>
  </si>
  <si>
    <t>GRAYMAR SCHOOL</t>
  </si>
  <si>
    <t>WASHINGTON SCHOOL</t>
  </si>
  <si>
    <t>NUESTRA SEÑORA DE GUADALUPE</t>
  </si>
  <si>
    <t>FUTURO VERDE</t>
  </si>
  <si>
    <t>CUADRO 1</t>
  </si>
  <si>
    <t>Matrícula Inicial</t>
  </si>
  <si>
    <t>CUADRO 4</t>
  </si>
  <si>
    <t>Provincia / Cantón / Distrito</t>
  </si>
  <si>
    <t>CUADRO 5</t>
  </si>
  <si>
    <t>CUADRO 7</t>
  </si>
  <si>
    <t>CUADRO 11</t>
  </si>
  <si>
    <t>CUADRO 12</t>
  </si>
  <si>
    <t>Otro lugar (indicar debajo de esta línea)</t>
  </si>
  <si>
    <t>X</t>
  </si>
  <si>
    <t>Otros Laboratorios</t>
  </si>
  <si>
    <t>Soda</t>
  </si>
  <si>
    <t>DIREG</t>
  </si>
  <si>
    <t>ZONA</t>
  </si>
  <si>
    <t>NIVEL</t>
  </si>
  <si>
    <t>0000</t>
  </si>
  <si>
    <t>CARIBBEAN SCHOOL</t>
  </si>
  <si>
    <t>VALLE DEL SOL</t>
  </si>
  <si>
    <t>Conducta</t>
  </si>
  <si>
    <t>CODTALLER</t>
  </si>
  <si>
    <t>SEMINARIO</t>
  </si>
  <si>
    <t>EL COLEGIO</t>
  </si>
  <si>
    <t>COLEGIO LINCOLN SCHOOL</t>
  </si>
  <si>
    <t>COLEGIO SAINT FRANCIS</t>
  </si>
  <si>
    <t>COLEGIO CALASANZ</t>
  </si>
  <si>
    <t>COLEGIO METODISTA</t>
  </si>
  <si>
    <t>PROYECTO EDUCATIVO SURI</t>
  </si>
  <si>
    <t>COLEGIO MARISTA</t>
  </si>
  <si>
    <t>SAINT PAUL COLLEGE</t>
  </si>
  <si>
    <t>FRENTE A LAS INSTALACIONES DEL POLIDEPORTIVO</t>
  </si>
  <si>
    <t>COLEGIO MONSERRAT</t>
  </si>
  <si>
    <t>CERRO MOCHO</t>
  </si>
  <si>
    <t>LABORATORIO DEL C.U.P.</t>
  </si>
  <si>
    <t>COLEGIO BILINGÜE SAN RAMON</t>
  </si>
  <si>
    <t>ILPPAL</t>
  </si>
  <si>
    <t>COLEGIO LAS AMERICAS</t>
  </si>
  <si>
    <t>COLEGIO ISAAC MARTIN</t>
  </si>
  <si>
    <t>COLEGIO SANTA TERESA</t>
  </si>
  <si>
    <t>COLEGIO ENRIQUE MALAVASSI VARGAS</t>
  </si>
  <si>
    <t>COLEGIO ANGLOAMERICANO</t>
  </si>
  <si>
    <t>VILASECA</t>
  </si>
  <si>
    <t>SAINT GEORGE HIGH SCHOOL</t>
  </si>
  <si>
    <t>MIRAVALLE</t>
  </si>
  <si>
    <t>EAST SIDE HIGH SCHOOL</t>
  </si>
  <si>
    <t>CAMPESTRE</t>
  </si>
  <si>
    <t>BILINGÜE JORGE VOLIO JIMENEZ</t>
  </si>
  <si>
    <t>SAINT PETERS HIGH SCHOOL</t>
  </si>
  <si>
    <t>COLEGIO VICTORIA SCHOOL</t>
  </si>
  <si>
    <t>ANGEL HIGH SCHOOL</t>
  </si>
  <si>
    <t>150 ESTE DE LA UNIVERSIDAD NACIONAL</t>
  </si>
  <si>
    <t>ACADEMIA DE LA TECNOLOGIA MODERNA</t>
  </si>
  <si>
    <t>COLEGIO SAN RAFAEL-ATENAS</t>
  </si>
  <si>
    <t>COLEGIO SAN ENRIQUE DE OSSO</t>
  </si>
  <si>
    <t>SAINT GABRIEL</t>
  </si>
  <si>
    <t>COLEGIO BILINGÜE NUEVA ESPERANZA</t>
  </si>
  <si>
    <t>COLEGIO DEL MUNDO UNIDO COSTA RICA</t>
  </si>
  <si>
    <t>NUEVO MUNDO</t>
  </si>
  <si>
    <t>SAINT NICHOLAS OF FLÜE SCHOOL</t>
  </si>
  <si>
    <t>KAMUK SCHOOL</t>
  </si>
  <si>
    <t>VISTA ATENAS HIGH SCHOOL</t>
  </si>
  <si>
    <t>SAINT ANTHONY HIGH SCHOOL</t>
  </si>
  <si>
    <t>DEPORTIVO SANTO DOMINGO</t>
  </si>
  <si>
    <t>SAINT JOSEPH`S</t>
  </si>
  <si>
    <t>VALLEY FORGE FUTURE</t>
  </si>
  <si>
    <t>SANTA MARIA TECHNICAL SCHOOL</t>
  </si>
  <si>
    <t>EDUCATIONAL CENTER ABC</t>
  </si>
  <si>
    <t>JOHN F. KENNEDY HIGH SCHOOL-SAN VITO</t>
  </si>
  <si>
    <t>COLEGIO SAN CARLOS BORROMEO</t>
  </si>
  <si>
    <t>ISAAC PHILLIPE PRIMARY &amp; HIGH SCHOOL</t>
  </si>
  <si>
    <t>LAS NUBES SCHOOL</t>
  </si>
  <si>
    <t>SUN VALLEY HIGH SCHOOL</t>
  </si>
  <si>
    <t>Académica Nocturna</t>
  </si>
  <si>
    <t>Biología</t>
  </si>
  <si>
    <t>Química</t>
  </si>
  <si>
    <t>Física</t>
  </si>
  <si>
    <t>Educación Cívica</t>
  </si>
  <si>
    <t>CUADRO 13</t>
  </si>
  <si>
    <t>CUADRO 10</t>
  </si>
  <si>
    <t>10º</t>
  </si>
  <si>
    <t>BILINGÜE BOCA DEL MONTE</t>
  </si>
  <si>
    <t xml:space="preserve">Docentes </t>
  </si>
  <si>
    <t>III Ciclo</t>
  </si>
  <si>
    <t>Educación Diversificada</t>
  </si>
  <si>
    <t>CUADRO 6</t>
  </si>
  <si>
    <t>Administrativos Reubicados</t>
  </si>
  <si>
    <t>Técnicos-Docentes Reubicados</t>
  </si>
  <si>
    <t>Docentes Reubicados</t>
  </si>
  <si>
    <t>Docentes Reubicados de Educación Especial</t>
  </si>
  <si>
    <t>7º</t>
  </si>
  <si>
    <t>8º</t>
  </si>
  <si>
    <t>9º</t>
  </si>
  <si>
    <t>11º</t>
  </si>
  <si>
    <t>Adelantan una o más asignaturas de:</t>
  </si>
  <si>
    <t>Discapacidad/Condición</t>
  </si>
  <si>
    <t>Cubículos</t>
  </si>
  <si>
    <t>SAINT CLARE</t>
  </si>
  <si>
    <t>EL ESPIRITU SANTO</t>
  </si>
  <si>
    <t>MARIA INMACULADA</t>
  </si>
  <si>
    <t>ADVENTISTA DE LIMON</t>
  </si>
  <si>
    <t>NUESTRA SEÑORA DE LOURDES</t>
  </si>
  <si>
    <t>C.E.I. SAN JORGE</t>
  </si>
  <si>
    <t>CATOLICO SAN AMBROSIO</t>
  </si>
  <si>
    <t>EUPI</t>
  </si>
  <si>
    <t>NUEVA GENERACION "EL COPEY"</t>
  </si>
  <si>
    <t>COLEGIO CEBITT INTERNACIONAL</t>
  </si>
  <si>
    <t>CAMINANTES</t>
  </si>
  <si>
    <t>UNIVERSITARIO PARA NIÑOS Y ADOLESCENTES</t>
  </si>
  <si>
    <t>MONTECARLO</t>
  </si>
  <si>
    <t>TALLER PEDAGOGICO MONTEBELLO</t>
  </si>
  <si>
    <t>EL CARMELO</t>
  </si>
  <si>
    <t>BILINGÜE VIRGEN DEL PILAR</t>
  </si>
  <si>
    <t>ADVENTISTA PASO CANOAS</t>
  </si>
  <si>
    <t>SEMILLAS</t>
  </si>
  <si>
    <t>AMERICANA SAN PATRICIO</t>
  </si>
  <si>
    <t>LIGHTHOUSE INTERNATIONAL SCHOOL</t>
  </si>
  <si>
    <t>VIRGEN DE GUADALUPE</t>
  </si>
  <si>
    <t>VALUES IN ACTION</t>
  </si>
  <si>
    <t>DOLPHINS ACADEMY SCHOOL</t>
  </si>
  <si>
    <t>COSTA RICA INTERNATIONAL ACADEMY</t>
  </si>
  <si>
    <t>GUARARI</t>
  </si>
  <si>
    <t>LOVE AT WORK INTERNATIONAL CHRISTIAN SCHOOL</t>
  </si>
  <si>
    <t>SISTEMA EDUCATIVO CENIT</t>
  </si>
  <si>
    <t>Si requiere más filas, insértelas.</t>
  </si>
  <si>
    <t>COLEGIO MARIA AUXILIADORA</t>
  </si>
  <si>
    <t>AMERICAN INTERNACIONAL SCHOOL</t>
  </si>
  <si>
    <t>SANTA INES</t>
  </si>
  <si>
    <t>BERKELEY ACADEMY</t>
  </si>
  <si>
    <t>CENTRO EDUCATIVO BILINGÜE ILE</t>
  </si>
  <si>
    <t>PROFESOR SAUL CARDENAS CUBILLO</t>
  </si>
  <si>
    <t>CONNELL ACADEMY</t>
  </si>
  <si>
    <t>MONSEÑOR VITTORINO GIRARDI STELLIN</t>
  </si>
  <si>
    <t>CENTRO EDUCATIVO YORI</t>
  </si>
  <si>
    <t>DEL MAR ACADEMY</t>
  </si>
  <si>
    <t>CHOROTEGA</t>
  </si>
  <si>
    <t>Cantidad de 
Secciones</t>
  </si>
  <si>
    <t>Lengua Indígena</t>
  </si>
  <si>
    <t>CUADRO 3</t>
  </si>
  <si>
    <t>CUADRO 8</t>
  </si>
  <si>
    <t>CUADRO 9</t>
  </si>
  <si>
    <t>INSTITUTO EDUCATIVO MODERNO</t>
  </si>
  <si>
    <t>Se comparte el edificio con otra institución?</t>
  </si>
  <si>
    <t>Sala de Robótica</t>
  </si>
  <si>
    <t>Bº MARIA AUXILIADORA</t>
  </si>
  <si>
    <t>BRITANICO DE COSTA RICA</t>
  </si>
  <si>
    <t>COUNTRY DAY SCHOOL</t>
  </si>
  <si>
    <t>VALLE AZUL-HORARIO DIFERENCIADO</t>
  </si>
  <si>
    <t>CENTRO INTEGRAL DE EDUCACION PRIVADA</t>
  </si>
  <si>
    <t>ITSKATZU EDUCACION INTEGRAL</t>
  </si>
  <si>
    <t>MARIA MONTSERRAT</t>
  </si>
  <si>
    <t>ARANDU SCHOOL</t>
  </si>
  <si>
    <t>CENTRO EDUCATIVO GEA</t>
  </si>
  <si>
    <t>BILINGUAL MULTIDISCIPLINARY SCHOOL</t>
  </si>
  <si>
    <t>MONTEALTO</t>
  </si>
  <si>
    <t>SANTA CATALINA DE SENA</t>
  </si>
  <si>
    <t>CENTRO EDUCATIVO CARMEN LYRA</t>
  </si>
  <si>
    <t>RESIDENCIA DE LOS ESTUDIANTES MATRICULADOS DURANTE</t>
  </si>
  <si>
    <t>Refugiados</t>
  </si>
  <si>
    <t>Solicitante de Asilo</t>
  </si>
  <si>
    <t>CUADRO 14</t>
  </si>
  <si>
    <t>Repitentes</t>
  </si>
  <si>
    <t>Año que cursa</t>
  </si>
  <si>
    <t>SAN JOSE CENTRAL</t>
  </si>
  <si>
    <t>SAN JOSE NORTE</t>
  </si>
  <si>
    <t>GRANDE DE TERRABA</t>
  </si>
  <si>
    <t>SULA</t>
  </si>
  <si>
    <t>CENTRO EDUCATIVO SAN MARCOS</t>
  </si>
  <si>
    <t>INSTITUTO CIENTIFICO SAN MARCOS</t>
  </si>
  <si>
    <t>CENTRO EDUCATIVO SAN FRANCISCO</t>
  </si>
  <si>
    <t>SAINT JOHN BAPTIST HIGH SCHOOL</t>
  </si>
  <si>
    <t>SISTEMA EDUCATIVO WHITMAN-PINARES-</t>
  </si>
  <si>
    <t>CENTRO EDUCATIVO SAN AGUSTIN</t>
  </si>
  <si>
    <t>COLEGIO HERMOSA HIGH SCHOOL</t>
  </si>
  <si>
    <t>GREDOS SAN DIEGO INTERNATIONAL SCHOOL</t>
  </si>
  <si>
    <t>TREE OF LIFE LEARNING CENTER</t>
  </si>
  <si>
    <t>Aulas o lugar donde se imparten lecciones:</t>
  </si>
  <si>
    <t>Indique si la Institución cuenta con los siguientes servicios:</t>
  </si>
  <si>
    <t>Pupitres (Unipersonales, mesas de pupitre)</t>
  </si>
  <si>
    <t>CUADRO 15</t>
  </si>
  <si>
    <t>Camión Cisterna</t>
  </si>
  <si>
    <t>Hidrante</t>
  </si>
  <si>
    <t>Servicios Sanitarios</t>
  </si>
  <si>
    <t>Para hombres</t>
  </si>
  <si>
    <t>Para mujeres</t>
  </si>
  <si>
    <t>Para ambos sexos</t>
  </si>
  <si>
    <t>Pileta lavamanos (Bebedero)</t>
  </si>
  <si>
    <t>Matriculados
en:</t>
  </si>
  <si>
    <t>Educación
Diversificada</t>
  </si>
  <si>
    <t>Síndrome de Down</t>
  </si>
  <si>
    <t>1/  No incluir Síndrome de Down.</t>
  </si>
  <si>
    <t>TODAS LAS ASIGNATURAS EN CONVOCATORIAS</t>
  </si>
  <si>
    <t>Retraso Mental (Discapacidad Intelectual)</t>
  </si>
  <si>
    <t>Terapia Física (Rehabilitación Física)</t>
  </si>
  <si>
    <t>Terapia Ocupacional (Rehabilitación Ocupacional)</t>
  </si>
  <si>
    <t>Duchas</t>
  </si>
  <si>
    <t>Trastorno del Lenguaje</t>
  </si>
  <si>
    <t>Pérdida Auditiva</t>
  </si>
  <si>
    <t>Mingitorios (Urinarios)</t>
  </si>
  <si>
    <t>El Centro Educativo tiene las adaptaciones necesarias en su infraestructura para que garantice la accesibilidad física de los estudiantes, personal y padres de familia, a todos los servicios ofrecidos, por ejemplo:  área administrativa, biblioteca, comedor, laboratorios?</t>
  </si>
  <si>
    <t>ERICK MOLINA VILLAREAL</t>
  </si>
  <si>
    <t>YORLENY QUESADA RAMIREZ</t>
  </si>
  <si>
    <t>GILBERTO ESTEBAN CANO TAPIA</t>
  </si>
  <si>
    <t>COLEGIO MONTERREY CHRISTIAN SCHOOL</t>
  </si>
  <si>
    <t>INSTITUTO CENTROAMERICANO ADVENTISTA</t>
  </si>
  <si>
    <t>SANTA FE PACIFIC</t>
  </si>
  <si>
    <t>CRISTIANO BILINGÜE LA PALABRA DE VIDA</t>
  </si>
  <si>
    <t>BILINGÜE SANTA JOSEFINA</t>
  </si>
  <si>
    <t>COLEGIO CIENTIFICO INTERAMERICANO IHS (CATIE)</t>
  </si>
  <si>
    <t>SISTEMA EDUCATIVO LOS DELFINES</t>
  </si>
  <si>
    <t>CAI NIÑOS Y NIÑAS TRIUNFADORES</t>
  </si>
  <si>
    <t>HORIZONTES (CEDHORI)</t>
  </si>
  <si>
    <t>CRESTON SCHOOL</t>
  </si>
  <si>
    <t>COLEGIO CIENTIFICO INTERAMERICANO SEDE EARTH</t>
  </si>
  <si>
    <t>CENTRO DE APRENDIZAJE EDUCARTE</t>
  </si>
  <si>
    <t>Trastorno del Espectro Autista (TEA)</t>
  </si>
  <si>
    <t>2/  Antes Problemas Emocionales y de Conducta.</t>
  </si>
  <si>
    <t>3/ Antes Problemas de Aprendizaje.</t>
  </si>
  <si>
    <t>4/  Especificar en OBSERVACIONES/COMENTARIOS. Ver ejemplos en la Guía.</t>
  </si>
  <si>
    <t>El Centro Educativo se abastece de agua por:</t>
  </si>
  <si>
    <t>El Agua que consumen proviene de:</t>
  </si>
  <si>
    <t>En el Centro Educativo hay luz eléctrica del:</t>
  </si>
  <si>
    <t>00593</t>
  </si>
  <si>
    <t>ICS INTERNATIONAL CHRISTIAN SCHOOL</t>
  </si>
  <si>
    <t>PAN AMERICAN SCHOOL</t>
  </si>
  <si>
    <t>SAINT MARY HIGH SCHOOL</t>
  </si>
  <si>
    <t>CIMA DE HORIZONTES</t>
  </si>
  <si>
    <t>ESTUDIANTES EXTRANJEROS, REFUGIADOS Y SOLICITANTES DE ASILO</t>
  </si>
  <si>
    <t>País / Continente</t>
  </si>
  <si>
    <t>Extranjeros
(Nacionalidad)</t>
  </si>
  <si>
    <t>SAN JOSE / SAN JOSE / CARMEN</t>
  </si>
  <si>
    <t>SAN JOSE / SAN JOSE / MERCED</t>
  </si>
  <si>
    <t>SAN JOSE / SAN JOSE / HOSPITAL</t>
  </si>
  <si>
    <t>SAN JOSE / SAN JOSE / CATEDRAL</t>
  </si>
  <si>
    <t>SAN JOSE / SAN JOSE / ZAPOTE</t>
  </si>
  <si>
    <t>SAN JOSE / SAN JOSE / SAN FRANCISCO DE DOS RIOS</t>
  </si>
  <si>
    <t>SAN JOSE / SAN JOSE / URUCA</t>
  </si>
  <si>
    <t>SAN JOSE / SAN JOSE / MATA REDONDA</t>
  </si>
  <si>
    <t>SAN JOSE / SAN JOSE / PAVAS</t>
  </si>
  <si>
    <t>SAN JOSE / SAN JOSE / HATILLO</t>
  </si>
  <si>
    <t>SAN JOSE / SAN JOSE / SAN SEBASTIAN</t>
  </si>
  <si>
    <t>SAN JOSE / ESCAZU / ESCAZU</t>
  </si>
  <si>
    <t>SAN JOSE / ESCAZU / SAN ANTONIO</t>
  </si>
  <si>
    <t>SAN JOSE / ESCAZU / SAN RAFAEL</t>
  </si>
  <si>
    <t>SAN JOSE / DESAMPARADOS / DESAMPARADOS</t>
  </si>
  <si>
    <t>SAN JOSE / DESAMPARADOS / SAN MIGUEL</t>
  </si>
  <si>
    <t>SAN JOSE / DESAMPARADOS / SAN JUAN DE DIOS</t>
  </si>
  <si>
    <t>SAN JOSE / DESAMPARADOS / SAN RAFAEL ARRIBA</t>
  </si>
  <si>
    <t>SAN JOSE / DESAMPARADOS / SAN ANTONIO</t>
  </si>
  <si>
    <t>SAN JOSE / DESAMPARADOS / FRAILES</t>
  </si>
  <si>
    <t>SAN JOSE / DESAMPARADOS / PATARRA</t>
  </si>
  <si>
    <t>SAN JOSE / DESAMPARADOS / SAN CRISTOBAL</t>
  </si>
  <si>
    <t>SAN JOSE / DESAMPARADOS / ROSARIO</t>
  </si>
  <si>
    <t>SAN JOSE / DESAMPARADOS / DAMAS</t>
  </si>
  <si>
    <t>SAN JOSE / DESAMPARADOS / SAN RAFAEL ABAJO</t>
  </si>
  <si>
    <t>SAN JOSE / DESAMPARADOS / GRAVILIAS</t>
  </si>
  <si>
    <t>SAN JOSE / DESAMPARADOS / LOS GUIDO</t>
  </si>
  <si>
    <t>SAN JOSE / PURISCAL / SANTIAGO</t>
  </si>
  <si>
    <t>SAN JOSE / PURISCAL / MERCEDES SUR</t>
  </si>
  <si>
    <t>SAN JOSE / PURISCAL / BARBACOAS</t>
  </si>
  <si>
    <t>SAN JOSE / PURISCAL / GRIFO ALTO</t>
  </si>
  <si>
    <t>SAN JOSE / PURISCAL / SAN RAFAEL</t>
  </si>
  <si>
    <t>SAN JOSE / PURISCAL / DESAMPARADITOS</t>
  </si>
  <si>
    <t>SAN JOSE / PURISCAL / SAN ANTONIO</t>
  </si>
  <si>
    <t>SAN JOSE / PURISCAL / CHIRES</t>
  </si>
  <si>
    <t>SAN JOSE / TARRAZU / SAN MARCOS</t>
  </si>
  <si>
    <t>SAN JOSE / TARRAZU / SAN LORENZO</t>
  </si>
  <si>
    <t>SAN JOSE / TARRAZU / SAN CARLOS</t>
  </si>
  <si>
    <t>SAN JOSE / ASERRI / ASERRI</t>
  </si>
  <si>
    <t>SAN JOSE / ASERRI / TARBACA</t>
  </si>
  <si>
    <t>SAN JOSE / ASERRI / VUELTA DE JORCO</t>
  </si>
  <si>
    <t>SAN JOSE / ASERRI / SAN GABRIEL</t>
  </si>
  <si>
    <t>SAN JOSE / ASERRI / LEGUA</t>
  </si>
  <si>
    <t>SAN JOSE / ASERRI / MONTERREY</t>
  </si>
  <si>
    <t>SAN JOSE / ASERRI / SALITRILLOS</t>
  </si>
  <si>
    <t>SAN JOSE / MORA / COLON</t>
  </si>
  <si>
    <t>SAN JOSE / MORA / GUAYABO</t>
  </si>
  <si>
    <t>SAN JOSE / MORA / TABARCIA</t>
  </si>
  <si>
    <t>SAN JOSE / MORA / PICAGRES</t>
  </si>
  <si>
    <t>SAN JOSE / MORA / JARIS</t>
  </si>
  <si>
    <t>SAN JOSE / MORA / QUITIRRISI</t>
  </si>
  <si>
    <t>SAN JOSE / GOICOECHEA / GUADALUPE</t>
  </si>
  <si>
    <t>SAN JOSE / GOICOECHEA / CALLE BLANCOS</t>
  </si>
  <si>
    <t>SAN JOSE / GOICOECHEA / MATA DE PLATANO</t>
  </si>
  <si>
    <t>SAN JOSE / GOICOECHEA / IPIS</t>
  </si>
  <si>
    <t>SAN JOSE / GOICOECHEA / RANCHO REDONDO</t>
  </si>
  <si>
    <t>SAN JOSE / GOICOECHEA / PURRAL</t>
  </si>
  <si>
    <t>SAN JOSE / SANTA ANA / SANTA ANA</t>
  </si>
  <si>
    <t>SAN JOSE / SANTA ANA / SALITRAL</t>
  </si>
  <si>
    <t>SAN JOSE / SANTA ANA / POZOS</t>
  </si>
  <si>
    <t>SAN JOSE / SANTA ANA / URUCA</t>
  </si>
  <si>
    <t>SAN JOSE / SANTA ANA / PIEDADES</t>
  </si>
  <si>
    <t>SAN JOSE / SANTA ANA / BRASIL</t>
  </si>
  <si>
    <t>SAN JOSE / ALAJUELITA / ALAJUELITA</t>
  </si>
  <si>
    <t>SAN JOSE / ALAJUELITA / SAN JOSECITO</t>
  </si>
  <si>
    <t>SAN JOSE / ALAJUELITA / SAN ANTONIO</t>
  </si>
  <si>
    <t>SAN JOSE / ALAJUELITA / CONCEPCION</t>
  </si>
  <si>
    <t>SAN JOSE / ALAJUELITA / SAN FELIPE</t>
  </si>
  <si>
    <t>SAN JOSE / VASQUEZ DE CORONADO / SAN ISIDRO</t>
  </si>
  <si>
    <t>SAN JOSE / VASQUEZ DE CORONADO / SAN RAFAEL</t>
  </si>
  <si>
    <t>SAN JOSE / VASQUEZ DE CORONADO / DULCE NOMBRE DE JESUS</t>
  </si>
  <si>
    <t>SAN JOSE / VASQUEZ DE CORONADO / PATALILLO</t>
  </si>
  <si>
    <t>SAN JOSE / VASQUEZ DE CORONADO / CASCAJAL</t>
  </si>
  <si>
    <t>SAN JOSE / ACOSTA / SAN IGNACIO</t>
  </si>
  <si>
    <t>SAN JOSE / ACOSTA / GUAITIL</t>
  </si>
  <si>
    <t>SAN JOSE / ACOSTA / PALMICHAL</t>
  </si>
  <si>
    <t>SAN JOSE / ACOSTA / CANGREJAL</t>
  </si>
  <si>
    <t>SAN JOSE / ACOSTA / SABANILLAS</t>
  </si>
  <si>
    <t>SAN JOSE / TIBAS / ANSELMO LLORENTE</t>
  </si>
  <si>
    <t>SAN JOSE / TIBAS / LEON XIII</t>
  </si>
  <si>
    <t>SAN JOSE / TIBAS / COLIMA</t>
  </si>
  <si>
    <t>SAN JOSE / MORAVIA / SAN VICENTE</t>
  </si>
  <si>
    <t>SAN JOSE / MORAVIA / SAN JERONIMO</t>
  </si>
  <si>
    <t>SAN JOSE / MORAVIA / TRINIDAD</t>
  </si>
  <si>
    <t>SAN JOSE / MONTES DE OCA / SAN PEDRO</t>
  </si>
  <si>
    <t>SAN JOSE / MONTES DE OCA / SABANILLA</t>
  </si>
  <si>
    <t>SAN JOSE / MONTES DE OCA / MERCEDES</t>
  </si>
  <si>
    <t>SAN JOSE / MONTES DE OCA / SAN RAFAEL</t>
  </si>
  <si>
    <t>SAN JOSE / TURRUBARES / SAN PABLO</t>
  </si>
  <si>
    <t>SAN JOSE / TURRUBARES / SAN PEDRO</t>
  </si>
  <si>
    <t>SAN JOSE / TURRUBARES / SAN JUAN DE MATA</t>
  </si>
  <si>
    <t>SAN JOSE / TURRUBARES / SAN LUIS</t>
  </si>
  <si>
    <t>SAN JOSE / TURRUBARES / CARARA</t>
  </si>
  <si>
    <t>SAN JOSE / DOTA / SANTA MARIA</t>
  </si>
  <si>
    <t>SAN JOSE / DOTA / JARDIN</t>
  </si>
  <si>
    <t>SAN JOSE / DOTA / COPEY</t>
  </si>
  <si>
    <t>SAN JOSE / CURRIDABAT / CURRIDABAT</t>
  </si>
  <si>
    <t>SAN JOSE / CURRIDABAT / GRANADILLA</t>
  </si>
  <si>
    <t>SAN JOSE / CURRIDABAT / SANCHEZ</t>
  </si>
  <si>
    <t>SAN JOSE / CURRIDABAT / TIRRASES</t>
  </si>
  <si>
    <t>SAN JOSE / PEREZ ZELEDON / DANIEL FLORES</t>
  </si>
  <si>
    <t>SAN JOSE / PEREZ ZELEDON / RIVAS</t>
  </si>
  <si>
    <t>SAN JOSE / PEREZ ZELEDON / SAN PEDRO</t>
  </si>
  <si>
    <t>SAN JOSE / PEREZ ZELEDON / PLATANARES</t>
  </si>
  <si>
    <t>SAN JOSE / PEREZ ZELEDON / PEJIBAYE</t>
  </si>
  <si>
    <t>SAN JOSE / PEREZ ZELEDON / CAJON</t>
  </si>
  <si>
    <t>SAN JOSE / PEREZ ZELEDON / BARU</t>
  </si>
  <si>
    <t>SAN JOSE / PEREZ ZELEDON / RIO NUEVO</t>
  </si>
  <si>
    <t>SAN JOSE / PEREZ ZELEDON / PARAMO</t>
  </si>
  <si>
    <t>SAN JOSE / PEREZ ZELEDON / LA AMISTAD</t>
  </si>
  <si>
    <t>ALAJUELA / ALAJUELA / ALAJUELA</t>
  </si>
  <si>
    <t>ALAJUELA / ALAJUELA / SAN JOSE</t>
  </si>
  <si>
    <t>ALAJUELA / ALAJUELA / CARRIZAL</t>
  </si>
  <si>
    <t>ALAJUELA / ALAJUELA / SAN ANTONIO</t>
  </si>
  <si>
    <t>ALAJUELA / ALAJUELA / GUACIMA</t>
  </si>
  <si>
    <t>ALAJUELA / ALAJUELA / SAN ISIDRO</t>
  </si>
  <si>
    <t>ALAJUELA / ALAJUELA / SABANILLA</t>
  </si>
  <si>
    <t>ALAJUELA / ALAJUELA / SAN RAFAEL</t>
  </si>
  <si>
    <t>ALAJUELA / ALAJUELA / RIO SEGUNDO</t>
  </si>
  <si>
    <t>ALAJUELA / ALAJUELA / DESAMPARADOS</t>
  </si>
  <si>
    <t>ALAJUELA / ALAJUELA / TURRUCARES</t>
  </si>
  <si>
    <t>ALAJUELA / ALAJUELA / TAMBOR</t>
  </si>
  <si>
    <t>ALAJUELA / ALAJUELA / GARITA</t>
  </si>
  <si>
    <t>ALAJUELA / ALAJUELA / SARAPIQUI</t>
  </si>
  <si>
    <t>ALAJUELA / SAN RAMON / SAN RAMON</t>
  </si>
  <si>
    <t>ALAJUELA / SAN RAMON / SANTIAGO</t>
  </si>
  <si>
    <t>ALAJUELA / SAN RAMON / SAN JUAN</t>
  </si>
  <si>
    <t>ALAJUELA / SAN RAMON / PIEDADES SUR</t>
  </si>
  <si>
    <t>ALAJUELA / SAN RAMON / SAN RAFAEL</t>
  </si>
  <si>
    <t>ALAJUELA / SAN RAMON / SAN ISIDRO</t>
  </si>
  <si>
    <t>ALAJUELA / SAN RAMON / ANGELES</t>
  </si>
  <si>
    <t>ALAJUELA / SAN RAMON / ALFARO</t>
  </si>
  <si>
    <t>ALAJUELA / SAN RAMON / VOLIO</t>
  </si>
  <si>
    <t>ALAJUELA / SAN RAMON / CONCEPCION</t>
  </si>
  <si>
    <t>ALAJUELA / SAN RAMON / ZAPOTAL</t>
  </si>
  <si>
    <t>ALAJUELA / SAN RAMON / SAN LORENZO</t>
  </si>
  <si>
    <t>ALAJUELA / GRECIA / GRECIA</t>
  </si>
  <si>
    <t>ALAJUELA / GRECIA / SAN ISIDRO</t>
  </si>
  <si>
    <t>ALAJUELA / GRECIA / SAN JOSE</t>
  </si>
  <si>
    <t>ALAJUELA / GRECIA / SAN ROQUE</t>
  </si>
  <si>
    <t>ALAJUELA / GRECIA / TACARES</t>
  </si>
  <si>
    <t>ALAJUELA / GRECIA / PUENTE DE PIEDRA</t>
  </si>
  <si>
    <t>ALAJUELA / GRECIA / BOLIVAR</t>
  </si>
  <si>
    <t>ALAJUELA / SAN MATEO / SAN MATEO</t>
  </si>
  <si>
    <t>ALAJUELA / SAN MATEO / DESMONTE</t>
  </si>
  <si>
    <t>ALAJUELA / SAN MATEO / JESUS MARIA</t>
  </si>
  <si>
    <t>ALAJUELA / SAN MATEO / LABRADOR</t>
  </si>
  <si>
    <t>ALAJUELA / ATENAS / ATENAS</t>
  </si>
  <si>
    <t>ALAJUELA / ATENAS / JESUS</t>
  </si>
  <si>
    <t>ALAJUELA / ATENAS / MERCEDES</t>
  </si>
  <si>
    <t>ALAJUELA / ATENAS / SAN ISIDRO</t>
  </si>
  <si>
    <t>ALAJUELA / ATENAS / CONCEPCION</t>
  </si>
  <si>
    <t>ALAJUELA / ATENAS / SAN JOSE</t>
  </si>
  <si>
    <t>ALAJUELA / ATENAS / SANTA EULALIA</t>
  </si>
  <si>
    <t>ALAJUELA / ATENAS / ESCOBAL</t>
  </si>
  <si>
    <t>ALAJUELA / NARANJO / NARANJO</t>
  </si>
  <si>
    <t>ALAJUELA / NARANJO / SAN MIGUEL</t>
  </si>
  <si>
    <t>ALAJUELA / NARANJO / SAN JOSE</t>
  </si>
  <si>
    <t>ALAJUELA / NARANJO / CIRRI SUR</t>
  </si>
  <si>
    <t>ALAJUELA / NARANJO / SAN JERONIMO</t>
  </si>
  <si>
    <t>ALAJUELA / NARANJO / SAN JUAN</t>
  </si>
  <si>
    <t>ALAJUELA / NARANJO / PALMITOS</t>
  </si>
  <si>
    <t>ALAJUELA / PALMARES / PALMARES</t>
  </si>
  <si>
    <t>ALAJUELA / PALMARES / ZARAGOZA</t>
  </si>
  <si>
    <t>ALAJUELA / PALMARES / BUENOS AIRES</t>
  </si>
  <si>
    <t>ALAJUELA / PALMARES / SANTIAGO</t>
  </si>
  <si>
    <t>ALAJUELA / PALMARES / CANDELARIA</t>
  </si>
  <si>
    <t>ALAJUELA / PALMARES / ESQUIPULAS</t>
  </si>
  <si>
    <t>ALAJUELA / POAS / SAN PEDRO</t>
  </si>
  <si>
    <t>ALAJUELA / POAS / SAN JUAN</t>
  </si>
  <si>
    <t>ALAJUELA / POAS / SAN RAFAEL</t>
  </si>
  <si>
    <t>ALAJUELA / POAS / CARRILLOS</t>
  </si>
  <si>
    <t>ALAJUELA / OROTINA / OROTINA</t>
  </si>
  <si>
    <t>ALAJUELA / OROTINA / COYOLAR</t>
  </si>
  <si>
    <t>ALAJUELA / SAN CARLOS / QUESADA</t>
  </si>
  <si>
    <t>ALAJUELA / SAN CARLOS / FLORENCIA</t>
  </si>
  <si>
    <t>ALAJUELA / SAN CARLOS / BUENAVISTA</t>
  </si>
  <si>
    <t>ALAJUELA / SAN CARLOS / VENECIA</t>
  </si>
  <si>
    <t>ALAJUELA / SAN CARLOS / PITAL</t>
  </si>
  <si>
    <t>ALAJUELA / SAN CARLOS / VENADO</t>
  </si>
  <si>
    <t>ALAJUELA / SAN CARLOS / CUTRIS</t>
  </si>
  <si>
    <t>ALAJUELA / SAN CARLOS / MONTERREY</t>
  </si>
  <si>
    <t>ALAJUELA / SAN CARLOS / POCOSOL</t>
  </si>
  <si>
    <t>ALAJUELA / ZARCERO / ZARCERO</t>
  </si>
  <si>
    <t>ALAJUELA / ZARCERO / LAGUNA</t>
  </si>
  <si>
    <t>ALAJUELA / ZARCERO / GUADALUPE</t>
  </si>
  <si>
    <t>ALAJUELA / ZARCERO / PALMIRA</t>
  </si>
  <si>
    <t>ALAJUELA / ZARCERO / ZAPOTE</t>
  </si>
  <si>
    <t>ALAJUELA / ZARCERO / BRISAS</t>
  </si>
  <si>
    <t>ALAJUELA / SARCHI / SARCHI NORTE</t>
  </si>
  <si>
    <t>ALAJUELA / SARCHI / SARCHI SUR</t>
  </si>
  <si>
    <t>ALAJUELA / SARCHI / TORO AMARILLO</t>
  </si>
  <si>
    <t>ALAJUELA / SARCHI / SAN PEDRO</t>
  </si>
  <si>
    <t>ALAJUELA / SARCHI / RODRIGUEZ</t>
  </si>
  <si>
    <t>ALAJUELA / UPALA / UPALA</t>
  </si>
  <si>
    <t>ALAJUELA / UPALA / AGUAS CLARAS</t>
  </si>
  <si>
    <t>ALAJUELA / UPALA / BIJAGUA</t>
  </si>
  <si>
    <t>ALAJUELA / UPALA / DELICIAS</t>
  </si>
  <si>
    <t>ALAJUELA / UPALA / DOS RIOS</t>
  </si>
  <si>
    <t>ALAJUELA / UPALA / YOLILLAL</t>
  </si>
  <si>
    <t>ALAJUELA / UPALA / CANALETE</t>
  </si>
  <si>
    <t>ALAJUELA / LOS CHILES / LOS CHILES</t>
  </si>
  <si>
    <t>ALAJUELA / LOS CHILES / CAÑO NEGRO</t>
  </si>
  <si>
    <t>ALAJUELA / LOS CHILES / EL AMPARO</t>
  </si>
  <si>
    <t>ALAJUELA / LOS CHILES / SAN JORGE</t>
  </si>
  <si>
    <t>ALAJUELA / GUATUSO / SAN RAFAEL</t>
  </si>
  <si>
    <t>ALAJUELA / GUATUSO / BUENAVISTA</t>
  </si>
  <si>
    <t>ALAJUELA / GUATUSO / COTE</t>
  </si>
  <si>
    <t>ALAJUELA / GUATUSO / KATIRA</t>
  </si>
  <si>
    <t>ALAJUELA / RIO CUARTO / RIO CUARTO</t>
  </si>
  <si>
    <t>ALAJUELA / RIO CUARTO / SANTA RITA</t>
  </si>
  <si>
    <t>ALAJUELA / RIO CUARTO / SANTA ISABEL</t>
  </si>
  <si>
    <t>CARTAGO / CARTAGO / ORIENTAL</t>
  </si>
  <si>
    <t>CARTAGO / CARTAGO / OCCIDENTAL</t>
  </si>
  <si>
    <t>CARTAGO / CARTAGO / CARMEN</t>
  </si>
  <si>
    <t>CARTAGO / CARTAGO / SAN NICOLAS</t>
  </si>
  <si>
    <t>CARTAGO / CARTAGO / CORRALILLO</t>
  </si>
  <si>
    <t>CARTAGO / CARTAGO / TIERRA BLANCA</t>
  </si>
  <si>
    <t>CARTAGO / CARTAGO / LLANO GRANDE</t>
  </si>
  <si>
    <t>CARTAGO / CARTAGO / QUEBRADILLA</t>
  </si>
  <si>
    <t>CARTAGO / PARAISO / PARAISO</t>
  </si>
  <si>
    <t>CARTAGO / PARAISO / SANTIAGO</t>
  </si>
  <si>
    <t>CARTAGO / PARAISO / OROSI</t>
  </si>
  <si>
    <t>CARTAGO / PARAISO / CACHI</t>
  </si>
  <si>
    <t>CARTAGO / PARAISO / LLANOS DE SANTA LUCIA</t>
  </si>
  <si>
    <t>CARTAGO / LA UNION / TRES RIOS</t>
  </si>
  <si>
    <t>CARTAGO / LA UNION / SAN DIEGO</t>
  </si>
  <si>
    <t>CARTAGO / LA UNION / SAN JUAN</t>
  </si>
  <si>
    <t>CARTAGO / LA UNION / SAN RAFAEL</t>
  </si>
  <si>
    <t>CARTAGO / LA UNION / CONCEPCION</t>
  </si>
  <si>
    <t>CARTAGO / LA UNION / SAN RAMON</t>
  </si>
  <si>
    <t>CARTAGO / LA UNION / RIO AZUL</t>
  </si>
  <si>
    <t>CARTAGO / JIMENEZ / JUAN VIÑAS</t>
  </si>
  <si>
    <t>CARTAGO / JIMENEZ / TUCURRIQUE</t>
  </si>
  <si>
    <t>CARTAGO / JIMENEZ / PEJIBAYE</t>
  </si>
  <si>
    <t>CARTAGO / TURRIALBA / TURRIALBA</t>
  </si>
  <si>
    <t>CARTAGO / TURRIALBA / LA SUIZA</t>
  </si>
  <si>
    <t>CARTAGO / TURRIALBA / PERALTA</t>
  </si>
  <si>
    <t>CARTAGO / TURRIALBA / SANTA CRUZ</t>
  </si>
  <si>
    <t>CARTAGO / TURRIALBA / SANTA TERESITA</t>
  </si>
  <si>
    <t>CARTAGO / TURRIALBA / PAVONES</t>
  </si>
  <si>
    <t>CARTAGO / TURRIALBA / TUIS</t>
  </si>
  <si>
    <t>CARTAGO / TURRIALBA / TAYUTIC</t>
  </si>
  <si>
    <t>CARTAGO / TURRIALBA / SANTA ROSA</t>
  </si>
  <si>
    <t>CARTAGO / TURRIALBA / TRES EQUIS</t>
  </si>
  <si>
    <t>CARTAGO / TURRIALBA / LA ISABEL</t>
  </si>
  <si>
    <t>CARTAGO / ALVARADO / PACAYAS</t>
  </si>
  <si>
    <t>CARTAGO / ALVARADO / CERVANTES</t>
  </si>
  <si>
    <t>CARTAGO / ALVARADO / CAPELLADES</t>
  </si>
  <si>
    <t>CARTAGO / OREAMUNO / SAN RAFAEL</t>
  </si>
  <si>
    <t>CARTAGO / OREAMUNO / COT</t>
  </si>
  <si>
    <t>CARTAGO / OREAMUNO / POTRERO CERRADO</t>
  </si>
  <si>
    <t>CARTAGO / OREAMUNO / CIPRESES</t>
  </si>
  <si>
    <t>CARTAGO / OREAMUNO / SANTA ROSA</t>
  </si>
  <si>
    <t>CARTAGO / EL GUARCO / SAN ISIDRO</t>
  </si>
  <si>
    <t>CARTAGO / EL GUARCO / TOBOSI</t>
  </si>
  <si>
    <t>CARTAGO / EL GUARCO / PATIO DE AGUA</t>
  </si>
  <si>
    <t>HEREDIA / HEREDIA / HEREDIA</t>
  </si>
  <si>
    <t>HEREDIA / HEREDIA / MERCEDES</t>
  </si>
  <si>
    <t>HEREDIA / HEREDIA / SAN FRANCISCO</t>
  </si>
  <si>
    <t>HEREDIA / HEREDIA / ULLOA</t>
  </si>
  <si>
    <t>HEREDIA / HEREDIA / VARABLANCA</t>
  </si>
  <si>
    <t>HEREDIA / BARVA / BARVA</t>
  </si>
  <si>
    <t>HEREDIA / BARVA / SAN PEDRO</t>
  </si>
  <si>
    <t>HEREDIA / BARVA / SAN PABLO</t>
  </si>
  <si>
    <t>HEREDIA / BARVA / SAN ROQUE</t>
  </si>
  <si>
    <t>HEREDIA / BARVA / SANTA LUCIA</t>
  </si>
  <si>
    <t>HEREDIA / BARVA / SAN JOSE DE LA MONTAÑA</t>
  </si>
  <si>
    <t>HEREDIA / SANTO DOMINGO / SANTO DOMINGO</t>
  </si>
  <si>
    <t>HEREDIA / SANTO DOMINGO / SAN VICENTE</t>
  </si>
  <si>
    <t>HEREDIA / SANTO DOMINGO / SAN MIGUEL</t>
  </si>
  <si>
    <t>HEREDIA / SANTO DOMINGO / PARACITO</t>
  </si>
  <si>
    <t>HEREDIA / SANTO DOMINGO / SANTO TOMAS</t>
  </si>
  <si>
    <t>HEREDIA / SANTO DOMINGO / SANTA ROSA</t>
  </si>
  <si>
    <t>HEREDIA / SANTO DOMINGO / TURES</t>
  </si>
  <si>
    <t>HEREDIA / SANTO DOMINGO / PARA</t>
  </si>
  <si>
    <t>HEREDIA / SANTA BARBARA / SANTA BARBARA</t>
  </si>
  <si>
    <t>HEREDIA / SANTA BARBARA / SAN PEDRO</t>
  </si>
  <si>
    <t>HEREDIA / SANTA BARBARA / SAN JUAN</t>
  </si>
  <si>
    <t>HEREDIA / SANTA BARBARA / JESUS</t>
  </si>
  <si>
    <t>HEREDIA / SANTA BARBARA / SANTO DOMINGO</t>
  </si>
  <si>
    <t>HEREDIA / SANTA BARBARA / PURABA</t>
  </si>
  <si>
    <t>HEREDIA / SAN RAFAEL / SAN RAFAEL</t>
  </si>
  <si>
    <t>HEREDIA / SAN RAFAEL / SAN JOSECITO</t>
  </si>
  <si>
    <t>HEREDIA / SAN RAFAEL / SANTIAGO</t>
  </si>
  <si>
    <t>HEREDIA / SAN RAFAEL / CONCEPCION</t>
  </si>
  <si>
    <t>HEREDIA / SAN ISIDRO / SAN ISIDRO</t>
  </si>
  <si>
    <t>HEREDIA / SAN ISIDRO / SAN JOSE</t>
  </si>
  <si>
    <t>HEREDIA / SAN ISIDRO / CONCEPCION</t>
  </si>
  <si>
    <t>HEREDIA / SAN ISIDRO / SAN FRANCISCO</t>
  </si>
  <si>
    <t>HEREDIA / BELEN / SAN ANTONIO</t>
  </si>
  <si>
    <t>HEREDIA / BELEN / ASUNCION</t>
  </si>
  <si>
    <t>HEREDIA / FLORES / SAN JOAQUIN</t>
  </si>
  <si>
    <t>HEREDIA / FLORES / BARRANTES</t>
  </si>
  <si>
    <t>HEREDIA / FLORES / LLORENTE</t>
  </si>
  <si>
    <t>HEREDIA / SAN PABLO / SAN PABLO</t>
  </si>
  <si>
    <t>HEREDIA / SARAPIQUI / PUERTO VIEJO</t>
  </si>
  <si>
    <t>HEREDIA / SARAPIQUI / LA VIRGEN</t>
  </si>
  <si>
    <t>HEREDIA / SARAPIQUI / LLANURAS DEL GASPAR</t>
  </si>
  <si>
    <t>HEREDIA / SARAPIQUI / CUREÑA</t>
  </si>
  <si>
    <t>GUANACASTE / LIBERIA / LIBERIA</t>
  </si>
  <si>
    <t>GUANACASTE / LIBERIA / CAÑAS DULCES</t>
  </si>
  <si>
    <t>GUANACASTE / LIBERIA / MAYORGA</t>
  </si>
  <si>
    <t>GUANACASTE / LIBERIA / NACASCOLO</t>
  </si>
  <si>
    <t>GUANACASTE / LIBERIA / CURUBANDE</t>
  </si>
  <si>
    <t>GUANACASTE / NICOYA / NICOYA</t>
  </si>
  <si>
    <t>GUANACASTE / NICOYA / MANSION</t>
  </si>
  <si>
    <t>GUANACASTE / NICOYA / SAN ANTONIO</t>
  </si>
  <si>
    <t>GUANACASTE / NICOYA / SAMARA</t>
  </si>
  <si>
    <t>GUANACASTE / NICOYA / NOSARA</t>
  </si>
  <si>
    <t>GUANACASTE / NICOYA / BELEN DE NOSARITA</t>
  </si>
  <si>
    <t>GUANACASTE / SANTA CRUZ / SANTA CRUZ</t>
  </si>
  <si>
    <t>GUANACASTE / SANTA CRUZ / BOLSON</t>
  </si>
  <si>
    <t>GUANACASTE / SANTA CRUZ / VEINTISIETE DE ABRIL</t>
  </si>
  <si>
    <t>GUANACASTE / SANTA CRUZ / TEMPATE</t>
  </si>
  <si>
    <t>GUANACASTE / SANTA CRUZ / CARTAGENA</t>
  </si>
  <si>
    <t>GUANACASTE / SANTA CRUZ / DIRIA</t>
  </si>
  <si>
    <t>GUANACASTE / SANTA CRUZ / CABO VELAS</t>
  </si>
  <si>
    <t>GUANACASTE / SANTA CRUZ / TAMARINDO</t>
  </si>
  <si>
    <t>GUANACASTE / BAGACES / BAGACES</t>
  </si>
  <si>
    <t>GUANACASTE / BAGACES / MOGOTE</t>
  </si>
  <si>
    <t>GUANACASTE / BAGACES / RIO NARANJO</t>
  </si>
  <si>
    <t>GUANACASTE / CARRILLO / FILADELFIA</t>
  </si>
  <si>
    <t>GUANACASTE / CARRILLO / PALMIRA</t>
  </si>
  <si>
    <t>GUANACASTE / CARRILLO / SARDINAL</t>
  </si>
  <si>
    <t>GUANACASTE / CARRILLO / BELEN</t>
  </si>
  <si>
    <t>GUANACASTE / CAÑAS / CAÑAS</t>
  </si>
  <si>
    <t>GUANACASTE / CAÑAS / PALMIRA</t>
  </si>
  <si>
    <t>GUANACASTE / CAÑAS / SAN MIGUEL</t>
  </si>
  <si>
    <t>GUANACASTE / CAÑAS / BEBEDERO</t>
  </si>
  <si>
    <t>GUANACASTE / CAÑAS / POROZAL</t>
  </si>
  <si>
    <t>GUANACASTE / ABANGARES / SIERRA</t>
  </si>
  <si>
    <t>GUANACASTE / ABANGARES / SAN JUAN</t>
  </si>
  <si>
    <t>GUANACASTE / ABANGARES / COLORADO</t>
  </si>
  <si>
    <t>GUANACASTE / TILARAN / TILARAN</t>
  </si>
  <si>
    <t>GUANACASTE / TILARAN / TRONADORA</t>
  </si>
  <si>
    <t>GUANACASTE / TILARAN / SANTA ROSA</t>
  </si>
  <si>
    <t>GUANACASTE / TILARAN / LIBANO</t>
  </si>
  <si>
    <t>GUANACASTE / TILARAN / ARENAL</t>
  </si>
  <si>
    <t>GUANACASTE / TILARAN / CABECERAS</t>
  </si>
  <si>
    <t>GUANACASTE / NANDAYURE / CARMONA</t>
  </si>
  <si>
    <t>GUANACASTE / NANDAYURE / SANTA RITA</t>
  </si>
  <si>
    <t>GUANACASTE / NANDAYURE / ZAPOTAL</t>
  </si>
  <si>
    <t>GUANACASTE / NANDAYURE / SAN PABLO</t>
  </si>
  <si>
    <t>GUANACASTE / NANDAYURE / PORVENIR</t>
  </si>
  <si>
    <t>GUANACASTE / NANDAYURE / BEJUCO</t>
  </si>
  <si>
    <t>GUANACASTE / LA CRUZ / LA CRUZ</t>
  </si>
  <si>
    <t>GUANACASTE / LA CRUZ / SANTA CECILIA</t>
  </si>
  <si>
    <t>GUANACASTE / LA CRUZ / SANTA ELENA</t>
  </si>
  <si>
    <t>GUANACASTE / HOJANCHA / HOJANCHA</t>
  </si>
  <si>
    <t>GUANACASTE / HOJANCHA / MONTE ROMO</t>
  </si>
  <si>
    <t>GUANACASTE / HOJANCHA / HUACAS</t>
  </si>
  <si>
    <t>GUANACASTE / HOJANCHA / MATAMBU</t>
  </si>
  <si>
    <t>PUNTARENAS / PUNTARENAS / PUNTARENAS</t>
  </si>
  <si>
    <t>PUNTARENAS / PUNTARENAS / PITAHAYA</t>
  </si>
  <si>
    <t>PUNTARENAS / PUNTARENAS / CHOMES</t>
  </si>
  <si>
    <t>PUNTARENAS / PUNTARENAS / LEPANTO</t>
  </si>
  <si>
    <t>PUNTARENAS / PUNTARENAS / PAQUERA</t>
  </si>
  <si>
    <t>PUNTARENAS / PUNTARENAS / MANZANILLO</t>
  </si>
  <si>
    <t>PUNTARENAS / PUNTARENAS / GUACIMAL</t>
  </si>
  <si>
    <t>PUNTARENAS / PUNTARENAS / BARRANCA</t>
  </si>
  <si>
    <t>PUNTARENAS / PUNTARENAS / ISLA DEL COCO</t>
  </si>
  <si>
    <t>PUNTARENAS / PUNTARENAS / COBANO</t>
  </si>
  <si>
    <t>PUNTARENAS / PUNTARENAS / CHACARITA</t>
  </si>
  <si>
    <t>PUNTARENAS / PUNTARENAS / CHIRA</t>
  </si>
  <si>
    <t>PUNTARENAS / PUNTARENAS / ACAPULCO</t>
  </si>
  <si>
    <t>PUNTARENAS / PUNTARENAS / EL ROBLE</t>
  </si>
  <si>
    <t>PUNTARENAS / PUNTARENAS / ARANCIBIA</t>
  </si>
  <si>
    <t>PUNTARENAS / ESPARZA / ESPIRITU SANTO</t>
  </si>
  <si>
    <t>PUNTARENAS / ESPARZA / SAN JUAN GRANDE</t>
  </si>
  <si>
    <t>PUNTARENAS / ESPARZA / MACACONA</t>
  </si>
  <si>
    <t>PUNTARENAS / ESPARZA / SAN RAFAEL</t>
  </si>
  <si>
    <t>PUNTARENAS / ESPARZA / SAN JERONIMO</t>
  </si>
  <si>
    <t>PUNTARENAS / ESPARZA / CALDERA</t>
  </si>
  <si>
    <t>PUNTARENAS / BUENOS AIRES / BUENOS AIRES</t>
  </si>
  <si>
    <t>PUNTARENAS / BUENOS AIRES / VOLCAN</t>
  </si>
  <si>
    <t>PUNTARENAS / BUENOS AIRES / POTRERO GRANDE</t>
  </si>
  <si>
    <t>PUNTARENAS / BUENOS AIRES / BORUCA</t>
  </si>
  <si>
    <t>PUNTARENAS / BUENOS AIRES / PILAS</t>
  </si>
  <si>
    <t>PUNTARENAS / BUENOS AIRES / COLINAS</t>
  </si>
  <si>
    <t>PUNTARENAS / BUENOS AIRES / CHANGUENA</t>
  </si>
  <si>
    <t>PUNTARENAS / BUENOS AIRES / BIOLLEY</t>
  </si>
  <si>
    <t>PUNTARENAS / BUENOS AIRES / BRUNKA</t>
  </si>
  <si>
    <t>PUNTARENAS / MONTES DE ORO / MIRAMAR</t>
  </si>
  <si>
    <t>PUNTARENAS / MONTES DE ORO / SAN ISIDRO</t>
  </si>
  <si>
    <t>PUNTARENAS / OSA / PUERTO CORTES</t>
  </si>
  <si>
    <t>PUNTARENAS / OSA / PALMAR</t>
  </si>
  <si>
    <t>PUNTARENAS / OSA / SIERPE</t>
  </si>
  <si>
    <t>PUNTARENAS / OSA / BAHIA BALLENA</t>
  </si>
  <si>
    <t>PUNTARENAS / OSA / PIEDRAS BLANCAS</t>
  </si>
  <si>
    <t>PUNTARENAS / OSA / BAHIA DRAKE</t>
  </si>
  <si>
    <t>PUNTARENAS / GOLFITO / GOLFITO</t>
  </si>
  <si>
    <t>PUNTARENAS / GOLFITO / GUAYCARA</t>
  </si>
  <si>
    <t>PUNTARENAS / GOLFITO / PAVON</t>
  </si>
  <si>
    <t>PUNTARENAS / COTO BRUS / SAN VITO</t>
  </si>
  <si>
    <t>PUNTARENAS / COTO BRUS / SABALITO</t>
  </si>
  <si>
    <t>PUNTARENAS / COTO BRUS / LIMONCITO</t>
  </si>
  <si>
    <t>PUNTARENAS / COTO BRUS / PITTIER</t>
  </si>
  <si>
    <t>PUNTARENAS / PARRITA / PARRITA</t>
  </si>
  <si>
    <t>PUNTARENAS / CORREDORES / CORREDOR</t>
  </si>
  <si>
    <t>PUNTARENAS / CORREDORES / LA CUESTA</t>
  </si>
  <si>
    <t>PUNTARENAS / CORREDORES / CANOAS</t>
  </si>
  <si>
    <t>PUNTARENAS / CORREDORES / LAUREL</t>
  </si>
  <si>
    <t>PUNTARENAS / GARABITO / JACO</t>
  </si>
  <si>
    <t>PUNTARENAS / GARABITO / TARCOLES</t>
  </si>
  <si>
    <t>LIMON / LIMON / LIMON</t>
  </si>
  <si>
    <t>LIMON / LIMON / VALLE LA ESTRELLA</t>
  </si>
  <si>
    <t>LIMON / LIMON / RIO BLANCO</t>
  </si>
  <si>
    <t>LIMON / LIMON / MATAMA</t>
  </si>
  <si>
    <t>LIMON / POCOCI / GUAPILES</t>
  </si>
  <si>
    <t>LIMON / POCOCI / JIMENEZ</t>
  </si>
  <si>
    <t>LIMON / POCOCI / ROXANA</t>
  </si>
  <si>
    <t>LIMON / POCOCI / CARIARI</t>
  </si>
  <si>
    <t>LIMON / POCOCI / COLORADO</t>
  </si>
  <si>
    <t>LIMON / SIQUIRRES / SIQUIRRES</t>
  </si>
  <si>
    <t>LIMON / SIQUIRRES / PACUARITO</t>
  </si>
  <si>
    <t>LIMON / SIQUIRRES / FLORIDA</t>
  </si>
  <si>
    <t>LIMON / SIQUIRRES / GERMANIA</t>
  </si>
  <si>
    <t>LIMON / SIQUIRRES / ALEGRIA</t>
  </si>
  <si>
    <t>LIMON / SIQUIRRES / REVENTAZON</t>
  </si>
  <si>
    <t>LIMON / TALAMANCA / BRATSI</t>
  </si>
  <si>
    <t>LIMON / TALAMANCA / SIXAOLA</t>
  </si>
  <si>
    <t>LIMON / TALAMANCA / CAHUITA</t>
  </si>
  <si>
    <t>LIMON / TALAMANCA / TELIRE</t>
  </si>
  <si>
    <t>LIMON / MATINA / MATINA</t>
  </si>
  <si>
    <t>LIMON / MATINA / BATAN</t>
  </si>
  <si>
    <t>LIMON / MATINA / CARRANDI</t>
  </si>
  <si>
    <t>LIMON / GUACIMO / GUACIMO</t>
  </si>
  <si>
    <t>LIMON / GUACIMO / MERCEDES</t>
  </si>
  <si>
    <t>LIMON / GUACIMO / POCORA</t>
  </si>
  <si>
    <t>LIMON / GUACIMO / RIO JIMENEZ</t>
  </si>
  <si>
    <t>LIMON / GUACIMO / DUACARI</t>
  </si>
  <si>
    <t>SAINT JUDE SCHOOL</t>
  </si>
  <si>
    <t>INSTITUTO DR. JAIM WEIZMAN</t>
  </si>
  <si>
    <t>COLEGIO LA SALLE</t>
  </si>
  <si>
    <t>COLEGIO HUMBOLDT</t>
  </si>
  <si>
    <t>COLEGIO BILINGÜE SAN FRANCISCO DE ASIS</t>
  </si>
  <si>
    <t>COLEGIO BILINGÜE DEL VALLE</t>
  </si>
  <si>
    <t>COLEGIO BILINGÜE LA SABANA</t>
  </si>
  <si>
    <t>SANTA SOFIA COLEGIO BILINGÜE</t>
  </si>
  <si>
    <t>INTERNATIONAL ROYAL SCHOOL</t>
  </si>
  <si>
    <t>COLEGIO BENJAMIN FRANKLIN</t>
  </si>
  <si>
    <t>SAINT EDWARD SCHOOL</t>
  </si>
  <si>
    <t>SAINT JOSSELIN DAY SCHOOL AND COLLEGE</t>
  </si>
  <si>
    <t>COLEGIO BILINGÜE CIUDAD BLANCA</t>
  </si>
  <si>
    <t>INSTITUTO PEDAGOGICO SAGRADA FAMILIA</t>
  </si>
  <si>
    <t>FRANZ LISZT SCHOOL</t>
  </si>
  <si>
    <t>CENTRO DE INCLUSION EDUCATIVA CIENAK</t>
  </si>
  <si>
    <t>CENTRO EDUCATIVO NARANJO BILINGÜE</t>
  </si>
  <si>
    <t>COSTA BALLENA</t>
  </si>
  <si>
    <t>Ubicacion1</t>
  </si>
  <si>
    <t>SEP INTERNATIONAL SCHOOL</t>
  </si>
  <si>
    <t>ECOTURISTICO DEL PACIFICO</t>
  </si>
  <si>
    <t>COLEGIO BILINGÜE SONNY S.A. CBC</t>
  </si>
  <si>
    <t>GOLDEN VALLEY SCHOOL-HEREDIA-</t>
  </si>
  <si>
    <t>SIBÖ FORMACION INTEGRAL</t>
  </si>
  <si>
    <t>COMPLEJO EDUCATIVO SANTA LUCIA</t>
  </si>
  <si>
    <t>LIMON</t>
  </si>
  <si>
    <t>SANDRA ARTAVIA ORTEGA</t>
  </si>
  <si>
    <t>HEYNER PEREIRA CHAVES</t>
  </si>
  <si>
    <t xml:space="preserve">SAN JOSE / MORA / PIEDRAS NEGRAS </t>
  </si>
  <si>
    <t xml:space="preserve">SAN JOSE / GOICOECHEA / SAN FRANCISCO </t>
  </si>
  <si>
    <t xml:space="preserve">SAN JOSE / TIBAS / SAN JUAN  </t>
  </si>
  <si>
    <t xml:space="preserve">SAN JOSE / TIBAS / CINCO ESQUINAS </t>
  </si>
  <si>
    <t>SAN JOSE / PEREZ ZELEDON / SAN ISIDRO DEL GENERAL</t>
  </si>
  <si>
    <t>SAN JOSE / PEREZ ZELEDON / GENERAL</t>
  </si>
  <si>
    <t>SAN JOSE / LEON CORTES / SAN PABLO</t>
  </si>
  <si>
    <t>SAN JOSE / LEON CORTES / SAN ANDRES</t>
  </si>
  <si>
    <t>SAN JOSE / LEON CORTES / LLANO BONITO</t>
  </si>
  <si>
    <t>SAN JOSE / LEON CORTES / SAN ISIDRO</t>
  </si>
  <si>
    <t>SAN JOSE / LEON CORTES / SANTA CRUZ</t>
  </si>
  <si>
    <t>SAN JOSE / LEON CORTES / SAN ANTONIO</t>
  </si>
  <si>
    <t xml:space="preserve">ALAJUELA / SAN RAMON / PIEDADES NORTE </t>
  </si>
  <si>
    <t xml:space="preserve">ALAJUELA / SAN RAMON / PEÑAS BLANCAS </t>
  </si>
  <si>
    <t>ALAJUELA / NARANJO / ROSARIO</t>
  </si>
  <si>
    <t xml:space="preserve">ALAJUELA / POAS / SABANA REDONDA </t>
  </si>
  <si>
    <t xml:space="preserve">ALAJUELA / OROTINA / HACIENDA VIEJA </t>
  </si>
  <si>
    <t xml:space="preserve">ALAJUELA / SAN CARLOS / AGUAS ZARCAS </t>
  </si>
  <si>
    <t>ALAJUELA / SAN CARLOS / FORTUNA</t>
  </si>
  <si>
    <t>ALAJUELA / ZARCERO / TAPESCO</t>
  </si>
  <si>
    <t>ALAJUELA / UPALA / SAN JOSE (PIZOTE)</t>
  </si>
  <si>
    <t>CARTAGO / CARTAGO / AGUACALIENTE (SAN FRANCISCO)</t>
  </si>
  <si>
    <t>CARTAGO / CARTAGO / GUADALUPE (ARENILLA)</t>
  </si>
  <si>
    <t xml:space="preserve">CARTAGO / CARTAGO / DULCE NOMBRE  </t>
  </si>
  <si>
    <t>CARTAGO / PARAISO / BIRRISITO</t>
  </si>
  <si>
    <t xml:space="preserve">CARTAGO / LA UNION / DULCE NOMBRE  </t>
  </si>
  <si>
    <t>CARTAGO / JIMENEZ / LA VICTORIA</t>
  </si>
  <si>
    <t>CARTAGO / EL GUARCO / TEJAR</t>
  </si>
  <si>
    <t>HEREDIA / SAN RAFAEL / ANGELES</t>
  </si>
  <si>
    <t>HEREDIA / BELEN / RIBERA</t>
  </si>
  <si>
    <t>HEREDIA / SAN PABLO / RINCO DE SABANILLA</t>
  </si>
  <si>
    <t>HEREDIA / SARAPIQUI / HORQUETAS</t>
  </si>
  <si>
    <t xml:space="preserve">GUANACASTE / NICOYA / QUEBRADA HONDA </t>
  </si>
  <si>
    <t>GUANACASTE / SANTA CRUZ / CUAJINIQUIL</t>
  </si>
  <si>
    <t>GUANACASTE / BAGACES / FORTUNA</t>
  </si>
  <si>
    <t xml:space="preserve">GUANACASTE / TILARAN / QUEBRADA GRANDE </t>
  </si>
  <si>
    <t xml:space="preserve">GUANACASTE / TILARAN / TIERRAS MORENAS </t>
  </si>
  <si>
    <t xml:space="preserve">GUANACASTE / HOJANCHA / PUERTO CARRILLO </t>
  </si>
  <si>
    <t>PUNTARENAS / MONTES DE ORO / UNION</t>
  </si>
  <si>
    <t>PUNTARENAS / AGUIRRE / QUEPOS</t>
  </si>
  <si>
    <t>PUNTARENAS / AGUIRRE / SAVEGRE</t>
  </si>
  <si>
    <t>PUNTARENAS / AGUIRRE / NARANJITO</t>
  </si>
  <si>
    <t>PUNTARENAS / COTO BRUS / AGUABUENA</t>
  </si>
  <si>
    <t>PUNTARENAS / COTO BRUS / GUTIERREZ BROWN</t>
  </si>
  <si>
    <t>PUNTARENAS / GARABITO / LAGUNILLAS</t>
  </si>
  <si>
    <t>PUNTARENAS / MONTEVERDE / MONTEVERDE</t>
  </si>
  <si>
    <t>PUNTARENAS / PUERTO JIMENEZ / PUERTO JIMENEZ</t>
  </si>
  <si>
    <t>LIMON / POCOCI / RITA</t>
  </si>
  <si>
    <t>LIMON / SIQUIRRES / CAIRO</t>
  </si>
  <si>
    <t>BARRIO SINAI</t>
  </si>
  <si>
    <t>PUBLICA</t>
  </si>
  <si>
    <t>GRETHEL AVILA VARGAS</t>
  </si>
  <si>
    <t>GUILLERMO ZUÑIGA CERDAS</t>
  </si>
  <si>
    <t>JORGE GAMBOA ZUÑIGA</t>
  </si>
  <si>
    <t>100 M NORTE DE LA MUNICIPALIDAD DE OSA</t>
  </si>
  <si>
    <t>JOSE JOAQUIN CORDERO MOYA</t>
  </si>
  <si>
    <t>00603</t>
  </si>
  <si>
    <t>COLEGIO SAN BENEDICTO</t>
  </si>
  <si>
    <t>LIVING HOPE</t>
  </si>
  <si>
    <t>CEDIC HIGH SCHOOL</t>
  </si>
  <si>
    <t>COMPLEJO EDUCATIVO SANANGEL</t>
  </si>
  <si>
    <t>RAYO DE LUZ DEL SUR S.A.</t>
  </si>
  <si>
    <t>GREEN HOUSE SCHOOL</t>
  </si>
  <si>
    <t>CENTRO EDUCATIVO JOURNEY SCHOOL OF COSTA RICA</t>
  </si>
  <si>
    <t>MUNDO DA CRIANÇA</t>
  </si>
  <si>
    <t>ADVENTISTA DE MONTEVERDE</t>
  </si>
  <si>
    <t>MOVIMIENTO EDUCATIVO TAMARINDO</t>
  </si>
  <si>
    <t>Adaptaciones</t>
  </si>
  <si>
    <t>No aplica</t>
  </si>
  <si>
    <t>Servicios</t>
  </si>
  <si>
    <t>Servicio de Biblioteca</t>
  </si>
  <si>
    <t>Planes de Gestión de Riesgos</t>
  </si>
  <si>
    <t>Comité para la Gestión del Riesgo</t>
  </si>
  <si>
    <t>Servicio de Internet</t>
  </si>
  <si>
    <t>Página WEB</t>
  </si>
  <si>
    <t>Sala de Lactancia</t>
  </si>
  <si>
    <t>Cuenta la institución con Sala(s) para lactancia?</t>
  </si>
  <si>
    <t>Tiene Sala de Lactancia</t>
  </si>
  <si>
    <t>3.1</t>
  </si>
  <si>
    <t>¿La sala de lactancia cuenta con las condiciones establecidas en el artículo 4*?</t>
  </si>
  <si>
    <t>No tiene Sala de Lactancia</t>
  </si>
  <si>
    <t>3.2</t>
  </si>
  <si>
    <t>Falta de presupuesto</t>
  </si>
  <si>
    <t>Falta de infraestructura</t>
  </si>
  <si>
    <t>No es necesario por la cantidad de mujeres que asisten a la institución</t>
  </si>
  <si>
    <t>Desconocimiento de la normativa jurídica **</t>
  </si>
  <si>
    <t>Se abastece de agua por</t>
  </si>
  <si>
    <t>Tubería dentro del Centro Educativo</t>
  </si>
  <si>
    <t>Tubería fuera del Centro Educativo, pero dentro del lote o edificio</t>
  </si>
  <si>
    <t>Tubería fuera del lote o edificio</t>
  </si>
  <si>
    <t>No tiene por tubería</t>
  </si>
  <si>
    <t>El Agua proviene de</t>
  </si>
  <si>
    <t>Acueducto Rural o Comunal (ASADAS o CAAR)</t>
  </si>
  <si>
    <t>Acueducto Municipal</t>
  </si>
  <si>
    <t>Acueducto A y A</t>
  </si>
  <si>
    <t>Acueducto de una Empresa o Cooperativa</t>
  </si>
  <si>
    <t>Pozo con tanque elevado</t>
  </si>
  <si>
    <t>Pozo sin sistema de extracción de agua</t>
  </si>
  <si>
    <t>Río, quebrada o naciente</t>
  </si>
  <si>
    <t>Lluvia u otro</t>
  </si>
  <si>
    <t>Servicios Sanitarios están conectados a</t>
  </si>
  <si>
    <t>Alcantarilla o Cloaca</t>
  </si>
  <si>
    <t>Tanque Séptico</t>
  </si>
  <si>
    <t>Tanque Séptico con tratamiento (fosa biológica)</t>
  </si>
  <si>
    <t>Tiene salida directa a acequia, zanja, río o estero</t>
  </si>
  <si>
    <t>Es de hueco, pozo negro o letrina</t>
  </si>
  <si>
    <t>Luz eléctrica</t>
  </si>
  <si>
    <t>ICE o CNFL</t>
  </si>
  <si>
    <t>ESPH o JASEC</t>
  </si>
  <si>
    <t>Cooperativa</t>
  </si>
  <si>
    <t>Panel Solar</t>
  </si>
  <si>
    <t>Planta privada</t>
  </si>
  <si>
    <t>No hay luz eléctrica</t>
  </si>
  <si>
    <t>Comparte el edificio</t>
  </si>
  <si>
    <t>Observaciones</t>
  </si>
  <si>
    <t>En buen
estado</t>
  </si>
  <si>
    <t>Sala para Lactancia</t>
  </si>
  <si>
    <t>Computadora Portátil</t>
  </si>
  <si>
    <t>Conectadas a Internet</t>
  </si>
  <si>
    <t>CUADRO 16</t>
  </si>
  <si>
    <t>Ubicación (Provincia/Cantón/Distrito):</t>
  </si>
  <si>
    <t>Sellos</t>
  </si>
  <si>
    <t>Nombre Director (a):</t>
  </si>
  <si>
    <t>Nombre Supervisor (a):</t>
  </si>
  <si>
    <t>Teléfono Supervisión:</t>
  </si>
  <si>
    <t>CUADRO 2</t>
  </si>
  <si>
    <t>PCD</t>
  </si>
  <si>
    <t>ALAJUELA / OROTINA / LA CEIBA</t>
  </si>
  <si>
    <t>ALAJUELA / SAN CARLOS / LA TIGRA</t>
  </si>
  <si>
    <t>ALAJUELA / SAN CARLOS / LA PALMERA</t>
  </si>
  <si>
    <t>CARTAGO / TURRIALBA / EL CHIRRIPO</t>
  </si>
  <si>
    <t>GUANACASTE / ABANGARES / LAS JUNTAS</t>
  </si>
  <si>
    <t>GUANACASTE / LA CRUZ / LA GARITA</t>
  </si>
  <si>
    <t>LIMON / POCOCI / LA COLONIA</t>
  </si>
  <si>
    <t>Administrativos</t>
  </si>
  <si>
    <t>Técnicos-Docentes</t>
  </si>
  <si>
    <t>25</t>
  </si>
  <si>
    <t>23</t>
  </si>
  <si>
    <t>24</t>
  </si>
  <si>
    <t>22</t>
  </si>
  <si>
    <t>27</t>
  </si>
  <si>
    <t>COLEGIO CIENTIFICO BILINGÜE REINA DE LOS ANGELES</t>
  </si>
  <si>
    <t>21</t>
  </si>
  <si>
    <t>26</t>
  </si>
  <si>
    <t>NEW HORIZON CHRISTIAN SCHOOL</t>
  </si>
  <si>
    <t>NUEVOS HORIZONTES ESCOLARES</t>
  </si>
  <si>
    <t>SUN VIEW SCHOOL</t>
  </si>
  <si>
    <t>TELEFONO3</t>
  </si>
  <si>
    <t>SUPERVISOR</t>
  </si>
  <si>
    <t>TELEFONO4</t>
  </si>
  <si>
    <t>-</t>
  </si>
  <si>
    <t>HATILLO</t>
  </si>
  <si>
    <t>LAYMAN RODRIGUEZ UMAÑA</t>
  </si>
  <si>
    <t>MONTES DE OCA</t>
  </si>
  <si>
    <t>WALTER CERDAS MONTANO</t>
  </si>
  <si>
    <t>GUANACASTE</t>
  </si>
  <si>
    <t>MARIA CRISTINA MARTINEZ CALERO</t>
  </si>
  <si>
    <t>ROLANDO PIZARRO PIZARRO</t>
  </si>
  <si>
    <t>LEICELL ARCE CAMPOS</t>
  </si>
  <si>
    <t>SAN RAMON</t>
  </si>
  <si>
    <t>POCOCI</t>
  </si>
  <si>
    <t>LAURA ASTORGA AGUILAR</t>
  </si>
  <si>
    <t>OROTINA</t>
  </si>
  <si>
    <t>SAN ISIDRO DE EL GENERAL</t>
  </si>
  <si>
    <t>GRETTEL MARIA MORALES ROJAS</t>
  </si>
  <si>
    <t>ALONSO MORA VALVERDE</t>
  </si>
  <si>
    <t>GOICOECHEA</t>
  </si>
  <si>
    <t>GUADALUPE</t>
  </si>
  <si>
    <t>ARIEL EDUARDO MENDEZ MURILLO</t>
  </si>
  <si>
    <t>HANNIA AVILA QUIROS</t>
  </si>
  <si>
    <t>GARABITO</t>
  </si>
  <si>
    <t>JACO</t>
  </si>
  <si>
    <t>YESSENIA RUIZ MATARRITA</t>
  </si>
  <si>
    <t>TALAMANCA</t>
  </si>
  <si>
    <t>CORREDORES</t>
  </si>
  <si>
    <t>FANNY CANO SALAZAR</t>
  </si>
  <si>
    <t>LUIS FRANCISCO QUESADA MENDEZ</t>
  </si>
  <si>
    <t>QUEPOS</t>
  </si>
  <si>
    <t>ROSEMARY SALAZAR MURILLO</t>
  </si>
  <si>
    <t>JUAN MARTIN ROJAS GOMEZ</t>
  </si>
  <si>
    <t>COTO BRUS</t>
  </si>
  <si>
    <t>MARCO TULIO CASTILLO AGÜERO</t>
  </si>
  <si>
    <t>MORA</t>
  </si>
  <si>
    <t>NANCY ZUÑIGA MONTERO</t>
  </si>
  <si>
    <t>KATTIA SALAZAR ARROYO</t>
  </si>
  <si>
    <t>GUACIMO</t>
  </si>
  <si>
    <t>ROXANA MUÑOZ RIVERA</t>
  </si>
  <si>
    <t>ZAIDA ALFARO ESQUIVEL</t>
  </si>
  <si>
    <t>DANILO BRENES NAVARRO</t>
  </si>
  <si>
    <t>NARANJO</t>
  </si>
  <si>
    <t>OSA</t>
  </si>
  <si>
    <t>CINTHYA MORA SOLIS</t>
  </si>
  <si>
    <t>ORLANDO CHACON ARTAVIA</t>
  </si>
  <si>
    <t>JENNIFER AYMERICH BOLAÑOS</t>
  </si>
  <si>
    <t>TARRAZU</t>
  </si>
  <si>
    <t>IVETTE VILLALOBOS CARRANZA</t>
  </si>
  <si>
    <t>FRANCISCO JAVIER FALLAS SOTO</t>
  </si>
  <si>
    <t>ELENA PICADO NARANJO</t>
  </si>
  <si>
    <t>JOHNNY SANCHEZ SOLANO</t>
  </si>
  <si>
    <t>MARJORIE RODRIGUEZ CARRANZA</t>
  </si>
  <si>
    <t>OSCAR LUIS VILLALOBOS VARGAS</t>
  </si>
  <si>
    <t>ROSSE BERLY GOMEZ CHEVES</t>
  </si>
  <si>
    <t>ESPIRITU SANTO</t>
  </si>
  <si>
    <t>CORREDOR</t>
  </si>
  <si>
    <t>CARIARI</t>
  </si>
  <si>
    <t>RICHARTH AVILA HERNANDEZ</t>
  </si>
  <si>
    <t>LILIAM VARGAS PEREZ</t>
  </si>
  <si>
    <t>TELIRE</t>
  </si>
  <si>
    <t>BETTY HERNANDEZ TORRES</t>
  </si>
  <si>
    <t>MATINA</t>
  </si>
  <si>
    <t>GUILLERMO WALESS CAMBEL</t>
  </si>
  <si>
    <t>PUERTO CORTES</t>
  </si>
  <si>
    <t>RIGOBERTO ROMAN GONZALEZ</t>
  </si>
  <si>
    <t>HORQUETAS</t>
  </si>
  <si>
    <t>FRANKLIN SOLANO CASTRO</t>
  </si>
  <si>
    <t>MARIA PATRICIA HERNANDEZ MOLINA</t>
  </si>
  <si>
    <t>PARRITA</t>
  </si>
  <si>
    <t>JOSE FABIAN BADILLA LEIVA</t>
  </si>
  <si>
    <t>COPEY</t>
  </si>
  <si>
    <t>(3)
De los estudiantes anotados en la columna (1), 
indique los que 
 SON ALFABETIZADOS</t>
  </si>
  <si>
    <t>Italiano</t>
  </si>
  <si>
    <t>Alemán</t>
  </si>
  <si>
    <t>Portugués</t>
  </si>
  <si>
    <t>Mandarín</t>
  </si>
  <si>
    <t>SAN JOSE / PURISCAL / CANDELARITA</t>
  </si>
  <si>
    <t>ALAJUELA / PALMARES / LA GRANJA</t>
  </si>
  <si>
    <t>ALAJUELA / OROTINA / EL MASTATE</t>
  </si>
  <si>
    <t>HEREDIA / BARVA / PUENTE SALAS</t>
  </si>
  <si>
    <t>CENSO ESCOLAR 2026 -- INFORME INICIAL</t>
  </si>
  <si>
    <t>Renombre este archivo Excel como se indica seguidamente:</t>
  </si>
  <si>
    <t>Centro Educativo:</t>
  </si>
  <si>
    <t>Código_DAE:</t>
  </si>
  <si>
    <t>Código Saber:</t>
  </si>
  <si>
    <t>Teléfono del Centro Educativo -1:</t>
  </si>
  <si>
    <t>Teléfono del Centro Educativo -2:</t>
  </si>
  <si>
    <t>Firma Director (a)</t>
  </si>
  <si>
    <t>Los números telefónicos que se registren en estos espacios serán públicos y podrán ser publicados en páginas del MEP de acceso libre para facilitar consultas, investigaciones y el contacto con el centro educativo. Si no desea que un número celular sea público, no lo incluya.</t>
  </si>
  <si>
    <t>Firma Supervisor (a)</t>
  </si>
  <si>
    <t>Los estudiantes con Discapacidad o Condición, ¿reciben algún Servicio de Apoyo Educativo?</t>
  </si>
  <si>
    <t>Teléfono contacto Director (a):</t>
  </si>
  <si>
    <t>NCODINS</t>
  </si>
  <si>
    <t>COD_SABER</t>
  </si>
  <si>
    <t>CIRCUITO</t>
  </si>
  <si>
    <t>ORDEN</t>
  </si>
  <si>
    <t>NIVEL-2</t>
  </si>
  <si>
    <t>RAMA2</t>
  </si>
  <si>
    <t>RAMA_4</t>
  </si>
  <si>
    <t>DEPENDENCIA</t>
  </si>
  <si>
    <t>ZONA1</t>
  </si>
  <si>
    <t>PRCADI</t>
  </si>
  <si>
    <t>UBICACION</t>
  </si>
  <si>
    <t>NOM_MIDE</t>
  </si>
  <si>
    <t>EMAIL</t>
  </si>
  <si>
    <t>TELEFONO1</t>
  </si>
  <si>
    <t>TELEFONO2</t>
  </si>
  <si>
    <t>UP/IEGB</t>
  </si>
  <si>
    <t>PLAN_N</t>
  </si>
  <si>
    <t>SECC</t>
  </si>
  <si>
    <t>CODSECC</t>
  </si>
  <si>
    <t>NOM_SECC</t>
  </si>
  <si>
    <t>BI</t>
  </si>
  <si>
    <t>URBANA</t>
  </si>
  <si>
    <t>NO</t>
  </si>
  <si>
    <t>LOS ANGELES SCHOOL, FRAILES DOMINICOS</t>
  </si>
  <si>
    <t>22596011</t>
  </si>
  <si>
    <t>RURAL</t>
  </si>
  <si>
    <t>24166355</t>
  </si>
  <si>
    <t>21004869</t>
  </si>
  <si>
    <t>GEORGINA JARA LE MAIRE</t>
  </si>
  <si>
    <t>22254561</t>
  </si>
  <si>
    <t>SAN JOSE / TIBAS / SAN JUAN</t>
  </si>
  <si>
    <t>22407361</t>
  </si>
  <si>
    <t>COLEGIO NUESTRA SEÑORA DE SION</t>
  </si>
  <si>
    <t>22340456</t>
  </si>
  <si>
    <t>SAN JOSE / PEREZ ZELEDON / SAN ISIDRO DE EL GENERAL</t>
  </si>
  <si>
    <t>BRUNCA</t>
  </si>
  <si>
    <t>27718453</t>
  </si>
  <si>
    <t>27725128</t>
  </si>
  <si>
    <t>24456978</t>
  </si>
  <si>
    <t>FRANCISCO CORELLA ROJAS</t>
  </si>
  <si>
    <t>PACIFICO CENTRAL</t>
  </si>
  <si>
    <t>24289926</t>
  </si>
  <si>
    <t>24500036</t>
  </si>
  <si>
    <t>KATERINE RAMIREZ GONZALEZ</t>
  </si>
  <si>
    <t>24531403</t>
  </si>
  <si>
    <t>HUETAR NORTE</t>
  </si>
  <si>
    <t>COLEGIO AGROPECUARIO DE SAN CARLOS</t>
  </si>
  <si>
    <t>25520752</t>
  </si>
  <si>
    <t>BOLIVAR VILLANUEVA VILLALOBOS</t>
  </si>
  <si>
    <t>25750123</t>
  </si>
  <si>
    <t>SECCION NOCTURNA ACADEMICA DE PARAISO</t>
  </si>
  <si>
    <t>22792767</t>
  </si>
  <si>
    <t>22604275</t>
  </si>
  <si>
    <t>22375389</t>
  </si>
  <si>
    <t>FALSO</t>
  </si>
  <si>
    <t>22623025</t>
  </si>
  <si>
    <t>27666283</t>
  </si>
  <si>
    <t>EL INVU</t>
  </si>
  <si>
    <t>26711140</t>
  </si>
  <si>
    <t>00575</t>
  </si>
  <si>
    <t>00827</t>
  </si>
  <si>
    <t>26692611</t>
  </si>
  <si>
    <t>JOHANNA MARIA AMPIE GUZMAN</t>
  </si>
  <si>
    <t>26799174</t>
  </si>
  <si>
    <t>26611133</t>
  </si>
  <si>
    <t>EVELIA BARQUERO NUÑEZ</t>
  </si>
  <si>
    <t>26355272</t>
  </si>
  <si>
    <t>27300722</t>
  </si>
  <si>
    <t>PALMAR</t>
  </si>
  <si>
    <t>PALMAR NORTE</t>
  </si>
  <si>
    <t>OLMAN ALBAN SALAZAR UREÑA</t>
  </si>
  <si>
    <t>27866209</t>
  </si>
  <si>
    <t>PUNTARENAS / QUEPOS / QUEPOS</t>
  </si>
  <si>
    <t>JUNTA NARANJO</t>
  </si>
  <si>
    <t>27740318</t>
  </si>
  <si>
    <t>INVU LA ROTONDA</t>
  </si>
  <si>
    <t>ROSALBA JIMENEZ CISNEROS</t>
  </si>
  <si>
    <t>27750256</t>
  </si>
  <si>
    <t>GUAYCARA</t>
  </si>
  <si>
    <t>27733387</t>
  </si>
  <si>
    <t>LA JULIETA</t>
  </si>
  <si>
    <t>GENIER JESUS JIMENEZ CHAVARRIA</t>
  </si>
  <si>
    <t>27799004</t>
  </si>
  <si>
    <t>LA CUESTA</t>
  </si>
  <si>
    <t>DEIVIN JOSE RODRIGUEZ RAMIREZ</t>
  </si>
  <si>
    <t>27322287</t>
  </si>
  <si>
    <t>HUETAR CARIBE</t>
  </si>
  <si>
    <t>22017169</t>
  </si>
  <si>
    <t>CENTRO</t>
  </si>
  <si>
    <t>27111497</t>
  </si>
  <si>
    <t>27685436</t>
  </si>
  <si>
    <t>BATAN</t>
  </si>
  <si>
    <t>27186207</t>
  </si>
  <si>
    <t>27165048</t>
  </si>
  <si>
    <t>KATTIA VILLALOBOS VALDEZ</t>
  </si>
  <si>
    <t>27725147</t>
  </si>
  <si>
    <t>83768761</t>
  </si>
  <si>
    <t>104297-00</t>
  </si>
  <si>
    <t>00303</t>
  </si>
  <si>
    <t>4825</t>
  </si>
  <si>
    <t>NOCTURNO BRAULIO CARRILLO COLINA</t>
  </si>
  <si>
    <t>ACADEMICA NOCTURNA</t>
  </si>
  <si>
    <t>DE LA BOMBA SAN JUAN, 200 M OESTE Y 50 M AL SUR</t>
  </si>
  <si>
    <t>col.nocturnobrauliocarrillo@mep.go.cr</t>
  </si>
  <si>
    <t>40817179</t>
  </si>
  <si>
    <t>SILVIA ELENA FERNANDEZ GUTIERREZ</t>
  </si>
  <si>
    <t>104296-00</t>
  </si>
  <si>
    <t>00305</t>
  </si>
  <si>
    <t>4824</t>
  </si>
  <si>
    <t>NOCTURNO DE HATILLO</t>
  </si>
  <si>
    <t>COSTADO NORTE DE LA CIUDAD DEPORTIVA BN ARENA</t>
  </si>
  <si>
    <t>col.nocturnodehatillo@mep.go.cr</t>
  </si>
  <si>
    <t>24455665</t>
  </si>
  <si>
    <t>VINICIO CABRERA CABRERA</t>
  </si>
  <si>
    <t>70980693</t>
  </si>
  <si>
    <t>22544090</t>
  </si>
  <si>
    <t>104299-00</t>
  </si>
  <si>
    <t>4837</t>
  </si>
  <si>
    <t>NOCTURNO DESAMPARADOS</t>
  </si>
  <si>
    <t>FRENTE AL CENTRO COMERCIAL MAS X MENOS</t>
  </si>
  <si>
    <t>lic.nocturnodedesamparados@mep.go.cr</t>
  </si>
  <si>
    <t>ALVARO BARAHONA ORTEGA</t>
  </si>
  <si>
    <t>22513148</t>
  </si>
  <si>
    <t>104331-00</t>
  </si>
  <si>
    <t>00307</t>
  </si>
  <si>
    <t>4888</t>
  </si>
  <si>
    <t>NOCTURNO DE LA CUESTA</t>
  </si>
  <si>
    <t>BARRIO EL COLEGIO</t>
  </si>
  <si>
    <t>2 KM AL SUR DE LA ADUANA DE PASO CANOAS</t>
  </si>
  <si>
    <t>col.nocturnolacuesta@mep.go.cr</t>
  </si>
  <si>
    <t>27321350</t>
  </si>
  <si>
    <t>104295-00</t>
  </si>
  <si>
    <t>00308</t>
  </si>
  <si>
    <t>4822</t>
  </si>
  <si>
    <t>NOCTURNO JOSE JOAQUIN JIMENEZ NUÑEZ</t>
  </si>
  <si>
    <t>300 OESTE DEL PALACIO MUNICIPAL</t>
  </si>
  <si>
    <t>lic.josejoaquinjimenez@mep.go.cr</t>
  </si>
  <si>
    <t>JUAN PABLO CASTRO GUTIERREZ</t>
  </si>
  <si>
    <t>88585884</t>
  </si>
  <si>
    <t>104300-00</t>
  </si>
  <si>
    <t>00310</t>
  </si>
  <si>
    <t>4838</t>
  </si>
  <si>
    <t>NOCTURNO DE PURISCAL</t>
  </si>
  <si>
    <t>50 NORTE DEL BANCO NACIONAL, CALLE 3, AVENIDAS CENTRAL Y PRIMERA</t>
  </si>
  <si>
    <t>lic.nocturnodepuriscal@mep.go.cr</t>
  </si>
  <si>
    <t>24160009</t>
  </si>
  <si>
    <t>104301-00</t>
  </si>
  <si>
    <t>00311</t>
  </si>
  <si>
    <t>4839</t>
  </si>
  <si>
    <t>NOCTURNO DE CIUDAD COLON</t>
  </si>
  <si>
    <t>600 ESTE DE LA BOMBA DELTA</t>
  </si>
  <si>
    <t>lic.nocturnociudadcolon@mep.go.cr</t>
  </si>
  <si>
    <t>21071700 Ext.2</t>
  </si>
  <si>
    <t>JUAN CARLOS ULLOA SILES</t>
  </si>
  <si>
    <t>21071700  Ext.2</t>
  </si>
  <si>
    <t>24165218 Ext.2329</t>
  </si>
  <si>
    <t>104302-00</t>
  </si>
  <si>
    <t>00312</t>
  </si>
  <si>
    <t>4840</t>
  </si>
  <si>
    <t>NOCTURNO DE PEREZ ZELEDON</t>
  </si>
  <si>
    <t>BARRIO LICEO UNESCO</t>
  </si>
  <si>
    <t>150 NORTE DE LA ANTIGUA U LATINA</t>
  </si>
  <si>
    <t>lic.nocturnoperezzeledon@mep.go.cr</t>
  </si>
  <si>
    <t>ANAYS VARGAS ACOSTA</t>
  </si>
  <si>
    <t>86152990</t>
  </si>
  <si>
    <t>89900202</t>
  </si>
  <si>
    <t>104307-00</t>
  </si>
  <si>
    <t>00313</t>
  </si>
  <si>
    <t>4848</t>
  </si>
  <si>
    <t>NOCTURNO DE PALMARES</t>
  </si>
  <si>
    <t>FRENTE A LOS BOMBEROS, PALMARES CENTRO</t>
  </si>
  <si>
    <t>col.nocturnodepalmares@mep.go.cr</t>
  </si>
  <si>
    <t>24531322</t>
  </si>
  <si>
    <t>SOFIA RODRIGUEZ CHAVES</t>
  </si>
  <si>
    <t>104304-00</t>
  </si>
  <si>
    <t>00314</t>
  </si>
  <si>
    <t>4842</t>
  </si>
  <si>
    <t>NOCTURNO MIGUEL OBREGON LIZANO</t>
  </si>
  <si>
    <t>COSTADO NORTE DE LA PLAZA</t>
  </si>
  <si>
    <t>col.nocturnomiguelobregon@mep.go.cr</t>
  </si>
  <si>
    <t>DIDIER FLORES ESPINOZA</t>
  </si>
  <si>
    <t>24306544</t>
  </si>
  <si>
    <t>24433490</t>
  </si>
  <si>
    <t>104305-00</t>
  </si>
  <si>
    <t>00315</t>
  </si>
  <si>
    <t>4843</t>
  </si>
  <si>
    <t>NOCTURNO DE GRECIA</t>
  </si>
  <si>
    <t>1 KM AL NORTE IGLESIA LAS MERCEDES DE GRECIA</t>
  </si>
  <si>
    <t>lic.nocturnodegrecia@mep.go.cr</t>
  </si>
  <si>
    <t>24443019</t>
  </si>
  <si>
    <t>MAUREEN QUESADA MURILLO</t>
  </si>
  <si>
    <t>24448039</t>
  </si>
  <si>
    <t>104308-00</t>
  </si>
  <si>
    <t>00316</t>
  </si>
  <si>
    <t>4849</t>
  </si>
  <si>
    <t>NOCTURNO JULIAN VOLIO LLORENTE</t>
  </si>
  <si>
    <t>COSTADO SUR DE LA CORTE DE JUSTICIA SN RAMON</t>
  </si>
  <si>
    <t>lic.noctjulianvoliollorente@mep.go.cr</t>
  </si>
  <si>
    <t>LUIS GUILLERMO RUIZ VARGAS</t>
  </si>
  <si>
    <t>104309-00</t>
  </si>
  <si>
    <t>00317</t>
  </si>
  <si>
    <t>4850</t>
  </si>
  <si>
    <t>NOCTURNO DE NARANJO</t>
  </si>
  <si>
    <t>150 M NORTE DEL ASILO DE ANCIANOS, NARANJO</t>
  </si>
  <si>
    <t>col.nocturnodenaranjo@mep.go.cr</t>
  </si>
  <si>
    <t>MARIA TERESA RECIO DOMINGO</t>
  </si>
  <si>
    <t>104310-00</t>
  </si>
  <si>
    <t>00319</t>
  </si>
  <si>
    <t>4853</t>
  </si>
  <si>
    <t>NOCTURNO DE CARTAGO</t>
  </si>
  <si>
    <t>CARTAGO CENTRO A UN COSTADO DE PLAZA IGLESIAS</t>
  </si>
  <si>
    <t>col.nocturnodecartago@mep.go.cr</t>
  </si>
  <si>
    <t>25510363</t>
  </si>
  <si>
    <t>GONZALO ORTIZ BRENES</t>
  </si>
  <si>
    <t>104312-00</t>
  </si>
  <si>
    <t>00320</t>
  </si>
  <si>
    <t>4855</t>
  </si>
  <si>
    <t>NOCTURNO DE LA UNION</t>
  </si>
  <si>
    <t>150 M AL ESTE DEL TERRAMALL</t>
  </si>
  <si>
    <t>col.nocturnolaunion@mep.go.cr</t>
  </si>
  <si>
    <t>RODRIGO BRENES BALLESTERO</t>
  </si>
  <si>
    <t>83413092</t>
  </si>
  <si>
    <t>104314-00</t>
  </si>
  <si>
    <t>00321</t>
  </si>
  <si>
    <t>4859</t>
  </si>
  <si>
    <t>NOCTURNO PBRO. ENRIQUE MENZEL</t>
  </si>
  <si>
    <t>LA PLAZA</t>
  </si>
  <si>
    <t>50 NORTE ESTACION DE BOMBEROS</t>
  </si>
  <si>
    <t>col.nocturnopbroenrique@mep.go.cr</t>
  </si>
  <si>
    <t>25560098</t>
  </si>
  <si>
    <t>JORLENY SANCHEZ VEGA</t>
  </si>
  <si>
    <t>22567876</t>
  </si>
  <si>
    <t>104315-00</t>
  </si>
  <si>
    <t>00322</t>
  </si>
  <si>
    <t>4860</t>
  </si>
  <si>
    <t>NOCTURNO ALFREDO GONZALEZ FLORES</t>
  </si>
  <si>
    <t>FRENTE AL BANCO POPULAR, HEREDIA CENTRO</t>
  </si>
  <si>
    <t>col.nocturnoalfredogonzalez@mep.go.cr</t>
  </si>
  <si>
    <t>22607057</t>
  </si>
  <si>
    <t>CHRISTIAN MORA CHINCHILLA</t>
  </si>
  <si>
    <t>104316-00</t>
  </si>
  <si>
    <t>00323</t>
  </si>
  <si>
    <t>4861</t>
  </si>
  <si>
    <t>NOCTURNO HERMAN LOPEZ HERNANDEZ</t>
  </si>
  <si>
    <t>125 NORTE Y 75 ESTE DE LA ESCUELA PEDRO MURILLO</t>
  </si>
  <si>
    <t>col.nocturnohermanlopez@mep.go.cr</t>
  </si>
  <si>
    <t>SONIA PATRICIA ROMERO CARRANZA</t>
  </si>
  <si>
    <t>84325677</t>
  </si>
  <si>
    <t>104317-00</t>
  </si>
  <si>
    <t>00324</t>
  </si>
  <si>
    <t>4862</t>
  </si>
  <si>
    <t>NOCTURNO DE RIO FRIO</t>
  </si>
  <si>
    <t>RIO FRIO</t>
  </si>
  <si>
    <t>300 M O DE LA ESCUELA FINCA ONCE DE R FRIO</t>
  </si>
  <si>
    <t>col.nocturnoderiofrio@mep.go.cr</t>
  </si>
  <si>
    <t>27643036</t>
  </si>
  <si>
    <t>WALTER RODRIGUEZ ULATE</t>
  </si>
  <si>
    <t>27644108</t>
  </si>
  <si>
    <t>104320-00</t>
  </si>
  <si>
    <t>00325</t>
  </si>
  <si>
    <t>4869</t>
  </si>
  <si>
    <t>NOCTURNO DE LIBERIA</t>
  </si>
  <si>
    <t>BARRIO MORACIA</t>
  </si>
  <si>
    <t>COSTADO ESTE DEL HOSPITAL E.B.B</t>
  </si>
  <si>
    <t>lic.nocturnodeliberia@mep.go.cr</t>
  </si>
  <si>
    <t>LUIS ARNOLDO VELASQUEZ UMAÑA</t>
  </si>
  <si>
    <t>62610301</t>
  </si>
  <si>
    <t>88954395</t>
  </si>
  <si>
    <t>104321-00</t>
  </si>
  <si>
    <t>00326</t>
  </si>
  <si>
    <t>4871</t>
  </si>
  <si>
    <t>NOCTURNO DE NICOYA</t>
  </si>
  <si>
    <t>FRENTE A LA CASA DE ANDE</t>
  </si>
  <si>
    <t>col.nocturnodeniocoya@mep.go.cr</t>
  </si>
  <si>
    <t>LUIS CARLOS ZUNIGA JIMENEZ</t>
  </si>
  <si>
    <t>26857210</t>
  </si>
  <si>
    <t>26857009</t>
  </si>
  <si>
    <t>104322-00</t>
  </si>
  <si>
    <t>00327</t>
  </si>
  <si>
    <t>4872</t>
  </si>
  <si>
    <t>NOCTURNO DE SANTA CRUZ</t>
  </si>
  <si>
    <t>col.nocturnodesantacruz@mep.go.cr</t>
  </si>
  <si>
    <t>TERESITA VIALES MATARRITA</t>
  </si>
  <si>
    <t>88237248</t>
  </si>
  <si>
    <t>84134847</t>
  </si>
  <si>
    <t>104324-00</t>
  </si>
  <si>
    <t>00328</t>
  </si>
  <si>
    <t>4875</t>
  </si>
  <si>
    <t>NOCTURNO JUAN SANTAMARIA</t>
  </si>
  <si>
    <t>lic.nocturnojuansantamaria@mep.go.cr</t>
  </si>
  <si>
    <t>26692113</t>
  </si>
  <si>
    <t>MARBELLA ROSALES MARIN</t>
  </si>
  <si>
    <t>200191-00</t>
  </si>
  <si>
    <t>00329</t>
  </si>
  <si>
    <t>NOCTURNO CALASANZ</t>
  </si>
  <si>
    <t>400 ESTE DEL CRISTO DE SABANILLA</t>
  </si>
  <si>
    <t>director@hogarcalasanz.org</t>
  </si>
  <si>
    <t>ANGEL CUEVAS VILLAMAÑAN</t>
  </si>
  <si>
    <t>88372371</t>
  </si>
  <si>
    <t>104325-00</t>
  </si>
  <si>
    <t>00330</t>
  </si>
  <si>
    <t>4877</t>
  </si>
  <si>
    <t>NOCTURNO JOSE MARTI</t>
  </si>
  <si>
    <t>COSTADO OESTE DETRAS DE LA CATEDRAL</t>
  </si>
  <si>
    <t>col.nocturnojosemarti@mep.go.cr</t>
  </si>
  <si>
    <t>ANDRES ESTEBAN GOMEZ ALEMAN</t>
  </si>
  <si>
    <t>21017071</t>
  </si>
  <si>
    <t>104326-00</t>
  </si>
  <si>
    <t>00331</t>
  </si>
  <si>
    <t>4878</t>
  </si>
  <si>
    <t>NOCTURNO DE ESPARZA</t>
  </si>
  <si>
    <t>100 M OESTE DEL PALACIO MUNICIPAL</t>
  </si>
  <si>
    <t>col.nocturnoesparza@mep.go.cr</t>
  </si>
  <si>
    <t>ANDRE UGALDE JIMENEZ</t>
  </si>
  <si>
    <t>88769653</t>
  </si>
  <si>
    <t>27864373</t>
  </si>
  <si>
    <t>27869013</t>
  </si>
  <si>
    <t>NOCTURNO PACIFICO SUR</t>
  </si>
  <si>
    <t>104328-00</t>
  </si>
  <si>
    <t>00335</t>
  </si>
  <si>
    <t>4882</t>
  </si>
  <si>
    <t>NOCTURNO DE GOLFITO</t>
  </si>
  <si>
    <t>COSTADO ESTE DE COMANDOS DEL SUR</t>
  </si>
  <si>
    <t>col.nocturnodegolfito@mep.go.cr</t>
  </si>
  <si>
    <t>HELLEN RODRIGUEZ MENA</t>
  </si>
  <si>
    <t>87298227</t>
  </si>
  <si>
    <t>104327-00</t>
  </si>
  <si>
    <t>00337</t>
  </si>
  <si>
    <t>4881</t>
  </si>
  <si>
    <t>NOCTURNO CIUDAD NEILY</t>
  </si>
  <si>
    <t>COSTADO NORTE DE LA ESCUELA ALBERTO ECHANDI</t>
  </si>
  <si>
    <t>col.nocturnodeciudadneilly@mep.go.cr</t>
  </si>
  <si>
    <t>JEFERSON ROJAS MENDEZ</t>
  </si>
  <si>
    <t>88440184</t>
  </si>
  <si>
    <t>27833726</t>
  </si>
  <si>
    <t>104332-00</t>
  </si>
  <si>
    <t>00338</t>
  </si>
  <si>
    <t>4889</t>
  </si>
  <si>
    <t>NOCTURNO LIMON</t>
  </si>
  <si>
    <t>FRENTE A LOS TALLERES DEL INA</t>
  </si>
  <si>
    <t>col.nocturnodelimon@mep.go.cr</t>
  </si>
  <si>
    <t>27580333</t>
  </si>
  <si>
    <t>104334-00</t>
  </si>
  <si>
    <t>00341</t>
  </si>
  <si>
    <t>4893</t>
  </si>
  <si>
    <t>NOCTURNO DE POCOCI</t>
  </si>
  <si>
    <t>FRENTE AL HOTEL SUERRE, GUAPILES</t>
  </si>
  <si>
    <t>col.nocturnodepococi@mep.go.cr</t>
  </si>
  <si>
    <t>27113346</t>
  </si>
  <si>
    <t>MANFRED FERNANDEZ RAMIREZ</t>
  </si>
  <si>
    <t>104329-00</t>
  </si>
  <si>
    <t>00343</t>
  </si>
  <si>
    <t>4883</t>
  </si>
  <si>
    <t>NOCTURNO DE SAN VITO</t>
  </si>
  <si>
    <t>LA ISLA</t>
  </si>
  <si>
    <t>100 M DE LA PLAZA DE FUTBOL DE LA ISLA</t>
  </si>
  <si>
    <t>col.nocturnosanvito@mep.go.cr</t>
  </si>
  <si>
    <t>104335-00</t>
  </si>
  <si>
    <t>00353</t>
  </si>
  <si>
    <t>4894</t>
  </si>
  <si>
    <t>NOCTURNO DE GUACIMO</t>
  </si>
  <si>
    <t>CALLE LOS COLEGIOS</t>
  </si>
  <si>
    <t>300 M AL NORTE DEL JUZGADO DE MENOR CUANTIA</t>
  </si>
  <si>
    <t>col.nocturnodeguacimo@mep.go.cr</t>
  </si>
  <si>
    <t>JENNY ROSELDA CESPEDES PIERRE</t>
  </si>
  <si>
    <t>83798309</t>
  </si>
  <si>
    <t>104979-00</t>
  </si>
  <si>
    <t>6475</t>
  </si>
  <si>
    <t>NOCTURNO DE BAGACES</t>
  </si>
  <si>
    <t>1 KM AL NORTE DEL SERVICENTRO DE BAGACES</t>
  </si>
  <si>
    <t>col.nocturnodebagaces@mep.go.cr</t>
  </si>
  <si>
    <t>ANNY MARIA VILLARREAL CAMPOS</t>
  </si>
  <si>
    <t>88281664</t>
  </si>
  <si>
    <t>COLEGIO BILINGÜE YURUSTI</t>
  </si>
  <si>
    <t>BILINGÜE INMACULADA DE JACO</t>
  </si>
  <si>
    <t>26377451</t>
  </si>
  <si>
    <t>00788</t>
  </si>
  <si>
    <t>104341-00</t>
  </si>
  <si>
    <t>4916</t>
  </si>
  <si>
    <t>NOCTURNO CARLOS MELENDEZ CHAVERRI</t>
  </si>
  <si>
    <t>DETRAS DEL ALMACEN EL REY CONTIGUO PASEO FLOR</t>
  </si>
  <si>
    <t>col.nocturnocarlosmelendez@mep.go.cr</t>
  </si>
  <si>
    <t>PAOLA DORADO CHAVES</t>
  </si>
  <si>
    <t>21027480</t>
  </si>
  <si>
    <t>104311-00</t>
  </si>
  <si>
    <t>4854</t>
  </si>
  <si>
    <t>Sección</t>
  </si>
  <si>
    <t>100 SUR DEL CUERPO DE BOMBEROS DE PARAISO</t>
  </si>
  <si>
    <t>lic.nocturnodeparaiso@mep.go.cr</t>
  </si>
  <si>
    <t>89806331</t>
  </si>
  <si>
    <t>104323-00</t>
  </si>
  <si>
    <t>00594</t>
  </si>
  <si>
    <t>4874</t>
  </si>
  <si>
    <t>NOCTURNO MAURILIO ALVARADO VARGAS</t>
  </si>
  <si>
    <t>50 M ESTE DE LAS OFICINAS DEL ICE CENTRO TI</t>
  </si>
  <si>
    <t>col.nocturnomaurilioalvarado@mep.go.cr</t>
  </si>
  <si>
    <t>26955770</t>
  </si>
  <si>
    <t>87761764</t>
  </si>
  <si>
    <t>104319-00</t>
  </si>
  <si>
    <t>00595</t>
  </si>
  <si>
    <t>4867</t>
  </si>
  <si>
    <t>NOCTURNO LA CRUZ</t>
  </si>
  <si>
    <t>PARQUE CENTRAL DE LA CRUZ 300 NORTE, 100 ESTE</t>
  </si>
  <si>
    <t>col.nocturnolacruz@mep.go.cr</t>
  </si>
  <si>
    <t>PATRICIA SOTO RAMOS</t>
  </si>
  <si>
    <t>86611556</t>
  </si>
  <si>
    <t>104303-00</t>
  </si>
  <si>
    <t>00596</t>
  </si>
  <si>
    <t>4841</t>
  </si>
  <si>
    <t>NOCTURNO DE BUENOS AIRES</t>
  </si>
  <si>
    <t>URBANIZACION LOMAS</t>
  </si>
  <si>
    <t>75 M ESTE DE LA ESCUELA HOLANDA</t>
  </si>
  <si>
    <t>lic.nocturnodebuenosaires@mep.go.cr</t>
  </si>
  <si>
    <t>27302184</t>
  </si>
  <si>
    <t>JACQUELINE QUESADA CHACON</t>
  </si>
  <si>
    <t>104330-00</t>
  </si>
  <si>
    <t>00597</t>
  </si>
  <si>
    <t>4884</t>
  </si>
  <si>
    <t>NOCTURNO DE OSA</t>
  </si>
  <si>
    <t>DIAGONAL AL BANCO NACIONAL, PALMAR NORTE</t>
  </si>
  <si>
    <t>col.nocturnodeosa@mep.go.cr</t>
  </si>
  <si>
    <t>EDGAR FONSECA GARRO</t>
  </si>
  <si>
    <t>88124934</t>
  </si>
  <si>
    <t>104336-00</t>
  </si>
  <si>
    <t>00598</t>
  </si>
  <si>
    <t>4896</t>
  </si>
  <si>
    <t>NOCTURNO DE QUEPOS</t>
  </si>
  <si>
    <t>CRUCE DE JUNTA DE NARANJO 2 K ANTES CENTRO Q</t>
  </si>
  <si>
    <t>col.nocturnodequepos@mep.go.cr</t>
  </si>
  <si>
    <t>MILTON BARBOZA CORRALES</t>
  </si>
  <si>
    <t>86842913</t>
  </si>
  <si>
    <t>104656-00</t>
  </si>
  <si>
    <t>00599</t>
  </si>
  <si>
    <t>5732</t>
  </si>
  <si>
    <t>NOCTURNO GUAYCARA</t>
  </si>
  <si>
    <t>200 M OESTE DE ESTACION DE SERVICIO RIO CLARO</t>
  </si>
  <si>
    <t>col.nocturnodeguaycara@mep.go.cr</t>
  </si>
  <si>
    <t>HENRY ALVARADO ZUMBADO</t>
  </si>
  <si>
    <t>88890118</t>
  </si>
  <si>
    <t>ANA YANCI ALVARADO ENRIQUEZ</t>
  </si>
  <si>
    <t>83683186</t>
  </si>
  <si>
    <t>104641-00</t>
  </si>
  <si>
    <t>00600</t>
  </si>
  <si>
    <t>5706</t>
  </si>
  <si>
    <t>NOCTURNO DE SIQUIRRES</t>
  </si>
  <si>
    <t>300 M SUR DE LAS OFICINAS DE CORREOS DE C.R</t>
  </si>
  <si>
    <t>col.nocturnosiquirres@mep.go.cr</t>
  </si>
  <si>
    <t>27682232</t>
  </si>
  <si>
    <t>104333-00</t>
  </si>
  <si>
    <t>00601</t>
  </si>
  <si>
    <t>4890</t>
  </si>
  <si>
    <t>NOCTURNO DE BATAAN</t>
  </si>
  <si>
    <t>100 M OESTE SUCURSAL DE LA CCSS</t>
  </si>
  <si>
    <t>col.nocturnobataan@mep.go.cr</t>
  </si>
  <si>
    <t>27184149</t>
  </si>
  <si>
    <t>DAGOBERTO ARIAS ZAPATA</t>
  </si>
  <si>
    <t>104461-00</t>
  </si>
  <si>
    <t>5284</t>
  </si>
  <si>
    <t>lic.nocturnopacificosur@mep.go.cr</t>
  </si>
  <si>
    <t>104622-00</t>
  </si>
  <si>
    <t>00647</t>
  </si>
  <si>
    <t>5682</t>
  </si>
  <si>
    <t>NOCTURNO LA JULIETA</t>
  </si>
  <si>
    <t>DEL MERCADO MUNICIPAL DE PARRITA 200 NORTE</t>
  </si>
  <si>
    <t>col.nocturnolajulieta@mep.go.cr</t>
  </si>
  <si>
    <t>83888881</t>
  </si>
  <si>
    <t>ANRRY DAVID ARAYA BARRIOS</t>
  </si>
  <si>
    <t>104670-00</t>
  </si>
  <si>
    <t>00709</t>
  </si>
  <si>
    <t>5806</t>
  </si>
  <si>
    <t>150 OESTE DE RITEVE P.Z</t>
  </si>
  <si>
    <t>col.nocturnopalmares@mep.go.cr</t>
  </si>
  <si>
    <t>SANDRA MORA ALPIZAR</t>
  </si>
  <si>
    <t>83048748</t>
  </si>
  <si>
    <t>104678-00</t>
  </si>
  <si>
    <t>00710</t>
  </si>
  <si>
    <t>5815</t>
  </si>
  <si>
    <t>NOCTURNO DE SINAI</t>
  </si>
  <si>
    <t>col.nocturnosinai@mep.go.cr</t>
  </si>
  <si>
    <t>27723365</t>
  </si>
  <si>
    <t>MARILYN SAENZ ZUÑIGA</t>
  </si>
  <si>
    <t>104671-00</t>
  </si>
  <si>
    <t>00711</t>
  </si>
  <si>
    <t>5807</t>
  </si>
  <si>
    <t>NOCTURNO DE CARIARI</t>
  </si>
  <si>
    <t>1,2 KM DE LA FUERZA PUBLICA</t>
  </si>
  <si>
    <t>col.nocturnocariari@mep.go.cr</t>
  </si>
  <si>
    <t>FRANCISCO JESUS QUESADA SALAZA</t>
  </si>
  <si>
    <t>87989195</t>
  </si>
  <si>
    <t>21007274</t>
  </si>
  <si>
    <t>104679-00</t>
  </si>
  <si>
    <t>00739</t>
  </si>
  <si>
    <t>5816</t>
  </si>
  <si>
    <t>NOCTURNO OROTINA</t>
  </si>
  <si>
    <t>EL KILOMETRO</t>
  </si>
  <si>
    <t>INSTALACIONES DEL C.T.P RICARDO CASTRO BEER</t>
  </si>
  <si>
    <t>col.nocturnoorotina@mep.go.cr</t>
  </si>
  <si>
    <t>24279753</t>
  </si>
  <si>
    <t>EMILIO ARCE BRENES</t>
  </si>
  <si>
    <t>104739-00</t>
  </si>
  <si>
    <t>5929</t>
  </si>
  <si>
    <t>NOCTURNO DE PUERTO VIEJO</t>
  </si>
  <si>
    <t>1 KM NORTE DEL BANCO NACIONAL</t>
  </si>
  <si>
    <t>col.nocturnodepuertoviejo@mep.go.cr</t>
  </si>
  <si>
    <t>27665848</t>
  </si>
  <si>
    <t>BETSABE MORERA CARVAJAL</t>
  </si>
  <si>
    <t>C.T.P. AGUSTINIANO CIUDAD DE LOS NIÑOS</t>
  </si>
  <si>
    <t>104800-00</t>
  </si>
  <si>
    <t>6101</t>
  </si>
  <si>
    <t>NOCTURNO DE POCORA</t>
  </si>
  <si>
    <t>POCORA CENTRO</t>
  </si>
  <si>
    <t>DE LA TERMINAL DE BUSES 125 M ESTE</t>
  </si>
  <si>
    <t>col.nocturnodepocora@mep.go.cr</t>
  </si>
  <si>
    <t>27601308</t>
  </si>
  <si>
    <t>ROGER A. FRANCIS ALVARADO</t>
  </si>
  <si>
    <t>104809-00</t>
  </si>
  <si>
    <t>00831</t>
  </si>
  <si>
    <t>6113</t>
  </si>
  <si>
    <t>NOCTURNO DE SAN PEDRO</t>
  </si>
  <si>
    <t>250 SUR DEL TEMPLO CATOLICO SAN PEDRO</t>
  </si>
  <si>
    <t>lic.nocturnosanpedro@mep.go.cr</t>
  </si>
  <si>
    <t>OSCAR ENRIQUE CRUZ MONTANO</t>
  </si>
  <si>
    <t>71278561</t>
  </si>
  <si>
    <t>104994-00</t>
  </si>
  <si>
    <t>01009</t>
  </si>
  <si>
    <t>6523</t>
  </si>
  <si>
    <t>NOCTURNO DE JACO</t>
  </si>
  <si>
    <t>300 M SUR DE MAXI PALI</t>
  </si>
  <si>
    <t>col.nocturnodejaco@mep.go.cr</t>
  </si>
  <si>
    <t>26430213</t>
  </si>
  <si>
    <t>105015-00</t>
  </si>
  <si>
    <t>01010</t>
  </si>
  <si>
    <t>6551</t>
  </si>
  <si>
    <t>NOCTURNO DE AMUBRI</t>
  </si>
  <si>
    <t>FRENTE A EMISORA LA VOZ DE TALAMANCA, AMUBRI</t>
  </si>
  <si>
    <t>col.nocturnoamubri@mep.go.cr</t>
  </si>
  <si>
    <t>PABLO GUERRA MIRANDA</t>
  </si>
  <si>
    <t>87412553</t>
  </si>
  <si>
    <t>C.T.P. C.I.T.</t>
  </si>
  <si>
    <t>COLEGIO TESORO DEL SABER</t>
  </si>
  <si>
    <t>105515-00</t>
  </si>
  <si>
    <t>01132</t>
  </si>
  <si>
    <t>7027</t>
  </si>
  <si>
    <t>COLEGIO NOCTURNO DE TARRAZU</t>
  </si>
  <si>
    <t>50 M SUR Y 100 OESTE DE COOPESANTOS / INSTALACIONES PLAN NACIONAL LICEO DE TARRAZU</t>
  </si>
  <si>
    <t>col.nocturnodetarrazú@mep.go.cr</t>
  </si>
  <si>
    <t>EDUARDO JOSE PORRAS SOLIS</t>
  </si>
  <si>
    <t>87018512</t>
  </si>
  <si>
    <t>CENTRO EDUCATIVO VAS CHRISTIAN SCHOOL</t>
  </si>
  <si>
    <t>C.T.P. PROYECTO EDUCATIVO SURI</t>
  </si>
  <si>
    <t>LA PAZ COMMUNITY SCHOOL-CARRILLO-</t>
  </si>
  <si>
    <t>CENTRO EDUCATIVO LEON</t>
  </si>
  <si>
    <t>FINLAND SCHOOL COSTA RICA</t>
  </si>
  <si>
    <t>CENTRO EDUCATIVO CLOVER HILLS EDUCATIVE SYSTEM</t>
  </si>
  <si>
    <t>4.00303</t>
  </si>
  <si>
    <t>4.00305</t>
  </si>
  <si>
    <t>4.00306</t>
  </si>
  <si>
    <t>4.00307</t>
  </si>
  <si>
    <t>4.00308</t>
  </si>
  <si>
    <t>4.00310</t>
  </si>
  <si>
    <t>4.00311</t>
  </si>
  <si>
    <t>4.00312</t>
  </si>
  <si>
    <t>4.00313</t>
  </si>
  <si>
    <t>4.00314</t>
  </si>
  <si>
    <t>4.00315</t>
  </si>
  <si>
    <t>4.00316</t>
  </si>
  <si>
    <t>4.00317</t>
  </si>
  <si>
    <t>4.00319</t>
  </si>
  <si>
    <t>4.00320</t>
  </si>
  <si>
    <t>4.00321</t>
  </si>
  <si>
    <t>4.00322</t>
  </si>
  <si>
    <t>4.00323</t>
  </si>
  <si>
    <t>4.00324</t>
  </si>
  <si>
    <t>4.00325</t>
  </si>
  <si>
    <t>4.00326</t>
  </si>
  <si>
    <t>4.00327</t>
  </si>
  <si>
    <t>4.00328</t>
  </si>
  <si>
    <t>4.00329</t>
  </si>
  <si>
    <t>4.00330</t>
  </si>
  <si>
    <t>4.00331</t>
  </si>
  <si>
    <t>4.00335</t>
  </si>
  <si>
    <t>4.00337</t>
  </si>
  <si>
    <t>4.00338</t>
  </si>
  <si>
    <t>4.00341</t>
  </si>
  <si>
    <t>4.00343</t>
  </si>
  <si>
    <t>4.00353</t>
  </si>
  <si>
    <t>4.00415</t>
  </si>
  <si>
    <t>4.00575</t>
  </si>
  <si>
    <t>4.00593</t>
  </si>
  <si>
    <t>4.00594</t>
  </si>
  <si>
    <t>4.00595</t>
  </si>
  <si>
    <t>4.00596</t>
  </si>
  <si>
    <t>4.00597</t>
  </si>
  <si>
    <t>4.00598</t>
  </si>
  <si>
    <t>4.00599</t>
  </si>
  <si>
    <t>4.00600</t>
  </si>
  <si>
    <t>4.00601</t>
  </si>
  <si>
    <t>4.00603</t>
  </si>
  <si>
    <t>4.00647</t>
  </si>
  <si>
    <t>4.00709</t>
  </si>
  <si>
    <t>4.00710</t>
  </si>
  <si>
    <t>4.00711</t>
  </si>
  <si>
    <t>4.00739</t>
  </si>
  <si>
    <t>4.00788</t>
  </si>
  <si>
    <t>4.00827</t>
  </si>
  <si>
    <t>4.00831</t>
  </si>
  <si>
    <t>4.01009</t>
  </si>
  <si>
    <t>4.01010</t>
  </si>
  <si>
    <t>4.01132</t>
  </si>
  <si>
    <r>
      <t xml:space="preserve">Motivos por los que </t>
    </r>
    <r>
      <rPr>
        <b/>
        <u val="double"/>
        <sz val="11"/>
        <color theme="0"/>
        <rFont val="Gentium Basic"/>
      </rPr>
      <t>NO cuenta con sala para lactancia:</t>
    </r>
  </si>
  <si>
    <r>
      <t xml:space="preserve">MT
</t>
    </r>
    <r>
      <rPr>
        <b/>
        <sz val="9"/>
        <rFont val="Gentium Basic"/>
      </rPr>
      <t>(1-6)</t>
    </r>
  </si>
  <si>
    <r>
      <t xml:space="preserve">MAU
</t>
    </r>
    <r>
      <rPr>
        <b/>
        <sz val="9"/>
        <rFont val="Gentium Basic"/>
      </rPr>
      <t>(1-2)</t>
    </r>
  </si>
  <si>
    <r>
      <t xml:space="preserve">VT
</t>
    </r>
    <r>
      <rPr>
        <b/>
        <sz val="9"/>
        <rFont val="Gentium Basic"/>
      </rPr>
      <t>(1-6)</t>
    </r>
  </si>
  <si>
    <r>
      <t xml:space="preserve">VAU
</t>
    </r>
    <r>
      <rPr>
        <b/>
        <sz val="9"/>
        <rFont val="Gentium Basic"/>
      </rPr>
      <t>(1-2)</t>
    </r>
  </si>
  <si>
    <r>
      <t xml:space="preserve">ET
</t>
    </r>
    <r>
      <rPr>
        <b/>
        <sz val="9"/>
        <rFont val="Gentium Basic"/>
      </rPr>
      <t>(1-4)</t>
    </r>
  </si>
  <si>
    <r>
      <t xml:space="preserve">EAU
</t>
    </r>
    <r>
      <rPr>
        <b/>
        <sz val="9"/>
        <rFont val="Gentium Basic"/>
      </rPr>
      <t>(1-2)</t>
    </r>
  </si>
  <si>
    <r>
      <t xml:space="preserve">Administrativos
</t>
    </r>
    <r>
      <rPr>
        <i/>
        <sz val="10"/>
        <rFont val="Gentium Basic"/>
      </rPr>
      <t>(Director, Subdirector, Asistente de Dirección, Auxiliar Administrativo)</t>
    </r>
  </si>
  <si>
    <r>
      <t xml:space="preserve">Técnicos-Docentes
</t>
    </r>
    <r>
      <rPr>
        <i/>
        <sz val="10"/>
        <rFont val="Gentium Basic"/>
      </rPr>
      <t>(Orientador, Orientador Asistente, Bibliotecólogo)</t>
    </r>
  </si>
  <si>
    <r>
      <t xml:space="preserve">Docentes de Educación Especial
</t>
    </r>
    <r>
      <rPr>
        <i/>
        <sz val="10"/>
        <rFont val="Gentium Basic"/>
      </rPr>
      <t>(Generalista en Educación Especial, Terapia del Lenguaje, otros)</t>
    </r>
  </si>
  <si>
    <r>
      <t xml:space="preserve">Administrativos y de Servicios
</t>
    </r>
    <r>
      <rPr>
        <i/>
        <sz val="10"/>
        <rFont val="Gentium Basic"/>
      </rPr>
      <t>(Oficinistas, Misceláneos, Cocineras, Trabajador Social, otros)</t>
    </r>
  </si>
  <si>
    <r>
      <t xml:space="preserve">(1)
</t>
    </r>
    <r>
      <rPr>
        <b/>
        <sz val="10"/>
        <rFont val="Gentium Basic"/>
      </rPr>
      <t>Estudiantes que tienen alguna 
Discapacidad o Condición</t>
    </r>
    <r>
      <rPr>
        <b/>
        <i/>
        <sz val="10"/>
        <rFont val="Gentium Basic"/>
      </rPr>
      <t xml:space="preserve">
</t>
    </r>
    <r>
      <rPr>
        <i/>
        <sz val="10"/>
        <rFont val="Gentium Basic"/>
      </rPr>
      <t>(Reciban o no Servicios de Apoyo Educativo)</t>
    </r>
  </si>
  <si>
    <r>
      <t xml:space="preserve">(2)
</t>
    </r>
    <r>
      <rPr>
        <b/>
        <sz val="10"/>
        <rFont val="Gentium Basic"/>
      </rPr>
      <t xml:space="preserve">De los estudiantes anotados en la columna (1), indique los que </t>
    </r>
    <r>
      <rPr>
        <b/>
        <u/>
        <sz val="10"/>
        <rFont val="Gentium Basic"/>
      </rPr>
      <t>RECIBEN</t>
    </r>
    <r>
      <rPr>
        <b/>
        <sz val="10"/>
        <rFont val="Gentium Basic"/>
      </rPr>
      <t xml:space="preserve"> algún Servicio de Apoyo Educativo
</t>
    </r>
    <r>
      <rPr>
        <i/>
        <sz val="10"/>
        <rFont val="Gentium Basic"/>
      </rPr>
      <t>(Población Atendida)</t>
    </r>
  </si>
  <si>
    <r>
      <t xml:space="preserve">Discapacidad Intelectual (Retraso Mental) </t>
    </r>
    <r>
      <rPr>
        <b/>
        <vertAlign val="superscript"/>
        <sz val="11"/>
        <rFont val="Gentium Basic"/>
      </rPr>
      <t>1/</t>
    </r>
  </si>
  <si>
    <r>
      <t xml:space="preserve">Situación Conductual Problemática </t>
    </r>
    <r>
      <rPr>
        <b/>
        <vertAlign val="superscript"/>
        <sz val="11"/>
        <rFont val="Gentium Basic"/>
      </rPr>
      <t>2/</t>
    </r>
  </si>
  <si>
    <r>
      <t xml:space="preserve">Trastorno Específico de Aprendizaje </t>
    </r>
    <r>
      <rPr>
        <b/>
        <vertAlign val="superscript"/>
        <sz val="11"/>
        <rFont val="Gentium Basic"/>
      </rPr>
      <t>3/</t>
    </r>
  </si>
  <si>
    <r>
      <t xml:space="preserve">Otro tipo  </t>
    </r>
    <r>
      <rPr>
        <b/>
        <vertAlign val="superscript"/>
        <sz val="11"/>
        <rFont val="Gentium Basic"/>
      </rPr>
      <t>4/</t>
    </r>
  </si>
  <si>
    <t>Aprendo Pura Vida</t>
  </si>
  <si>
    <t>Formación Tecnológica / Informática / Cómputo</t>
  </si>
  <si>
    <t xml:space="preserve">El dato desglosado por año cursado es mayor a la cifra de matrícula reportada en el Cuadro 1. </t>
  </si>
  <si>
    <t>APLAZADOS EN EL CURSO LECTIVO 2025, Y QUE APROBARON</t>
  </si>
  <si>
    <t>Aplaz.
2025</t>
  </si>
  <si>
    <t>Hombre</t>
  </si>
  <si>
    <t>Mujer</t>
  </si>
  <si>
    <t>T7</t>
  </si>
  <si>
    <t>H7</t>
  </si>
  <si>
    <t>T8</t>
  </si>
  <si>
    <t>H8</t>
  </si>
  <si>
    <t>T9</t>
  </si>
  <si>
    <t>H9</t>
  </si>
  <si>
    <t>T10</t>
  </si>
  <si>
    <t>H10</t>
  </si>
  <si>
    <t>T11</t>
  </si>
  <si>
    <t>H11</t>
  </si>
  <si>
    <t>T12</t>
  </si>
  <si>
    <t>H12</t>
  </si>
  <si>
    <t>M7</t>
  </si>
  <si>
    <t>M8</t>
  </si>
  <si>
    <t>M9</t>
  </si>
  <si>
    <t>M10</t>
  </si>
  <si>
    <t>M11</t>
  </si>
  <si>
    <t>M12</t>
  </si>
  <si>
    <t>(En este cuadro debe considerarse a cada funcionario una sola vez)</t>
  </si>
  <si>
    <t>(En este cuadro debe considerarse a cada funcionario, tantas veces como cargos tenga)</t>
  </si>
  <si>
    <t>Asignatura / Acelerador</t>
  </si>
  <si>
    <t>SAN_CARLOS</t>
  </si>
  <si>
    <t>ZONA_NORTE_NORTE</t>
  </si>
  <si>
    <t>DRE</t>
  </si>
  <si>
    <t>CIRCUITOS</t>
  </si>
  <si>
    <t>SAN_JOSE_CENTRAL</t>
  </si>
  <si>
    <t>SAN_JOSE_NORTE</t>
  </si>
  <si>
    <t>SAN_JOSE_OESTE</t>
  </si>
  <si>
    <t>PEREZ_ZELEDON</t>
  </si>
  <si>
    <t>LOS_SANTOS</t>
  </si>
  <si>
    <t>SANTA_CRUZ</t>
  </si>
  <si>
    <t>GRANDE_DE_TERRABA</t>
  </si>
  <si>
    <t>01-06</t>
  </si>
  <si>
    <t>01-05</t>
  </si>
  <si>
    <t>01-07</t>
  </si>
  <si>
    <t>01-10</t>
  </si>
  <si>
    <t>01-03</t>
  </si>
  <si>
    <t>01-09</t>
  </si>
  <si>
    <t>01-14</t>
  </si>
  <si>
    <t>01-08</t>
  </si>
  <si>
    <t>01-04</t>
  </si>
  <si>
    <t>Educación para la Paz y la Convivencia</t>
  </si>
  <si>
    <t>Coordinador</t>
  </si>
  <si>
    <t>Oficinista</t>
  </si>
  <si>
    <t>Trabajador Calificado</t>
  </si>
  <si>
    <t>Oficial de Seguridad</t>
  </si>
  <si>
    <t>Auxiliar de Vigilancia</t>
  </si>
  <si>
    <t>Conserje</t>
  </si>
  <si>
    <t>Cocinera</t>
  </si>
  <si>
    <t>Administ. y de Servicios Reubicados / Readecuados</t>
  </si>
  <si>
    <t>SANITARIOS Y LAVAMANOS: CONSIDERE ACADÉMICA NOCTURNA</t>
  </si>
  <si>
    <t>COMPUTADORAS EN BUEN ESTADO: CONSIDERE ACADÉMICA NOCTURNA</t>
  </si>
  <si>
    <t>ESPACIO FISICO: CONSIDERE ACADÉMICA NOCTURNA</t>
  </si>
  <si>
    <t>RESPONDA LAS SIGUIENTES OCHO PREGUNTAS: CONSIDERE LO RELACIONADO CON ACADÉMICA NOCTURNA</t>
  </si>
  <si>
    <t>PERSONAL DOCENTE DE ACADÉMICA NOCTURNA, POR GRUPO PROFESIONAL</t>
  </si>
  <si>
    <t>PERSONAL TOTAL QUE LABORA EN ACADÉMICA NOCTURNA, SEGÚN TIPO DE CARGO</t>
  </si>
  <si>
    <t>PERSONAL TOTAL QUE LABORA EN ACADÉMICA NOCTURNA</t>
  </si>
  <si>
    <t>ESTUDIANTES QUE APROBARON ALGUNA ASIGNATURA EN CONVOCATORIAS, ACADÉMICA NOCTURNA</t>
  </si>
  <si>
    <t>ESTUDIANTES DE ACADÉMICA NOCTURNA REPORTADOS COMO</t>
  </si>
  <si>
    <t>DISCAPACIDAD O CONDICIÓN DE LOS ESTUDIANTES DE ACADÉMICA NOCTURNA</t>
  </si>
  <si>
    <t>SEGÚN PAÍS/CONTINENTE, ACADÉMICA NOCTURNA</t>
  </si>
  <si>
    <t>EL CURSO LECTIVO 2026, ACADÉMICA NOCTURNA</t>
  </si>
  <si>
    <t>ESTUDIANTES QUE ADELANTAN UNA O MÁS ASIGNATURAS, ACADÉMICA NOCTURNA</t>
  </si>
  <si>
    <t>REPITENTES EN ALGUNAS ASIGNATURAS, ACADÉMICA NOCTURNA</t>
  </si>
  <si>
    <t>MATRÍCULA INICIAL EN ALGUNAS ASIGNATURAS, ACADÉMICA NOCTURNA</t>
  </si>
  <si>
    <t>Desarrollo Socio-Laboral</t>
  </si>
  <si>
    <t>Desarrollo Humano</t>
  </si>
  <si>
    <t>Informática Educativa / Informática / Cómputo</t>
  </si>
  <si>
    <t>Docentes-Académica Nocturna</t>
  </si>
  <si>
    <t>Académica Nocturna (incluye Asignaturas Especiales)</t>
  </si>
  <si>
    <t>MATRÍCULA INICIAL, REPITENTES Y NÚMERO DE SECCIONES EN ACADÉMICA NOCTURNA</t>
  </si>
  <si>
    <t>Psicólogo</t>
  </si>
  <si>
    <r>
      <t xml:space="preserve">“La información aquí certificada por el director del Centro Educativo la hace bajo la fe y la palabra de certeza, conociendo que cualquier inexactitud o falsedad estaría incurriendo en las responsabilidades administrativas disciplinarias, sin perjuicio de las acciones civiles”. 
</t>
    </r>
    <r>
      <rPr>
        <sz val="10"/>
        <rFont val="Gentium Basic"/>
      </rPr>
      <t>Legislación vinculante a la legitimidad de la información: Constitución Política de Costa Rica (Artículos 191 y 192), Ley General de Administración Pública N° 6227 (Artículo 4), Estatuto de Servicio Civil N° 1581 (Artículo 39), Ley General de Control Interno N° 8292 (Artículo 39) y Ley Contra la Corrupción y el Enriquecimiento Ilícito en la Función Pública N° 8422 (Artículo 3).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</si>
</sst>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####\-####"/>
  </numFmts>
  <fonts count="110" x14ac:knownFonts="1">
    <font>
      <sz val="11"/>
      <color theme="1"/>
      <name val="Calibri"/>
      <family val="2"/>
      <scheme val="minor"/>
    </font>
    <font>
      <sz val="10"/>
      <color theme="1"/>
      <name val="Aptos"/>
      <family val="2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i/>
      <sz val="11"/>
      <color rgb="FF7F7F7F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theme="1"/>
      <name val="Calibri"/>
      <family val="2"/>
    </font>
    <font>
      <sz val="8"/>
      <name val="Calibri"/>
      <family val="2"/>
      <scheme val="minor"/>
    </font>
    <font>
      <b/>
      <sz val="10"/>
      <color rgb="FF002060"/>
      <name val="Gentium Basic"/>
    </font>
    <font>
      <b/>
      <sz val="11"/>
      <color rgb="FF002060"/>
      <name val="Gentium Basic"/>
    </font>
    <font>
      <sz val="10"/>
      <color rgb="FF002060"/>
      <name val="Gentium Basic"/>
    </font>
    <font>
      <sz val="9"/>
      <color theme="1"/>
      <name val="Gentium Basic"/>
    </font>
    <font>
      <sz val="11"/>
      <color rgb="FFFF0000"/>
      <name val="Gentium Basic"/>
    </font>
    <font>
      <sz val="11"/>
      <color theme="1"/>
      <name val="Gentium Basic"/>
    </font>
    <font>
      <i/>
      <sz val="24"/>
      <name val="Gentium Basic"/>
    </font>
    <font>
      <b/>
      <i/>
      <sz val="24"/>
      <color theme="1"/>
      <name val="Gentium Basic"/>
    </font>
    <font>
      <b/>
      <u/>
      <sz val="12"/>
      <color rgb="FF0060A8"/>
      <name val="Gentium Basic"/>
    </font>
    <font>
      <sz val="11"/>
      <color rgb="FF0060A8"/>
      <name val="Gentium Basic"/>
    </font>
    <font>
      <sz val="11"/>
      <name val="Gentium Basic"/>
    </font>
    <font>
      <b/>
      <sz val="12"/>
      <color theme="1"/>
      <name val="Gentium Basic"/>
    </font>
    <font>
      <b/>
      <sz val="20"/>
      <name val="Gentium Basic"/>
    </font>
    <font>
      <b/>
      <sz val="11"/>
      <color theme="1"/>
      <name val="Gentium Basic"/>
    </font>
    <font>
      <b/>
      <sz val="14"/>
      <color theme="0"/>
      <name val="Gentium Basic"/>
    </font>
    <font>
      <b/>
      <sz val="20"/>
      <color theme="1"/>
      <name val="Gentium Basic"/>
    </font>
    <font>
      <sz val="11"/>
      <color rgb="FF002060"/>
      <name val="Gentium Basic"/>
    </font>
    <font>
      <sz val="12"/>
      <color theme="1"/>
      <name val="Gentium Basic"/>
    </font>
    <font>
      <sz val="12"/>
      <name val="Gentium Basic"/>
    </font>
    <font>
      <i/>
      <sz val="11"/>
      <name val="Gentium Basic"/>
    </font>
    <font>
      <b/>
      <i/>
      <sz val="11"/>
      <color rgb="FF0060A8"/>
      <name val="Gentium Basic"/>
    </font>
    <font>
      <b/>
      <sz val="11"/>
      <name val="Gentium Basic"/>
    </font>
    <font>
      <b/>
      <sz val="14"/>
      <color theme="1"/>
      <name val="Gentium Basic"/>
    </font>
    <font>
      <b/>
      <sz val="11"/>
      <color rgb="FF0060A8"/>
      <name val="Gentium Basic"/>
    </font>
    <font>
      <i/>
      <sz val="10"/>
      <name val="Gentium Basic"/>
    </font>
    <font>
      <sz val="10"/>
      <name val="Gentium Basic"/>
    </font>
    <font>
      <b/>
      <sz val="11"/>
      <color theme="0"/>
      <name val="Gentium Basic"/>
    </font>
    <font>
      <b/>
      <sz val="10"/>
      <color theme="0"/>
      <name val="Gentium Basic"/>
    </font>
    <font>
      <sz val="10"/>
      <color theme="1"/>
      <name val="Gentium Basic"/>
    </font>
    <font>
      <b/>
      <sz val="14"/>
      <name val="Gentium Basic"/>
    </font>
    <font>
      <b/>
      <i/>
      <sz val="10"/>
      <name val="Gentium Basic"/>
    </font>
    <font>
      <b/>
      <sz val="14"/>
      <color theme="9" tint="-0.499984740745262"/>
      <name val="Gentium Basic"/>
    </font>
    <font>
      <b/>
      <sz val="12"/>
      <name val="Gentium Basic"/>
    </font>
    <font>
      <b/>
      <sz val="10"/>
      <name val="Gentium Basic"/>
    </font>
    <font>
      <b/>
      <i/>
      <sz val="11"/>
      <name val="Gentium Basic"/>
    </font>
    <font>
      <b/>
      <i/>
      <sz val="12"/>
      <name val="Gentium Basic"/>
    </font>
    <font>
      <b/>
      <i/>
      <sz val="12"/>
      <color rgb="FFFF0000"/>
      <name val="Gentium Basic"/>
    </font>
    <font>
      <b/>
      <sz val="11"/>
      <color theme="3"/>
      <name val="Gentium Basic"/>
    </font>
    <font>
      <b/>
      <sz val="12"/>
      <color rgb="FFFF0000"/>
      <name val="Gentium Basic"/>
    </font>
    <font>
      <b/>
      <sz val="10"/>
      <color theme="1"/>
      <name val="Gentium Basic"/>
    </font>
    <font>
      <sz val="10"/>
      <color rgb="FFFF0000"/>
      <name val="Gentium Basic"/>
    </font>
    <font>
      <b/>
      <i/>
      <sz val="11"/>
      <color theme="1"/>
      <name val="Gentium Basic"/>
    </font>
    <font>
      <b/>
      <i/>
      <sz val="11"/>
      <color rgb="FFFF0000"/>
      <name val="Gentium Basic"/>
    </font>
    <font>
      <b/>
      <sz val="11"/>
      <color rgb="FFFF0000"/>
      <name val="Gentium Basic"/>
    </font>
    <font>
      <i/>
      <sz val="11"/>
      <color rgb="FF002060"/>
      <name val="Gentium Basic"/>
    </font>
    <font>
      <i/>
      <sz val="11"/>
      <color theme="0"/>
      <name val="Gentium Basic"/>
    </font>
    <font>
      <b/>
      <sz val="12"/>
      <color theme="0"/>
      <name val="Gentium Basic"/>
    </font>
    <font>
      <b/>
      <u val="double"/>
      <sz val="11"/>
      <color theme="0"/>
      <name val="Gentium Basic"/>
    </font>
    <font>
      <sz val="11"/>
      <color theme="0"/>
      <name val="Gentium Basic"/>
    </font>
    <font>
      <b/>
      <i/>
      <sz val="10"/>
      <color rgb="FFFF0000"/>
      <name val="Gentium Basic"/>
    </font>
    <font>
      <i/>
      <sz val="11"/>
      <color rgb="FFC00000"/>
      <name val="Gentium Basic"/>
    </font>
    <font>
      <sz val="11"/>
      <color rgb="FF3366FF"/>
      <name val="Gentium Basic"/>
    </font>
    <font>
      <b/>
      <sz val="9"/>
      <name val="Gentium Basic"/>
    </font>
    <font>
      <b/>
      <i/>
      <sz val="12"/>
      <color theme="1"/>
      <name val="Gentium Basic"/>
    </font>
    <font>
      <b/>
      <sz val="14"/>
      <color rgb="FFFF0000"/>
      <name val="Gentium Basic"/>
    </font>
    <font>
      <b/>
      <i/>
      <sz val="14"/>
      <color rgb="FFFF0000"/>
      <name val="Gentium Basic"/>
    </font>
    <font>
      <b/>
      <sz val="12"/>
      <color rgb="FF7030A0"/>
      <name val="Gentium Basic"/>
    </font>
    <font>
      <b/>
      <i/>
      <sz val="10"/>
      <color rgb="FF002060"/>
      <name val="Gentium Basic"/>
    </font>
    <font>
      <i/>
      <sz val="10"/>
      <color rgb="FF002060"/>
      <name val="Gentium Basic"/>
    </font>
    <font>
      <sz val="12"/>
      <color theme="0"/>
      <name val="Gentium Basic"/>
    </font>
    <font>
      <b/>
      <u/>
      <sz val="10"/>
      <name val="Gentium Basic"/>
    </font>
    <font>
      <b/>
      <vertAlign val="superscript"/>
      <sz val="11"/>
      <name val="Gentium Basic"/>
    </font>
    <font>
      <b/>
      <sz val="11"/>
      <color rgb="FF7030A0"/>
      <name val="Gentium Basic"/>
    </font>
    <font>
      <b/>
      <sz val="11"/>
      <color rgb="FF008000"/>
      <name val="Gentium Basic"/>
    </font>
    <font>
      <b/>
      <i/>
      <sz val="12"/>
      <color rgb="FF008000"/>
      <name val="Gentium Basic"/>
    </font>
    <font>
      <b/>
      <i/>
      <sz val="12"/>
      <color rgb="FF7030A0"/>
      <name val="Gentium Basic"/>
    </font>
    <font>
      <b/>
      <i/>
      <sz val="14"/>
      <color rgb="FF7030A0"/>
      <name val="Gentium Basic"/>
    </font>
    <font>
      <b/>
      <sz val="10"/>
      <color rgb="FFFF0000"/>
      <name val="Gentium Basic"/>
    </font>
    <font>
      <b/>
      <i/>
      <sz val="13"/>
      <color rgb="FFFF0000"/>
      <name val="Gentium Basic"/>
    </font>
    <font>
      <b/>
      <i/>
      <sz val="12"/>
      <color rgb="FF3366FF"/>
      <name val="Gentium Basic"/>
    </font>
    <font>
      <b/>
      <sz val="8"/>
      <color theme="0"/>
      <name val="Gentium Basic"/>
    </font>
    <font>
      <b/>
      <i/>
      <sz val="8"/>
      <color theme="0"/>
      <name val="Gentium Basic"/>
    </font>
    <font>
      <sz val="8"/>
      <color theme="0"/>
      <name val="Gentium Basic"/>
    </font>
    <font>
      <sz val="11"/>
      <color rgb="FFCC0066"/>
      <name val="Gentium Basic"/>
    </font>
    <font>
      <b/>
      <sz val="11"/>
      <color rgb="FFC00000"/>
      <name val="Gentium Basic"/>
    </font>
    <font>
      <i/>
      <sz val="11"/>
      <color theme="1"/>
      <name val="Gentium Basic"/>
    </font>
    <font>
      <i/>
      <sz val="10"/>
      <color theme="1"/>
      <name val="Gentium Basic"/>
    </font>
    <font>
      <sz val="10"/>
      <color theme="1"/>
      <name val="Calibri"/>
      <family val="2"/>
      <scheme val="minor"/>
    </font>
    <font>
      <b/>
      <sz val="10"/>
      <color theme="0"/>
      <name val="Aptos"/>
      <family val="2"/>
    </font>
    <font>
      <b/>
      <sz val="10"/>
      <color theme="6" tint="-0.499984740745262"/>
      <name val="Aptos"/>
      <family val="2"/>
    </font>
    <font>
      <b/>
      <sz val="10"/>
      <color rgb="FF074F69"/>
      <name val="Aptos"/>
      <family val="2"/>
    </font>
    <font>
      <b/>
      <sz val="12"/>
      <color rgb="FF0060A8"/>
      <name val="Gentium Basic"/>
    </font>
    <font>
      <sz val="9"/>
      <color rgb="FFFF0000"/>
      <name val="Gentium Basic"/>
    </font>
    <font>
      <sz val="9"/>
      <color theme="1"/>
      <name val="Aptos"/>
      <family val="2"/>
    </font>
    <font>
      <b/>
      <sz val="10"/>
      <color theme="1"/>
      <name val="Aptos"/>
      <family val="2"/>
    </font>
    <font>
      <b/>
      <sz val="10"/>
      <color rgb="FFFF0000"/>
      <name val="Aptos"/>
      <family val="2"/>
    </font>
    <font>
      <sz val="10"/>
      <color theme="9" tint="-0.499984740745262"/>
      <name val="Gentium Basic"/>
    </font>
  </fonts>
  <fills count="4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6"/>
        <bgColor indexed="64"/>
      </patternFill>
    </fill>
    <fill>
      <patternFill patternType="solid">
        <fgColor theme="6"/>
        <bgColor rgb="FF000000"/>
      </patternFill>
    </fill>
    <fill>
      <patternFill patternType="solid">
        <fgColor theme="7" tint="0.59999389629810485"/>
        <bgColor rgb="FF000000"/>
      </patternFill>
    </fill>
    <fill>
      <patternFill patternType="solid">
        <fgColor theme="5" tint="0.39997558519241921"/>
        <bgColor rgb="FF000000"/>
      </patternFill>
    </fill>
  </fills>
  <borders count="238">
    <border>
      <left/>
      <right/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dashDotDot">
        <color auto="1"/>
      </top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dashDotDot">
        <color auto="1"/>
      </bottom>
      <diagonal/>
    </border>
    <border>
      <left style="thick">
        <color auto="1"/>
      </left>
      <right/>
      <top style="thick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 style="thick">
        <color indexed="64"/>
      </top>
      <bottom style="slantDashDot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ck">
        <color indexed="64"/>
      </left>
      <right/>
      <top style="thick">
        <color auto="1"/>
      </top>
      <bottom style="thin">
        <color indexed="64"/>
      </bottom>
      <diagonal/>
    </border>
    <border>
      <left/>
      <right/>
      <top style="thick">
        <color auto="1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/>
      <top/>
      <bottom style="medium">
        <color auto="1"/>
      </bottom>
      <diagonal/>
    </border>
    <border>
      <left/>
      <right style="thick">
        <color indexed="64"/>
      </right>
      <top/>
      <bottom/>
      <diagonal/>
    </border>
    <border>
      <left/>
      <right/>
      <top style="dashDot">
        <color indexed="64"/>
      </top>
      <bottom style="dashDot">
        <color indexed="64"/>
      </bottom>
      <diagonal/>
    </border>
    <border>
      <left style="thick">
        <color indexed="64"/>
      </left>
      <right/>
      <top style="dashDot">
        <color indexed="64"/>
      </top>
      <bottom style="dashDot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 style="thick">
        <color indexed="64"/>
      </left>
      <right/>
      <top/>
      <bottom style="dashDot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ck">
        <color auto="1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auto="1"/>
      </left>
      <right/>
      <top style="thick">
        <color auto="1"/>
      </top>
      <bottom/>
      <diagonal/>
    </border>
    <border>
      <left/>
      <right style="medium">
        <color auto="1"/>
      </right>
      <top style="thick">
        <color indexed="64"/>
      </top>
      <bottom/>
      <diagonal/>
    </border>
    <border>
      <left style="dotted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dotted">
        <color auto="1"/>
      </right>
      <top style="dotted">
        <color auto="1"/>
      </top>
      <bottom/>
      <diagonal/>
    </border>
    <border>
      <left style="dotted">
        <color auto="1"/>
      </left>
      <right/>
      <top/>
      <bottom/>
      <diagonal/>
    </border>
    <border>
      <left/>
      <right style="dotted">
        <color auto="1"/>
      </right>
      <top/>
      <bottom/>
      <diagonal/>
    </border>
    <border>
      <left style="dotted">
        <color auto="1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 style="thick">
        <color indexed="64"/>
      </left>
      <right/>
      <top/>
      <bottom/>
      <diagonal/>
    </border>
    <border>
      <left/>
      <right/>
      <top style="dashed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dashed">
        <color indexed="64"/>
      </bottom>
      <diagonal/>
    </border>
    <border>
      <left style="thick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dashed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dashed">
        <color indexed="64"/>
      </bottom>
      <diagonal/>
    </border>
    <border>
      <left/>
      <right/>
      <top/>
      <bottom style="hair">
        <color indexed="64"/>
      </bottom>
      <diagonal/>
    </border>
    <border>
      <left style="thick">
        <color indexed="64"/>
      </left>
      <right/>
      <top/>
      <bottom style="hair">
        <color indexed="64"/>
      </bottom>
      <diagonal/>
    </border>
    <border>
      <left/>
      <right/>
      <top style="hair">
        <color indexed="64"/>
      </top>
      <bottom style="thick">
        <color auto="1"/>
      </bottom>
      <diagonal/>
    </border>
    <border>
      <left style="thick">
        <color indexed="64"/>
      </left>
      <right/>
      <top style="hair">
        <color indexed="64"/>
      </top>
      <bottom style="thick">
        <color auto="1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/>
      <right style="thick">
        <color indexed="64"/>
      </right>
      <top style="dotted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auto="1"/>
      </right>
      <top/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ck">
        <color auto="1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ck">
        <color indexed="64"/>
      </bottom>
      <diagonal/>
    </border>
    <border>
      <left style="medium">
        <color auto="1"/>
      </left>
      <right/>
      <top style="dotted">
        <color indexed="64"/>
      </top>
      <bottom style="thick">
        <color auto="1"/>
      </bottom>
      <diagonal/>
    </border>
    <border>
      <left/>
      <right style="medium">
        <color indexed="64"/>
      </right>
      <top style="dotted">
        <color indexed="64"/>
      </top>
      <bottom style="thick">
        <color indexed="64"/>
      </bottom>
      <diagonal/>
    </border>
    <border>
      <left style="medium">
        <color auto="1"/>
      </left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slantDashDot">
        <color indexed="64"/>
      </top>
      <bottom style="thin">
        <color indexed="64"/>
      </bottom>
      <diagonal/>
    </border>
    <border>
      <left/>
      <right/>
      <top style="slantDashDot">
        <color indexed="64"/>
      </top>
      <bottom style="thin">
        <color indexed="64"/>
      </bottom>
      <diagonal/>
    </border>
    <border>
      <left style="thick">
        <color indexed="64"/>
      </left>
      <right/>
      <top style="dotted">
        <color indexed="64"/>
      </top>
      <bottom/>
      <diagonal/>
    </border>
    <border>
      <left style="dotted">
        <color auto="1"/>
      </left>
      <right style="dotted">
        <color auto="1"/>
      </right>
      <top style="dotted">
        <color auto="1"/>
      </top>
      <bottom/>
      <diagonal/>
    </border>
    <border>
      <left style="medium">
        <color auto="1"/>
      </left>
      <right/>
      <top style="dotted">
        <color auto="1"/>
      </top>
      <bottom/>
      <diagonal/>
    </border>
    <border>
      <left style="dotted">
        <color auto="1"/>
      </left>
      <right/>
      <top style="dotted">
        <color auto="1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dashDot">
        <color indexed="64"/>
      </bottom>
      <diagonal/>
    </border>
    <border>
      <left style="dotted">
        <color indexed="64"/>
      </left>
      <right style="dotted">
        <color indexed="64"/>
      </right>
      <top style="dashDot">
        <color indexed="64"/>
      </top>
      <bottom style="dashDot">
        <color indexed="64"/>
      </bottom>
      <diagonal/>
    </border>
    <border>
      <left style="dotted">
        <color indexed="64"/>
      </left>
      <right style="dotted">
        <color indexed="64"/>
      </right>
      <top/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dotted">
        <color auto="1"/>
      </left>
      <right style="dotted">
        <color auto="1"/>
      </right>
      <top style="slantDashDot">
        <color indexed="64"/>
      </top>
      <bottom/>
      <diagonal/>
    </border>
    <border>
      <left style="thick">
        <color indexed="64"/>
      </left>
      <right/>
      <top style="thick">
        <color auto="1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 style="hair">
        <color indexed="64"/>
      </top>
      <bottom/>
      <diagonal/>
    </border>
    <border>
      <left/>
      <right/>
      <top style="hair">
        <color auto="1"/>
      </top>
      <bottom/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/>
      <diagonal/>
    </border>
    <border>
      <left/>
      <right/>
      <top style="thick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thick">
        <color indexed="64"/>
      </bottom>
      <diagonal/>
    </border>
    <border>
      <left/>
      <right/>
      <top style="slantDashDot">
        <color auto="1"/>
      </top>
      <bottom/>
      <diagonal/>
    </border>
    <border>
      <left style="dotted">
        <color indexed="64"/>
      </left>
      <right/>
      <top style="thick">
        <color indexed="64"/>
      </top>
      <bottom/>
      <diagonal/>
    </border>
    <border>
      <left style="dotted">
        <color indexed="64"/>
      </left>
      <right/>
      <top/>
      <bottom style="thick">
        <color indexed="64"/>
      </bottom>
      <diagonal/>
    </border>
    <border>
      <left style="dotted">
        <color auto="1"/>
      </left>
      <right/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/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64"/>
      </left>
      <right style="medium">
        <color indexed="64"/>
      </right>
      <top/>
      <bottom style="thick">
        <color indexed="64"/>
      </bottom>
      <diagonal/>
    </border>
    <border>
      <left style="dotted">
        <color indexed="64"/>
      </left>
      <right style="medium">
        <color auto="1"/>
      </right>
      <top style="thick">
        <color auto="1"/>
      </top>
      <bottom/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tted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/>
      <diagonal/>
    </border>
    <border>
      <left style="dotted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thick">
        <color indexed="64"/>
      </top>
      <bottom style="thick">
        <color indexed="64"/>
      </bottom>
      <diagonal/>
    </border>
    <border>
      <left style="dotted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dotted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dotted">
        <color indexed="64"/>
      </right>
      <top style="thick">
        <color indexed="64"/>
      </top>
      <bottom style="medium">
        <color indexed="64"/>
      </bottom>
      <diagonal/>
    </border>
    <border>
      <left style="hair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ck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dotted">
        <color indexed="64"/>
      </left>
      <right style="hair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auto="1"/>
      </right>
      <top style="dotted">
        <color auto="1"/>
      </top>
      <bottom/>
      <diagonal/>
    </border>
    <border>
      <left style="thick">
        <color indexed="64"/>
      </left>
      <right/>
      <top/>
      <bottom style="dotted">
        <color indexed="64"/>
      </bottom>
      <diagonal/>
    </border>
    <border>
      <left style="dotted">
        <color indexed="64"/>
      </left>
      <right style="medium">
        <color auto="1"/>
      </right>
      <top style="dotted">
        <color indexed="64"/>
      </top>
      <bottom/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dashDotDot">
        <color indexed="64"/>
      </top>
      <bottom style="thick">
        <color indexed="64"/>
      </bottom>
      <diagonal/>
    </border>
    <border>
      <left style="thick">
        <color indexed="64"/>
      </left>
      <right/>
      <top style="dashDotDot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dashDotDot">
        <color indexed="64"/>
      </top>
      <bottom style="thick">
        <color indexed="64"/>
      </bottom>
      <diagonal/>
    </border>
    <border>
      <left/>
      <right style="medium">
        <color indexed="64"/>
      </right>
      <top style="dashDotDot">
        <color indexed="64"/>
      </top>
      <bottom style="thick">
        <color indexed="64"/>
      </bottom>
      <diagonal/>
    </border>
    <border>
      <left style="medium">
        <color auto="1"/>
      </left>
      <right/>
      <top style="dashDotDot">
        <color indexed="64"/>
      </top>
      <bottom style="thick">
        <color indexed="64"/>
      </bottom>
      <diagonal/>
    </border>
    <border>
      <left style="dotted">
        <color indexed="64"/>
      </left>
      <right style="medium">
        <color indexed="64"/>
      </right>
      <top style="dashDotDot">
        <color indexed="64"/>
      </top>
      <bottom style="thick">
        <color indexed="64"/>
      </bottom>
      <diagonal/>
    </border>
    <border>
      <left style="dotted">
        <color auto="1"/>
      </left>
      <right/>
      <top style="dashDotDot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dashed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 style="slantDashDot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slantDashDot">
        <color indexed="64"/>
      </bottom>
      <diagonal/>
    </border>
    <border>
      <left style="thick">
        <color auto="1"/>
      </left>
      <right style="dotted">
        <color indexed="64"/>
      </right>
      <top/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dashed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thick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hair">
        <color auto="1"/>
      </top>
      <bottom style="thick">
        <color auto="1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ck">
        <color auto="1"/>
      </bottom>
      <diagonal/>
    </border>
    <border>
      <left/>
      <right style="thick">
        <color indexed="64"/>
      </right>
      <top/>
      <bottom style="dotted">
        <color indexed="64"/>
      </bottom>
      <diagonal/>
    </border>
    <border>
      <left style="dotted">
        <color auto="1"/>
      </left>
      <right style="dotted">
        <color auto="1"/>
      </right>
      <top/>
      <bottom style="dotted">
        <color auto="1"/>
      </bottom>
      <diagonal/>
    </border>
    <border>
      <left/>
      <right style="thick">
        <color indexed="64"/>
      </right>
      <top style="dotted">
        <color indexed="64"/>
      </top>
      <bottom/>
      <diagonal/>
    </border>
    <border>
      <left style="slantDashDot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slantDashDot">
        <color indexed="64"/>
      </right>
      <top style="thick">
        <color indexed="64"/>
      </top>
      <bottom style="thin">
        <color indexed="64"/>
      </bottom>
      <diagonal/>
    </border>
    <border>
      <left style="slantDashDot">
        <color indexed="64"/>
      </left>
      <right/>
      <top/>
      <bottom style="thick">
        <color indexed="64"/>
      </bottom>
      <diagonal/>
    </border>
    <border>
      <left/>
      <right style="slantDashDot">
        <color auto="1"/>
      </right>
      <top/>
      <bottom style="thick">
        <color indexed="64"/>
      </bottom>
      <diagonal/>
    </border>
    <border>
      <left style="slantDashDot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slantDashDot">
        <color indexed="64"/>
      </right>
      <top style="thick">
        <color indexed="64"/>
      </top>
      <bottom style="medium">
        <color indexed="64"/>
      </bottom>
      <diagonal/>
    </border>
    <border>
      <left style="slantDashDot">
        <color indexed="64"/>
      </left>
      <right/>
      <top/>
      <bottom/>
      <diagonal/>
    </border>
    <border>
      <left/>
      <right style="slantDashDot">
        <color auto="1"/>
      </right>
      <top/>
      <bottom/>
      <diagonal/>
    </border>
    <border>
      <left style="slantDashDot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slantDashDot">
        <color indexed="64"/>
      </right>
      <top style="dotted">
        <color auto="1"/>
      </top>
      <bottom style="dotted">
        <color auto="1"/>
      </bottom>
      <diagonal/>
    </border>
    <border>
      <left style="slantDashDot">
        <color indexed="64"/>
      </left>
      <right/>
      <top/>
      <bottom style="dashDot">
        <color indexed="64"/>
      </bottom>
      <diagonal/>
    </border>
    <border>
      <left/>
      <right style="slantDashDot">
        <color indexed="64"/>
      </right>
      <top/>
      <bottom style="dashDot">
        <color indexed="64"/>
      </bottom>
      <diagonal/>
    </border>
    <border>
      <left style="slantDashDot">
        <color indexed="64"/>
      </left>
      <right/>
      <top style="dashDot">
        <color indexed="64"/>
      </top>
      <bottom style="dashDot">
        <color indexed="64"/>
      </bottom>
      <diagonal/>
    </border>
    <border>
      <left/>
      <right style="slantDashDot">
        <color indexed="64"/>
      </right>
      <top style="dashDot">
        <color indexed="64"/>
      </top>
      <bottom style="dashDot">
        <color indexed="64"/>
      </bottom>
      <diagonal/>
    </border>
    <border>
      <left/>
      <right style="thick">
        <color indexed="64"/>
      </right>
      <top style="hair">
        <color indexed="64"/>
      </top>
      <bottom style="dashed">
        <color indexed="64"/>
      </bottom>
      <diagonal/>
    </border>
    <border>
      <left style="thick">
        <color indexed="64"/>
      </left>
      <right style="dotted">
        <color indexed="64"/>
      </right>
      <top style="thin">
        <color indexed="64"/>
      </top>
      <bottom/>
      <diagonal/>
    </border>
    <border>
      <left style="medium">
        <color indexed="64"/>
      </left>
      <right style="dotted">
        <color indexed="64"/>
      </right>
      <top style="thin">
        <color indexed="64"/>
      </top>
      <bottom/>
      <diagonal/>
    </border>
    <border>
      <left style="medium">
        <color indexed="64"/>
      </left>
      <right style="dotted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slantDashDot">
        <color auto="1"/>
      </top>
      <bottom/>
      <diagonal/>
    </border>
    <border>
      <left style="thick">
        <color indexed="64"/>
      </left>
      <right style="dotted">
        <color indexed="64"/>
      </right>
      <top style="thick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indexed="64"/>
      </top>
      <bottom style="hair">
        <color indexed="64"/>
      </bottom>
      <diagonal/>
    </border>
    <border>
      <left style="hair">
        <color auto="1"/>
      </left>
      <right style="medium">
        <color auto="1"/>
      </right>
      <top/>
      <bottom style="hair">
        <color indexed="64"/>
      </bottom>
      <diagonal/>
    </border>
    <border>
      <left style="hair">
        <color auto="1"/>
      </left>
      <right style="medium">
        <color auto="1"/>
      </right>
      <top style="hair">
        <color indexed="64"/>
      </top>
      <bottom style="hair">
        <color indexed="64"/>
      </bottom>
      <diagonal/>
    </border>
    <border>
      <left style="mediumDashed">
        <color indexed="64"/>
      </left>
      <right/>
      <top style="thick">
        <color indexed="64"/>
      </top>
      <bottom style="medium">
        <color indexed="64"/>
      </bottom>
      <diagonal/>
    </border>
    <border>
      <left style="slantDashDot">
        <color indexed="64"/>
      </left>
      <right/>
      <top style="thick">
        <color indexed="64"/>
      </top>
      <bottom/>
      <diagonal/>
    </border>
    <border>
      <left/>
      <right style="mediumDashed">
        <color indexed="64"/>
      </right>
      <top style="medium">
        <color indexed="64"/>
      </top>
      <bottom/>
      <diagonal/>
    </border>
    <border>
      <left style="mediumDashed">
        <color indexed="64"/>
      </left>
      <right/>
      <top style="medium">
        <color indexed="64"/>
      </top>
      <bottom/>
      <diagonal/>
    </border>
    <border>
      <left style="slantDashDot">
        <color indexed="64"/>
      </left>
      <right/>
      <top/>
      <bottom style="medium">
        <color indexed="64"/>
      </bottom>
      <diagonal/>
    </border>
    <border>
      <left/>
      <right style="mediumDashed">
        <color indexed="64"/>
      </right>
      <top/>
      <bottom style="thin">
        <color indexed="64"/>
      </bottom>
      <diagonal/>
    </border>
    <border>
      <left style="mediumDashed">
        <color indexed="64"/>
      </left>
      <right/>
      <top/>
      <bottom style="thin">
        <color indexed="64"/>
      </bottom>
      <diagonal/>
    </border>
    <border>
      <left style="slantDashDot">
        <color indexed="64"/>
      </left>
      <right/>
      <top style="medium">
        <color indexed="64"/>
      </top>
      <bottom style="thin">
        <color indexed="64"/>
      </bottom>
      <diagonal/>
    </border>
    <border>
      <left style="mediumDashed">
        <color indexed="64"/>
      </left>
      <right/>
      <top/>
      <bottom style="thick">
        <color indexed="64"/>
      </bottom>
      <diagonal/>
    </border>
    <border>
      <left/>
      <right style="slantDashDot">
        <color auto="1"/>
      </right>
      <top style="thin">
        <color indexed="64"/>
      </top>
      <bottom style="thick">
        <color indexed="64"/>
      </bottom>
      <diagonal/>
    </border>
    <border>
      <left style="mediumDashed">
        <color indexed="64"/>
      </left>
      <right/>
      <top/>
      <bottom/>
      <diagonal/>
    </border>
    <border>
      <left style="mediumDashed">
        <color indexed="64"/>
      </left>
      <right/>
      <top style="dotted">
        <color auto="1"/>
      </top>
      <bottom style="dotted">
        <color auto="1"/>
      </bottom>
      <diagonal/>
    </border>
    <border>
      <left/>
      <right style="thick">
        <color indexed="64"/>
      </right>
      <top style="slantDashDot">
        <color indexed="64"/>
      </top>
      <bottom/>
      <diagonal/>
    </border>
    <border>
      <left style="mediumDashed">
        <color indexed="64"/>
      </left>
      <right/>
      <top style="slantDashDot">
        <color indexed="64"/>
      </top>
      <bottom/>
      <diagonal/>
    </border>
    <border>
      <left/>
      <right style="slantDashDot">
        <color auto="1"/>
      </right>
      <top style="slantDashDot">
        <color auto="1"/>
      </top>
      <bottom/>
      <diagonal/>
    </border>
    <border>
      <left/>
      <right style="thick">
        <color indexed="64"/>
      </right>
      <top style="dashed">
        <color indexed="64"/>
      </top>
      <bottom/>
      <diagonal/>
    </border>
    <border>
      <left style="dotted">
        <color indexed="64"/>
      </left>
      <right style="dotted">
        <color indexed="64"/>
      </right>
      <top style="slantDashDot">
        <color indexed="64"/>
      </top>
      <bottom style="dotted">
        <color indexed="64"/>
      </bottom>
      <diagonal/>
    </border>
    <border>
      <left style="dotted">
        <color indexed="64"/>
      </left>
      <right/>
      <top style="slantDashDot">
        <color indexed="64"/>
      </top>
      <bottom style="dotted">
        <color indexed="64"/>
      </bottom>
      <diagonal/>
    </border>
    <border>
      <left style="slantDashDot">
        <color indexed="64"/>
      </left>
      <right/>
      <top style="slantDashDot">
        <color indexed="64"/>
      </top>
      <bottom/>
      <diagonal/>
    </border>
    <border>
      <left style="thick">
        <color indexed="64"/>
      </left>
      <right/>
      <top style="dashDotDot">
        <color auto="1"/>
      </top>
      <bottom/>
      <diagonal/>
    </border>
    <border>
      <left style="dotted">
        <color auto="1"/>
      </left>
      <right/>
      <top style="dashDotDot">
        <color auto="1"/>
      </top>
      <bottom/>
      <diagonal/>
    </border>
    <border>
      <left style="thick">
        <color indexed="64"/>
      </left>
      <right style="dotted">
        <color indexed="64"/>
      </right>
      <top style="thick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dotted">
        <color indexed="64"/>
      </right>
      <top style="thick">
        <color indexed="64"/>
      </top>
      <bottom style="thin">
        <color indexed="64"/>
      </bottom>
      <diagonal/>
    </border>
    <border>
      <left style="dotted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ck">
        <color indexed="64"/>
      </top>
      <bottom style="thin">
        <color indexed="64"/>
      </bottom>
      <diagonal/>
    </border>
    <border>
      <left/>
      <right style="dotted">
        <color indexed="64"/>
      </right>
      <top/>
      <bottom style="thick">
        <color indexed="64"/>
      </bottom>
      <diagonal/>
    </border>
    <border>
      <left style="thick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dotted">
        <color indexed="64"/>
      </right>
      <top/>
      <bottom style="dotted">
        <color indexed="64"/>
      </bottom>
      <diagonal/>
    </border>
    <border>
      <left style="thick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ck">
        <color indexed="64"/>
      </left>
      <right style="dotted">
        <color indexed="64"/>
      </right>
      <top style="dotted">
        <color indexed="64"/>
      </top>
      <bottom style="thick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auto="1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dotted">
        <color auto="1"/>
      </top>
      <bottom style="hair">
        <color indexed="64"/>
      </bottom>
      <diagonal/>
    </border>
    <border>
      <left style="thick">
        <color indexed="64"/>
      </left>
      <right style="dotted">
        <color indexed="64"/>
      </right>
      <top style="dotted">
        <color indexed="64"/>
      </top>
      <bottom/>
      <diagonal/>
    </border>
    <border>
      <left style="thick">
        <color theme="7" tint="0.79992065187536243"/>
      </left>
      <right style="thick">
        <color theme="7" tint="0.79992065187536243"/>
      </right>
      <top style="thick">
        <color theme="7" tint="0.79992065187536243"/>
      </top>
      <bottom/>
      <diagonal/>
    </border>
    <border>
      <left style="thick">
        <color theme="7" tint="0.79992065187536243"/>
      </left>
      <right style="thick">
        <color theme="7" tint="0.79992065187536243"/>
      </right>
      <top/>
      <bottom style="thick">
        <color theme="7" tint="0.79992065187536243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hair">
        <color theme="7" tint="0.39991454817346722"/>
      </left>
      <right style="hair">
        <color theme="7" tint="0.39991454817346722"/>
      </right>
      <top style="hair">
        <color theme="7" tint="0.39991454817346722"/>
      </top>
      <bottom style="hair">
        <color theme="7" tint="0.39991454817346722"/>
      </bottom>
      <diagonal/>
    </border>
    <border>
      <left style="thick">
        <color indexed="64"/>
      </left>
      <right/>
      <top style="dotted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hair">
        <color indexed="64"/>
      </bottom>
      <diagonal/>
    </border>
    <border>
      <left style="hair">
        <color auto="1"/>
      </left>
      <right style="medium">
        <color auto="1"/>
      </right>
      <top style="hair">
        <color indexed="64"/>
      </top>
      <bottom style="thick">
        <color indexed="64"/>
      </bottom>
      <diagonal/>
    </border>
    <border>
      <left style="medium">
        <color auto="1"/>
      </left>
      <right/>
      <top style="hair">
        <color indexed="64"/>
      </top>
      <bottom style="thick">
        <color indexed="64"/>
      </bottom>
      <diagonal/>
    </border>
  </borders>
  <cellStyleXfs count="46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109" applyNumberFormat="0" applyFill="0" applyAlignment="0" applyProtection="0"/>
    <xf numFmtId="0" fontId="8" fillId="0" borderId="110" applyNumberFormat="0" applyFill="0" applyAlignment="0" applyProtection="0"/>
    <xf numFmtId="0" fontId="9" fillId="0" borderId="111" applyNumberFormat="0" applyFill="0" applyAlignment="0" applyProtection="0"/>
    <xf numFmtId="0" fontId="9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112" applyNumberFormat="0" applyAlignment="0" applyProtection="0"/>
    <xf numFmtId="0" fontId="14" fillId="6" borderId="113" applyNumberFormat="0" applyAlignment="0" applyProtection="0"/>
    <xf numFmtId="0" fontId="15" fillId="6" borderId="112" applyNumberFormat="0" applyAlignment="0" applyProtection="0"/>
    <xf numFmtId="0" fontId="16" fillId="0" borderId="114" applyNumberFormat="0" applyFill="0" applyAlignment="0" applyProtection="0"/>
    <xf numFmtId="0" fontId="17" fillId="7" borderId="115" applyNumberFormat="0" applyAlignment="0" applyProtection="0"/>
    <xf numFmtId="0" fontId="5" fillId="8" borderId="116" applyNumberFormat="0" applyFont="0" applyAlignment="0" applyProtection="0"/>
    <xf numFmtId="0" fontId="18" fillId="0" borderId="117" applyNumberFormat="0" applyFill="0" applyAlignment="0" applyProtection="0"/>
    <xf numFmtId="0" fontId="19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19" fillId="32" borderId="0" applyNumberFormat="0" applyBorder="0" applyAlignment="0" applyProtection="0"/>
    <xf numFmtId="0" fontId="20" fillId="0" borderId="0" applyNumberFormat="0" applyFill="0" applyBorder="0" applyAlignment="0" applyProtection="0"/>
    <xf numFmtId="0" fontId="21" fillId="0" borderId="0"/>
    <xf numFmtId="0" fontId="1" fillId="0" borderId="0"/>
  </cellStyleXfs>
  <cellXfs count="753">
    <xf numFmtId="0" fontId="0" fillId="0" borderId="0" xfId="0"/>
    <xf numFmtId="0" fontId="23" fillId="0" borderId="0" xfId="0" applyFont="1"/>
    <xf numFmtId="0" fontId="24" fillId="0" borderId="0" xfId="0" applyFont="1" applyAlignment="1">
      <alignment wrapText="1"/>
    </xf>
    <xf numFmtId="0" fontId="25" fillId="0" borderId="0" xfId="0" applyFont="1"/>
    <xf numFmtId="0" fontId="25" fillId="0" borderId="0" xfId="0" quotePrefix="1" applyFont="1"/>
    <xf numFmtId="0" fontId="26" fillId="0" borderId="0" xfId="0" applyFont="1"/>
    <xf numFmtId="0" fontId="27" fillId="0" borderId="0" xfId="0" applyFont="1" applyAlignment="1" applyProtection="1">
      <alignment horizontal="center"/>
      <protection hidden="1"/>
    </xf>
    <xf numFmtId="0" fontId="28" fillId="0" borderId="0" xfId="0" applyFont="1" applyProtection="1">
      <protection hidden="1"/>
    </xf>
    <xf numFmtId="0" fontId="29" fillId="0" borderId="0" xfId="0" applyFont="1" applyAlignment="1" applyProtection="1">
      <alignment horizontal="center"/>
      <protection hidden="1"/>
    </xf>
    <xf numFmtId="0" fontId="30" fillId="0" borderId="0" xfId="0" applyFont="1" applyAlignment="1" applyProtection="1">
      <alignment horizontal="center" vertical="center"/>
      <protection hidden="1"/>
    </xf>
    <xf numFmtId="0" fontId="31" fillId="0" borderId="0" xfId="0" applyFont="1" applyAlignment="1" applyProtection="1">
      <alignment horizontal="center" wrapText="1"/>
      <protection hidden="1"/>
    </xf>
    <xf numFmtId="0" fontId="32" fillId="0" borderId="0" xfId="0" applyFont="1" applyProtection="1">
      <protection hidden="1"/>
    </xf>
    <xf numFmtId="0" fontId="33" fillId="0" borderId="0" xfId="0" applyFont="1" applyProtection="1">
      <protection hidden="1"/>
    </xf>
    <xf numFmtId="0" fontId="34" fillId="0" borderId="0" xfId="0" applyFont="1" applyAlignment="1" applyProtection="1">
      <alignment horizontal="right" vertical="center" indent="1"/>
      <protection hidden="1"/>
    </xf>
    <xf numFmtId="0" fontId="35" fillId="0" borderId="60" xfId="0" applyFont="1" applyBorder="1" applyAlignment="1" applyProtection="1">
      <alignment horizontal="left" vertical="center" shrinkToFit="1"/>
      <protection locked="0" hidden="1"/>
    </xf>
    <xf numFmtId="0" fontId="36" fillId="0" borderId="0" xfId="0" applyFont="1" applyAlignment="1" applyProtection="1">
      <alignment vertical="center"/>
      <protection hidden="1"/>
    </xf>
    <xf numFmtId="0" fontId="38" fillId="0" borderId="60" xfId="0" applyFont="1" applyBorder="1" applyAlignment="1" applyProtection="1">
      <alignment horizontal="left" vertical="center" shrinkToFit="1"/>
      <protection hidden="1"/>
    </xf>
    <xf numFmtId="0" fontId="39" fillId="0" borderId="0" xfId="0" applyFont="1" applyAlignment="1" applyProtection="1">
      <alignment horizontal="center" vertical="center"/>
      <protection hidden="1"/>
    </xf>
    <xf numFmtId="164" fontId="41" fillId="36" borderId="60" xfId="0" applyNumberFormat="1" applyFont="1" applyFill="1" applyBorder="1" applyAlignment="1" applyProtection="1">
      <alignment horizontal="left" vertical="center" shrinkToFit="1"/>
      <protection locked="0" hidden="1"/>
    </xf>
    <xf numFmtId="164" fontId="42" fillId="0" borderId="0" xfId="0" applyNumberFormat="1" applyFont="1" applyAlignment="1" applyProtection="1">
      <alignment horizontal="left" vertical="center"/>
      <protection locked="0" hidden="1"/>
    </xf>
    <xf numFmtId="0" fontId="28" fillId="0" borderId="223" xfId="0" applyFont="1" applyBorder="1" applyAlignment="1" applyProtection="1">
      <alignment vertical="top"/>
      <protection hidden="1"/>
    </xf>
    <xf numFmtId="0" fontId="40" fillId="0" borderId="0" xfId="0" applyFont="1" applyAlignment="1" applyProtection="1">
      <alignment horizontal="right" vertical="center" indent="1"/>
      <protection hidden="1"/>
    </xf>
    <xf numFmtId="164" fontId="41" fillId="0" borderId="0" xfId="0" applyNumberFormat="1" applyFont="1" applyAlignment="1" applyProtection="1">
      <alignment horizontal="left" vertical="center" shrinkToFit="1"/>
      <protection locked="0" hidden="1"/>
    </xf>
    <xf numFmtId="0" fontId="33" fillId="0" borderId="0" xfId="1" applyFont="1" applyFill="1" applyBorder="1" applyAlignment="1" applyProtection="1">
      <alignment horizontal="left" vertical="center" shrinkToFit="1"/>
      <protection locked="0" hidden="1"/>
    </xf>
    <xf numFmtId="0" fontId="42" fillId="0" borderId="0" xfId="0" applyFont="1" applyAlignment="1" applyProtection="1">
      <alignment horizontal="left" vertical="center" shrinkToFit="1"/>
      <protection locked="0" hidden="1"/>
    </xf>
    <xf numFmtId="0" fontId="41" fillId="0" borderId="60" xfId="0" applyFont="1" applyBorder="1" applyAlignment="1" applyProtection="1">
      <alignment horizontal="left" vertical="center"/>
      <protection hidden="1"/>
    </xf>
    <xf numFmtId="0" fontId="44" fillId="0" borderId="0" xfId="0" applyFont="1" applyAlignment="1" applyProtection="1">
      <alignment horizontal="left" vertical="center"/>
      <protection hidden="1"/>
    </xf>
    <xf numFmtId="0" fontId="41" fillId="0" borderId="0" xfId="0" applyFont="1" applyAlignment="1" applyProtection="1">
      <alignment horizontal="right" vertical="center" indent="1"/>
      <protection hidden="1"/>
    </xf>
    <xf numFmtId="0" fontId="40" fillId="0" borderId="58" xfId="0" applyFont="1" applyBorder="1" applyAlignment="1" applyProtection="1">
      <alignment horizontal="left"/>
      <protection hidden="1"/>
    </xf>
    <xf numFmtId="0" fontId="33" fillId="0" borderId="0" xfId="0" applyFont="1" applyAlignment="1" applyProtection="1">
      <alignment horizontal="left" vertical="center"/>
      <protection hidden="1"/>
    </xf>
    <xf numFmtId="164" fontId="41" fillId="36" borderId="60" xfId="0" applyNumberFormat="1" applyFont="1" applyFill="1" applyBorder="1" applyAlignment="1" applyProtection="1">
      <alignment horizontal="left" vertical="center" shrinkToFit="1"/>
      <protection hidden="1"/>
    </xf>
    <xf numFmtId="0" fontId="42" fillId="0" borderId="0" xfId="0" applyFont="1" applyAlignment="1" applyProtection="1">
      <alignment horizontal="left" vertical="center"/>
      <protection locked="0" hidden="1"/>
    </xf>
    <xf numFmtId="0" fontId="41" fillId="36" borderId="60" xfId="0" applyFont="1" applyFill="1" applyBorder="1" applyAlignment="1" applyProtection="1">
      <alignment vertical="center"/>
      <protection locked="0" hidden="1"/>
    </xf>
    <xf numFmtId="0" fontId="46" fillId="0" borderId="0" xfId="0" applyFont="1" applyAlignment="1" applyProtection="1">
      <alignment horizontal="left" vertical="center"/>
      <protection hidden="1"/>
    </xf>
    <xf numFmtId="0" fontId="40" fillId="0" borderId="0" xfId="0" applyFont="1" applyProtection="1">
      <protection hidden="1"/>
    </xf>
    <xf numFmtId="0" fontId="41" fillId="36" borderId="60" xfId="0" applyFont="1" applyFill="1" applyBorder="1" applyAlignment="1" applyProtection="1">
      <alignment horizontal="left" vertical="center" shrinkToFit="1"/>
      <protection locked="0"/>
    </xf>
    <xf numFmtId="0" fontId="28" fillId="0" borderId="0" xfId="0" applyFont="1" applyAlignment="1" applyProtection="1">
      <alignment horizontal="left"/>
      <protection hidden="1"/>
    </xf>
    <xf numFmtId="164" fontId="42" fillId="0" borderId="0" xfId="0" applyNumberFormat="1" applyFont="1" applyAlignment="1" applyProtection="1">
      <alignment horizontal="left" vertical="center" shrinkToFit="1"/>
      <protection locked="0"/>
    </xf>
    <xf numFmtId="0" fontId="42" fillId="0" borderId="0" xfId="0" applyFont="1" applyAlignment="1" applyProtection="1">
      <alignment horizontal="left" vertical="center"/>
      <protection locked="0"/>
    </xf>
    <xf numFmtId="0" fontId="28" fillId="0" borderId="0" xfId="0" applyFont="1" applyAlignment="1">
      <alignment vertical="center"/>
    </xf>
    <xf numFmtId="0" fontId="28" fillId="0" borderId="0" xfId="0" applyFont="1" applyAlignment="1" applyProtection="1">
      <alignment horizontal="right" vertical="center" indent="1"/>
      <protection hidden="1"/>
    </xf>
    <xf numFmtId="0" fontId="36" fillId="0" borderId="0" xfId="0" applyFont="1" applyProtection="1">
      <protection hidden="1"/>
    </xf>
    <xf numFmtId="0" fontId="1" fillId="0" borderId="0" xfId="45"/>
    <xf numFmtId="0" fontId="50" fillId="37" borderId="232" xfId="45" applyFont="1" applyFill="1" applyBorder="1" applyAlignment="1">
      <alignment wrapText="1"/>
    </xf>
    <xf numFmtId="0" fontId="51" fillId="0" borderId="0" xfId="45" applyFont="1"/>
    <xf numFmtId="0" fontId="41" fillId="0" borderId="0" xfId="0" applyFont="1" applyAlignment="1" applyProtection="1">
      <alignment horizontal="right" vertical="center" wrapText="1"/>
      <protection hidden="1"/>
    </xf>
    <xf numFmtId="0" fontId="52" fillId="0" borderId="0" xfId="0" applyFont="1" applyAlignment="1" applyProtection="1">
      <alignment horizontal="left" vertical="center"/>
      <protection hidden="1"/>
    </xf>
    <xf numFmtId="0" fontId="33" fillId="0" borderId="0" xfId="0" applyFont="1" applyAlignment="1" applyProtection="1">
      <alignment vertical="center"/>
      <protection hidden="1"/>
    </xf>
    <xf numFmtId="0" fontId="53" fillId="0" borderId="0" xfId="0" applyFont="1" applyAlignment="1">
      <alignment vertical="center"/>
    </xf>
    <xf numFmtId="0" fontId="54" fillId="0" borderId="0" xfId="0" applyFont="1" applyAlignment="1">
      <alignment vertical="center"/>
    </xf>
    <xf numFmtId="0" fontId="55" fillId="0" borderId="6" xfId="0" applyFont="1" applyBorder="1" applyAlignment="1" applyProtection="1">
      <alignment horizontal="center" vertical="center" wrapText="1"/>
      <protection hidden="1"/>
    </xf>
    <xf numFmtId="0" fontId="55" fillId="0" borderId="27" xfId="0" applyFont="1" applyBorder="1" applyAlignment="1" applyProtection="1">
      <alignment horizontal="center" vertical="center" wrapText="1"/>
      <protection hidden="1"/>
    </xf>
    <xf numFmtId="0" fontId="56" fillId="0" borderId="158" xfId="0" applyFont="1" applyBorder="1" applyAlignment="1" applyProtection="1">
      <alignment horizontal="center" vertical="center" wrapText="1"/>
      <protection hidden="1"/>
    </xf>
    <xf numFmtId="0" fontId="56" fillId="0" borderId="159" xfId="0" applyFont="1" applyBorder="1" applyAlignment="1" applyProtection="1">
      <alignment horizontal="center" vertical="center" wrapText="1"/>
      <protection hidden="1"/>
    </xf>
    <xf numFmtId="0" fontId="56" fillId="0" borderId="119" xfId="0" applyFont="1" applyBorder="1" applyAlignment="1" applyProtection="1">
      <alignment horizontal="center" vertical="center" wrapText="1"/>
      <protection hidden="1"/>
    </xf>
    <xf numFmtId="0" fontId="56" fillId="0" borderId="134" xfId="0" applyFont="1" applyBorder="1" applyAlignment="1" applyProtection="1">
      <alignment horizontal="center" vertical="center" wrapText="1"/>
      <protection hidden="1"/>
    </xf>
    <xf numFmtId="0" fontId="57" fillId="0" borderId="53" xfId="0" applyFont="1" applyBorder="1" applyAlignment="1" applyProtection="1">
      <alignment horizontal="left" vertical="center" indent="1"/>
      <protection hidden="1"/>
    </xf>
    <xf numFmtId="3" fontId="48" fillId="0" borderId="54" xfId="0" applyNumberFormat="1" applyFont="1" applyBorder="1" applyAlignment="1" applyProtection="1">
      <alignment horizontal="center" vertical="center" shrinkToFit="1"/>
      <protection hidden="1"/>
    </xf>
    <xf numFmtId="3" fontId="48" fillId="0" borderId="155" xfId="0" applyNumberFormat="1" applyFont="1" applyBorder="1" applyAlignment="1" applyProtection="1">
      <alignment horizontal="center" vertical="center" shrinkToFit="1"/>
      <protection hidden="1"/>
    </xf>
    <xf numFmtId="3" fontId="48" fillId="0" borderId="186" xfId="0" applyNumberFormat="1" applyFont="1" applyBorder="1" applyAlignment="1" applyProtection="1">
      <alignment horizontal="center" vertical="center" shrinkToFit="1"/>
      <protection hidden="1"/>
    </xf>
    <xf numFmtId="3" fontId="48" fillId="0" borderId="53" xfId="0" applyNumberFormat="1" applyFont="1" applyBorder="1" applyAlignment="1" applyProtection="1">
      <alignment horizontal="center" vertical="center" shrinkToFit="1"/>
      <protection hidden="1"/>
    </xf>
    <xf numFmtId="3" fontId="48" fillId="0" borderId="184" xfId="0" applyNumberFormat="1" applyFont="1" applyBorder="1" applyAlignment="1" applyProtection="1">
      <alignment horizontal="center" vertical="center" shrinkToFit="1"/>
      <protection hidden="1"/>
    </xf>
    <xf numFmtId="0" fontId="33" fillId="0" borderId="53" xfId="0" applyFont="1" applyBorder="1" applyAlignment="1" applyProtection="1">
      <alignment horizontal="left" vertical="center" wrapText="1" indent="3"/>
      <protection hidden="1"/>
    </xf>
    <xf numFmtId="0" fontId="59" fillId="0" borderId="0" xfId="0" applyFont="1" applyAlignment="1" applyProtection="1">
      <alignment vertical="center"/>
      <protection hidden="1"/>
    </xf>
    <xf numFmtId="3" fontId="48" fillId="0" borderId="47" xfId="0" applyNumberFormat="1" applyFont="1" applyBorder="1" applyAlignment="1" applyProtection="1">
      <alignment horizontal="center" vertical="center" shrinkToFit="1"/>
      <protection hidden="1"/>
    </xf>
    <xf numFmtId="3" fontId="48" fillId="0" borderId="44" xfId="0" applyNumberFormat="1" applyFont="1" applyBorder="1" applyAlignment="1" applyProtection="1">
      <alignment horizontal="center" vertical="center" shrinkToFit="1"/>
      <protection hidden="1"/>
    </xf>
    <xf numFmtId="3" fontId="48" fillId="0" borderId="137" xfId="0" applyNumberFormat="1" applyFont="1" applyBorder="1" applyAlignment="1" applyProtection="1">
      <alignment horizontal="center" vertical="center" shrinkToFit="1"/>
      <protection hidden="1"/>
    </xf>
    <xf numFmtId="3" fontId="48" fillId="0" borderId="56" xfId="0" applyNumberFormat="1" applyFont="1" applyBorder="1" applyAlignment="1" applyProtection="1">
      <alignment horizontal="center" vertical="center" shrinkToFit="1"/>
      <protection hidden="1"/>
    </xf>
    <xf numFmtId="3" fontId="60" fillId="0" borderId="0" xfId="0" applyNumberFormat="1" applyFont="1" applyAlignment="1" applyProtection="1">
      <alignment vertical="center"/>
      <protection hidden="1"/>
    </xf>
    <xf numFmtId="0" fontId="55" fillId="0" borderId="0" xfId="0" applyFont="1" applyProtection="1">
      <protection hidden="1"/>
    </xf>
    <xf numFmtId="0" fontId="41" fillId="0" borderId="0" xfId="0" applyFont="1" applyAlignment="1" applyProtection="1">
      <alignment vertical="center"/>
      <protection hidden="1"/>
    </xf>
    <xf numFmtId="0" fontId="27" fillId="0" borderId="0" xfId="0" applyFont="1" applyAlignment="1" applyProtection="1">
      <alignment horizontal="center" vertical="center"/>
      <protection hidden="1"/>
    </xf>
    <xf numFmtId="0" fontId="27" fillId="0" borderId="0" xfId="0" applyFont="1" applyProtection="1">
      <protection hidden="1"/>
    </xf>
    <xf numFmtId="0" fontId="45" fillId="0" borderId="0" xfId="0" applyFont="1" applyAlignment="1" applyProtection="1">
      <alignment horizontal="left" vertical="center"/>
      <protection hidden="1"/>
    </xf>
    <xf numFmtId="0" fontId="28" fillId="0" borderId="0" xfId="0" applyFont="1" applyAlignment="1" applyProtection="1">
      <alignment vertical="center"/>
      <protection hidden="1"/>
    </xf>
    <xf numFmtId="0" fontId="28" fillId="0" borderId="6" xfId="0" applyFont="1" applyBorder="1" applyAlignment="1" applyProtection="1">
      <alignment vertical="center"/>
      <protection hidden="1"/>
    </xf>
    <xf numFmtId="0" fontId="28" fillId="0" borderId="27" xfId="0" applyFont="1" applyBorder="1" applyAlignment="1" applyProtection="1">
      <alignment vertical="center"/>
      <protection hidden="1"/>
    </xf>
    <xf numFmtId="0" fontId="62" fillId="0" borderId="153" xfId="0" applyFont="1" applyBorder="1" applyAlignment="1" applyProtection="1">
      <alignment horizontal="center" vertical="center"/>
      <protection hidden="1"/>
    </xf>
    <xf numFmtId="0" fontId="62" fillId="0" borderId="106" xfId="0" applyFont="1" applyBorder="1" applyAlignment="1" applyProtection="1">
      <alignment horizontal="center" vertical="center" wrapText="1"/>
      <protection hidden="1"/>
    </xf>
    <xf numFmtId="0" fontId="62" fillId="0" borderId="215" xfId="0" applyFont="1" applyBorder="1" applyAlignment="1" applyProtection="1">
      <alignment horizontal="center" vertical="center" wrapText="1"/>
      <protection hidden="1"/>
    </xf>
    <xf numFmtId="0" fontId="62" fillId="0" borderId="180" xfId="0" applyFont="1" applyBorder="1" applyAlignment="1" applyProtection="1">
      <alignment horizontal="center" vertical="center" wrapText="1"/>
      <protection hidden="1"/>
    </xf>
    <xf numFmtId="0" fontId="62" fillId="0" borderId="102" xfId="0" applyFont="1" applyBorder="1" applyAlignment="1" applyProtection="1">
      <alignment horizontal="center" vertical="center" wrapText="1"/>
      <protection hidden="1"/>
    </xf>
    <xf numFmtId="0" fontId="36" fillId="0" borderId="40" xfId="0" applyFont="1" applyBorder="1" applyAlignment="1" applyProtection="1">
      <alignment horizontal="left" vertical="center" indent="1"/>
      <protection hidden="1"/>
    </xf>
    <xf numFmtId="0" fontId="51" fillId="0" borderId="216" xfId="0" applyFont="1" applyBorder="1" applyAlignment="1" applyProtection="1">
      <alignment horizontal="center" vertical="center"/>
      <protection hidden="1"/>
    </xf>
    <xf numFmtId="0" fontId="51" fillId="0" borderId="217" xfId="0" applyFont="1" applyBorder="1" applyAlignment="1" applyProtection="1">
      <alignment horizontal="center" vertical="center"/>
      <protection hidden="1"/>
    </xf>
    <xf numFmtId="0" fontId="36" fillId="0" borderId="58" xfId="0" applyFont="1" applyBorder="1" applyAlignment="1" applyProtection="1">
      <alignment horizontal="left" vertical="center" indent="1"/>
      <protection hidden="1"/>
    </xf>
    <xf numFmtId="0" fontId="51" fillId="0" borderId="219" xfId="0" applyFont="1" applyBorder="1" applyAlignment="1" applyProtection="1">
      <alignment horizontal="center" vertical="center"/>
      <protection hidden="1"/>
    </xf>
    <xf numFmtId="0" fontId="51" fillId="0" borderId="108" xfId="0" applyFont="1" applyBorder="1" applyAlignment="1" applyProtection="1">
      <alignment horizontal="center" vertical="center"/>
      <protection hidden="1"/>
    </xf>
    <xf numFmtId="0" fontId="36" fillId="0" borderId="35" xfId="0" applyFont="1" applyBorder="1" applyAlignment="1" applyProtection="1">
      <alignment horizontal="left" vertical="center" indent="1"/>
      <protection hidden="1"/>
    </xf>
    <xf numFmtId="0" fontId="51" fillId="0" borderId="228" xfId="0" applyFont="1" applyBorder="1" applyAlignment="1" applyProtection="1">
      <alignment horizontal="center" vertical="center"/>
      <protection hidden="1"/>
    </xf>
    <xf numFmtId="0" fontId="51" fillId="0" borderId="138" xfId="0" applyFont="1" applyBorder="1" applyAlignment="1" applyProtection="1">
      <alignment horizontal="center" vertical="center"/>
      <protection hidden="1"/>
    </xf>
    <xf numFmtId="0" fontId="36" fillId="0" borderId="69" xfId="0" applyFont="1" applyBorder="1" applyAlignment="1" applyProtection="1">
      <alignment horizontal="left" vertical="center" indent="1"/>
      <protection hidden="1"/>
    </xf>
    <xf numFmtId="0" fontId="34" fillId="0" borderId="0" xfId="0" applyFont="1" applyAlignment="1" applyProtection="1">
      <alignment vertical="center"/>
      <protection hidden="1"/>
    </xf>
    <xf numFmtId="0" fontId="27" fillId="0" borderId="0" xfId="0" applyFont="1" applyAlignment="1" applyProtection="1">
      <alignment vertical="center"/>
      <protection hidden="1"/>
    </xf>
    <xf numFmtId="0" fontId="62" fillId="0" borderId="178" xfId="0" applyFont="1" applyBorder="1" applyAlignment="1" applyProtection="1">
      <alignment horizontal="center" vertical="center" wrapText="1"/>
      <protection hidden="1"/>
    </xf>
    <xf numFmtId="0" fontId="62" fillId="0" borderId="104" xfId="0" applyFont="1" applyBorder="1" applyAlignment="1" applyProtection="1">
      <alignment horizontal="center" vertical="center" wrapText="1"/>
      <protection hidden="1"/>
    </xf>
    <xf numFmtId="0" fontId="62" fillId="0" borderId="179" xfId="0" applyFont="1" applyBorder="1" applyAlignment="1" applyProtection="1">
      <alignment horizontal="center" vertical="center" wrapText="1"/>
      <protection hidden="1"/>
    </xf>
    <xf numFmtId="0" fontId="62" fillId="0" borderId="105" xfId="0" applyFont="1" applyBorder="1" applyAlignment="1" applyProtection="1">
      <alignment horizontal="center" vertical="center" wrapText="1"/>
      <protection hidden="1"/>
    </xf>
    <xf numFmtId="0" fontId="64" fillId="0" borderId="6" xfId="0" applyFont="1" applyBorder="1" applyAlignment="1" applyProtection="1">
      <alignment vertical="center"/>
      <protection hidden="1"/>
    </xf>
    <xf numFmtId="0" fontId="51" fillId="0" borderId="9" xfId="0" applyFont="1" applyBorder="1" applyAlignment="1" applyProtection="1">
      <alignment horizontal="center" vertical="center" shrinkToFit="1"/>
      <protection hidden="1"/>
    </xf>
    <xf numFmtId="0" fontId="51" fillId="0" borderId="107" xfId="0" applyFont="1" applyBorder="1" applyAlignment="1" applyProtection="1">
      <alignment horizontal="center" vertical="center" shrinkToFit="1"/>
      <protection hidden="1"/>
    </xf>
    <xf numFmtId="0" fontId="51" fillId="0" borderId="32" xfId="0" applyFont="1" applyBorder="1" applyAlignment="1" applyProtection="1">
      <alignment horizontal="center" vertical="center" shrinkToFit="1"/>
      <protection hidden="1"/>
    </xf>
    <xf numFmtId="0" fontId="51" fillId="0" borderId="101" xfId="0" applyFont="1" applyBorder="1" applyAlignment="1" applyProtection="1">
      <alignment horizontal="center" vertical="center" shrinkToFit="1"/>
      <protection hidden="1"/>
    </xf>
    <xf numFmtId="0" fontId="28" fillId="0" borderId="58" xfId="0" applyFont="1" applyBorder="1" applyAlignment="1" applyProtection="1">
      <alignment horizontal="left" vertical="center" indent="3"/>
      <protection hidden="1"/>
    </xf>
    <xf numFmtId="0" fontId="28" fillId="0" borderId="69" xfId="0" applyFont="1" applyBorder="1" applyAlignment="1" applyProtection="1">
      <alignment horizontal="left" vertical="center" indent="3"/>
      <protection hidden="1"/>
    </xf>
    <xf numFmtId="0" fontId="52" fillId="0" borderId="0" xfId="0" applyFont="1" applyAlignment="1" applyProtection="1">
      <alignment horizontal="left" vertical="center" indent="8"/>
      <protection hidden="1"/>
    </xf>
    <xf numFmtId="0" fontId="55" fillId="0" borderId="4" xfId="0" applyFont="1" applyBorder="1" applyAlignment="1" applyProtection="1">
      <alignment vertical="center"/>
      <protection hidden="1"/>
    </xf>
    <xf numFmtId="0" fontId="55" fillId="0" borderId="4" xfId="0" applyFont="1" applyBorder="1" applyAlignment="1" applyProtection="1">
      <alignment horizontal="center" vertical="center" wrapText="1"/>
      <protection hidden="1"/>
    </xf>
    <xf numFmtId="0" fontId="44" fillId="0" borderId="88" xfId="0" applyFont="1" applyBorder="1" applyAlignment="1" applyProtection="1">
      <alignment horizontal="center" vertical="center" wrapText="1"/>
      <protection hidden="1"/>
    </xf>
    <xf numFmtId="0" fontId="36" fillId="0" borderId="121" xfId="0" applyFont="1" applyBorder="1" applyAlignment="1" applyProtection="1">
      <alignment horizontal="center" vertical="center" wrapText="1"/>
      <protection hidden="1"/>
    </xf>
    <xf numFmtId="0" fontId="44" fillId="0" borderId="94" xfId="0" applyFont="1" applyBorder="1" applyAlignment="1" applyProtection="1">
      <alignment vertical="center"/>
      <protection hidden="1"/>
    </xf>
    <xf numFmtId="3" fontId="48" fillId="0" borderId="182" xfId="0" applyNumberFormat="1" applyFont="1" applyBorder="1" applyAlignment="1" applyProtection="1">
      <alignment horizontal="center" vertical="center"/>
      <protection hidden="1"/>
    </xf>
    <xf numFmtId="3" fontId="48" fillId="0" borderId="94" xfId="0" applyNumberFormat="1" applyFont="1" applyBorder="1" applyAlignment="1" applyProtection="1">
      <alignment horizontal="center" vertical="center"/>
      <protection hidden="1"/>
    </xf>
    <xf numFmtId="0" fontId="48" fillId="0" borderId="48" xfId="0" applyFont="1" applyBorder="1" applyAlignment="1" applyProtection="1">
      <alignment horizontal="left" vertical="center" indent="3"/>
      <protection hidden="1"/>
    </xf>
    <xf numFmtId="0" fontId="65" fillId="0" borderId="0" xfId="0" applyFont="1" applyAlignment="1" applyProtection="1">
      <alignment horizontal="left" vertical="center"/>
      <protection hidden="1"/>
    </xf>
    <xf numFmtId="0" fontId="33" fillId="0" borderId="0" xfId="0" applyFont="1" applyAlignment="1" applyProtection="1">
      <alignment horizontal="left" vertical="center" indent="3"/>
      <protection hidden="1"/>
    </xf>
    <xf numFmtId="3" fontId="48" fillId="0" borderId="42" xfId="0" applyNumberFormat="1" applyFont="1" applyBorder="1" applyAlignment="1" applyProtection="1">
      <alignment horizontal="center" vertical="center" shrinkToFit="1"/>
      <protection hidden="1"/>
    </xf>
    <xf numFmtId="3" fontId="48" fillId="0" borderId="37" xfId="0" applyNumberFormat="1" applyFont="1" applyBorder="1" applyAlignment="1" applyProtection="1">
      <alignment horizontal="center" vertical="center" shrinkToFit="1"/>
      <protection hidden="1"/>
    </xf>
    <xf numFmtId="0" fontId="42" fillId="0" borderId="58" xfId="0" applyFont="1" applyBorder="1" applyAlignment="1" applyProtection="1">
      <alignment horizontal="left" vertical="center" wrapText="1" indent="3"/>
      <protection hidden="1"/>
    </xf>
    <xf numFmtId="0" fontId="44" fillId="0" borderId="58" xfId="0" applyFont="1" applyBorder="1" applyAlignment="1" applyProtection="1">
      <alignment horizontal="left" vertical="center"/>
      <protection hidden="1"/>
    </xf>
    <xf numFmtId="0" fontId="36" fillId="0" borderId="58" xfId="0" applyFont="1" applyBorder="1" applyAlignment="1" applyProtection="1">
      <alignment horizontal="left" vertical="center"/>
      <protection hidden="1"/>
    </xf>
    <xf numFmtId="0" fontId="66" fillId="0" borderId="122" xfId="0" applyFont="1" applyBorder="1" applyAlignment="1" applyProtection="1">
      <alignment horizontal="center" vertical="center"/>
      <protection hidden="1"/>
    </xf>
    <xf numFmtId="0" fontId="36" fillId="0" borderId="35" xfId="0" applyFont="1" applyBorder="1" applyAlignment="1" applyProtection="1">
      <alignment horizontal="left" vertical="center"/>
      <protection hidden="1"/>
    </xf>
    <xf numFmtId="0" fontId="66" fillId="0" borderId="3" xfId="0" applyFont="1" applyBorder="1" applyAlignment="1" applyProtection="1">
      <alignment horizontal="center" vertical="center"/>
      <protection hidden="1"/>
    </xf>
    <xf numFmtId="0" fontId="44" fillId="0" borderId="141" xfId="0" applyFont="1" applyBorder="1" applyAlignment="1" applyProtection="1">
      <alignment horizontal="left" vertical="center"/>
      <protection hidden="1"/>
    </xf>
    <xf numFmtId="0" fontId="66" fillId="0" borderId="0" xfId="0" applyFont="1" applyAlignment="1" applyProtection="1">
      <alignment horizontal="left" vertical="center"/>
      <protection hidden="1"/>
    </xf>
    <xf numFmtId="3" fontId="48" fillId="0" borderId="0" xfId="0" applyNumberFormat="1" applyFont="1" applyAlignment="1" applyProtection="1">
      <alignment horizontal="center" vertical="center" shrinkToFit="1"/>
      <protection hidden="1"/>
    </xf>
    <xf numFmtId="0" fontId="48" fillId="0" borderId="0" xfId="0" applyFont="1" applyAlignment="1" applyProtection="1">
      <alignment horizontal="center" vertical="center" shrinkToFit="1"/>
      <protection hidden="1"/>
    </xf>
    <xf numFmtId="0" fontId="27" fillId="0" borderId="0" xfId="0" applyFont="1" applyAlignment="1" applyProtection="1">
      <alignment horizontal="left" vertical="center"/>
      <protection hidden="1"/>
    </xf>
    <xf numFmtId="0" fontId="28" fillId="0" borderId="0" xfId="0" applyFont="1" applyAlignment="1" applyProtection="1">
      <alignment horizontal="left" vertical="center"/>
      <protection hidden="1"/>
    </xf>
    <xf numFmtId="0" fontId="44" fillId="0" borderId="0" xfId="0" applyFont="1" applyAlignment="1" applyProtection="1">
      <alignment horizontal="right" vertical="center"/>
      <protection hidden="1"/>
    </xf>
    <xf numFmtId="0" fontId="33" fillId="0" borderId="0" xfId="0" applyFont="1" applyAlignment="1" applyProtection="1">
      <alignment vertical="center" wrapText="1"/>
      <protection hidden="1"/>
    </xf>
    <xf numFmtId="0" fontId="55" fillId="0" borderId="0" xfId="0" applyFont="1" applyAlignment="1" applyProtection="1">
      <alignment horizontal="right" vertical="center"/>
      <protection hidden="1"/>
    </xf>
    <xf numFmtId="0" fontId="27" fillId="0" borderId="0" xfId="0" applyFont="1"/>
    <xf numFmtId="0" fontId="41" fillId="0" borderId="0" xfId="0" applyFont="1" applyAlignment="1" applyProtection="1">
      <alignment horizontal="left" vertical="top" wrapText="1"/>
      <protection hidden="1"/>
    </xf>
    <xf numFmtId="0" fontId="33" fillId="0" borderId="0" xfId="0" applyFont="1" applyAlignment="1" applyProtection="1">
      <alignment vertical="top" wrapText="1"/>
      <protection hidden="1"/>
    </xf>
    <xf numFmtId="0" fontId="55" fillId="0" borderId="0" xfId="0" applyFont="1" applyAlignment="1" applyProtection="1">
      <alignment horizontal="left" vertical="center"/>
      <protection hidden="1"/>
    </xf>
    <xf numFmtId="0" fontId="28" fillId="0" borderId="0" xfId="0" applyFont="1" applyAlignment="1" applyProtection="1">
      <alignment horizontal="left" vertical="center" indent="3"/>
      <protection hidden="1"/>
    </xf>
    <xf numFmtId="0" fontId="28" fillId="0" borderId="0" xfId="0" applyFont="1" applyAlignment="1">
      <alignment horizontal="left"/>
    </xf>
    <xf numFmtId="0" fontId="28" fillId="0" borderId="0" xfId="0" applyFont="1"/>
    <xf numFmtId="0" fontId="67" fillId="0" borderId="0" xfId="0" applyFont="1" applyAlignment="1">
      <alignment horizontal="left" wrapText="1"/>
    </xf>
    <xf numFmtId="0" fontId="68" fillId="0" borderId="0" xfId="0" applyFont="1" applyAlignment="1">
      <alignment horizontal="left" wrapText="1"/>
    </xf>
    <xf numFmtId="0" fontId="69" fillId="0" borderId="0" xfId="0" applyFont="1" applyAlignment="1" applyProtection="1">
      <alignment horizontal="right" vertical="center"/>
      <protection hidden="1"/>
    </xf>
    <xf numFmtId="0" fontId="49" fillId="0" borderId="0" xfId="0" applyFont="1" applyAlignment="1" applyProtection="1">
      <alignment horizontal="left" vertical="center"/>
      <protection hidden="1"/>
    </xf>
    <xf numFmtId="0" fontId="28" fillId="0" borderId="0" xfId="0" applyFont="1" applyAlignment="1" applyProtection="1">
      <alignment horizontal="center" vertical="center"/>
      <protection locked="0"/>
    </xf>
    <xf numFmtId="0" fontId="72" fillId="0" borderId="0" xfId="0" applyFont="1" applyAlignment="1" applyProtection="1">
      <alignment horizontal="left" vertical="center"/>
      <protection hidden="1"/>
    </xf>
    <xf numFmtId="0" fontId="73" fillId="0" borderId="0" xfId="0" applyFont="1" applyAlignment="1">
      <alignment horizontal="left" wrapText="1"/>
    </xf>
    <xf numFmtId="0" fontId="43" fillId="0" borderId="0" xfId="0" applyFont="1" applyAlignment="1" applyProtection="1">
      <alignment horizontal="left" vertical="center"/>
      <protection hidden="1"/>
    </xf>
    <xf numFmtId="0" fontId="28" fillId="0" borderId="0" xfId="0" applyFont="1" applyAlignment="1" applyProtection="1">
      <alignment horizontal="left" vertical="top" shrinkToFit="1"/>
      <protection locked="0"/>
    </xf>
    <xf numFmtId="0" fontId="34" fillId="0" borderId="0" xfId="0" applyFont="1" applyAlignment="1" applyProtection="1">
      <alignment horizontal="left" vertical="center"/>
      <protection hidden="1"/>
    </xf>
    <xf numFmtId="0" fontId="45" fillId="0" borderId="0" xfId="0" applyFont="1" applyAlignment="1" applyProtection="1">
      <alignment horizontal="left" vertical="center" indent="5"/>
      <protection hidden="1"/>
    </xf>
    <xf numFmtId="0" fontId="34" fillId="0" borderId="4" xfId="0" applyFont="1" applyBorder="1" applyAlignment="1" applyProtection="1">
      <alignment horizontal="center" vertical="center" wrapText="1"/>
      <protection hidden="1"/>
    </xf>
    <xf numFmtId="0" fontId="34" fillId="0" borderId="88" xfId="0" applyFont="1" applyBorder="1" applyAlignment="1" applyProtection="1">
      <alignment horizontal="center" vertical="center" wrapText="1"/>
      <protection hidden="1"/>
    </xf>
    <xf numFmtId="0" fontId="44" fillId="0" borderId="81" xfId="0" applyFont="1" applyBorder="1" applyAlignment="1" applyProtection="1">
      <alignment horizontal="center" vertical="center" wrapText="1"/>
      <protection hidden="1"/>
    </xf>
    <xf numFmtId="0" fontId="44" fillId="0" borderId="4" xfId="0" applyFont="1" applyBorder="1" applyAlignment="1" applyProtection="1">
      <alignment horizontal="center" vertical="center" wrapText="1"/>
      <protection hidden="1"/>
    </xf>
    <xf numFmtId="0" fontId="76" fillId="0" borderId="19" xfId="0" applyFont="1" applyBorder="1" applyAlignment="1" applyProtection="1">
      <alignment horizontal="left" vertical="center" wrapText="1"/>
      <protection hidden="1"/>
    </xf>
    <xf numFmtId="3" fontId="48" fillId="0" borderId="50" xfId="0" applyNumberFormat="1" applyFont="1" applyBorder="1" applyAlignment="1" applyProtection="1">
      <alignment horizontal="center" vertical="center" shrinkToFit="1"/>
      <protection hidden="1"/>
    </xf>
    <xf numFmtId="3" fontId="48" fillId="0" borderId="92" xfId="0" applyNumberFormat="1" applyFont="1" applyBorder="1" applyAlignment="1" applyProtection="1">
      <alignment horizontal="center" vertical="center" shrinkToFit="1"/>
      <protection hidden="1"/>
    </xf>
    <xf numFmtId="3" fontId="51" fillId="0" borderId="92" xfId="0" applyNumberFormat="1" applyFont="1" applyBorder="1" applyAlignment="1" applyProtection="1">
      <alignment horizontal="center" vertical="center"/>
      <protection hidden="1"/>
    </xf>
    <xf numFmtId="3" fontId="51" fillId="0" borderId="19" xfId="0" applyNumberFormat="1" applyFont="1" applyBorder="1" applyAlignment="1" applyProtection="1">
      <alignment horizontal="center" vertical="center"/>
      <protection hidden="1"/>
    </xf>
    <xf numFmtId="0" fontId="64" fillId="0" borderId="43" xfId="0" applyFont="1" applyBorder="1" applyAlignment="1" applyProtection="1">
      <alignment vertical="center" wrapText="1"/>
      <protection hidden="1"/>
    </xf>
    <xf numFmtId="0" fontId="65" fillId="0" borderId="43" xfId="0" applyFont="1" applyBorder="1" applyAlignment="1" applyProtection="1">
      <alignment vertical="center" wrapText="1"/>
      <protection hidden="1"/>
    </xf>
    <xf numFmtId="3" fontId="48" fillId="0" borderId="51" xfId="0" applyNumberFormat="1" applyFont="1" applyBorder="1" applyAlignment="1" applyProtection="1">
      <alignment horizontal="center" vertical="center" shrinkToFit="1"/>
      <protection hidden="1"/>
    </xf>
    <xf numFmtId="3" fontId="48" fillId="0" borderId="97" xfId="0" applyNumberFormat="1" applyFont="1" applyBorder="1" applyAlignment="1" applyProtection="1">
      <alignment horizontal="center" vertical="center" shrinkToFit="1"/>
      <protection hidden="1"/>
    </xf>
    <xf numFmtId="3" fontId="51" fillId="0" borderId="97" xfId="0" applyNumberFormat="1" applyFont="1" applyBorder="1" applyAlignment="1" applyProtection="1">
      <alignment horizontal="center" vertical="center"/>
      <protection hidden="1"/>
    </xf>
    <xf numFmtId="3" fontId="48" fillId="0" borderId="154" xfId="0" applyNumberFormat="1" applyFont="1" applyBorder="1" applyAlignment="1" applyProtection="1">
      <alignment horizontal="center" vertical="center" shrinkToFit="1"/>
      <protection hidden="1"/>
    </xf>
    <xf numFmtId="3" fontId="51" fillId="0" borderId="53" xfId="0" applyNumberFormat="1" applyFont="1" applyBorder="1" applyAlignment="1" applyProtection="1">
      <alignment horizontal="center" vertical="center"/>
      <protection hidden="1"/>
    </xf>
    <xf numFmtId="0" fontId="27" fillId="0" borderId="48" xfId="0" applyFont="1" applyBorder="1" applyAlignment="1" applyProtection="1">
      <alignment horizontal="left" vertical="center" wrapText="1" indent="1"/>
      <protection hidden="1"/>
    </xf>
    <xf numFmtId="0" fontId="28" fillId="0" borderId="44" xfId="0" applyFont="1" applyBorder="1" applyAlignment="1" applyProtection="1">
      <alignment horizontal="left" vertical="center" indent="2"/>
      <protection hidden="1"/>
    </xf>
    <xf numFmtId="0" fontId="33" fillId="0" borderId="44" xfId="0" applyFont="1" applyBorder="1" applyAlignment="1" applyProtection="1">
      <alignment horizontal="left" vertical="center" indent="2"/>
      <protection hidden="1"/>
    </xf>
    <xf numFmtId="0" fontId="27" fillId="0" borderId="177" xfId="0" applyFont="1" applyBorder="1" applyAlignment="1" applyProtection="1">
      <alignment horizontal="left" vertical="center" wrapText="1" indent="1"/>
      <protection hidden="1"/>
    </xf>
    <xf numFmtId="3" fontId="48" fillId="0" borderId="52" xfId="0" applyNumberFormat="1" applyFont="1" applyBorder="1" applyAlignment="1" applyProtection="1">
      <alignment horizontal="center" vertical="center" shrinkToFit="1"/>
      <protection hidden="1"/>
    </xf>
    <xf numFmtId="0" fontId="64" fillId="0" borderId="53" xfId="0" applyFont="1" applyBorder="1" applyAlignment="1" applyProtection="1">
      <alignment vertical="center" wrapText="1"/>
      <protection hidden="1"/>
    </xf>
    <xf numFmtId="0" fontId="65" fillId="0" borderId="53" xfId="0" applyFont="1" applyBorder="1" applyAlignment="1" applyProtection="1">
      <alignment vertical="center" wrapText="1"/>
      <protection hidden="1"/>
    </xf>
    <xf numFmtId="0" fontId="27" fillId="0" borderId="55" xfId="0" applyFont="1" applyBorder="1" applyAlignment="1" applyProtection="1">
      <alignment horizontal="left" vertical="center" wrapText="1" indent="2"/>
      <protection hidden="1"/>
    </xf>
    <xf numFmtId="0" fontId="66" fillId="0" borderId="0" xfId="0" applyFont="1" applyAlignment="1" applyProtection="1">
      <alignment horizontal="center" vertical="center"/>
      <protection hidden="1"/>
    </xf>
    <xf numFmtId="0" fontId="45" fillId="0" borderId="0" xfId="0" applyFont="1" applyAlignment="1" applyProtection="1">
      <alignment horizontal="left"/>
      <protection hidden="1"/>
    </xf>
    <xf numFmtId="0" fontId="45" fillId="0" borderId="0" xfId="0" applyFont="1" applyAlignment="1" applyProtection="1">
      <alignment horizontal="left" vertical="center" indent="6"/>
      <protection hidden="1"/>
    </xf>
    <xf numFmtId="0" fontId="77" fillId="0" borderId="0" xfId="0" applyFont="1" applyAlignment="1" applyProtection="1">
      <alignment horizontal="center"/>
      <protection hidden="1"/>
    </xf>
    <xf numFmtId="0" fontId="77" fillId="0" borderId="8" xfId="0" applyFont="1" applyBorder="1" applyAlignment="1" applyProtection="1">
      <alignment horizontal="center" vertical="center"/>
      <protection hidden="1"/>
    </xf>
    <xf numFmtId="0" fontId="36" fillId="0" borderId="4" xfId="0" applyFont="1" applyBorder="1" applyAlignment="1" applyProtection="1">
      <alignment horizontal="center" vertical="center" wrapText="1"/>
      <protection hidden="1"/>
    </xf>
    <xf numFmtId="0" fontId="61" fillId="0" borderId="4" xfId="0" applyFont="1" applyBorder="1" applyAlignment="1" applyProtection="1">
      <alignment horizontal="center" vertical="center" wrapText="1"/>
      <protection hidden="1"/>
    </xf>
    <xf numFmtId="0" fontId="36" fillId="0" borderId="88" xfId="0" applyFont="1" applyBorder="1" applyAlignment="1" applyProtection="1">
      <alignment horizontal="center" vertical="center" wrapText="1"/>
      <protection hidden="1"/>
    </xf>
    <xf numFmtId="0" fontId="36" fillId="0" borderId="81" xfId="0" applyFont="1" applyBorder="1" applyAlignment="1" applyProtection="1">
      <alignment horizontal="center" vertical="center" wrapText="1"/>
      <protection hidden="1"/>
    </xf>
    <xf numFmtId="0" fontId="76" fillId="0" borderId="7" xfId="0" applyFont="1" applyBorder="1" applyAlignment="1" applyProtection="1">
      <alignment horizontal="left" vertical="center" wrapText="1"/>
      <protection hidden="1"/>
    </xf>
    <xf numFmtId="0" fontId="59" fillId="0" borderId="19" xfId="0" applyFont="1" applyBorder="1" applyAlignment="1" applyProtection="1">
      <alignment horizontal="center" vertical="center" wrapText="1"/>
      <protection hidden="1"/>
    </xf>
    <xf numFmtId="3" fontId="48" fillId="0" borderId="19" xfId="0" applyNumberFormat="1" applyFont="1" applyBorder="1" applyAlignment="1" applyProtection="1">
      <alignment horizontal="center" vertical="center" shrinkToFit="1"/>
      <protection hidden="1"/>
    </xf>
    <xf numFmtId="0" fontId="64" fillId="0" borderId="17" xfId="0" applyFont="1" applyBorder="1" applyAlignment="1" applyProtection="1">
      <alignment vertical="center" wrapText="1"/>
      <protection hidden="1"/>
    </xf>
    <xf numFmtId="0" fontId="65" fillId="0" borderId="17" xfId="0" applyFont="1" applyBorder="1" applyAlignment="1" applyProtection="1">
      <alignment horizontal="center" vertical="center" wrapText="1"/>
      <protection hidden="1"/>
    </xf>
    <xf numFmtId="3" fontId="48" fillId="0" borderId="89" xfId="0" applyNumberFormat="1" applyFont="1" applyBorder="1" applyAlignment="1" applyProtection="1">
      <alignment horizontal="center" vertical="center" shrinkToFit="1"/>
      <protection hidden="1"/>
    </xf>
    <xf numFmtId="3" fontId="48" fillId="0" borderId="67" xfId="0" applyNumberFormat="1" applyFont="1" applyBorder="1" applyAlignment="1" applyProtection="1">
      <alignment horizontal="center" vertical="center" shrinkToFit="1"/>
      <protection hidden="1"/>
    </xf>
    <xf numFmtId="3" fontId="48" fillId="0" borderId="17" xfId="0" applyNumberFormat="1" applyFont="1" applyBorder="1" applyAlignment="1" applyProtection="1">
      <alignment horizontal="center" vertical="center" shrinkToFit="1"/>
      <protection hidden="1"/>
    </xf>
    <xf numFmtId="0" fontId="66" fillId="0" borderId="44" xfId="0" applyFont="1" applyBorder="1" applyAlignment="1" applyProtection="1">
      <alignment horizontal="center" vertical="center" wrapText="1"/>
      <protection hidden="1"/>
    </xf>
    <xf numFmtId="0" fontId="66" fillId="0" borderId="91" xfId="0" applyFont="1" applyBorder="1" applyAlignment="1" applyProtection="1">
      <alignment horizontal="center" vertical="center" wrapText="1"/>
      <protection hidden="1"/>
    </xf>
    <xf numFmtId="3" fontId="48" fillId="0" borderId="90" xfId="0" applyNumberFormat="1" applyFont="1" applyBorder="1" applyAlignment="1" applyProtection="1">
      <alignment horizontal="center" vertical="center" shrinkToFit="1"/>
      <protection hidden="1"/>
    </xf>
    <xf numFmtId="3" fontId="48" fillId="0" borderId="95" xfId="0" applyNumberFormat="1" applyFont="1" applyBorder="1" applyAlignment="1" applyProtection="1">
      <alignment horizontal="center" vertical="center" shrinkToFit="1"/>
      <protection hidden="1"/>
    </xf>
    <xf numFmtId="0" fontId="65" fillId="0" borderId="227" xfId="0" applyFont="1" applyBorder="1" applyAlignment="1" applyProtection="1">
      <alignment horizontal="center" vertical="center" wrapText="1"/>
      <protection hidden="1"/>
    </xf>
    <xf numFmtId="0" fontId="66" fillId="0" borderId="98" xfId="0" applyFont="1" applyBorder="1" applyAlignment="1" applyProtection="1">
      <alignment horizontal="center" vertical="center" wrapText="1"/>
      <protection hidden="1"/>
    </xf>
    <xf numFmtId="0" fontId="33" fillId="0" borderId="53" xfId="0" applyFont="1" applyBorder="1" applyAlignment="1" applyProtection="1">
      <alignment horizontal="left" vertical="center" indent="2"/>
      <protection hidden="1"/>
    </xf>
    <xf numFmtId="0" fontId="66" fillId="0" borderId="48" xfId="0" applyFont="1" applyBorder="1" applyAlignment="1" applyProtection="1">
      <alignment horizontal="center" vertical="center"/>
      <protection hidden="1"/>
    </xf>
    <xf numFmtId="0" fontId="66" fillId="0" borderId="49" xfId="0" applyFont="1" applyBorder="1" applyAlignment="1" applyProtection="1">
      <alignment horizontal="center" vertical="center"/>
      <protection hidden="1"/>
    </xf>
    <xf numFmtId="0" fontId="66" fillId="0" borderId="40" xfId="0" applyFont="1" applyBorder="1" applyAlignment="1" applyProtection="1">
      <alignment horizontal="center" vertical="center" wrapText="1"/>
      <protection hidden="1"/>
    </xf>
    <xf numFmtId="0" fontId="40" fillId="0" borderId="0" xfId="0" applyFont="1" applyAlignment="1" applyProtection="1">
      <alignment vertical="center"/>
      <protection hidden="1"/>
    </xf>
    <xf numFmtId="0" fontId="77" fillId="0" borderId="0" xfId="0" applyFont="1" applyAlignment="1" applyProtection="1">
      <alignment vertical="center" wrapText="1"/>
      <protection hidden="1"/>
    </xf>
    <xf numFmtId="0" fontId="55" fillId="0" borderId="4" xfId="0" applyFont="1" applyBorder="1" applyAlignment="1" applyProtection="1">
      <alignment horizontal="left" vertical="center" wrapText="1"/>
      <protection hidden="1"/>
    </xf>
    <xf numFmtId="0" fontId="55" fillId="0" borderId="5" xfId="0" applyFont="1" applyBorder="1" applyAlignment="1" applyProtection="1">
      <alignment horizontal="center" vertical="center" wrapText="1"/>
      <protection hidden="1"/>
    </xf>
    <xf numFmtId="0" fontId="58" fillId="0" borderId="23" xfId="0" applyFont="1" applyBorder="1" applyAlignment="1" applyProtection="1">
      <alignment horizontal="left" vertical="center" wrapText="1"/>
      <protection hidden="1"/>
    </xf>
    <xf numFmtId="0" fontId="58" fillId="0" borderId="226" xfId="0" applyFont="1" applyBorder="1" applyAlignment="1" applyProtection="1">
      <alignment horizontal="left" vertical="center" wrapText="1"/>
      <protection hidden="1"/>
    </xf>
    <xf numFmtId="3" fontId="48" fillId="0" borderId="24" xfId="0" applyNumberFormat="1" applyFont="1" applyBorder="1" applyAlignment="1" applyProtection="1">
      <alignment horizontal="center" vertical="center" shrinkToFit="1"/>
      <protection hidden="1"/>
    </xf>
    <xf numFmtId="3" fontId="48" fillId="0" borderId="66" xfId="0" applyNumberFormat="1" applyFont="1" applyBorder="1" applyAlignment="1" applyProtection="1">
      <alignment horizontal="center" vertical="center" shrinkToFit="1"/>
      <protection hidden="1"/>
    </xf>
    <xf numFmtId="3" fontId="48" fillId="0" borderId="23" xfId="0" applyNumberFormat="1" applyFont="1" applyBorder="1" applyAlignment="1" applyProtection="1">
      <alignment horizontal="center" vertical="center" shrinkToFit="1"/>
      <protection hidden="1"/>
    </xf>
    <xf numFmtId="0" fontId="44" fillId="0" borderId="0" xfId="0" applyFont="1" applyAlignment="1" applyProtection="1">
      <alignment horizontal="left" vertical="center" wrapText="1" indent="2"/>
      <protection hidden="1"/>
    </xf>
    <xf numFmtId="0" fontId="44" fillId="0" borderId="0" xfId="0" applyFont="1" applyAlignment="1" applyProtection="1">
      <alignment horizontal="left" vertical="center" wrapText="1"/>
      <protection hidden="1"/>
    </xf>
    <xf numFmtId="0" fontId="66" fillId="0" borderId="20" xfId="0" applyFont="1" applyBorder="1" applyAlignment="1" applyProtection="1">
      <alignment horizontal="left" vertical="center" wrapText="1" indent="2"/>
      <protection hidden="1"/>
    </xf>
    <xf numFmtId="0" fontId="44" fillId="0" borderId="58" xfId="0" applyFont="1" applyBorder="1" applyAlignment="1" applyProtection="1">
      <alignment horizontal="left" vertical="center" wrapText="1" indent="2"/>
      <protection hidden="1"/>
    </xf>
    <xf numFmtId="0" fontId="66" fillId="0" borderId="122" xfId="0" applyFont="1" applyBorder="1" applyAlignment="1" applyProtection="1">
      <alignment horizontal="left" vertical="center" wrapText="1" indent="2"/>
      <protection hidden="1"/>
    </xf>
    <xf numFmtId="3" fontId="48" fillId="0" borderId="68" xfId="0" applyNumberFormat="1" applyFont="1" applyBorder="1" applyAlignment="1" applyProtection="1">
      <alignment horizontal="center" vertical="center" shrinkToFit="1"/>
      <protection hidden="1"/>
    </xf>
    <xf numFmtId="0" fontId="44" fillId="0" borderId="27" xfId="0" applyFont="1" applyBorder="1" applyAlignment="1" applyProtection="1">
      <alignment horizontal="left" vertical="center" wrapText="1" indent="2"/>
      <protection hidden="1"/>
    </xf>
    <xf numFmtId="0" fontId="66" fillId="0" borderId="63" xfId="0" applyFont="1" applyBorder="1" applyAlignment="1" applyProtection="1">
      <alignment horizontal="left" vertical="center" wrapText="1" indent="2"/>
      <protection hidden="1"/>
    </xf>
    <xf numFmtId="3" fontId="48" fillId="0" borderId="12" xfId="0" applyNumberFormat="1" applyFont="1" applyBorder="1" applyAlignment="1" applyProtection="1">
      <alignment horizontal="center" vertical="center" shrinkToFit="1"/>
      <protection hidden="1"/>
    </xf>
    <xf numFmtId="0" fontId="59" fillId="0" borderId="0" xfId="0" applyFont="1" applyAlignment="1" applyProtection="1">
      <alignment vertical="top" wrapText="1"/>
      <protection hidden="1"/>
    </xf>
    <xf numFmtId="0" fontId="44" fillId="0" borderId="0" xfId="0" applyFont="1" applyAlignment="1" applyProtection="1">
      <alignment horizontal="justify" vertical="center"/>
      <protection hidden="1"/>
    </xf>
    <xf numFmtId="0" fontId="27" fillId="0" borderId="0" xfId="0" applyFont="1" applyAlignment="1" applyProtection="1">
      <alignment horizontal="center" vertical="center" shrinkToFit="1"/>
      <protection hidden="1"/>
    </xf>
    <xf numFmtId="0" fontId="45" fillId="0" borderId="0" xfId="0" applyFont="1" applyAlignment="1">
      <alignment horizontal="left"/>
    </xf>
    <xf numFmtId="0" fontId="45" fillId="0" borderId="0" xfId="0" applyFont="1" applyAlignment="1">
      <alignment horizontal="left" indent="19"/>
    </xf>
    <xf numFmtId="0" fontId="55" fillId="0" borderId="0" xfId="0" applyFont="1" applyAlignment="1">
      <alignment horizontal="center" vertical="center"/>
    </xf>
    <xf numFmtId="0" fontId="45" fillId="0" borderId="0" xfId="0" applyFont="1" applyAlignment="1">
      <alignment horizontal="left" indent="12"/>
    </xf>
    <xf numFmtId="0" fontId="62" fillId="0" borderId="12" xfId="0" applyFont="1" applyBorder="1" applyAlignment="1">
      <alignment horizontal="center" wrapText="1"/>
    </xf>
    <xf numFmtId="0" fontId="62" fillId="0" borderId="64" xfId="0" applyFont="1" applyBorder="1" applyAlignment="1">
      <alignment horizontal="center" wrapText="1"/>
    </xf>
    <xf numFmtId="0" fontId="62" fillId="0" borderId="65" xfId="0" applyFont="1" applyBorder="1" applyAlignment="1">
      <alignment horizontal="center" wrapText="1"/>
    </xf>
    <xf numFmtId="0" fontId="62" fillId="0" borderId="27" xfId="0" applyFont="1" applyBorder="1" applyAlignment="1">
      <alignment horizontal="center" wrapText="1"/>
    </xf>
    <xf numFmtId="0" fontId="62" fillId="0" borderId="133" xfId="0" applyFont="1" applyBorder="1" applyAlignment="1">
      <alignment horizontal="center" wrapText="1"/>
    </xf>
    <xf numFmtId="0" fontId="56" fillId="0" borderId="134" xfId="0" applyFont="1" applyBorder="1" applyAlignment="1">
      <alignment horizontal="center" wrapText="1"/>
    </xf>
    <xf numFmtId="0" fontId="56" fillId="0" borderId="64" xfId="0" applyFont="1" applyBorder="1" applyAlignment="1">
      <alignment horizontal="center" wrapText="1"/>
    </xf>
    <xf numFmtId="0" fontId="56" fillId="0" borderId="119" xfId="0" applyFont="1" applyBorder="1" applyAlignment="1">
      <alignment horizontal="center" wrapText="1"/>
    </xf>
    <xf numFmtId="3" fontId="48" fillId="0" borderId="68" xfId="0" applyNumberFormat="1" applyFont="1" applyBorder="1" applyAlignment="1" applyProtection="1">
      <alignment horizontal="center" vertical="center" wrapText="1"/>
      <protection hidden="1"/>
    </xf>
    <xf numFmtId="3" fontId="48" fillId="0" borderId="60" xfId="0" applyNumberFormat="1" applyFont="1" applyBorder="1" applyAlignment="1" applyProtection="1">
      <alignment horizontal="center" vertical="center" shrinkToFit="1"/>
      <protection hidden="1"/>
    </xf>
    <xf numFmtId="3" fontId="48" fillId="0" borderId="142" xfId="0" applyNumberFormat="1" applyFont="1" applyBorder="1" applyAlignment="1" applyProtection="1">
      <alignment horizontal="center" vertical="center" wrapText="1"/>
      <protection hidden="1"/>
    </xf>
    <xf numFmtId="3" fontId="48" fillId="0" borderId="143" xfId="0" applyNumberFormat="1" applyFont="1" applyBorder="1" applyAlignment="1" applyProtection="1">
      <alignment horizontal="center" vertical="center" wrapText="1"/>
      <protection hidden="1"/>
    </xf>
    <xf numFmtId="3" fontId="48" fillId="0" borderId="144" xfId="0" applyNumberFormat="1" applyFont="1" applyBorder="1" applyAlignment="1" applyProtection="1">
      <alignment horizontal="center" vertical="center" wrapText="1"/>
      <protection hidden="1"/>
    </xf>
    <xf numFmtId="3" fontId="48" fillId="0" borderId="145" xfId="0" applyNumberFormat="1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justify"/>
      <protection hidden="1"/>
    </xf>
    <xf numFmtId="0" fontId="66" fillId="0" borderId="0" xfId="0" applyFont="1" applyAlignment="1" applyProtection="1">
      <alignment horizontal="left"/>
      <protection hidden="1"/>
    </xf>
    <xf numFmtId="0" fontId="78" fillId="0" borderId="0" xfId="0" applyFont="1" applyAlignment="1" applyProtection="1">
      <alignment vertical="center" wrapText="1"/>
      <protection hidden="1"/>
    </xf>
    <xf numFmtId="0" fontId="34" fillId="0" borderId="0" xfId="0" applyFont="1"/>
    <xf numFmtId="0" fontId="27" fillId="0" borderId="0" xfId="0" applyFont="1" applyAlignment="1">
      <alignment horizontal="center"/>
    </xf>
    <xf numFmtId="0" fontId="45" fillId="0" borderId="0" xfId="0" applyFont="1" applyProtection="1">
      <protection hidden="1"/>
    </xf>
    <xf numFmtId="0" fontId="52" fillId="0" borderId="0" xfId="0" applyFont="1" applyAlignment="1" applyProtection="1">
      <alignment horizontal="left" vertical="center" indent="10"/>
      <protection hidden="1"/>
    </xf>
    <xf numFmtId="3" fontId="62" fillId="0" borderId="24" xfId="0" applyNumberFormat="1" applyFont="1" applyBorder="1" applyAlignment="1" applyProtection="1">
      <alignment horizontal="center" vertical="center" wrapText="1"/>
      <protection hidden="1"/>
    </xf>
    <xf numFmtId="3" fontId="62" fillId="0" borderId="118" xfId="0" applyNumberFormat="1" applyFont="1" applyBorder="1" applyAlignment="1" applyProtection="1">
      <alignment horizontal="center" vertical="center" wrapText="1"/>
      <protection hidden="1"/>
    </xf>
    <xf numFmtId="3" fontId="80" fillId="0" borderId="127" xfId="0" applyNumberFormat="1" applyFont="1" applyBorder="1" applyAlignment="1" applyProtection="1">
      <alignment horizontal="center" vertical="center" wrapText="1"/>
      <protection hidden="1"/>
    </xf>
    <xf numFmtId="3" fontId="80" fillId="0" borderId="129" xfId="0" applyNumberFormat="1" applyFont="1" applyBorder="1" applyAlignment="1" applyProtection="1">
      <alignment horizontal="center" vertical="center" wrapText="1"/>
      <protection hidden="1"/>
    </xf>
    <xf numFmtId="3" fontId="48" fillId="0" borderId="42" xfId="0" applyNumberFormat="1" applyFont="1" applyBorder="1" applyAlignment="1" applyProtection="1">
      <alignment horizontal="center" vertical="center" wrapText="1"/>
      <protection hidden="1"/>
    </xf>
    <xf numFmtId="3" fontId="81" fillId="0" borderId="125" xfId="0" applyNumberFormat="1" applyFont="1" applyBorder="1" applyAlignment="1" applyProtection="1">
      <alignment horizontal="center" vertical="center" wrapText="1"/>
      <protection hidden="1"/>
    </xf>
    <xf numFmtId="3" fontId="81" fillId="0" borderId="126" xfId="0" applyNumberFormat="1" applyFont="1" applyBorder="1" applyAlignment="1" applyProtection="1">
      <alignment horizontal="center" vertical="center" wrapText="1"/>
      <protection hidden="1"/>
    </xf>
    <xf numFmtId="3" fontId="81" fillId="0" borderId="128" xfId="0" applyNumberFormat="1" applyFont="1" applyBorder="1" applyAlignment="1" applyProtection="1">
      <alignment horizontal="center" vertical="center" wrapText="1"/>
      <protection hidden="1"/>
    </xf>
    <xf numFmtId="3" fontId="81" fillId="0" borderId="130" xfId="0" applyNumberFormat="1" applyFont="1" applyBorder="1" applyAlignment="1" applyProtection="1">
      <alignment horizontal="center" vertical="center" wrapText="1"/>
      <protection hidden="1"/>
    </xf>
    <xf numFmtId="0" fontId="82" fillId="0" borderId="0" xfId="0" applyFont="1" applyProtection="1">
      <protection hidden="1"/>
    </xf>
    <xf numFmtId="0" fontId="71" fillId="0" borderId="0" xfId="0" applyFont="1" applyProtection="1">
      <protection hidden="1"/>
    </xf>
    <xf numFmtId="0" fontId="34" fillId="0" borderId="0" xfId="0" applyFont="1" applyProtection="1">
      <protection hidden="1"/>
    </xf>
    <xf numFmtId="0" fontId="66" fillId="0" borderId="0" xfId="0" applyFont="1" applyAlignment="1">
      <alignment horizontal="center"/>
    </xf>
    <xf numFmtId="1" fontId="66" fillId="0" borderId="0" xfId="0" applyNumberFormat="1" applyFont="1"/>
    <xf numFmtId="0" fontId="66" fillId="0" borderId="0" xfId="0" applyFont="1"/>
    <xf numFmtId="0" fontId="52" fillId="0" borderId="0" xfId="0" applyFont="1" applyAlignment="1" applyProtection="1">
      <alignment horizontal="left"/>
      <protection hidden="1"/>
    </xf>
    <xf numFmtId="0" fontId="52" fillId="0" borderId="0" xfId="0" applyFont="1" applyAlignment="1" applyProtection="1">
      <alignment vertical="center"/>
      <protection hidden="1"/>
    </xf>
    <xf numFmtId="0" fontId="52" fillId="0" borderId="0" xfId="0" applyFont="1" applyAlignment="1" applyProtection="1">
      <alignment horizontal="left" vertical="center" indent="5"/>
      <protection hidden="1"/>
    </xf>
    <xf numFmtId="0" fontId="56" fillId="0" borderId="12" xfId="0" applyFont="1" applyBorder="1" applyAlignment="1" applyProtection="1">
      <alignment horizontal="center" vertical="center" wrapText="1"/>
      <protection hidden="1"/>
    </xf>
    <xf numFmtId="0" fontId="56" fillId="0" borderId="64" xfId="0" applyFont="1" applyBorder="1" applyAlignment="1" applyProtection="1">
      <alignment horizontal="center" vertical="center" wrapText="1"/>
      <protection hidden="1"/>
    </xf>
    <xf numFmtId="0" fontId="56" fillId="0" borderId="27" xfId="0" applyFont="1" applyBorder="1" applyAlignment="1" applyProtection="1">
      <alignment horizontal="center" vertical="center" wrapText="1"/>
      <protection hidden="1"/>
    </xf>
    <xf numFmtId="0" fontId="56" fillId="0" borderId="197" xfId="0" applyFont="1" applyBorder="1" applyAlignment="1" applyProtection="1">
      <alignment horizontal="center" vertical="center" wrapText="1"/>
      <protection hidden="1"/>
    </xf>
    <xf numFmtId="0" fontId="56" fillId="0" borderId="198" xfId="0" applyFont="1" applyBorder="1" applyAlignment="1" applyProtection="1">
      <alignment horizontal="center" vertical="center" wrapText="1"/>
      <protection hidden="1"/>
    </xf>
    <xf numFmtId="0" fontId="56" fillId="0" borderId="165" xfId="0" applyFont="1" applyBorder="1" applyAlignment="1" applyProtection="1">
      <alignment horizontal="center" vertical="center" wrapText="1"/>
      <protection hidden="1"/>
    </xf>
    <xf numFmtId="0" fontId="58" fillId="0" borderId="23" xfId="0" applyFont="1" applyBorder="1" applyAlignment="1" applyProtection="1">
      <alignment horizontal="left" vertical="center" wrapText="1" indent="1"/>
      <protection hidden="1"/>
    </xf>
    <xf numFmtId="3" fontId="33" fillId="0" borderId="24" xfId="0" applyNumberFormat="1" applyFont="1" applyBorder="1" applyAlignment="1" applyProtection="1">
      <alignment horizontal="center" vertical="center" shrinkToFit="1"/>
      <protection hidden="1"/>
    </xf>
    <xf numFmtId="3" fontId="33" fillId="0" borderId="66" xfId="0" applyNumberFormat="1" applyFont="1" applyBorder="1" applyAlignment="1" applyProtection="1">
      <alignment horizontal="center" vertical="center" shrinkToFit="1"/>
      <protection hidden="1"/>
    </xf>
    <xf numFmtId="3" fontId="33" fillId="0" borderId="23" xfId="0" applyNumberFormat="1" applyFont="1" applyBorder="1" applyAlignment="1" applyProtection="1">
      <alignment horizontal="center" vertical="center" shrinkToFit="1"/>
      <protection hidden="1"/>
    </xf>
    <xf numFmtId="3" fontId="33" fillId="0" borderId="30" xfId="0" applyNumberFormat="1" applyFont="1" applyBorder="1" applyAlignment="1" applyProtection="1">
      <alignment horizontal="center" vertical="center" shrinkToFit="1"/>
      <protection hidden="1"/>
    </xf>
    <xf numFmtId="3" fontId="33" fillId="0" borderId="189" xfId="0" applyNumberFormat="1" applyFont="1" applyBorder="1" applyAlignment="1" applyProtection="1">
      <alignment horizontal="center" vertical="center" shrinkToFit="1"/>
      <protection hidden="1"/>
    </xf>
    <xf numFmtId="3" fontId="33" fillId="0" borderId="168" xfId="0" applyNumberFormat="1" applyFont="1" applyBorder="1" applyAlignment="1" applyProtection="1">
      <alignment horizontal="center" vertical="center" shrinkToFit="1"/>
      <protection hidden="1"/>
    </xf>
    <xf numFmtId="3" fontId="33" fillId="0" borderId="167" xfId="0" applyNumberFormat="1" applyFont="1" applyBorder="1" applyAlignment="1" applyProtection="1">
      <alignment horizontal="center" vertical="center" shrinkToFit="1"/>
      <protection hidden="1"/>
    </xf>
    <xf numFmtId="3" fontId="48" fillId="0" borderId="18" xfId="0" applyNumberFormat="1" applyFont="1" applyBorder="1" applyAlignment="1" applyProtection="1">
      <alignment horizontal="center" vertical="center" shrinkToFit="1"/>
      <protection hidden="1"/>
    </xf>
    <xf numFmtId="3" fontId="48" fillId="0" borderId="199" xfId="0" applyNumberFormat="1" applyFont="1" applyBorder="1" applyAlignment="1" applyProtection="1">
      <alignment horizontal="center" vertical="center" shrinkToFit="1"/>
      <protection hidden="1"/>
    </xf>
    <xf numFmtId="3" fontId="48" fillId="0" borderId="169" xfId="0" applyNumberFormat="1" applyFont="1" applyBorder="1" applyAlignment="1" applyProtection="1">
      <alignment horizontal="center" vertical="center" shrinkToFit="1"/>
      <protection hidden="1"/>
    </xf>
    <xf numFmtId="3" fontId="48" fillId="0" borderId="62" xfId="0" applyNumberFormat="1" applyFont="1" applyBorder="1" applyAlignment="1" applyProtection="1">
      <alignment horizontal="center" vertical="center" shrinkToFit="1"/>
      <protection hidden="1"/>
    </xf>
    <xf numFmtId="3" fontId="48" fillId="0" borderId="200" xfId="0" applyNumberFormat="1" applyFont="1" applyBorder="1" applyAlignment="1" applyProtection="1">
      <alignment horizontal="center" vertical="center" shrinkToFit="1"/>
      <protection hidden="1"/>
    </xf>
    <xf numFmtId="3" fontId="48" fillId="0" borderId="171" xfId="0" applyNumberFormat="1" applyFont="1" applyBorder="1" applyAlignment="1" applyProtection="1">
      <alignment horizontal="center" vertical="center" shrinkToFit="1"/>
      <protection hidden="1"/>
    </xf>
    <xf numFmtId="3" fontId="48" fillId="0" borderId="181" xfId="0" applyNumberFormat="1" applyFont="1" applyBorder="1" applyAlignment="1" applyProtection="1">
      <alignment horizontal="center" vertical="center" shrinkToFit="1"/>
      <protection hidden="1"/>
    </xf>
    <xf numFmtId="3" fontId="48" fillId="0" borderId="151" xfId="0" applyNumberFormat="1" applyFont="1" applyBorder="1" applyAlignment="1" applyProtection="1">
      <alignment horizontal="center" vertical="center" shrinkToFit="1"/>
      <protection hidden="1"/>
    </xf>
    <xf numFmtId="3" fontId="48" fillId="0" borderId="202" xfId="0" applyNumberFormat="1" applyFont="1" applyBorder="1" applyAlignment="1" applyProtection="1">
      <alignment horizontal="center" vertical="center" shrinkToFit="1"/>
      <protection hidden="1"/>
    </xf>
    <xf numFmtId="3" fontId="48" fillId="0" borderId="207" xfId="0" applyNumberFormat="1" applyFont="1" applyBorder="1" applyAlignment="1" applyProtection="1">
      <alignment horizontal="center" vertical="center" shrinkToFit="1"/>
      <protection hidden="1"/>
    </xf>
    <xf numFmtId="3" fontId="48" fillId="0" borderId="31" xfId="0" applyNumberFormat="1" applyFont="1" applyBorder="1" applyAlignment="1" applyProtection="1">
      <alignment horizontal="center" vertical="center" shrinkToFit="1"/>
      <protection hidden="1"/>
    </xf>
    <xf numFmtId="3" fontId="48" fillId="0" borderId="197" xfId="0" applyNumberFormat="1" applyFont="1" applyBorder="1" applyAlignment="1" applyProtection="1">
      <alignment horizontal="center" vertical="center" shrinkToFit="1"/>
      <protection hidden="1"/>
    </xf>
    <xf numFmtId="3" fontId="48" fillId="0" borderId="165" xfId="0" applyNumberFormat="1" applyFont="1" applyBorder="1" applyAlignment="1" applyProtection="1">
      <alignment horizontal="center" vertical="center" shrinkToFit="1"/>
      <protection hidden="1"/>
    </xf>
    <xf numFmtId="3" fontId="48" fillId="0" borderId="71" xfId="0" applyNumberFormat="1" applyFont="1" applyBorder="1" applyAlignment="1" applyProtection="1">
      <alignment horizontal="center" vertical="center" shrinkToFit="1"/>
      <protection hidden="1"/>
    </xf>
    <xf numFmtId="0" fontId="48" fillId="0" borderId="0" xfId="0" applyFont="1" applyAlignment="1" applyProtection="1">
      <alignment wrapText="1"/>
      <protection hidden="1"/>
    </xf>
    <xf numFmtId="0" fontId="85" fillId="0" borderId="0" xfId="0" applyFont="1" applyAlignment="1" applyProtection="1">
      <alignment horizontal="center" vertical="center"/>
      <protection hidden="1"/>
    </xf>
    <xf numFmtId="0" fontId="86" fillId="0" borderId="0" xfId="0" applyFont="1" applyAlignment="1" applyProtection="1">
      <alignment horizontal="center" vertical="center"/>
      <protection hidden="1"/>
    </xf>
    <xf numFmtId="0" fontId="58" fillId="0" borderId="0" xfId="0" applyFont="1" applyAlignment="1" applyProtection="1">
      <alignment vertical="center" wrapText="1"/>
      <protection hidden="1"/>
    </xf>
    <xf numFmtId="0" fontId="48" fillId="0" borderId="0" xfId="0" applyFont="1" applyProtection="1">
      <protection hidden="1"/>
    </xf>
    <xf numFmtId="0" fontId="48" fillId="0" borderId="0" xfId="0" applyFont="1" applyAlignment="1" applyProtection="1">
      <alignment vertical="center"/>
      <protection hidden="1"/>
    </xf>
    <xf numFmtId="0" fontId="89" fillId="0" borderId="0" xfId="0" applyFont="1" applyAlignment="1" applyProtection="1">
      <alignment vertical="center" wrapText="1"/>
      <protection hidden="1"/>
    </xf>
    <xf numFmtId="0" fontId="89" fillId="0" borderId="40" xfId="0" applyFont="1" applyBorder="1" applyAlignment="1" applyProtection="1">
      <alignment vertical="center" wrapText="1"/>
      <protection hidden="1"/>
    </xf>
    <xf numFmtId="0" fontId="58" fillId="0" borderId="40" xfId="0" applyFont="1" applyBorder="1" applyAlignment="1" applyProtection="1">
      <alignment vertical="center" wrapText="1"/>
      <protection hidden="1"/>
    </xf>
    <xf numFmtId="0" fontId="87" fillId="0" borderId="0" xfId="0" applyFont="1" applyAlignment="1" applyProtection="1">
      <alignment vertical="center" wrapText="1"/>
      <protection hidden="1"/>
    </xf>
    <xf numFmtId="0" fontId="52" fillId="0" borderId="0" xfId="0" applyFont="1" applyAlignment="1" applyProtection="1">
      <alignment horizontal="center" vertical="center"/>
      <protection hidden="1"/>
    </xf>
    <xf numFmtId="0" fontId="52" fillId="0" borderId="0" xfId="0" applyFont="1" applyAlignment="1">
      <alignment vertical="center" wrapText="1"/>
    </xf>
    <xf numFmtId="0" fontId="53" fillId="0" borderId="0" xfId="0" applyFont="1" applyAlignment="1">
      <alignment vertical="center" wrapText="1"/>
    </xf>
    <xf numFmtId="0" fontId="52" fillId="0" borderId="0" xfId="0" applyFont="1" applyAlignment="1" applyProtection="1">
      <alignment vertical="center" wrapText="1"/>
      <protection hidden="1"/>
    </xf>
    <xf numFmtId="0" fontId="52" fillId="0" borderId="0" xfId="0" applyFont="1" applyAlignment="1" applyProtection="1">
      <alignment horizontal="center" vertical="center" wrapText="1"/>
      <protection hidden="1"/>
    </xf>
    <xf numFmtId="0" fontId="56" fillId="0" borderId="85" xfId="0" applyFont="1" applyBorder="1" applyAlignment="1" applyProtection="1">
      <alignment horizontal="center" vertical="center" wrapText="1"/>
      <protection hidden="1"/>
    </xf>
    <xf numFmtId="0" fontId="56" fillId="0" borderId="166" xfId="0" applyFont="1" applyBorder="1" applyAlignment="1" applyProtection="1">
      <alignment horizontal="center" vertical="center" wrapText="1"/>
      <protection hidden="1"/>
    </xf>
    <xf numFmtId="3" fontId="56" fillId="0" borderId="24" xfId="0" applyNumberFormat="1" applyFont="1" applyBorder="1" applyAlignment="1" applyProtection="1">
      <alignment horizontal="center" vertical="center" shrinkToFit="1"/>
      <protection hidden="1"/>
    </xf>
    <xf numFmtId="3" fontId="56" fillId="0" borderId="66" xfId="0" applyNumberFormat="1" applyFont="1" applyBorder="1" applyAlignment="1" applyProtection="1">
      <alignment horizontal="center" vertical="center" shrinkToFit="1"/>
      <protection hidden="1"/>
    </xf>
    <xf numFmtId="3" fontId="56" fillId="0" borderId="23" xfId="0" applyNumberFormat="1" applyFont="1" applyBorder="1" applyAlignment="1" applyProtection="1">
      <alignment horizontal="center" vertical="center" shrinkToFit="1"/>
      <protection hidden="1"/>
    </xf>
    <xf numFmtId="3" fontId="56" fillId="0" borderId="167" xfId="0" applyNumberFormat="1" applyFont="1" applyBorder="1" applyAlignment="1" applyProtection="1">
      <alignment horizontal="center" vertical="center" shrinkToFit="1"/>
      <protection hidden="1"/>
    </xf>
    <xf numFmtId="3" fontId="56" fillId="0" borderId="168" xfId="0" applyNumberFormat="1" applyFont="1" applyBorder="1" applyAlignment="1" applyProtection="1">
      <alignment horizontal="center" vertical="center" shrinkToFit="1"/>
      <protection hidden="1"/>
    </xf>
    <xf numFmtId="0" fontId="90" fillId="0" borderId="0" xfId="0" applyFont="1" applyAlignment="1" applyProtection="1">
      <alignment horizontal="center" vertical="center" wrapText="1"/>
      <protection hidden="1"/>
    </xf>
    <xf numFmtId="0" fontId="90" fillId="0" borderId="58" xfId="0" applyFont="1" applyBorder="1" applyAlignment="1" applyProtection="1">
      <alignment horizontal="center" vertical="center" wrapText="1"/>
      <protection hidden="1"/>
    </xf>
    <xf numFmtId="3" fontId="48" fillId="0" borderId="58" xfId="0" applyNumberFormat="1" applyFont="1" applyBorder="1" applyAlignment="1" applyProtection="1">
      <alignment horizontal="center" vertical="center" shrinkToFit="1"/>
      <protection hidden="1"/>
    </xf>
    <xf numFmtId="0" fontId="90" fillId="0" borderId="25" xfId="0" applyFont="1" applyBorder="1" applyAlignment="1" applyProtection="1">
      <alignment horizontal="center" vertical="center" wrapText="1"/>
      <protection hidden="1"/>
    </xf>
    <xf numFmtId="3" fontId="48" fillId="0" borderId="26" xfId="0" applyNumberFormat="1" applyFont="1" applyBorder="1" applyAlignment="1" applyProtection="1">
      <alignment horizontal="center" vertical="center" shrinkToFit="1"/>
      <protection hidden="1"/>
    </xf>
    <xf numFmtId="3" fontId="48" fillId="0" borderId="173" xfId="0" applyNumberFormat="1" applyFont="1" applyBorder="1" applyAlignment="1" applyProtection="1">
      <alignment horizontal="center" vertical="center" shrinkToFit="1"/>
      <protection hidden="1"/>
    </xf>
    <xf numFmtId="3" fontId="48" fillId="0" borderId="25" xfId="0" applyNumberFormat="1" applyFont="1" applyBorder="1" applyAlignment="1" applyProtection="1">
      <alignment horizontal="center" vertical="center" shrinkToFit="1"/>
      <protection hidden="1"/>
    </xf>
    <xf numFmtId="0" fontId="90" fillId="0" borderId="21" xfId="0" applyFont="1" applyBorder="1" applyAlignment="1" applyProtection="1">
      <alignment horizontal="center" vertical="center" wrapText="1"/>
      <protection hidden="1"/>
    </xf>
    <xf numFmtId="3" fontId="48" fillId="0" borderId="22" xfId="0" applyNumberFormat="1" applyFont="1" applyBorder="1" applyAlignment="1" applyProtection="1">
      <alignment horizontal="center" vertical="center" shrinkToFit="1"/>
      <protection hidden="1"/>
    </xf>
    <xf numFmtId="3" fontId="48" fillId="0" borderId="175" xfId="0" applyNumberFormat="1" applyFont="1" applyBorder="1" applyAlignment="1" applyProtection="1">
      <alignment horizontal="center" vertical="center" shrinkToFit="1"/>
      <protection hidden="1"/>
    </xf>
    <xf numFmtId="3" fontId="48" fillId="0" borderId="21" xfId="0" applyNumberFormat="1" applyFont="1" applyBorder="1" applyAlignment="1" applyProtection="1">
      <alignment horizontal="center" vertical="center" shrinkToFit="1"/>
      <protection hidden="1"/>
    </xf>
    <xf numFmtId="0" fontId="90" fillId="0" borderId="27" xfId="0" applyFont="1" applyBorder="1" applyAlignment="1" applyProtection="1">
      <alignment horizontal="center" vertical="center" wrapText="1"/>
      <protection hidden="1"/>
    </xf>
    <xf numFmtId="3" fontId="48" fillId="0" borderId="27" xfId="0" applyNumberFormat="1" applyFont="1" applyBorder="1" applyAlignment="1" applyProtection="1">
      <alignment horizontal="center" vertical="center" shrinkToFit="1"/>
      <protection hidden="1"/>
    </xf>
    <xf numFmtId="0" fontId="66" fillId="0" borderId="0" xfId="0" applyFont="1" applyAlignment="1" applyProtection="1">
      <alignment horizontal="center" vertical="center" wrapText="1"/>
      <protection hidden="1"/>
    </xf>
    <xf numFmtId="0" fontId="55" fillId="0" borderId="0" xfId="0" applyFont="1" applyAlignment="1" applyProtection="1">
      <alignment vertical="center"/>
      <protection hidden="1"/>
    </xf>
    <xf numFmtId="0" fontId="53" fillId="0" borderId="0" xfId="0" applyFont="1" applyAlignment="1" applyProtection="1">
      <alignment vertical="center"/>
      <protection hidden="1"/>
    </xf>
    <xf numFmtId="0" fontId="54" fillId="0" borderId="0" xfId="0" applyFont="1" applyAlignment="1" applyProtection="1">
      <alignment vertical="center"/>
      <protection hidden="1"/>
    </xf>
    <xf numFmtId="0" fontId="33" fillId="0" borderId="0" xfId="0" applyFont="1" applyAlignment="1" applyProtection="1">
      <alignment horizontal="center" vertical="center"/>
      <protection hidden="1"/>
    </xf>
    <xf numFmtId="0" fontId="55" fillId="0" borderId="224" xfId="0" applyFont="1" applyBorder="1" applyAlignment="1" applyProtection="1">
      <alignment horizontal="center" vertical="center"/>
      <protection hidden="1"/>
    </xf>
    <xf numFmtId="0" fontId="55" fillId="0" borderId="225" xfId="0" applyFont="1" applyBorder="1" applyAlignment="1" applyProtection="1">
      <alignment horizontal="center" vertical="center" wrapText="1"/>
      <protection hidden="1"/>
    </xf>
    <xf numFmtId="0" fontId="48" fillId="0" borderId="28" xfId="0" applyFont="1" applyBorder="1" applyAlignment="1" applyProtection="1">
      <alignment horizontal="center" vertical="center" shrinkToFit="1"/>
      <protection hidden="1"/>
    </xf>
    <xf numFmtId="0" fontId="48" fillId="0" borderId="0" xfId="0" applyFont="1" applyAlignment="1" applyProtection="1">
      <alignment horizontal="center" vertical="center" wrapText="1"/>
      <protection hidden="1"/>
    </xf>
    <xf numFmtId="0" fontId="56" fillId="0" borderId="0" xfId="0" applyFont="1" applyAlignment="1" applyProtection="1">
      <alignment horizontal="center" vertical="center" wrapText="1"/>
      <protection hidden="1"/>
    </xf>
    <xf numFmtId="0" fontId="90" fillId="0" borderId="0" xfId="0" applyFont="1" applyAlignment="1" applyProtection="1">
      <alignment horizontal="center" vertical="center"/>
      <protection hidden="1"/>
    </xf>
    <xf numFmtId="0" fontId="48" fillId="0" borderId="58" xfId="0" applyFont="1" applyBorder="1" applyAlignment="1" applyProtection="1">
      <alignment horizontal="center" vertical="center" wrapText="1"/>
      <protection hidden="1"/>
    </xf>
    <xf numFmtId="0" fontId="90" fillId="0" borderId="61" xfId="0" applyFont="1" applyBorder="1" applyAlignment="1" applyProtection="1">
      <alignment horizontal="center" vertical="center"/>
      <protection hidden="1"/>
    </xf>
    <xf numFmtId="0" fontId="59" fillId="0" borderId="0" xfId="0" applyFont="1" applyAlignment="1" applyProtection="1">
      <alignment vertical="center" wrapText="1"/>
      <protection hidden="1"/>
    </xf>
    <xf numFmtId="0" fontId="59" fillId="0" borderId="0" xfId="0" applyFont="1" applyAlignment="1" applyProtection="1">
      <alignment horizontal="left" vertical="center" wrapText="1" indent="1"/>
      <protection hidden="1"/>
    </xf>
    <xf numFmtId="0" fontId="90" fillId="0" borderId="61" xfId="0" applyFont="1" applyBorder="1" applyAlignment="1" applyProtection="1">
      <alignment horizontal="center" vertical="center" shrinkToFit="1"/>
      <protection hidden="1"/>
    </xf>
    <xf numFmtId="0" fontId="41" fillId="0" borderId="0" xfId="0" applyFont="1" applyAlignment="1" applyProtection="1">
      <alignment horizontal="left" vertical="center" indent="1"/>
      <protection hidden="1"/>
    </xf>
    <xf numFmtId="0" fontId="41" fillId="0" borderId="0" xfId="0" applyFont="1" applyAlignment="1" applyProtection="1">
      <alignment horizontal="center" vertical="center"/>
      <protection hidden="1"/>
    </xf>
    <xf numFmtId="0" fontId="41" fillId="0" borderId="0" xfId="0" quotePrefix="1" applyFont="1" applyAlignment="1" applyProtection="1">
      <alignment horizontal="center" vertical="center"/>
      <protection hidden="1"/>
    </xf>
    <xf numFmtId="0" fontId="48" fillId="0" borderId="69" xfId="0" applyFont="1" applyBorder="1" applyAlignment="1" applyProtection="1">
      <alignment horizontal="center" vertical="center" wrapText="1"/>
      <protection hidden="1"/>
    </xf>
    <xf numFmtId="0" fontId="56" fillId="0" borderId="69" xfId="0" applyFont="1" applyBorder="1" applyAlignment="1" applyProtection="1">
      <alignment horizontal="center" vertical="center" wrapText="1"/>
      <protection hidden="1"/>
    </xf>
    <xf numFmtId="0" fontId="90" fillId="0" borderId="72" xfId="0" applyFont="1" applyBorder="1" applyAlignment="1" applyProtection="1">
      <alignment horizontal="center" vertical="center"/>
      <protection hidden="1"/>
    </xf>
    <xf numFmtId="0" fontId="41" fillId="0" borderId="0" xfId="0" applyFont="1" applyAlignment="1" applyProtection="1">
      <alignment horizontal="center" vertical="center" wrapText="1"/>
      <protection hidden="1"/>
    </xf>
    <xf numFmtId="3" fontId="41" fillId="0" borderId="0" xfId="0" applyNumberFormat="1" applyFont="1" applyAlignment="1" applyProtection="1">
      <alignment horizontal="center" vertical="center" wrapText="1"/>
      <protection hidden="1"/>
    </xf>
    <xf numFmtId="0" fontId="41" fillId="0" borderId="0" xfId="0" applyFont="1" applyAlignment="1" applyProtection="1">
      <alignment horizontal="left" vertical="center" wrapText="1"/>
      <protection hidden="1"/>
    </xf>
    <xf numFmtId="0" fontId="54" fillId="0" borderId="0" xfId="0" applyFont="1" applyAlignment="1">
      <alignment horizontal="center" vertical="center"/>
    </xf>
    <xf numFmtId="0" fontId="56" fillId="0" borderId="31" xfId="0" applyFont="1" applyBorder="1" applyAlignment="1" applyProtection="1">
      <alignment horizontal="center" wrapText="1"/>
      <protection hidden="1"/>
    </xf>
    <xf numFmtId="0" fontId="56" fillId="0" borderId="64" xfId="0" applyFont="1" applyBorder="1" applyAlignment="1" applyProtection="1">
      <alignment horizontal="center" wrapText="1"/>
      <protection hidden="1"/>
    </xf>
    <xf numFmtId="0" fontId="56" fillId="0" borderId="65" xfId="0" applyFont="1" applyBorder="1" applyAlignment="1" applyProtection="1">
      <alignment horizontal="center" wrapText="1"/>
      <protection hidden="1"/>
    </xf>
    <xf numFmtId="0" fontId="56" fillId="0" borderId="119" xfId="0" applyFont="1" applyBorder="1" applyAlignment="1" applyProtection="1">
      <alignment horizontal="center" wrapText="1"/>
      <protection hidden="1"/>
    </xf>
    <xf numFmtId="3" fontId="48" fillId="0" borderId="32" xfId="0" applyNumberFormat="1" applyFont="1" applyBorder="1" applyAlignment="1" applyProtection="1">
      <alignment horizontal="center" vertical="center" shrinkToFit="1"/>
      <protection hidden="1"/>
    </xf>
    <xf numFmtId="3" fontId="48" fillId="0" borderId="77" xfId="0" applyNumberFormat="1" applyFont="1" applyBorder="1" applyAlignment="1" applyProtection="1">
      <alignment horizontal="center" vertical="center" shrinkToFit="1"/>
      <protection hidden="1"/>
    </xf>
    <xf numFmtId="3" fontId="48" fillId="0" borderId="35" xfId="0" applyNumberFormat="1" applyFont="1" applyBorder="1" applyAlignment="1" applyProtection="1">
      <alignment horizontal="center" vertical="center" shrinkToFit="1"/>
      <protection hidden="1"/>
    </xf>
    <xf numFmtId="3" fontId="48" fillId="0" borderId="136" xfId="0" applyNumberFormat="1" applyFont="1" applyBorder="1" applyAlignment="1" applyProtection="1">
      <alignment horizontal="center" vertical="center" shrinkToFit="1"/>
      <protection hidden="1"/>
    </xf>
    <xf numFmtId="3" fontId="48" fillId="0" borderId="140" xfId="0" applyNumberFormat="1" applyFont="1" applyBorder="1" applyAlignment="1" applyProtection="1">
      <alignment horizontal="center" vertical="center" shrinkToFit="1"/>
      <protection hidden="1"/>
    </xf>
    <xf numFmtId="3" fontId="48" fillId="0" borderId="79" xfId="0" applyNumberFormat="1" applyFont="1" applyBorder="1" applyAlignment="1" applyProtection="1">
      <alignment horizontal="center" vertical="center" shrinkToFit="1"/>
      <protection hidden="1"/>
    </xf>
    <xf numFmtId="3" fontId="48" fillId="0" borderId="65" xfId="0" applyNumberFormat="1" applyFont="1" applyBorder="1" applyAlignment="1" applyProtection="1">
      <alignment horizontal="center" vertical="center" shrinkToFit="1"/>
      <protection hidden="1"/>
    </xf>
    <xf numFmtId="0" fontId="93" fillId="0" borderId="0" xfId="0" applyFont="1" applyAlignment="1" applyProtection="1">
      <alignment horizontal="center" vertical="center"/>
      <protection hidden="1"/>
    </xf>
    <xf numFmtId="0" fontId="94" fillId="0" borderId="0" xfId="0" applyFont="1" applyAlignment="1" applyProtection="1">
      <alignment horizontal="center" vertical="center" wrapText="1"/>
      <protection hidden="1"/>
    </xf>
    <xf numFmtId="0" fontId="95" fillId="0" borderId="0" xfId="0" applyFont="1" applyAlignment="1" applyProtection="1">
      <alignment horizontal="center" vertical="center"/>
      <protection hidden="1"/>
    </xf>
    <xf numFmtId="0" fontId="56" fillId="0" borderId="12" xfId="0" applyFont="1" applyBorder="1" applyAlignment="1" applyProtection="1">
      <alignment horizontal="center" wrapText="1"/>
      <protection hidden="1"/>
    </xf>
    <xf numFmtId="0" fontId="56" fillId="0" borderId="27" xfId="0" applyFont="1" applyBorder="1" applyAlignment="1" applyProtection="1">
      <alignment horizontal="center" wrapText="1"/>
      <protection hidden="1"/>
    </xf>
    <xf numFmtId="3" fontId="48" fillId="0" borderId="161" xfId="0" applyNumberFormat="1" applyFont="1" applyBorder="1" applyAlignment="1" applyProtection="1">
      <alignment horizontal="center" vertical="center" shrinkToFit="1"/>
      <protection hidden="1"/>
    </xf>
    <xf numFmtId="3" fontId="48" fillId="0" borderId="73" xfId="0" applyNumberFormat="1" applyFont="1" applyBorder="1" applyAlignment="1" applyProtection="1">
      <alignment horizontal="center" vertical="center" shrinkToFit="1"/>
      <protection hidden="1"/>
    </xf>
    <xf numFmtId="3" fontId="48" fillId="0" borderId="78" xfId="0" applyNumberFormat="1" applyFont="1" applyBorder="1" applyAlignment="1" applyProtection="1">
      <alignment horizontal="center" vertical="center" shrinkToFit="1"/>
      <protection hidden="1"/>
    </xf>
    <xf numFmtId="0" fontId="93" fillId="0" borderId="6" xfId="0" applyFont="1" applyBorder="1" applyAlignment="1" applyProtection="1">
      <alignment horizontal="center" vertical="center"/>
      <protection hidden="1"/>
    </xf>
    <xf numFmtId="3" fontId="95" fillId="0" borderId="6" xfId="0" applyNumberFormat="1" applyFont="1" applyBorder="1" applyAlignment="1" applyProtection="1">
      <alignment horizontal="center" vertical="center"/>
      <protection hidden="1"/>
    </xf>
    <xf numFmtId="0" fontId="94" fillId="0" borderId="6" xfId="0" applyFont="1" applyBorder="1" applyAlignment="1" applyProtection="1">
      <alignment horizontal="center" vertical="center" wrapText="1"/>
      <protection hidden="1"/>
    </xf>
    <xf numFmtId="0" fontId="66" fillId="0" borderId="6" xfId="0" applyFont="1" applyBorder="1" applyAlignment="1" applyProtection="1">
      <alignment horizontal="center" vertical="center"/>
      <protection hidden="1"/>
    </xf>
    <xf numFmtId="0" fontId="27" fillId="0" borderId="6" xfId="0" applyFont="1" applyBorder="1" applyAlignment="1" applyProtection="1">
      <alignment horizontal="center" vertical="center"/>
      <protection hidden="1"/>
    </xf>
    <xf numFmtId="0" fontId="85" fillId="0" borderId="6" xfId="0" applyFont="1" applyBorder="1" applyAlignment="1" applyProtection="1">
      <alignment horizontal="center" vertical="center" wrapText="1"/>
      <protection hidden="1"/>
    </xf>
    <xf numFmtId="0" fontId="66" fillId="0" borderId="6" xfId="0" applyFont="1" applyBorder="1" applyAlignment="1" applyProtection="1">
      <alignment horizontal="center" vertical="center" wrapText="1"/>
      <protection hidden="1"/>
    </xf>
    <xf numFmtId="0" fontId="71" fillId="0" borderId="0" xfId="0" applyFont="1" applyAlignment="1" applyProtection="1">
      <alignment vertical="center"/>
      <protection hidden="1"/>
    </xf>
    <xf numFmtId="0" fontId="36" fillId="0" borderId="0" xfId="45" applyFont="1" applyAlignment="1">
      <alignment vertical="center" wrapText="1"/>
    </xf>
    <xf numFmtId="0" fontId="36" fillId="0" borderId="0" xfId="45" applyFont="1" applyAlignment="1">
      <alignment horizontal="left" vertical="center" wrapText="1"/>
    </xf>
    <xf numFmtId="0" fontId="36" fillId="0" borderId="0" xfId="45" applyFont="1" applyAlignment="1">
      <alignment wrapText="1"/>
    </xf>
    <xf numFmtId="0" fontId="36" fillId="37" borderId="231" xfId="45" applyFont="1" applyFill="1" applyBorder="1" applyAlignment="1">
      <alignment vertical="center"/>
    </xf>
    <xf numFmtId="0" fontId="27" fillId="33" borderId="0" xfId="45" applyFont="1" applyFill="1"/>
    <xf numFmtId="0" fontId="49" fillId="37" borderId="0" xfId="45" applyFont="1" applyFill="1" applyAlignment="1">
      <alignment horizontal="left" wrapText="1"/>
    </xf>
    <xf numFmtId="0" fontId="28" fillId="0" borderId="0" xfId="45" applyFont="1"/>
    <xf numFmtId="0" fontId="96" fillId="38" borderId="231" xfId="45" applyFont="1" applyFill="1" applyBorder="1" applyAlignment="1">
      <alignment wrapText="1"/>
    </xf>
    <xf numFmtId="0" fontId="96" fillId="38" borderId="0" xfId="45" applyFont="1" applyFill="1" applyAlignment="1">
      <alignment wrapText="1"/>
    </xf>
    <xf numFmtId="0" fontId="28" fillId="0" borderId="0" xfId="45" applyFont="1" applyAlignment="1">
      <alignment horizontal="left"/>
    </xf>
    <xf numFmtId="3" fontId="48" fillId="36" borderId="155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87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4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88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44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57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55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85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84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45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53" xfId="0" applyNumberFormat="1" applyFont="1" applyFill="1" applyBorder="1" applyAlignment="1" applyProtection="1">
      <alignment horizontal="center" vertical="center" shrinkToFit="1"/>
      <protection locked="0"/>
    </xf>
    <xf numFmtId="0" fontId="59" fillId="0" borderId="0" xfId="0" applyFont="1" applyAlignment="1" applyProtection="1">
      <alignment horizontal="left" vertical="center" indent="1"/>
      <protection hidden="1"/>
    </xf>
    <xf numFmtId="3" fontId="46" fillId="0" borderId="0" xfId="0" applyNumberFormat="1" applyFont="1" applyAlignment="1" applyProtection="1">
      <alignment vertical="center"/>
      <protection hidden="1"/>
    </xf>
    <xf numFmtId="3" fontId="48" fillId="36" borderId="161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60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39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57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08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78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38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34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20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07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01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70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80" xfId="0" applyNumberFormat="1" applyFont="1" applyFill="1" applyBorder="1" applyAlignment="1" applyProtection="1">
      <alignment horizontal="center" vertical="center" shrinkToFit="1"/>
      <protection locked="0"/>
    </xf>
    <xf numFmtId="0" fontId="48" fillId="36" borderId="0" xfId="0" applyFont="1" applyFill="1" applyAlignment="1" applyProtection="1">
      <alignment horizontal="left" vertical="center" shrinkToFit="1"/>
      <protection locked="0"/>
    </xf>
    <xf numFmtId="0" fontId="48" fillId="36" borderId="58" xfId="0" applyFont="1" applyFill="1" applyBorder="1" applyAlignment="1" applyProtection="1">
      <alignment horizontal="left" vertical="center" shrinkToFit="1"/>
      <protection locked="0"/>
    </xf>
    <xf numFmtId="0" fontId="48" fillId="36" borderId="69" xfId="0" applyFont="1" applyFill="1" applyBorder="1" applyAlignment="1" applyProtection="1">
      <alignment horizontal="left" vertical="center" shrinkToFit="1"/>
      <protection locked="0"/>
    </xf>
    <xf numFmtId="0" fontId="48" fillId="36" borderId="18" xfId="0" applyFont="1" applyFill="1" applyBorder="1" applyAlignment="1" applyProtection="1">
      <alignment horizontal="center" vertical="center" shrinkToFit="1"/>
      <protection locked="0"/>
    </xf>
    <xf numFmtId="0" fontId="48" fillId="36" borderId="62" xfId="0" applyFont="1" applyFill="1" applyBorder="1" applyAlignment="1" applyProtection="1">
      <alignment horizontal="center" vertical="center" shrinkToFit="1"/>
      <protection locked="0"/>
    </xf>
    <xf numFmtId="3" fontId="48" fillId="36" borderId="62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71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82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0" xfId="0" applyNumberFormat="1" applyFont="1" applyFill="1" applyAlignment="1" applyProtection="1">
      <alignment horizontal="center" vertical="center" shrinkToFit="1"/>
      <protection locked="0"/>
    </xf>
    <xf numFmtId="3" fontId="48" fillId="36" borderId="58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83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25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84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21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85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27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70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72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74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76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66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87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00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203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67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24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205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206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24" xfId="0" applyNumberFormat="1" applyFont="1" applyFill="1" applyBorder="1" applyAlignment="1" applyProtection="1">
      <alignment horizontal="center" vertical="center" wrapText="1"/>
      <protection locked="0"/>
    </xf>
    <xf numFmtId="3" fontId="48" fillId="36" borderId="135" xfId="0" applyNumberFormat="1" applyFont="1" applyFill="1" applyBorder="1" applyAlignment="1" applyProtection="1">
      <alignment horizontal="center" vertical="center" wrapText="1"/>
      <protection locked="0"/>
    </xf>
    <xf numFmtId="3" fontId="48" fillId="36" borderId="143" xfId="0" applyNumberFormat="1" applyFont="1" applyFill="1" applyBorder="1" applyAlignment="1" applyProtection="1">
      <alignment horizontal="center" vertical="center" wrapText="1"/>
      <protection locked="0"/>
    </xf>
    <xf numFmtId="3" fontId="48" fillId="36" borderId="146" xfId="0" applyNumberFormat="1" applyFont="1" applyFill="1" applyBorder="1" applyAlignment="1" applyProtection="1">
      <alignment horizontal="center" vertical="center" wrapText="1"/>
      <protection locked="0"/>
    </xf>
    <xf numFmtId="3" fontId="48" fillId="36" borderId="147" xfId="0" applyNumberFormat="1" applyFont="1" applyFill="1" applyBorder="1" applyAlignment="1" applyProtection="1">
      <alignment horizontal="center" vertical="center" wrapText="1"/>
      <protection locked="0"/>
    </xf>
    <xf numFmtId="3" fontId="48" fillId="36" borderId="86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93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91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96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98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97" xfId="0" applyNumberFormat="1" applyFont="1" applyFill="1" applyBorder="1" applyAlignment="1" applyProtection="1">
      <alignment horizontal="center" vertical="center" shrinkToFit="1"/>
      <protection locked="0"/>
    </xf>
    <xf numFmtId="3" fontId="51" fillId="36" borderId="86" xfId="0" applyNumberFormat="1" applyFont="1" applyFill="1" applyBorder="1" applyAlignment="1" applyProtection="1">
      <alignment horizontal="center" vertical="center"/>
      <protection locked="0"/>
    </xf>
    <xf numFmtId="3" fontId="51" fillId="36" borderId="44" xfId="0" applyNumberFormat="1" applyFont="1" applyFill="1" applyBorder="1" applyAlignment="1" applyProtection="1">
      <alignment horizontal="center" vertical="center"/>
      <protection locked="0"/>
    </xf>
    <xf numFmtId="3" fontId="51" fillId="36" borderId="86" xfId="0" applyNumberFormat="1" applyFont="1" applyFill="1" applyBorder="1" applyAlignment="1" applyProtection="1">
      <alignment horizontal="center" vertical="center" shrinkToFit="1"/>
      <protection locked="0"/>
    </xf>
    <xf numFmtId="3" fontId="51" fillId="36" borderId="86" xfId="0" applyNumberFormat="1" applyFont="1" applyFill="1" applyBorder="1" applyAlignment="1" applyProtection="1">
      <alignment horizontal="center" vertical="center" wrapText="1"/>
      <protection locked="0"/>
    </xf>
    <xf numFmtId="3" fontId="48" fillId="36" borderId="86" xfId="0" applyNumberFormat="1" applyFont="1" applyFill="1" applyBorder="1" applyAlignment="1" applyProtection="1">
      <alignment horizontal="center" wrapText="1"/>
      <protection locked="0"/>
    </xf>
    <xf numFmtId="3" fontId="48" fillId="36" borderId="44" xfId="0" applyNumberFormat="1" applyFont="1" applyFill="1" applyBorder="1" applyAlignment="1" applyProtection="1">
      <alignment horizontal="center" wrapText="1"/>
      <protection locked="0"/>
    </xf>
    <xf numFmtId="3" fontId="48" fillId="36" borderId="148" xfId="0" applyNumberFormat="1" applyFont="1" applyFill="1" applyBorder="1" applyAlignment="1" applyProtection="1">
      <alignment horizontal="center" vertical="center" shrinkToFit="1"/>
      <protection locked="0"/>
    </xf>
    <xf numFmtId="3" fontId="51" fillId="36" borderId="148" xfId="0" applyNumberFormat="1" applyFont="1" applyFill="1" applyBorder="1" applyAlignment="1" applyProtection="1">
      <alignment horizontal="center" vertical="center"/>
      <protection locked="0"/>
    </xf>
    <xf numFmtId="3" fontId="51" fillId="36" borderId="46" xfId="0" applyNumberFormat="1" applyFont="1" applyFill="1" applyBorder="1" applyAlignment="1" applyProtection="1">
      <alignment horizontal="center" vertical="center"/>
      <protection locked="0"/>
    </xf>
    <xf numFmtId="3" fontId="48" fillId="36" borderId="99" xfId="0" applyNumberFormat="1" applyFont="1" applyFill="1" applyBorder="1" applyAlignment="1" applyProtection="1">
      <alignment horizontal="center" vertical="center" shrinkToFit="1"/>
      <protection locked="0"/>
    </xf>
    <xf numFmtId="3" fontId="51" fillId="36" borderId="99" xfId="0" applyNumberFormat="1" applyFont="1" applyFill="1" applyBorder="1" applyAlignment="1" applyProtection="1">
      <alignment horizontal="center" vertical="center"/>
      <protection locked="0"/>
    </xf>
    <xf numFmtId="3" fontId="51" fillId="36" borderId="55" xfId="0" applyNumberFormat="1" applyFont="1" applyFill="1" applyBorder="1" applyAlignment="1" applyProtection="1">
      <alignment horizontal="center" vertical="center"/>
      <protection locked="0"/>
    </xf>
    <xf numFmtId="0" fontId="28" fillId="36" borderId="60" xfId="0" applyFont="1" applyFill="1" applyBorder="1" applyAlignment="1" applyProtection="1">
      <alignment horizontal="center" vertical="center"/>
      <protection locked="0"/>
    </xf>
    <xf numFmtId="0" fontId="28" fillId="36" borderId="57" xfId="0" applyFont="1" applyFill="1" applyBorder="1" applyAlignment="1" applyProtection="1">
      <alignment horizontal="left" vertical="top" shrinkToFit="1"/>
      <protection locked="0"/>
    </xf>
    <xf numFmtId="3" fontId="48" fillId="36" borderId="47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03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68" xfId="0" applyNumberFormat="1" applyFont="1" applyFill="1" applyBorder="1" applyAlignment="1" applyProtection="1">
      <alignment horizontal="center" vertical="center" shrinkToFit="1"/>
      <protection locked="0"/>
    </xf>
    <xf numFmtId="0" fontId="48" fillId="36" borderId="57" xfId="0" applyFont="1" applyFill="1" applyBorder="1" applyAlignment="1" applyProtection="1">
      <alignment horizontal="center" vertical="center" shrinkToFit="1"/>
      <protection locked="0"/>
    </xf>
    <xf numFmtId="3" fontId="48" fillId="36" borderId="208" xfId="0" applyNumberFormat="1" applyFont="1" applyFill="1" applyBorder="1" applyAlignment="1" applyProtection="1">
      <alignment horizontal="center" vertical="center" shrinkToFit="1"/>
      <protection locked="0"/>
    </xf>
    <xf numFmtId="0" fontId="48" fillId="36" borderId="209" xfId="0" applyFont="1" applyFill="1" applyBorder="1" applyAlignment="1" applyProtection="1">
      <alignment horizontal="center" vertical="center" shrinkToFit="1"/>
      <protection locked="0"/>
    </xf>
    <xf numFmtId="3" fontId="48" fillId="36" borderId="142" xfId="0" applyNumberFormat="1" applyFont="1" applyFill="1" applyBorder="1" applyAlignment="1" applyProtection="1">
      <alignment horizontal="center" vertical="center" shrinkToFit="1"/>
      <protection locked="0"/>
    </xf>
    <xf numFmtId="0" fontId="48" fillId="36" borderId="147" xfId="0" applyFont="1" applyFill="1" applyBorder="1" applyAlignment="1" applyProtection="1">
      <alignment horizontal="center" vertical="center" shrinkToFit="1"/>
      <protection locked="0"/>
    </xf>
    <xf numFmtId="0" fontId="42" fillId="36" borderId="58" xfId="0" applyFont="1" applyFill="1" applyBorder="1" applyAlignment="1" applyProtection="1">
      <alignment horizontal="left" vertical="center" wrapText="1" indent="3"/>
      <protection locked="0"/>
    </xf>
    <xf numFmtId="0" fontId="51" fillId="36" borderId="68" xfId="0" applyFont="1" applyFill="1" applyBorder="1" applyAlignment="1" applyProtection="1">
      <alignment horizontal="center" vertical="center" shrinkToFit="1"/>
      <protection locked="0"/>
    </xf>
    <xf numFmtId="0" fontId="51" fillId="36" borderId="108" xfId="0" applyFont="1" applyFill="1" applyBorder="1" applyAlignment="1" applyProtection="1">
      <alignment horizontal="center" vertical="center" shrinkToFit="1"/>
      <protection locked="0"/>
    </xf>
    <xf numFmtId="0" fontId="51" fillId="36" borderId="62" xfId="0" applyFont="1" applyFill="1" applyBorder="1" applyAlignment="1" applyProtection="1">
      <alignment horizontal="center" vertical="center" shrinkToFit="1"/>
      <protection locked="0"/>
    </xf>
    <xf numFmtId="0" fontId="51" fillId="36" borderId="57" xfId="0" applyFont="1" applyFill="1" applyBorder="1" applyAlignment="1" applyProtection="1">
      <alignment horizontal="center" vertical="center" shrinkToFit="1"/>
      <protection locked="0"/>
    </xf>
    <xf numFmtId="0" fontId="51" fillId="36" borderId="12" xfId="0" applyFont="1" applyFill="1" applyBorder="1" applyAlignment="1" applyProtection="1">
      <alignment horizontal="center" vertical="center" shrinkToFit="1"/>
      <protection locked="0"/>
    </xf>
    <xf numFmtId="0" fontId="51" fillId="36" borderId="106" xfId="0" applyFont="1" applyFill="1" applyBorder="1" applyAlignment="1" applyProtection="1">
      <alignment horizontal="center" vertical="center" shrinkToFit="1"/>
      <protection locked="0"/>
    </xf>
    <xf numFmtId="0" fontId="51" fillId="36" borderId="31" xfId="0" applyFont="1" applyFill="1" applyBorder="1" applyAlignment="1" applyProtection="1">
      <alignment horizontal="center" vertical="center" shrinkToFit="1"/>
      <protection locked="0"/>
    </xf>
    <xf numFmtId="0" fontId="51" fillId="36" borderId="102" xfId="0" applyFont="1" applyFill="1" applyBorder="1" applyAlignment="1" applyProtection="1">
      <alignment horizontal="center" vertical="center" shrinkToFit="1"/>
      <protection locked="0"/>
    </xf>
    <xf numFmtId="0" fontId="51" fillId="36" borderId="41" xfId="0" applyFont="1" applyFill="1" applyBorder="1" applyAlignment="1" applyProtection="1">
      <alignment horizontal="center" vertical="center"/>
      <protection locked="0"/>
    </xf>
    <xf numFmtId="0" fontId="51" fillId="36" borderId="39" xfId="0" applyFont="1" applyFill="1" applyBorder="1" applyAlignment="1" applyProtection="1">
      <alignment horizontal="center" vertical="center"/>
      <protection locked="0"/>
    </xf>
    <xf numFmtId="0" fontId="51" fillId="36" borderId="218" xfId="0" applyFont="1" applyFill="1" applyBorder="1" applyAlignment="1" applyProtection="1">
      <alignment horizontal="center" vertical="center"/>
      <protection locked="0"/>
    </xf>
    <xf numFmtId="0" fontId="51" fillId="36" borderId="217" xfId="0" applyFont="1" applyFill="1" applyBorder="1" applyAlignment="1" applyProtection="1">
      <alignment horizontal="center" vertical="center"/>
      <protection locked="0"/>
    </xf>
    <xf numFmtId="0" fontId="51" fillId="36" borderId="59" xfId="0" applyFont="1" applyFill="1" applyBorder="1" applyAlignment="1" applyProtection="1">
      <alignment horizontal="center" vertical="center"/>
      <protection locked="0"/>
    </xf>
    <xf numFmtId="0" fontId="51" fillId="36" borderId="57" xfId="0" applyFont="1" applyFill="1" applyBorder="1" applyAlignment="1" applyProtection="1">
      <alignment horizontal="center" vertical="center"/>
      <protection locked="0"/>
    </xf>
    <xf numFmtId="0" fontId="51" fillId="36" borderId="220" xfId="0" applyFont="1" applyFill="1" applyBorder="1" applyAlignment="1" applyProtection="1">
      <alignment horizontal="center" vertical="center"/>
      <protection locked="0"/>
    </xf>
    <xf numFmtId="0" fontId="51" fillId="36" borderId="108" xfId="0" applyFont="1" applyFill="1" applyBorder="1" applyAlignment="1" applyProtection="1">
      <alignment horizontal="center" vertical="center"/>
      <protection locked="0"/>
    </xf>
    <xf numFmtId="0" fontId="51" fillId="36" borderId="221" xfId="0" applyFont="1" applyFill="1" applyBorder="1" applyAlignment="1" applyProtection="1">
      <alignment horizontal="center" vertical="center"/>
      <protection locked="0"/>
    </xf>
    <xf numFmtId="0" fontId="51" fillId="36" borderId="222" xfId="0" applyFont="1" applyFill="1" applyBorder="1" applyAlignment="1" applyProtection="1">
      <alignment horizontal="center" vertical="center"/>
      <protection locked="0"/>
    </xf>
    <xf numFmtId="0" fontId="97" fillId="0" borderId="6" xfId="0" applyFont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indent="1"/>
      <protection hidden="1"/>
    </xf>
    <xf numFmtId="0" fontId="92" fillId="0" borderId="0" xfId="0" applyFont="1" applyAlignment="1" applyProtection="1">
      <alignment horizontal="left" vertical="center" wrapText="1" indent="1"/>
      <protection hidden="1"/>
    </xf>
    <xf numFmtId="0" fontId="57" fillId="0" borderId="23" xfId="0" applyFont="1" applyBorder="1" applyAlignment="1" applyProtection="1">
      <alignment vertical="center" wrapText="1"/>
      <protection hidden="1"/>
    </xf>
    <xf numFmtId="0" fontId="97" fillId="0" borderId="23" xfId="0" applyFont="1" applyBorder="1" applyAlignment="1" applyProtection="1">
      <alignment horizontal="center" vertical="center" wrapText="1"/>
      <protection hidden="1"/>
    </xf>
    <xf numFmtId="0" fontId="98" fillId="0" borderId="0" xfId="0" applyFont="1" applyAlignment="1" applyProtection="1">
      <alignment vertical="center"/>
      <protection hidden="1"/>
    </xf>
    <xf numFmtId="0" fontId="99" fillId="0" borderId="0" xfId="0" applyFont="1" applyAlignment="1" applyProtection="1">
      <alignment vertical="center"/>
      <protection hidden="1"/>
    </xf>
    <xf numFmtId="0" fontId="74" fillId="0" borderId="0" xfId="0" applyFont="1" applyAlignment="1" applyProtection="1">
      <alignment horizontal="center" vertical="center"/>
      <protection hidden="1"/>
    </xf>
    <xf numFmtId="0" fontId="100" fillId="0" borderId="0" xfId="0" applyFont="1"/>
    <xf numFmtId="0" fontId="101" fillId="39" borderId="233" xfId="0" applyFont="1" applyFill="1" applyBorder="1"/>
    <xf numFmtId="0" fontId="101" fillId="40" borderId="0" xfId="0" applyFont="1" applyFill="1"/>
    <xf numFmtId="0" fontId="102" fillId="41" borderId="0" xfId="0" applyFont="1" applyFill="1"/>
    <xf numFmtId="0" fontId="103" fillId="41" borderId="0" xfId="0" applyFont="1" applyFill="1"/>
    <xf numFmtId="0" fontId="102" fillId="42" borderId="0" xfId="0" applyFont="1" applyFill="1"/>
    <xf numFmtId="0" fontId="101" fillId="42" borderId="0" xfId="0" applyFont="1" applyFill="1"/>
    <xf numFmtId="0" fontId="103" fillId="42" borderId="0" xfId="0" applyFont="1" applyFill="1"/>
    <xf numFmtId="0" fontId="58" fillId="0" borderId="27" xfId="0" applyFont="1" applyBorder="1" applyAlignment="1" applyProtection="1">
      <alignment vertical="center"/>
      <protection hidden="1"/>
    </xf>
    <xf numFmtId="0" fontId="59" fillId="0" borderId="0" xfId="0" applyFont="1" applyAlignment="1" applyProtection="1">
      <alignment horizontal="left" vertical="center" indent="2"/>
      <protection hidden="1"/>
    </xf>
    <xf numFmtId="0" fontId="36" fillId="0" borderId="4" xfId="0" applyFont="1" applyBorder="1" applyAlignment="1" applyProtection="1">
      <alignment horizontal="left" vertical="center" wrapText="1"/>
      <protection hidden="1"/>
    </xf>
    <xf numFmtId="0" fontId="55" fillId="0" borderId="20" xfId="0" applyFont="1" applyBorder="1" applyAlignment="1" applyProtection="1">
      <alignment horizontal="left" vertical="center" wrapText="1"/>
      <protection hidden="1"/>
    </xf>
    <xf numFmtId="0" fontId="55" fillId="0" borderId="20" xfId="0" applyFont="1" applyBorder="1" applyAlignment="1" applyProtection="1">
      <alignment horizontal="left" vertical="center" wrapText="1" indent="3"/>
      <protection hidden="1"/>
    </xf>
    <xf numFmtId="0" fontId="55" fillId="0" borderId="122" xfId="0" applyFont="1" applyBorder="1" applyAlignment="1" applyProtection="1">
      <alignment horizontal="left" vertical="center" wrapText="1" indent="3"/>
      <protection hidden="1"/>
    </xf>
    <xf numFmtId="0" fontId="55" fillId="0" borderId="63" xfId="0" applyFont="1" applyBorder="1" applyAlignment="1" applyProtection="1">
      <alignment horizontal="left" vertical="center" wrapText="1" indent="3"/>
      <protection hidden="1"/>
    </xf>
    <xf numFmtId="0" fontId="34" fillId="0" borderId="4" xfId="0" applyFont="1" applyBorder="1" applyAlignment="1" applyProtection="1">
      <alignment horizontal="left" vertical="center" wrapText="1"/>
      <protection hidden="1"/>
    </xf>
    <xf numFmtId="0" fontId="76" fillId="0" borderId="23" xfId="0" applyFont="1" applyBorder="1" applyAlignment="1" applyProtection="1">
      <alignment horizontal="left" vertical="center" wrapText="1" indent="1"/>
      <protection hidden="1"/>
    </xf>
    <xf numFmtId="0" fontId="44" fillId="0" borderId="0" xfId="0" applyFont="1" applyAlignment="1" applyProtection="1">
      <alignment horizontal="left" vertical="center" wrapText="1" indent="5"/>
      <protection hidden="1"/>
    </xf>
    <xf numFmtId="0" fontId="44" fillId="0" borderId="58" xfId="0" applyFont="1" applyBorder="1" applyAlignment="1" applyProtection="1">
      <alignment horizontal="left" vertical="center" wrapText="1" indent="5"/>
      <protection hidden="1"/>
    </xf>
    <xf numFmtId="0" fontId="64" fillId="0" borderId="139" xfId="0" applyFont="1" applyBorder="1" applyAlignment="1" applyProtection="1">
      <alignment vertical="center" wrapText="1"/>
      <protection hidden="1"/>
    </xf>
    <xf numFmtId="3" fontId="48" fillId="0" borderId="234" xfId="0" applyNumberFormat="1" applyFont="1" applyBorder="1" applyAlignment="1" applyProtection="1">
      <alignment horizontal="center" vertical="center" shrinkToFit="1"/>
      <protection hidden="1"/>
    </xf>
    <xf numFmtId="3" fontId="48" fillId="0" borderId="235" xfId="0" applyNumberFormat="1" applyFont="1" applyBorder="1" applyAlignment="1" applyProtection="1">
      <alignment horizontal="center" vertical="center" shrinkToFit="1"/>
      <protection hidden="1"/>
    </xf>
    <xf numFmtId="3" fontId="48" fillId="0" borderId="139" xfId="0" applyNumberFormat="1" applyFont="1" applyBorder="1" applyAlignment="1" applyProtection="1">
      <alignment horizontal="center" vertical="center" shrinkToFit="1"/>
      <protection hidden="1"/>
    </xf>
    <xf numFmtId="0" fontId="57" fillId="0" borderId="139" xfId="0" applyFont="1" applyBorder="1" applyAlignment="1" applyProtection="1">
      <alignment vertical="center" wrapText="1"/>
      <protection hidden="1"/>
    </xf>
    <xf numFmtId="0" fontId="59" fillId="0" borderId="40" xfId="0" applyFont="1" applyBorder="1" applyAlignment="1" applyProtection="1">
      <alignment vertical="center" wrapText="1"/>
      <protection hidden="1"/>
    </xf>
    <xf numFmtId="0" fontId="105" fillId="0" borderId="0" xfId="0" applyFont="1"/>
    <xf numFmtId="0" fontId="107" fillId="0" borderId="14" xfId="0" applyFont="1" applyBorder="1"/>
    <xf numFmtId="0" fontId="107" fillId="0" borderId="130" xfId="0" applyFont="1" applyBorder="1" applyAlignment="1">
      <alignment horizontal="center"/>
    </xf>
    <xf numFmtId="0" fontId="108" fillId="0" borderId="0" xfId="0" applyFont="1" applyAlignment="1">
      <alignment horizontal="right"/>
    </xf>
    <xf numFmtId="0" fontId="106" fillId="0" borderId="0" xfId="0" applyFont="1" applyAlignment="1">
      <alignment horizontal="right"/>
    </xf>
    <xf numFmtId="0" fontId="0" fillId="0" borderId="14" xfId="0" applyBorder="1"/>
    <xf numFmtId="49" fontId="0" fillId="0" borderId="14" xfId="0" applyNumberFormat="1" applyBorder="1" applyAlignment="1">
      <alignment horizontal="center"/>
    </xf>
    <xf numFmtId="0" fontId="26" fillId="0" borderId="0" xfId="0" quotePrefix="1" applyFont="1"/>
    <xf numFmtId="49" fontId="0" fillId="33" borderId="14" xfId="0" applyNumberFormat="1" applyFill="1" applyBorder="1" applyAlignment="1">
      <alignment horizontal="center"/>
    </xf>
    <xf numFmtId="49" fontId="0" fillId="0" borderId="130" xfId="0" applyNumberFormat="1" applyBorder="1" applyAlignment="1">
      <alignment horizontal="center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6" fillId="36" borderId="0" xfId="0" applyFont="1" applyFill="1"/>
    <xf numFmtId="0" fontId="44" fillId="0" borderId="122" xfId="0" applyFont="1" applyBorder="1" applyAlignment="1" applyProtection="1">
      <alignment horizontal="left" vertical="center" wrapText="1" indent="2"/>
      <protection hidden="1"/>
    </xf>
    <xf numFmtId="0" fontId="46" fillId="0" borderId="0" xfId="0" applyFont="1" applyAlignment="1" applyProtection="1">
      <alignment vertical="center" wrapText="1"/>
      <protection hidden="1"/>
    </xf>
    <xf numFmtId="0" fontId="44" fillId="0" borderId="160" xfId="0" applyFont="1" applyBorder="1" applyAlignment="1" applyProtection="1">
      <alignment horizontal="left" vertical="center" wrapText="1" indent="2"/>
      <protection hidden="1"/>
    </xf>
    <xf numFmtId="0" fontId="82" fillId="0" borderId="6" xfId="0" applyFont="1" applyBorder="1" applyAlignment="1">
      <alignment horizontal="left"/>
    </xf>
    <xf numFmtId="0" fontId="82" fillId="0" borderId="6" xfId="0" applyFont="1" applyBorder="1" applyProtection="1">
      <protection hidden="1"/>
    </xf>
    <xf numFmtId="0" fontId="49" fillId="0" borderId="6" xfId="0" applyFont="1" applyBorder="1" applyAlignment="1" applyProtection="1">
      <alignment horizontal="center"/>
      <protection hidden="1"/>
    </xf>
    <xf numFmtId="0" fontId="56" fillId="0" borderId="85" xfId="0" applyFont="1" applyBorder="1" applyAlignment="1" applyProtection="1">
      <alignment horizontal="center" wrapText="1"/>
      <protection hidden="1"/>
    </xf>
    <xf numFmtId="0" fontId="66" fillId="0" borderId="156" xfId="0" applyFont="1" applyBorder="1" applyAlignment="1" applyProtection="1">
      <alignment horizontal="center" vertical="center"/>
      <protection hidden="1"/>
    </xf>
    <xf numFmtId="0" fontId="33" fillId="0" borderId="44" xfId="0" applyFont="1" applyBorder="1" applyAlignment="1" applyProtection="1">
      <alignment horizontal="left" vertical="center" indent="3"/>
      <protection hidden="1"/>
    </xf>
    <xf numFmtId="3" fontId="59" fillId="0" borderId="0" xfId="0" applyNumberFormat="1" applyFont="1" applyAlignment="1" applyProtection="1">
      <alignment vertical="center" wrapText="1"/>
      <protection hidden="1"/>
    </xf>
    <xf numFmtId="0" fontId="33" fillId="0" borderId="55" xfId="0" applyFont="1" applyBorder="1" applyAlignment="1" applyProtection="1">
      <alignment horizontal="left" vertical="center" wrapText="1" indent="3"/>
      <protection hidden="1"/>
    </xf>
    <xf numFmtId="3" fontId="48" fillId="36" borderId="236" xfId="0" applyNumberFormat="1" applyFont="1" applyFill="1" applyBorder="1" applyAlignment="1" applyProtection="1">
      <alignment horizontal="center" vertical="center" shrinkToFit="1"/>
      <protection locked="0"/>
    </xf>
    <xf numFmtId="3" fontId="48" fillId="0" borderId="55" xfId="0" applyNumberFormat="1" applyFont="1" applyBorder="1" applyAlignment="1" applyProtection="1">
      <alignment horizontal="center" vertical="center" shrinkToFit="1"/>
      <protection hidden="1"/>
    </xf>
    <xf numFmtId="3" fontId="48" fillId="36" borderId="131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237" xfId="0" applyNumberFormat="1" applyFont="1" applyFill="1" applyBorder="1" applyAlignment="1" applyProtection="1">
      <alignment horizontal="center" vertical="center" shrinkToFit="1"/>
      <protection locked="0"/>
    </xf>
    <xf numFmtId="0" fontId="104" fillId="0" borderId="0" xfId="0" applyFont="1" applyAlignment="1" applyProtection="1">
      <alignment vertical="center"/>
      <protection hidden="1"/>
    </xf>
    <xf numFmtId="0" fontId="63" fillId="0" borderId="0" xfId="0" applyFont="1" applyAlignment="1" applyProtection="1">
      <alignment vertical="center"/>
      <protection hidden="1"/>
    </xf>
    <xf numFmtId="0" fontId="109" fillId="0" borderId="0" xfId="0" applyFont="1" applyAlignment="1">
      <alignment vertical="center"/>
    </xf>
    <xf numFmtId="0" fontId="43" fillId="0" borderId="0" xfId="0" applyFont="1" applyAlignment="1" applyProtection="1">
      <alignment vertical="center" wrapText="1"/>
      <protection hidden="1"/>
    </xf>
    <xf numFmtId="0" fontId="71" fillId="0" borderId="0" xfId="0" applyFont="1" applyAlignment="1" applyProtection="1">
      <alignment horizontal="left" vertical="center" indent="3"/>
      <protection hidden="1"/>
    </xf>
    <xf numFmtId="0" fontId="28" fillId="0" borderId="46" xfId="0" applyFont="1" applyBorder="1" applyAlignment="1" applyProtection="1">
      <alignment horizontal="left" vertical="center" indent="2"/>
      <protection hidden="1"/>
    </xf>
    <xf numFmtId="0" fontId="28" fillId="0" borderId="55" xfId="0" applyFont="1" applyBorder="1" applyAlignment="1" applyProtection="1">
      <alignment horizontal="left" vertical="center" indent="2"/>
      <protection hidden="1"/>
    </xf>
    <xf numFmtId="0" fontId="28" fillId="0" borderId="91" xfId="0" applyFont="1" applyBorder="1" applyAlignment="1" applyProtection="1">
      <alignment horizontal="left" vertical="center" indent="2"/>
      <protection hidden="1"/>
    </xf>
    <xf numFmtId="0" fontId="28" fillId="0" borderId="98" xfId="0" applyFont="1" applyBorder="1" applyAlignment="1" applyProtection="1">
      <alignment horizontal="left" vertical="center" indent="2"/>
      <protection hidden="1"/>
    </xf>
    <xf numFmtId="0" fontId="33" fillId="0" borderId="91" xfId="0" applyFont="1" applyBorder="1" applyAlignment="1" applyProtection="1">
      <alignment horizontal="left" vertical="center" indent="2"/>
      <protection hidden="1"/>
    </xf>
    <xf numFmtId="0" fontId="44" fillId="0" borderId="160" xfId="0" applyFont="1" applyBorder="1" applyAlignment="1" applyProtection="1">
      <alignment horizontal="left" vertical="center" indent="2"/>
      <protection hidden="1"/>
    </xf>
    <xf numFmtId="0" fontId="44" fillId="0" borderId="122" xfId="0" applyFont="1" applyBorder="1" applyAlignment="1" applyProtection="1">
      <alignment horizontal="left" vertical="center" indent="2"/>
      <protection hidden="1"/>
    </xf>
    <xf numFmtId="0" fontId="44" fillId="0" borderId="162" xfId="0" applyFont="1" applyBorder="1" applyAlignment="1" applyProtection="1">
      <alignment horizontal="left" vertical="center" indent="2"/>
      <protection hidden="1"/>
    </xf>
    <xf numFmtId="0" fontId="36" fillId="0" borderId="141" xfId="0" applyFont="1" applyBorder="1" applyAlignment="1">
      <alignment horizontal="left" vertical="center" indent="2"/>
    </xf>
    <xf numFmtId="0" fontId="44" fillId="0" borderId="139" xfId="0" applyFont="1" applyBorder="1" applyAlignment="1" applyProtection="1">
      <alignment horizontal="left" vertical="center" wrapText="1" indent="2"/>
      <protection hidden="1"/>
    </xf>
    <xf numFmtId="0" fontId="44" fillId="0" borderId="201" xfId="0" applyFont="1" applyBorder="1" applyAlignment="1" applyProtection="1">
      <alignment horizontal="left" vertical="center" wrapText="1" indent="2"/>
      <protection hidden="1"/>
    </xf>
    <xf numFmtId="0" fontId="44" fillId="0" borderId="204" xfId="0" applyFont="1" applyBorder="1" applyAlignment="1" applyProtection="1">
      <alignment horizontal="left" vertical="center" wrapText="1" indent="2"/>
      <protection hidden="1"/>
    </xf>
    <xf numFmtId="0" fontId="44" fillId="0" borderId="2" xfId="0" applyFont="1" applyBorder="1" applyAlignment="1" applyProtection="1">
      <alignment horizontal="left" vertical="center" wrapText="1" indent="2"/>
      <protection hidden="1"/>
    </xf>
    <xf numFmtId="0" fontId="44" fillId="0" borderId="0" xfId="0" applyFont="1" applyAlignment="1" applyProtection="1">
      <alignment horizontal="left" vertical="center" indent="2"/>
      <protection hidden="1"/>
    </xf>
    <xf numFmtId="0" fontId="44" fillId="0" borderId="58" xfId="0" applyFont="1" applyBorder="1" applyAlignment="1" applyProtection="1">
      <alignment horizontal="left" vertical="center" indent="2"/>
      <protection hidden="1"/>
    </xf>
    <xf numFmtId="0" fontId="44" fillId="0" borderId="25" xfId="0" applyFont="1" applyBorder="1" applyAlignment="1" applyProtection="1">
      <alignment horizontal="left" vertical="center" indent="2"/>
      <protection hidden="1"/>
    </xf>
    <xf numFmtId="0" fontId="44" fillId="0" borderId="21" xfId="0" applyFont="1" applyBorder="1" applyAlignment="1" applyProtection="1">
      <alignment horizontal="left" vertical="center" indent="2"/>
      <protection hidden="1"/>
    </xf>
    <xf numFmtId="0" fontId="44" fillId="0" borderId="27" xfId="0" applyFont="1" applyBorder="1" applyAlignment="1" applyProtection="1">
      <alignment horizontal="left" vertical="center" indent="2"/>
      <protection hidden="1"/>
    </xf>
    <xf numFmtId="0" fontId="29" fillId="0" borderId="0" xfId="0" applyFont="1" applyAlignment="1" applyProtection="1">
      <alignment horizontal="center"/>
      <protection hidden="1"/>
    </xf>
    <xf numFmtId="0" fontId="30" fillId="0" borderId="0" xfId="0" applyFont="1" applyAlignment="1" applyProtection="1">
      <alignment horizontal="center" vertical="center"/>
      <protection hidden="1"/>
    </xf>
    <xf numFmtId="0" fontId="37" fillId="35" borderId="229" xfId="0" applyFont="1" applyFill="1" applyBorder="1" applyAlignment="1" applyProtection="1">
      <alignment horizontal="center" vertical="center" wrapText="1" shrinkToFit="1"/>
      <protection hidden="1"/>
    </xf>
    <xf numFmtId="0" fontId="37" fillId="35" borderId="230" xfId="0" applyFont="1" applyFill="1" applyBorder="1" applyAlignment="1" applyProtection="1">
      <alignment horizontal="center" vertical="center" wrapText="1" shrinkToFit="1"/>
      <protection hidden="1"/>
    </xf>
    <xf numFmtId="0" fontId="43" fillId="0" borderId="35" xfId="0" applyFont="1" applyBorder="1" applyAlignment="1" applyProtection="1">
      <alignment horizontal="left" vertical="center" wrapText="1"/>
      <protection hidden="1"/>
    </xf>
    <xf numFmtId="0" fontId="43" fillId="0" borderId="0" xfId="0" applyFont="1" applyAlignment="1" applyProtection="1">
      <alignment horizontal="left" vertical="center" wrapText="1"/>
      <protection hidden="1"/>
    </xf>
    <xf numFmtId="0" fontId="47" fillId="0" borderId="78" xfId="0" applyFont="1" applyBorder="1" applyAlignment="1" applyProtection="1">
      <alignment horizontal="left" vertical="center" wrapText="1" indent="1"/>
      <protection hidden="1"/>
    </xf>
    <xf numFmtId="0" fontId="47" fillId="0" borderId="82" xfId="0" applyFont="1" applyBorder="1" applyAlignment="1" applyProtection="1">
      <alignment horizontal="left" vertical="center" wrapText="1" indent="1"/>
      <protection hidden="1"/>
    </xf>
    <xf numFmtId="0" fontId="47" fillId="0" borderId="161" xfId="0" applyFont="1" applyBorder="1" applyAlignment="1" applyProtection="1">
      <alignment horizontal="left" vertical="center" wrapText="1" indent="1"/>
      <protection hidden="1"/>
    </xf>
    <xf numFmtId="0" fontId="106" fillId="33" borderId="0" xfId="0" applyFont="1" applyFill="1" applyAlignment="1">
      <alignment horizontal="center" wrapText="1"/>
    </xf>
    <xf numFmtId="0" fontId="52" fillId="0" borderId="27" xfId="0" applyFont="1" applyBorder="1" applyAlignment="1" applyProtection="1">
      <alignment horizontal="left" vertical="center" wrapText="1"/>
      <protection hidden="1"/>
    </xf>
    <xf numFmtId="0" fontId="44" fillId="0" borderId="32" xfId="0" applyFont="1" applyBorder="1" applyAlignment="1" applyProtection="1">
      <alignment horizontal="center" vertical="center" wrapText="1"/>
      <protection hidden="1"/>
    </xf>
    <xf numFmtId="0" fontId="44" fillId="0" borderId="31" xfId="0" applyFont="1" applyBorder="1" applyAlignment="1" applyProtection="1">
      <alignment horizontal="center" vertical="center" wrapText="1"/>
      <protection hidden="1"/>
    </xf>
    <xf numFmtId="0" fontId="55" fillId="0" borderId="6" xfId="0" applyFont="1" applyBorder="1" applyAlignment="1" applyProtection="1">
      <alignment horizontal="left" vertical="center" wrapText="1"/>
      <protection hidden="1"/>
    </xf>
    <xf numFmtId="0" fontId="55" fillId="0" borderId="27" xfId="0" applyFont="1" applyBorder="1" applyAlignment="1" applyProtection="1">
      <alignment horizontal="left" vertical="center" wrapText="1"/>
      <protection hidden="1"/>
    </xf>
    <xf numFmtId="0" fontId="55" fillId="0" borderId="15" xfId="0" applyFont="1" applyBorder="1" applyAlignment="1" applyProtection="1">
      <alignment horizontal="center" vertical="center"/>
      <protection hidden="1"/>
    </xf>
    <xf numFmtId="0" fontId="55" fillId="0" borderId="16" xfId="0" applyFont="1" applyBorder="1" applyAlignment="1" applyProtection="1">
      <alignment horizontal="center" vertical="center"/>
      <protection hidden="1"/>
    </xf>
    <xf numFmtId="0" fontId="33" fillId="36" borderId="34" xfId="0" applyFont="1" applyFill="1" applyBorder="1" applyAlignment="1" applyProtection="1">
      <alignment horizontal="left" vertical="top" wrapText="1"/>
      <protection locked="0"/>
    </xf>
    <xf numFmtId="0" fontId="33" fillId="36" borderId="35" xfId="0" applyFont="1" applyFill="1" applyBorder="1" applyAlignment="1" applyProtection="1">
      <alignment horizontal="left" vertical="top" wrapText="1"/>
      <protection locked="0"/>
    </xf>
    <xf numFmtId="0" fontId="33" fillId="36" borderId="36" xfId="0" applyFont="1" applyFill="1" applyBorder="1" applyAlignment="1" applyProtection="1">
      <alignment horizontal="left" vertical="top" wrapText="1"/>
      <protection locked="0"/>
    </xf>
    <xf numFmtId="0" fontId="33" fillId="36" borderId="37" xfId="0" applyFont="1" applyFill="1" applyBorder="1" applyAlignment="1" applyProtection="1">
      <alignment horizontal="left" vertical="top" wrapText="1"/>
      <protection locked="0"/>
    </xf>
    <xf numFmtId="0" fontId="33" fillId="36" borderId="0" xfId="0" applyFont="1" applyFill="1" applyAlignment="1" applyProtection="1">
      <alignment horizontal="left" vertical="top" wrapText="1"/>
      <protection locked="0"/>
    </xf>
    <xf numFmtId="0" fontId="33" fillId="36" borderId="38" xfId="0" applyFont="1" applyFill="1" applyBorder="1" applyAlignment="1" applyProtection="1">
      <alignment horizontal="left" vertical="top" wrapText="1"/>
      <protection locked="0"/>
    </xf>
    <xf numFmtId="0" fontId="33" fillId="36" borderId="39" xfId="0" applyFont="1" applyFill="1" applyBorder="1" applyAlignment="1" applyProtection="1">
      <alignment horizontal="left" vertical="top" wrapText="1"/>
      <protection locked="0"/>
    </xf>
    <xf numFmtId="0" fontId="33" fillId="36" borderId="40" xfId="0" applyFont="1" applyFill="1" applyBorder="1" applyAlignment="1" applyProtection="1">
      <alignment horizontal="left" vertical="top" wrapText="1"/>
      <protection locked="0"/>
    </xf>
    <xf numFmtId="0" fontId="33" fillId="36" borderId="41" xfId="0" applyFont="1" applyFill="1" applyBorder="1" applyAlignment="1" applyProtection="1">
      <alignment horizontal="left" vertical="top" wrapText="1"/>
      <protection locked="0"/>
    </xf>
    <xf numFmtId="0" fontId="55" fillId="0" borderId="29" xfId="0" applyFont="1" applyBorder="1" applyAlignment="1" applyProtection="1">
      <alignment horizontal="center" vertical="center"/>
      <protection hidden="1"/>
    </xf>
    <xf numFmtId="3" fontId="59" fillId="0" borderId="0" xfId="0" applyNumberFormat="1" applyFont="1" applyAlignment="1" applyProtection="1">
      <alignment horizontal="center" vertical="center" wrapText="1"/>
      <protection hidden="1"/>
    </xf>
    <xf numFmtId="0" fontId="33" fillId="34" borderId="35" xfId="0" applyFont="1" applyFill="1" applyBorder="1" applyAlignment="1" applyProtection="1">
      <alignment horizontal="left" vertical="top" wrapText="1"/>
      <protection locked="0"/>
    </xf>
    <xf numFmtId="0" fontId="33" fillId="34" borderId="36" xfId="0" applyFont="1" applyFill="1" applyBorder="1" applyAlignment="1" applyProtection="1">
      <alignment horizontal="left" vertical="top" wrapText="1"/>
      <protection locked="0"/>
    </xf>
    <xf numFmtId="0" fontId="33" fillId="34" borderId="37" xfId="0" applyFont="1" applyFill="1" applyBorder="1" applyAlignment="1" applyProtection="1">
      <alignment horizontal="left" vertical="top" wrapText="1"/>
      <protection locked="0"/>
    </xf>
    <xf numFmtId="0" fontId="33" fillId="34" borderId="0" xfId="0" applyFont="1" applyFill="1" applyAlignment="1" applyProtection="1">
      <alignment horizontal="left" vertical="top" wrapText="1"/>
      <protection locked="0"/>
    </xf>
    <xf numFmtId="0" fontId="33" fillId="34" borderId="38" xfId="0" applyFont="1" applyFill="1" applyBorder="1" applyAlignment="1" applyProtection="1">
      <alignment horizontal="left" vertical="top" wrapText="1"/>
      <protection locked="0"/>
    </xf>
    <xf numFmtId="0" fontId="33" fillId="34" borderId="39" xfId="0" applyFont="1" applyFill="1" applyBorder="1" applyAlignment="1" applyProtection="1">
      <alignment horizontal="left" vertical="top" wrapText="1"/>
      <protection locked="0"/>
    </xf>
    <xf numFmtId="0" fontId="33" fillId="34" borderId="40" xfId="0" applyFont="1" applyFill="1" applyBorder="1" applyAlignment="1" applyProtection="1">
      <alignment horizontal="left" vertical="top" wrapText="1"/>
      <protection locked="0"/>
    </xf>
    <xf numFmtId="0" fontId="33" fillId="34" borderId="41" xfId="0" applyFont="1" applyFill="1" applyBorder="1" applyAlignment="1" applyProtection="1">
      <alignment horizontal="left" vertical="top" wrapText="1"/>
      <protection locked="0"/>
    </xf>
    <xf numFmtId="0" fontId="55" fillId="0" borderId="29" xfId="0" applyFont="1" applyBorder="1" applyAlignment="1" applyProtection="1">
      <alignment horizontal="center" vertical="center" wrapText="1"/>
      <protection hidden="1"/>
    </xf>
    <xf numFmtId="0" fontId="55" fillId="0" borderId="16" xfId="0" applyFont="1" applyBorder="1" applyAlignment="1" applyProtection="1">
      <alignment horizontal="center" vertical="center" wrapText="1"/>
      <protection hidden="1"/>
    </xf>
    <xf numFmtId="0" fontId="88" fillId="0" borderId="0" xfId="0" applyFont="1" applyAlignment="1" applyProtection="1">
      <alignment horizontal="left" vertical="top" wrapText="1" indent="1"/>
      <protection hidden="1"/>
    </xf>
    <xf numFmtId="0" fontId="88" fillId="0" borderId="40" xfId="0" applyFont="1" applyBorder="1" applyAlignment="1" applyProtection="1">
      <alignment horizontal="left" vertical="top" wrapText="1" indent="1"/>
      <protection hidden="1"/>
    </xf>
    <xf numFmtId="0" fontId="59" fillId="0" borderId="0" xfId="0" applyFont="1" applyAlignment="1" applyProtection="1">
      <alignment horizontal="center" vertical="center" wrapText="1"/>
      <protection hidden="1"/>
    </xf>
    <xf numFmtId="3" fontId="48" fillId="0" borderId="62" xfId="0" applyNumberFormat="1" applyFont="1" applyBorder="1" applyAlignment="1" applyProtection="1">
      <alignment horizontal="center" vertical="center" shrinkToFit="1"/>
      <protection hidden="1"/>
    </xf>
    <xf numFmtId="3" fontId="48" fillId="0" borderId="58" xfId="0" applyNumberFormat="1" applyFont="1" applyBorder="1" applyAlignment="1" applyProtection="1">
      <alignment horizontal="center" vertical="center" shrinkToFit="1"/>
      <protection hidden="1"/>
    </xf>
    <xf numFmtId="3" fontId="48" fillId="0" borderId="61" xfId="0" applyNumberFormat="1" applyFont="1" applyBorder="1" applyAlignment="1" applyProtection="1">
      <alignment horizontal="center" vertical="center" shrinkToFit="1"/>
      <protection hidden="1"/>
    </xf>
    <xf numFmtId="0" fontId="55" fillId="0" borderId="15" xfId="0" applyFont="1" applyBorder="1" applyAlignment="1" applyProtection="1">
      <alignment horizontal="center" vertical="center" wrapText="1"/>
      <protection hidden="1"/>
    </xf>
    <xf numFmtId="0" fontId="55" fillId="0" borderId="132" xfId="0" applyFont="1" applyBorder="1" applyAlignment="1" applyProtection="1">
      <alignment horizontal="center" vertical="center" wrapText="1"/>
      <protection hidden="1"/>
    </xf>
    <xf numFmtId="0" fontId="55" fillId="0" borderId="1" xfId="0" applyFont="1" applyBorder="1" applyAlignment="1" applyProtection="1">
      <alignment horizontal="left" vertical="center" wrapText="1"/>
      <protection hidden="1"/>
    </xf>
    <xf numFmtId="0" fontId="55" fillId="0" borderId="2" xfId="0" applyFont="1" applyBorder="1" applyAlignment="1" applyProtection="1">
      <alignment horizontal="left" vertical="center" wrapText="1"/>
      <protection hidden="1"/>
    </xf>
    <xf numFmtId="3" fontId="48" fillId="0" borderId="79" xfId="0" applyNumberFormat="1" applyFont="1" applyBorder="1" applyAlignment="1" applyProtection="1">
      <alignment horizontal="center" vertical="center" shrinkToFit="1"/>
      <protection hidden="1"/>
    </xf>
    <xf numFmtId="3" fontId="48" fillId="0" borderId="35" xfId="0" applyNumberFormat="1" applyFont="1" applyBorder="1" applyAlignment="1" applyProtection="1">
      <alignment horizontal="center" vertical="center" shrinkToFit="1"/>
      <protection hidden="1"/>
    </xf>
    <xf numFmtId="3" fontId="48" fillId="0" borderId="136" xfId="0" applyNumberFormat="1" applyFont="1" applyBorder="1" applyAlignment="1" applyProtection="1">
      <alignment horizontal="center" vertical="center" shrinkToFit="1"/>
      <protection hidden="1"/>
    </xf>
    <xf numFmtId="3" fontId="48" fillId="0" borderId="18" xfId="0" applyNumberFormat="1" applyFont="1" applyBorder="1" applyAlignment="1" applyProtection="1">
      <alignment horizontal="center" vertical="center" shrinkToFit="1"/>
      <protection hidden="1"/>
    </xf>
    <xf numFmtId="3" fontId="48" fillId="0" borderId="0" xfId="0" applyNumberFormat="1" applyFont="1" applyAlignment="1" applyProtection="1">
      <alignment horizontal="center" vertical="center" shrinkToFit="1"/>
      <protection hidden="1"/>
    </xf>
    <xf numFmtId="3" fontId="48" fillId="0" borderId="140" xfId="0" applyNumberFormat="1" applyFont="1" applyBorder="1" applyAlignment="1" applyProtection="1">
      <alignment horizontal="center" vertical="center" shrinkToFit="1"/>
      <protection hidden="1"/>
    </xf>
    <xf numFmtId="3" fontId="48" fillId="0" borderId="73" xfId="0" applyNumberFormat="1" applyFont="1" applyBorder="1" applyAlignment="1" applyProtection="1">
      <alignment horizontal="center" vertical="center" shrinkToFit="1"/>
      <protection hidden="1"/>
    </xf>
    <xf numFmtId="3" fontId="48" fillId="0" borderId="40" xfId="0" applyNumberFormat="1" applyFont="1" applyBorder="1" applyAlignment="1" applyProtection="1">
      <alignment horizontal="center" vertical="center" shrinkToFit="1"/>
      <protection hidden="1"/>
    </xf>
    <xf numFmtId="3" fontId="48" fillId="0" borderId="74" xfId="0" applyNumberFormat="1" applyFont="1" applyBorder="1" applyAlignment="1" applyProtection="1">
      <alignment horizontal="center" vertical="center" shrinkToFit="1"/>
      <protection hidden="1"/>
    </xf>
    <xf numFmtId="0" fontId="58" fillId="0" borderId="0" xfId="0" applyFont="1" applyAlignment="1" applyProtection="1">
      <alignment horizontal="center" vertical="center" wrapText="1"/>
      <protection hidden="1"/>
    </xf>
    <xf numFmtId="0" fontId="55" fillId="0" borderId="152" xfId="0" applyFont="1" applyBorder="1" applyAlignment="1" applyProtection="1">
      <alignment horizontal="center" vertical="center" wrapText="1"/>
      <protection hidden="1"/>
    </xf>
    <xf numFmtId="0" fontId="55" fillId="0" borderId="13" xfId="0" applyFont="1" applyBorder="1" applyAlignment="1" applyProtection="1">
      <alignment horizontal="center" vertical="center" wrapText="1"/>
      <protection hidden="1"/>
    </xf>
    <xf numFmtId="3" fontId="48" fillId="0" borderId="31" xfId="0" applyNumberFormat="1" applyFont="1" applyBorder="1" applyAlignment="1" applyProtection="1">
      <alignment horizontal="center" vertical="center" shrinkToFit="1"/>
      <protection hidden="1"/>
    </xf>
    <xf numFmtId="3" fontId="48" fillId="0" borderId="27" xfId="0" applyNumberFormat="1" applyFont="1" applyBorder="1" applyAlignment="1" applyProtection="1">
      <alignment horizontal="center" vertical="center" shrinkToFit="1"/>
      <protection hidden="1"/>
    </xf>
    <xf numFmtId="3" fontId="48" fillId="0" borderId="65" xfId="0" applyNumberFormat="1" applyFont="1" applyBorder="1" applyAlignment="1" applyProtection="1">
      <alignment horizontal="center" vertical="center" shrinkToFit="1"/>
      <protection hidden="1"/>
    </xf>
    <xf numFmtId="3" fontId="48" fillId="0" borderId="71" xfId="0" applyNumberFormat="1" applyFont="1" applyBorder="1" applyAlignment="1" applyProtection="1">
      <alignment horizontal="center" vertical="center" shrinkToFit="1"/>
      <protection hidden="1"/>
    </xf>
    <xf numFmtId="3" fontId="48" fillId="0" borderId="69" xfId="0" applyNumberFormat="1" applyFont="1" applyBorder="1" applyAlignment="1" applyProtection="1">
      <alignment horizontal="center" vertical="center" shrinkToFit="1"/>
      <protection hidden="1"/>
    </xf>
    <xf numFmtId="3" fontId="48" fillId="0" borderId="72" xfId="0" applyNumberFormat="1" applyFont="1" applyBorder="1" applyAlignment="1" applyProtection="1">
      <alignment horizontal="center" vertical="center" shrinkToFit="1"/>
      <protection hidden="1"/>
    </xf>
    <xf numFmtId="0" fontId="55" fillId="0" borderId="1" xfId="0" applyFont="1" applyBorder="1" applyAlignment="1" applyProtection="1">
      <alignment horizontal="left" vertical="center" wrapText="1" indent="1"/>
      <protection hidden="1"/>
    </xf>
    <xf numFmtId="0" fontId="55" fillId="0" borderId="20" xfId="0" applyFont="1" applyBorder="1" applyAlignment="1" applyProtection="1">
      <alignment horizontal="left" vertical="center" wrapText="1" indent="1"/>
      <protection hidden="1"/>
    </xf>
    <xf numFmtId="0" fontId="55" fillId="0" borderId="2" xfId="0" applyFont="1" applyBorder="1" applyAlignment="1" applyProtection="1">
      <alignment horizontal="left" vertical="center" wrapText="1" indent="1"/>
      <protection hidden="1"/>
    </xf>
    <xf numFmtId="0" fontId="55" fillId="0" borderId="28" xfId="0" applyFont="1" applyBorder="1" applyAlignment="1" applyProtection="1">
      <alignment horizontal="center" vertical="center" wrapText="1"/>
      <protection hidden="1"/>
    </xf>
    <xf numFmtId="0" fontId="55" fillId="0" borderId="11" xfId="0" applyFont="1" applyBorder="1" applyAlignment="1" applyProtection="1">
      <alignment horizontal="center" vertical="center" wrapText="1"/>
      <protection hidden="1"/>
    </xf>
    <xf numFmtId="0" fontId="55" fillId="0" borderId="75" xfId="0" applyFont="1" applyBorder="1" applyAlignment="1" applyProtection="1">
      <alignment horizontal="center" vertical="center" wrapText="1"/>
      <protection hidden="1"/>
    </xf>
    <xf numFmtId="0" fontId="55" fillId="0" borderId="76" xfId="0" applyFont="1" applyBorder="1" applyAlignment="1" applyProtection="1">
      <alignment horizontal="center" vertical="center" wrapText="1"/>
      <protection hidden="1"/>
    </xf>
    <xf numFmtId="0" fontId="59" fillId="0" borderId="0" xfId="0" applyFont="1" applyAlignment="1" applyProtection="1">
      <alignment horizontal="left" vertical="center" wrapText="1" indent="1"/>
      <protection hidden="1"/>
    </xf>
    <xf numFmtId="0" fontId="58" fillId="0" borderId="16" xfId="0" applyFont="1" applyBorder="1" applyAlignment="1" applyProtection="1">
      <alignment horizontal="right" vertical="center" wrapText="1"/>
      <protection hidden="1"/>
    </xf>
    <xf numFmtId="0" fontId="58" fillId="0" borderId="132" xfId="0" applyFont="1" applyBorder="1" applyAlignment="1" applyProtection="1">
      <alignment horizontal="right" vertical="center" wrapText="1"/>
      <protection hidden="1"/>
    </xf>
    <xf numFmtId="0" fontId="59" fillId="0" borderId="0" xfId="0" applyFont="1" applyAlignment="1" applyProtection="1">
      <alignment horizontal="left" vertical="top" wrapText="1" indent="1"/>
      <protection hidden="1"/>
    </xf>
    <xf numFmtId="0" fontId="55" fillId="0" borderId="163" xfId="0" applyFont="1" applyBorder="1" applyAlignment="1" applyProtection="1">
      <alignment horizontal="center" vertical="center" wrapText="1"/>
      <protection hidden="1"/>
    </xf>
    <xf numFmtId="0" fontId="55" fillId="0" borderId="164" xfId="0" applyFont="1" applyBorder="1" applyAlignment="1" applyProtection="1">
      <alignment horizontal="center" vertical="center" wrapText="1"/>
      <protection hidden="1"/>
    </xf>
    <xf numFmtId="0" fontId="91" fillId="0" borderId="0" xfId="0" applyFont="1" applyAlignment="1" applyProtection="1">
      <alignment horizontal="center" vertical="center" wrapText="1"/>
      <protection hidden="1"/>
    </xf>
    <xf numFmtId="0" fontId="58" fillId="0" borderId="24" xfId="0" applyFont="1" applyBorder="1" applyAlignment="1" applyProtection="1">
      <alignment horizontal="center" vertical="center"/>
      <protection hidden="1"/>
    </xf>
    <xf numFmtId="0" fontId="58" fillId="0" borderId="23" xfId="0" applyFont="1" applyBorder="1" applyAlignment="1" applyProtection="1">
      <alignment horizontal="center" vertical="center"/>
      <protection hidden="1"/>
    </xf>
    <xf numFmtId="0" fontId="58" fillId="0" borderId="189" xfId="0" applyFont="1" applyBorder="1" applyAlignment="1" applyProtection="1">
      <alignment horizontal="center" vertical="center"/>
      <protection hidden="1"/>
    </xf>
    <xf numFmtId="0" fontId="78" fillId="0" borderId="1" xfId="0" applyFont="1" applyBorder="1" applyAlignment="1" applyProtection="1">
      <alignment horizontal="center" vertical="center" wrapText="1"/>
      <protection hidden="1"/>
    </xf>
    <xf numFmtId="0" fontId="78" fillId="0" borderId="20" xfId="0" applyFont="1" applyBorder="1" applyAlignment="1" applyProtection="1">
      <alignment horizontal="center" vertical="center" wrapText="1"/>
      <protection hidden="1"/>
    </xf>
    <xf numFmtId="0" fontId="58" fillId="0" borderId="190" xfId="0" applyFont="1" applyBorder="1" applyAlignment="1" applyProtection="1">
      <alignment horizontal="center" vertical="center" wrapText="1"/>
      <protection hidden="1"/>
    </xf>
    <xf numFmtId="0" fontId="58" fillId="0" borderId="6" xfId="0" applyFont="1" applyBorder="1" applyAlignment="1" applyProtection="1">
      <alignment horizontal="center" vertical="center"/>
      <protection hidden="1"/>
    </xf>
    <xf numFmtId="0" fontId="58" fillId="0" borderId="193" xfId="0" applyFont="1" applyBorder="1" applyAlignment="1" applyProtection="1">
      <alignment horizontal="center" vertical="center"/>
      <protection hidden="1"/>
    </xf>
    <xf numFmtId="0" fontId="58" fillId="0" borderId="19" xfId="0" applyFont="1" applyBorder="1" applyAlignment="1" applyProtection="1">
      <alignment horizontal="center" vertical="center"/>
      <protection hidden="1"/>
    </xf>
    <xf numFmtId="0" fontId="58" fillId="0" borderId="89" xfId="0" applyFont="1" applyBorder="1" applyAlignment="1" applyProtection="1">
      <alignment horizontal="center" vertical="center" wrapText="1"/>
      <protection hidden="1"/>
    </xf>
    <xf numFmtId="0" fontId="58" fillId="0" borderId="17" xfId="0" applyFont="1" applyBorder="1" applyAlignment="1" applyProtection="1">
      <alignment horizontal="center" vertical="center" wrapText="1"/>
      <protection hidden="1"/>
    </xf>
    <xf numFmtId="0" fontId="58" fillId="0" borderId="10" xfId="0" applyFont="1" applyBorder="1" applyAlignment="1" applyProtection="1">
      <alignment horizontal="center" vertical="center" wrapText="1"/>
      <protection hidden="1"/>
    </xf>
    <xf numFmtId="0" fontId="58" fillId="0" borderId="11" xfId="0" applyFont="1" applyBorder="1" applyAlignment="1" applyProtection="1">
      <alignment horizontal="center" vertical="center" wrapText="1"/>
      <protection hidden="1"/>
    </xf>
    <xf numFmtId="0" fontId="87" fillId="0" borderId="0" xfId="0" applyFont="1" applyAlignment="1" applyProtection="1">
      <alignment horizontal="left" vertical="center" wrapText="1" indent="1"/>
      <protection hidden="1"/>
    </xf>
    <xf numFmtId="0" fontId="88" fillId="0" borderId="0" xfId="0" applyFont="1" applyAlignment="1" applyProtection="1">
      <alignment horizontal="left" vertical="center" wrapText="1" indent="1"/>
      <protection hidden="1"/>
    </xf>
    <xf numFmtId="0" fontId="88" fillId="0" borderId="40" xfId="0" applyFont="1" applyBorder="1" applyAlignment="1" applyProtection="1">
      <alignment horizontal="left" vertical="center" wrapText="1" indent="1"/>
      <protection hidden="1"/>
    </xf>
    <xf numFmtId="0" fontId="58" fillId="0" borderId="183" xfId="0" applyFont="1" applyBorder="1" applyAlignment="1" applyProtection="1">
      <alignment horizontal="center" vertical="center" wrapText="1"/>
      <protection hidden="1"/>
    </xf>
    <xf numFmtId="0" fontId="58" fillId="0" borderId="191" xfId="0" applyFont="1" applyBorder="1" applyAlignment="1" applyProtection="1">
      <alignment horizontal="center" vertical="center" wrapText="1"/>
      <protection hidden="1"/>
    </xf>
    <xf numFmtId="0" fontId="58" fillId="0" borderId="28" xfId="0" applyFont="1" applyBorder="1" applyAlignment="1" applyProtection="1">
      <alignment horizontal="center" vertical="center" wrapText="1"/>
      <protection hidden="1"/>
    </xf>
    <xf numFmtId="0" fontId="58" fillId="0" borderId="194" xfId="0" applyFont="1" applyBorder="1" applyAlignment="1" applyProtection="1">
      <alignment horizontal="center" vertical="center" wrapText="1"/>
      <protection hidden="1"/>
    </xf>
    <xf numFmtId="0" fontId="58" fillId="0" borderId="192" xfId="0" applyFont="1" applyBorder="1" applyAlignment="1" applyProtection="1">
      <alignment horizontal="center" vertical="center" wrapText="1"/>
      <protection hidden="1"/>
    </xf>
    <xf numFmtId="0" fontId="58" fillId="0" borderId="195" xfId="0" applyFont="1" applyBorder="1" applyAlignment="1" applyProtection="1">
      <alignment horizontal="center" vertical="center" wrapText="1"/>
      <protection hidden="1"/>
    </xf>
    <xf numFmtId="0" fontId="58" fillId="0" borderId="196" xfId="0" applyFont="1" applyBorder="1" applyAlignment="1" applyProtection="1">
      <alignment horizontal="center" vertical="center" wrapText="1"/>
      <protection hidden="1"/>
    </xf>
    <xf numFmtId="0" fontId="58" fillId="0" borderId="150" xfId="0" applyFont="1" applyBorder="1" applyAlignment="1" applyProtection="1">
      <alignment horizontal="center" vertical="center" wrapText="1"/>
      <protection hidden="1"/>
    </xf>
    <xf numFmtId="0" fontId="58" fillId="0" borderId="149" xfId="0" applyFont="1" applyBorder="1" applyAlignment="1" applyProtection="1">
      <alignment horizontal="center" vertical="center" wrapText="1"/>
      <protection hidden="1"/>
    </xf>
    <xf numFmtId="0" fontId="28" fillId="36" borderId="34" xfId="0" applyFont="1" applyFill="1" applyBorder="1" applyAlignment="1" applyProtection="1">
      <alignment horizontal="left" vertical="top" wrapText="1"/>
      <protection locked="0" hidden="1"/>
    </xf>
    <xf numFmtId="0" fontId="28" fillId="34" borderId="35" xfId="0" applyFont="1" applyFill="1" applyBorder="1" applyAlignment="1" applyProtection="1">
      <alignment horizontal="left" vertical="top" wrapText="1"/>
      <protection locked="0" hidden="1"/>
    </xf>
    <xf numFmtId="0" fontId="28" fillId="34" borderId="36" xfId="0" applyFont="1" applyFill="1" applyBorder="1" applyAlignment="1" applyProtection="1">
      <alignment horizontal="left" vertical="top" wrapText="1"/>
      <protection locked="0" hidden="1"/>
    </xf>
    <xf numFmtId="0" fontId="28" fillId="34" borderId="37" xfId="0" applyFont="1" applyFill="1" applyBorder="1" applyAlignment="1" applyProtection="1">
      <alignment horizontal="left" vertical="top" wrapText="1"/>
      <protection locked="0" hidden="1"/>
    </xf>
    <xf numFmtId="0" fontId="28" fillId="34" borderId="0" xfId="0" applyFont="1" applyFill="1" applyAlignment="1" applyProtection="1">
      <alignment horizontal="left" vertical="top" wrapText="1"/>
      <protection locked="0" hidden="1"/>
    </xf>
    <xf numFmtId="0" fontId="28" fillId="34" borderId="38" xfId="0" applyFont="1" applyFill="1" applyBorder="1" applyAlignment="1" applyProtection="1">
      <alignment horizontal="left" vertical="top" wrapText="1"/>
      <protection locked="0" hidden="1"/>
    </xf>
    <xf numFmtId="0" fontId="28" fillId="34" borderId="39" xfId="0" applyFont="1" applyFill="1" applyBorder="1" applyAlignment="1" applyProtection="1">
      <alignment horizontal="left" vertical="top" wrapText="1"/>
      <protection locked="0" hidden="1"/>
    </xf>
    <xf numFmtId="0" fontId="28" fillId="34" borderId="40" xfId="0" applyFont="1" applyFill="1" applyBorder="1" applyAlignment="1" applyProtection="1">
      <alignment horizontal="left" vertical="top" wrapText="1"/>
      <protection locked="0" hidden="1"/>
    </xf>
    <xf numFmtId="0" fontId="28" fillId="34" borderId="41" xfId="0" applyFont="1" applyFill="1" applyBorder="1" applyAlignment="1" applyProtection="1">
      <alignment horizontal="left" vertical="top" wrapText="1"/>
      <protection locked="0" hidden="1"/>
    </xf>
    <xf numFmtId="0" fontId="34" fillId="0" borderId="121" xfId="0" applyFont="1" applyBorder="1" applyAlignment="1" applyProtection="1">
      <alignment horizontal="center" vertical="center" wrapText="1"/>
      <protection hidden="1"/>
    </xf>
    <xf numFmtId="0" fontId="34" fillId="0" borderId="123" xfId="0" applyFont="1" applyBorder="1" applyAlignment="1" applyProtection="1">
      <alignment horizontal="center" vertical="center" wrapText="1"/>
      <protection hidden="1"/>
    </xf>
    <xf numFmtId="0" fontId="34" fillId="0" borderId="4" xfId="0" applyFont="1" applyBorder="1" applyAlignment="1" applyProtection="1">
      <alignment horizontal="center" vertical="center" wrapText="1"/>
      <protection hidden="1"/>
    </xf>
    <xf numFmtId="0" fontId="28" fillId="36" borderId="34" xfId="0" applyFont="1" applyFill="1" applyBorder="1" applyAlignment="1" applyProtection="1">
      <alignment horizontal="left" vertical="top" wrapText="1"/>
      <protection locked="0"/>
    </xf>
    <xf numFmtId="0" fontId="28" fillId="34" borderId="35" xfId="0" applyFont="1" applyFill="1" applyBorder="1" applyAlignment="1" applyProtection="1">
      <alignment horizontal="left" vertical="top" wrapText="1"/>
      <protection locked="0"/>
    </xf>
    <xf numFmtId="0" fontId="28" fillId="34" borderId="36" xfId="0" applyFont="1" applyFill="1" applyBorder="1" applyAlignment="1" applyProtection="1">
      <alignment horizontal="left" vertical="top" wrapText="1"/>
      <protection locked="0"/>
    </xf>
    <xf numFmtId="0" fontId="28" fillId="34" borderId="37" xfId="0" applyFont="1" applyFill="1" applyBorder="1" applyAlignment="1" applyProtection="1">
      <alignment horizontal="left" vertical="top" wrapText="1"/>
      <protection locked="0"/>
    </xf>
    <xf numFmtId="0" fontId="28" fillId="34" borderId="0" xfId="0" applyFont="1" applyFill="1" applyAlignment="1" applyProtection="1">
      <alignment horizontal="left" vertical="top" wrapText="1"/>
      <protection locked="0"/>
    </xf>
    <xf numFmtId="0" fontId="28" fillId="34" borderId="38" xfId="0" applyFont="1" applyFill="1" applyBorder="1" applyAlignment="1" applyProtection="1">
      <alignment horizontal="left" vertical="top" wrapText="1"/>
      <protection locked="0"/>
    </xf>
    <xf numFmtId="0" fontId="28" fillId="34" borderId="39" xfId="0" applyFont="1" applyFill="1" applyBorder="1" applyAlignment="1" applyProtection="1">
      <alignment horizontal="left" vertical="top" wrapText="1"/>
      <protection locked="0"/>
    </xf>
    <xf numFmtId="0" fontId="28" fillId="34" borderId="40" xfId="0" applyFont="1" applyFill="1" applyBorder="1" applyAlignment="1" applyProtection="1">
      <alignment horizontal="left" vertical="top" wrapText="1"/>
      <protection locked="0"/>
    </xf>
    <xf numFmtId="0" fontId="28" fillId="34" borderId="41" xfId="0" applyFont="1" applyFill="1" applyBorder="1" applyAlignment="1" applyProtection="1">
      <alignment horizontal="left" vertical="top" wrapText="1"/>
      <protection locked="0"/>
    </xf>
    <xf numFmtId="0" fontId="34" fillId="0" borderId="6" xfId="0" applyFont="1" applyBorder="1" applyAlignment="1">
      <alignment horizontal="left" vertical="center" wrapText="1"/>
    </xf>
    <xf numFmtId="0" fontId="34" fillId="0" borderId="27" xfId="0" applyFont="1" applyBorder="1" applyAlignment="1">
      <alignment horizontal="left" vertical="center" wrapText="1"/>
    </xf>
    <xf numFmtId="0" fontId="34" fillId="0" borderId="15" xfId="0" applyFont="1" applyBorder="1" applyAlignment="1">
      <alignment horizontal="center" vertical="center" wrapText="1"/>
    </xf>
    <xf numFmtId="0" fontId="34" fillId="0" borderId="16" xfId="0" applyFont="1" applyBorder="1" applyAlignment="1">
      <alignment horizontal="center" vertical="center" wrapText="1"/>
    </xf>
    <xf numFmtId="0" fontId="34" fillId="0" borderId="132" xfId="0" applyFont="1" applyBorder="1" applyAlignment="1">
      <alignment horizontal="center" vertical="center" wrapText="1"/>
    </xf>
    <xf numFmtId="0" fontId="79" fillId="0" borderId="40" xfId="0" applyFont="1" applyBorder="1" applyAlignment="1" applyProtection="1">
      <alignment horizontal="center" vertical="center" wrapText="1"/>
      <protection hidden="1"/>
    </xf>
    <xf numFmtId="0" fontId="77" fillId="0" borderId="0" xfId="0" applyFont="1" applyAlignment="1" applyProtection="1">
      <alignment horizontal="center" vertical="center" wrapText="1"/>
      <protection hidden="1"/>
    </xf>
    <xf numFmtId="0" fontId="65" fillId="0" borderId="0" xfId="0" applyFont="1" applyAlignment="1" applyProtection="1">
      <alignment horizontal="left" vertical="top" wrapText="1"/>
      <protection hidden="1"/>
    </xf>
    <xf numFmtId="0" fontId="59" fillId="0" borderId="6" xfId="0" applyFont="1" applyBorder="1" applyAlignment="1" applyProtection="1">
      <alignment horizontal="center" vertical="center" wrapText="1"/>
      <protection hidden="1"/>
    </xf>
    <xf numFmtId="0" fontId="59" fillId="0" borderId="40" xfId="0" applyFont="1" applyBorder="1" applyAlignment="1" applyProtection="1">
      <alignment horizontal="center" vertical="center" wrapText="1"/>
      <protection hidden="1"/>
    </xf>
    <xf numFmtId="0" fontId="59" fillId="0" borderId="37" xfId="0" applyFont="1" applyBorder="1" applyAlignment="1" applyProtection="1">
      <alignment horizontal="left" vertical="center" wrapText="1" indent="1"/>
      <protection hidden="1"/>
    </xf>
    <xf numFmtId="0" fontId="51" fillId="36" borderId="34" xfId="0" applyFont="1" applyFill="1" applyBorder="1" applyAlignment="1" applyProtection="1">
      <alignment horizontal="left" vertical="top" wrapText="1"/>
      <protection locked="0"/>
    </xf>
    <xf numFmtId="0" fontId="51" fillId="34" borderId="36" xfId="0" applyFont="1" applyFill="1" applyBorder="1" applyAlignment="1" applyProtection="1">
      <alignment horizontal="left" vertical="top" wrapText="1"/>
      <protection locked="0"/>
    </xf>
    <xf numFmtId="0" fontId="51" fillId="34" borderId="37" xfId="0" applyFont="1" applyFill="1" applyBorder="1" applyAlignment="1" applyProtection="1">
      <alignment horizontal="left" vertical="top" wrapText="1"/>
      <protection locked="0"/>
    </xf>
    <xf numFmtId="0" fontId="51" fillId="34" borderId="38" xfId="0" applyFont="1" applyFill="1" applyBorder="1" applyAlignment="1" applyProtection="1">
      <alignment horizontal="left" vertical="top" wrapText="1"/>
      <protection locked="0"/>
    </xf>
    <xf numFmtId="0" fontId="51" fillId="34" borderId="39" xfId="0" applyFont="1" applyFill="1" applyBorder="1" applyAlignment="1" applyProtection="1">
      <alignment horizontal="left" vertical="top" wrapText="1"/>
      <protection locked="0"/>
    </xf>
    <xf numFmtId="0" fontId="51" fillId="34" borderId="41" xfId="0" applyFont="1" applyFill="1" applyBorder="1" applyAlignment="1" applyProtection="1">
      <alignment horizontal="left" vertical="top" wrapText="1"/>
      <protection locked="0"/>
    </xf>
    <xf numFmtId="0" fontId="52" fillId="0" borderId="25" xfId="0" applyFont="1" applyBorder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left" vertical="top" wrapText="1"/>
      <protection hidden="1"/>
    </xf>
    <xf numFmtId="0" fontId="48" fillId="0" borderId="0" xfId="0" applyFont="1" applyAlignment="1" applyProtection="1">
      <alignment horizontal="left" vertical="top" wrapText="1"/>
      <protection hidden="1"/>
    </xf>
    <xf numFmtId="0" fontId="51" fillId="0" borderId="0" xfId="0" applyFont="1" applyAlignment="1">
      <alignment horizontal="left" vertical="center" wrapText="1"/>
    </xf>
    <xf numFmtId="0" fontId="45" fillId="0" borderId="27" xfId="0" applyFont="1" applyBorder="1" applyAlignment="1" applyProtection="1">
      <alignment horizontal="left" vertical="center" wrapText="1"/>
      <protection hidden="1"/>
    </xf>
    <xf numFmtId="0" fontId="51" fillId="34" borderId="35" xfId="0" applyFont="1" applyFill="1" applyBorder="1" applyAlignment="1" applyProtection="1">
      <alignment horizontal="left" vertical="top" wrapText="1"/>
      <protection locked="0"/>
    </xf>
    <xf numFmtId="0" fontId="51" fillId="34" borderId="0" xfId="0" applyFont="1" applyFill="1" applyAlignment="1" applyProtection="1">
      <alignment horizontal="left" vertical="top" wrapText="1"/>
      <protection locked="0"/>
    </xf>
    <xf numFmtId="0" fontId="51" fillId="34" borderId="40" xfId="0" applyFont="1" applyFill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/>
      <protection hidden="1"/>
    </xf>
    <xf numFmtId="0" fontId="34" fillId="0" borderId="20" xfId="0" applyFont="1" applyBorder="1" applyAlignment="1" applyProtection="1">
      <alignment vertical="center"/>
      <protection hidden="1"/>
    </xf>
    <xf numFmtId="0" fontId="55" fillId="0" borderId="9" xfId="0" applyFont="1" applyBorder="1" applyAlignment="1" applyProtection="1">
      <alignment horizontal="center" vertical="center" wrapText="1"/>
      <protection hidden="1"/>
    </xf>
    <xf numFmtId="0" fontId="55" fillId="0" borderId="33" xfId="0" applyFont="1" applyBorder="1" applyAlignment="1" applyProtection="1">
      <alignment horizontal="center" vertical="center" wrapText="1"/>
      <protection hidden="1"/>
    </xf>
    <xf numFmtId="0" fontId="55" fillId="0" borderId="32" xfId="0" applyFont="1" applyBorder="1" applyAlignment="1" applyProtection="1">
      <alignment horizontal="center" vertical="center" wrapText="1"/>
      <protection hidden="1"/>
    </xf>
    <xf numFmtId="0" fontId="55" fillId="0" borderId="6" xfId="0" applyFont="1" applyBorder="1" applyAlignment="1" applyProtection="1">
      <alignment horizontal="center" vertical="center" wrapText="1"/>
      <protection hidden="1"/>
    </xf>
    <xf numFmtId="3" fontId="63" fillId="0" borderId="0" xfId="0" applyNumberFormat="1" applyFont="1" applyAlignment="1" applyProtection="1">
      <alignment horizontal="left" vertical="center" wrapText="1" shrinkToFit="1"/>
      <protection hidden="1"/>
    </xf>
    <xf numFmtId="0" fontId="51" fillId="34" borderId="35" xfId="0" applyFont="1" applyFill="1" applyBorder="1" applyAlignment="1" applyProtection="1">
      <alignment vertical="top" wrapText="1"/>
      <protection locked="0"/>
    </xf>
    <xf numFmtId="0" fontId="51" fillId="34" borderId="36" xfId="0" applyFont="1" applyFill="1" applyBorder="1" applyAlignment="1" applyProtection="1">
      <alignment vertical="top" wrapText="1"/>
      <protection locked="0"/>
    </xf>
    <xf numFmtId="0" fontId="51" fillId="34" borderId="0" xfId="0" applyFont="1" applyFill="1" applyAlignment="1" applyProtection="1">
      <alignment vertical="top" wrapText="1"/>
      <protection locked="0"/>
    </xf>
    <xf numFmtId="0" fontId="51" fillId="34" borderId="38" xfId="0" applyFont="1" applyFill="1" applyBorder="1" applyAlignment="1" applyProtection="1">
      <alignment vertical="top" wrapText="1"/>
      <protection locked="0"/>
    </xf>
    <xf numFmtId="0" fontId="51" fillId="34" borderId="39" xfId="0" applyFont="1" applyFill="1" applyBorder="1" applyAlignment="1" applyProtection="1">
      <alignment vertical="top" wrapText="1"/>
      <protection locked="0"/>
    </xf>
    <xf numFmtId="0" fontId="51" fillId="34" borderId="40" xfId="0" applyFont="1" applyFill="1" applyBorder="1" applyAlignment="1" applyProtection="1">
      <alignment vertical="top" wrapText="1"/>
      <protection locked="0"/>
    </xf>
    <xf numFmtId="0" fontId="51" fillId="34" borderId="41" xfId="0" applyFont="1" applyFill="1" applyBorder="1" applyAlignment="1" applyProtection="1">
      <alignment vertical="top" wrapText="1"/>
      <protection locked="0"/>
    </xf>
    <xf numFmtId="0" fontId="28" fillId="0" borderId="27" xfId="0" applyFont="1" applyBorder="1" applyAlignment="1" applyProtection="1">
      <alignment horizontal="center" vertical="center"/>
      <protection hidden="1"/>
    </xf>
    <xf numFmtId="0" fontId="36" fillId="0" borderId="210" xfId="0" applyFont="1" applyBorder="1" applyAlignment="1" applyProtection="1">
      <alignment horizontal="center" vertical="center"/>
      <protection hidden="1"/>
    </xf>
    <xf numFmtId="0" fontId="36" fillId="0" borderId="211" xfId="0" applyFont="1" applyBorder="1" applyAlignment="1" applyProtection="1">
      <alignment horizontal="center" vertical="center"/>
      <protection hidden="1"/>
    </xf>
    <xf numFmtId="0" fontId="36" fillId="0" borderId="212" xfId="0" applyFont="1" applyBorder="1" applyAlignment="1" applyProtection="1">
      <alignment horizontal="center" vertical="center"/>
      <protection hidden="1"/>
    </xf>
    <xf numFmtId="0" fontId="36" fillId="0" borderId="213" xfId="0" applyFont="1" applyBorder="1" applyAlignment="1" applyProtection="1">
      <alignment horizontal="center" vertical="center"/>
      <protection hidden="1"/>
    </xf>
    <xf numFmtId="0" fontId="36" fillId="0" borderId="214" xfId="0" applyFont="1" applyBorder="1" applyAlignment="1" applyProtection="1">
      <alignment horizontal="center" vertical="center"/>
      <protection hidden="1"/>
    </xf>
  </cellXfs>
  <cellStyles count="46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9" builtinId="26" customBuiltin="1"/>
    <cellStyle name="Cálculo" xfId="14" builtinId="22" customBuiltin="1"/>
    <cellStyle name="Celda de comprobación" xfId="16" builtinId="23" customBuiltin="1"/>
    <cellStyle name="Celda vinculada" xfId="15" builtinId="24" customBuiltin="1"/>
    <cellStyle name="Encabezado 1" xfId="5" builtinId="16" customBuiltin="1"/>
    <cellStyle name="Encabezado 4" xfId="8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2" builtinId="20" customBuiltin="1"/>
    <cellStyle name="Hipervínculo" xfId="1" builtinId="8"/>
    <cellStyle name="Incorrecto" xfId="10" builtinId="27" customBuiltin="1"/>
    <cellStyle name="Neutral" xfId="11" builtinId="28" customBuiltin="1"/>
    <cellStyle name="Normal" xfId="0" builtinId="0"/>
    <cellStyle name="Normal 2" xfId="44" xr:uid="{FE9BC1C5-DE2C-430B-A505-522D9EB38E29}"/>
    <cellStyle name="Normal 3" xfId="45" xr:uid="{B6F002F1-699E-48CF-86A2-C26B7336EF63}"/>
    <cellStyle name="Notas" xfId="17" builtinId="10" customBuiltin="1"/>
    <cellStyle name="Salida" xfId="13" builtinId="21" customBuiltin="1"/>
    <cellStyle name="Texto de advertencia" xfId="2" builtinId="11" customBuiltin="1"/>
    <cellStyle name="Texto explicativo" xfId="3" builtinId="53" customBuiltin="1"/>
    <cellStyle name="Título" xfId="4" builtinId="15" customBuiltin="1"/>
    <cellStyle name="Título 2" xfId="6" builtinId="17" customBuiltin="1"/>
    <cellStyle name="Título 3" xfId="7" builtinId="18" customBuiltin="1"/>
    <cellStyle name="Título 4" xfId="43" xr:uid="{00000000-0005-0000-0000-00002A000000}"/>
    <cellStyle name="Total" xfId="18" builtinId="25" customBuiltin="1"/>
  </cellStyles>
  <dxfs count="116">
    <dxf>
      <font>
        <color theme="0"/>
      </font>
    </dxf>
    <dxf>
      <font>
        <color theme="0"/>
      </font>
    </dxf>
    <dxf>
      <font>
        <b/>
        <i val="0"/>
        <color rgb="FFFF0000"/>
      </font>
    </dxf>
    <dxf>
      <font>
        <color theme="0"/>
      </font>
    </dxf>
    <dxf>
      <font>
        <color theme="0"/>
      </font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ill>
        <patternFill>
          <bgColor theme="7" tint="0.59996337778862885"/>
        </patternFill>
      </fill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fill>
        <patternFill>
          <bgColor theme="7" tint="0.59996337778862885"/>
        </patternFill>
      </fill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color auto="1"/>
      </font>
    </dxf>
    <dxf>
      <font>
        <color auto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/>
        <i/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  <fill>
        <patternFill>
          <bgColor theme="5" tint="0.79998168889431442"/>
        </patternFill>
      </fill>
    </dxf>
    <dxf>
      <font>
        <color theme="0"/>
      </font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/>
      </font>
    </dxf>
    <dxf>
      <font>
        <b/>
        <i val="0"/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  <fill>
        <patternFill>
          <bgColor theme="5" tint="0.79998168889431442"/>
        </patternFill>
      </fill>
    </dxf>
    <dxf>
      <font>
        <color theme="0"/>
      </font>
    </dxf>
    <dxf>
      <font>
        <color rgb="FFFF0000"/>
      </font>
      <fill>
        <patternFill>
          <bgColor theme="5" tint="0.79998168889431442"/>
        </patternFill>
      </fill>
    </dxf>
    <dxf>
      <font>
        <color theme="0"/>
      </font>
    </dxf>
    <dxf>
      <font>
        <color theme="0"/>
      </font>
    </dxf>
    <dxf>
      <font>
        <color rgb="FFFF0000"/>
      </font>
      <fill>
        <patternFill>
          <bgColor theme="5" tint="0.79998168889431442"/>
        </patternFill>
      </fill>
    </dxf>
    <dxf>
      <font>
        <color theme="0"/>
      </font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ill>
        <patternFill>
          <bgColor theme="5" tint="0.39994506668294322"/>
        </patternFill>
      </fill>
      <border>
        <left style="dashDot">
          <color rgb="FFFF0000"/>
        </left>
        <right style="dashDot">
          <color rgb="FFFF0000"/>
        </right>
        <top style="dashDot">
          <color rgb="FFFF0000"/>
        </top>
        <bottom style="dashDot">
          <color rgb="FFFF0000"/>
        </bottom>
      </border>
    </dxf>
    <dxf>
      <font>
        <color rgb="FFFFFFCC"/>
      </font>
    </dxf>
    <dxf>
      <font>
        <color rgb="FFFFFFCC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</dxfs>
  <tableStyles count="1" defaultTableStyle="TableStyleMedium9" defaultPivotStyle="PivotStyleLight16">
    <tableStyle name="Invisible" pivot="0" table="0" count="0" xr9:uid="{3CD6301A-131F-4116-A06D-4C7483B6731F}"/>
  </tableStyles>
  <colors>
    <mruColors>
      <color rgb="FF0060A8"/>
      <color rgb="FF3366FF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6DFB470-1664-4B1F-82F1-E9359A3D487D}" name="portada_F" displayName="portada_F" ref="A2:AP57" totalsRowShown="0" headerRowDxfId="115" dataDxfId="114">
  <autoFilter ref="A2:AP57" xr:uid="{86DFB470-1664-4B1F-82F1-E9359A3D487D}"/>
  <sortState xmlns:xlrd2="http://schemas.microsoft.com/office/spreadsheetml/2017/richdata2" ref="A3:AP57">
    <sortCondition ref="D3:D57"/>
    <sortCondition ref="E3:E57"/>
  </sortState>
  <tableColumns count="42">
    <tableColumn id="58" xr3:uid="{CC04E1C1-4B10-4BC6-BE89-BC518041150A}" name="NCODINS" dataDxfId="113"/>
    <tableColumn id="59" xr3:uid="{60BA29F4-8B05-424E-ACDA-DD1845C66A46}" name="COD_SABER" dataDxfId="112"/>
    <tableColumn id="1" xr3:uid="{E0DB4E1C-B751-45BE-809E-BFB9282B8D0C}" name="CODINS" dataDxfId="111"/>
    <tableColumn id="2" xr3:uid="{4409E4C7-1850-4BAE-BDDA-A937E63A837F}" name="CODIGO" dataDxfId="110"/>
    <tableColumn id="3" xr3:uid="{899ECB0F-36EB-4425-8619-16071418DF4A}" name="NOMBRE" dataDxfId="109"/>
    <tableColumn id="4" xr3:uid="{CAC39BD1-65CE-414D-A20C-94950794B070}" name="DIREG" dataDxfId="108"/>
    <tableColumn id="5" xr3:uid="{59731B07-04FC-4BC0-AC1C-A319D53BC45C}" name="REGION" dataDxfId="107"/>
    <tableColumn id="6" xr3:uid="{C391971E-ED9A-4762-881D-3E8E747C75CC}" name="CIRCUITO" dataDxfId="106"/>
    <tableColumn id="7" xr3:uid="{F2154858-5AED-496D-8564-CCDECA8DCB56}" name="ORDEN" dataDxfId="105"/>
    <tableColumn id="8" xr3:uid="{AD160ADF-971C-4ADE-B327-39BAFBA613F5}" name="NIVEL" dataDxfId="104"/>
    <tableColumn id="9" xr3:uid="{DD745728-4D6F-4ABA-8D1B-668CFA33981B}" name="NIVEL-2" dataDxfId="103"/>
    <tableColumn id="10" xr3:uid="{EDABFEDE-2005-4B63-BE75-FE14B2A3E9B9}" name="RAMA2" dataDxfId="102"/>
    <tableColumn id="11" xr3:uid="{39F69068-E1DE-4F4A-AB89-F027370096C2}" name="RAMA_4" dataDxfId="101"/>
    <tableColumn id="12" xr3:uid="{CCEF8E2E-05E0-4FB8-B839-E26D9FC08EEA}" name="SECTOR" dataDxfId="100"/>
    <tableColumn id="13" xr3:uid="{8FA05A2B-A38B-4CB9-9153-D92972621AB3}" name="DEPENDENCIA" dataDxfId="99"/>
    <tableColumn id="14" xr3:uid="{27F7C5E3-313E-41DD-A5C9-A32E9287AB91}" name="ZONA" dataDxfId="98"/>
    <tableColumn id="15" xr3:uid="{1421EBD2-5A07-4C89-8709-F211F9007B0D}" name="ZONA1" dataDxfId="97"/>
    <tableColumn id="16" xr3:uid="{72214761-1991-4D37-8C62-15D6F4E360C4}" name="PRCADI" dataDxfId="96"/>
    <tableColumn id="17" xr3:uid="{BD931D59-8250-414C-8FD3-70B6EC5307F3}" name="PR" dataDxfId="95"/>
    <tableColumn id="18" xr3:uid="{FDEF1DD5-2185-4C20-AEC9-85E639BBAC43}" name="CAN" dataDxfId="94"/>
    <tableColumn id="19" xr3:uid="{01922134-0941-4F75-8DE3-72F6AD94AFE4}" name="DIS" dataDxfId="93"/>
    <tableColumn id="20" xr3:uid="{FBF8A762-C636-45D1-92A4-A89D8A71244E}" name="UBICACION" dataDxfId="92"/>
    <tableColumn id="21" xr3:uid="{9A0EC848-A460-4AD1-A59C-583969BA566A}" name="PROVINCIA" dataDxfId="91"/>
    <tableColumn id="22" xr3:uid="{692FCE3C-8504-4A01-8F08-AEE4ED006440}" name="CANTON" dataDxfId="90"/>
    <tableColumn id="23" xr3:uid="{8AD958AC-B523-4BF3-9C0B-D41FCCA660D5}" name="DISTRITO" dataDxfId="89"/>
    <tableColumn id="24" xr3:uid="{5617B458-EDE6-41F1-8A89-3A2CEC1723EE}" name="POBLADO" dataDxfId="88"/>
    <tableColumn id="25" xr3:uid="{986797ED-F6BC-4833-8D30-3684BEF46B5F}" name="NOM_MIDE" dataDxfId="87"/>
    <tableColumn id="26" xr3:uid="{030446D3-CF70-4F37-BBDC-6B9C35FF1FCD}" name="EXACTA" dataDxfId="86"/>
    <tableColumn id="27" xr3:uid="{0337CF32-7D2D-4505-A8F5-0374232E5F8A}" name="EMAIL" dataDxfId="85"/>
    <tableColumn id="28" xr3:uid="{5AF62CC0-27CA-4BA7-A3A5-2F68C2C32ABD}" name="TELEFONO1" dataDxfId="84"/>
    <tableColumn id="29" xr3:uid="{84926202-7557-49FE-B868-3FFED5ACE16A}" name="TELEFONO2" dataDxfId="83"/>
    <tableColumn id="30" xr3:uid="{CE4E83BE-0134-4D41-82EB-32E58FC0C246}" name="DIRECTOR" dataDxfId="82"/>
    <tableColumn id="31" xr3:uid="{5586F5D0-D5CC-4D8E-BE8B-F6DA0EFC19DD}" name="TELEFONO3" dataDxfId="81"/>
    <tableColumn id="32" xr3:uid="{0FDB322F-1436-41F2-AE09-BD3C4E0B5E97}" name="SUPERVISOR" dataDxfId="80"/>
    <tableColumn id="33" xr3:uid="{F8F35D28-014A-40D0-B27E-6047198DAE26}" name="TELEFONO4" dataDxfId="79"/>
    <tableColumn id="35" xr3:uid="{A1F7DA4B-FE2D-45C9-9055-C60DBC34A045}" name="UP/IEGB" dataDxfId="78"/>
    <tableColumn id="36" xr3:uid="{A9670EC4-F4FE-4156-83AA-0896EAAD92DC}" name="PLAN_N" dataDxfId="77"/>
    <tableColumn id="37" xr3:uid="{6FA58F50-7BFA-45D1-9E02-C9C62B0C0654}" name="CODTALLER" dataDxfId="76"/>
    <tableColumn id="38" xr3:uid="{1BAEB3DE-5B54-482A-8093-00D0DE4F9616}" name="SECC" dataDxfId="75"/>
    <tableColumn id="39" xr3:uid="{E30535E6-7B67-4D58-BC9B-FFD44A6E7F2B}" name="CODSECC" dataDxfId="74"/>
    <tableColumn id="40" xr3:uid="{9D9EF028-5261-416A-8F77-42031D53E93B}" name="NOM_SECC" dataDxfId="73"/>
    <tableColumn id="41" xr3:uid="{F2AB76E5-4DA7-4E62-9A36-8CD73DB9028C}" name="BI" dataDxfId="7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rgb="FFFFC000"/>
  </sheetPr>
  <dimension ref="A1:AN493"/>
  <sheetViews>
    <sheetView topLeftCell="E1" workbookViewId="0">
      <selection activeCell="H8" sqref="H8"/>
    </sheetView>
  </sheetViews>
  <sheetFormatPr baseColWidth="10" defaultColWidth="11.44140625" defaultRowHeight="12" x14ac:dyDescent="0.25"/>
  <cols>
    <col min="1" max="1" width="7.6640625" style="5" customWidth="1"/>
    <col min="2" max="2" width="38.6640625" style="5" customWidth="1"/>
    <col min="3" max="3" width="7.5546875" style="5" customWidth="1"/>
    <col min="4" max="4" width="50" style="5" bestFit="1" customWidth="1"/>
    <col min="5" max="10" width="11.44140625" style="5"/>
    <col min="11" max="11" width="19.44140625" style="5" bestFit="1" customWidth="1"/>
    <col min="12" max="12" width="11.44140625" style="5"/>
    <col min="13" max="13" width="5.21875" style="531" customWidth="1"/>
    <col min="14" max="40" width="7.33203125" style="5" customWidth="1"/>
    <col min="41" max="16384" width="11.44140625" style="5"/>
  </cols>
  <sheetData>
    <row r="1" spans="1:40" ht="19.8" customHeight="1" x14ac:dyDescent="0.3">
      <c r="A1" s="1" t="s">
        <v>222</v>
      </c>
      <c r="B1" s="2" t="s">
        <v>948</v>
      </c>
      <c r="C1" s="2"/>
      <c r="D1" s="2" t="s">
        <v>948</v>
      </c>
      <c r="E1" s="1" t="s">
        <v>222</v>
      </c>
      <c r="W1" s="591" t="s">
        <v>1852</v>
      </c>
      <c r="X1" s="591" t="s">
        <v>1853</v>
      </c>
    </row>
    <row r="2" spans="1:40" ht="13.8" x14ac:dyDescent="0.3">
      <c r="A2" s="3">
        <v>10101</v>
      </c>
      <c r="B2" s="3" t="s">
        <v>498</v>
      </c>
      <c r="C2" s="3"/>
      <c r="D2" s="3" t="s">
        <v>498</v>
      </c>
      <c r="E2" s="3">
        <v>10101</v>
      </c>
      <c r="H2" s="543" t="s">
        <v>218</v>
      </c>
      <c r="K2" s="532" t="s">
        <v>1854</v>
      </c>
      <c r="L2" s="533" t="s">
        <v>1855</v>
      </c>
      <c r="M2" s="534"/>
      <c r="N2" s="535" t="s">
        <v>1856</v>
      </c>
      <c r="O2" s="535" t="s">
        <v>1857</v>
      </c>
      <c r="P2" s="535" t="s">
        <v>1858</v>
      </c>
      <c r="Q2" s="535" t="s">
        <v>36</v>
      </c>
      <c r="R2" s="535" t="s">
        <v>61</v>
      </c>
      <c r="S2" s="535" t="s">
        <v>1859</v>
      </c>
      <c r="T2" s="535" t="s">
        <v>1860</v>
      </c>
      <c r="U2" s="535" t="s">
        <v>39</v>
      </c>
      <c r="V2" s="535" t="s">
        <v>38</v>
      </c>
      <c r="W2" s="591"/>
      <c r="X2" s="591"/>
      <c r="Y2" s="535" t="s">
        <v>56</v>
      </c>
      <c r="Z2" s="535" t="s">
        <v>103</v>
      </c>
      <c r="AA2" s="5" t="s">
        <v>52</v>
      </c>
      <c r="AB2" s="5" t="s">
        <v>50</v>
      </c>
      <c r="AC2" s="5" t="s">
        <v>70</v>
      </c>
      <c r="AD2" s="5" t="s">
        <v>105</v>
      </c>
      <c r="AE2" s="5" t="s">
        <v>1861</v>
      </c>
      <c r="AF2" s="5" t="s">
        <v>87</v>
      </c>
      <c r="AG2" s="5" t="s">
        <v>44</v>
      </c>
      <c r="AH2" s="5" t="s">
        <v>42</v>
      </c>
      <c r="AI2" s="5" t="s">
        <v>81</v>
      </c>
      <c r="AJ2" s="5" t="s">
        <v>1862</v>
      </c>
      <c r="AK2" s="5" t="s">
        <v>106</v>
      </c>
      <c r="AL2" s="5" t="s">
        <v>955</v>
      </c>
      <c r="AM2" s="5" t="s">
        <v>97</v>
      </c>
      <c r="AN2" s="5" t="s">
        <v>434</v>
      </c>
    </row>
    <row r="3" spans="1:40" ht="14.4" x14ac:dyDescent="0.3">
      <c r="A3" s="3">
        <v>10102</v>
      </c>
      <c r="B3" s="3" t="s">
        <v>499</v>
      </c>
      <c r="C3" s="3"/>
      <c r="D3" s="3" t="s">
        <v>499</v>
      </c>
      <c r="E3" s="3">
        <v>10102</v>
      </c>
      <c r="H3" s="543" t="s">
        <v>219</v>
      </c>
      <c r="K3" s="536" t="s">
        <v>1856</v>
      </c>
      <c r="L3" s="537" t="s">
        <v>1863</v>
      </c>
      <c r="N3" s="538" t="s">
        <v>1</v>
      </c>
      <c r="O3" s="538" t="s">
        <v>1</v>
      </c>
      <c r="P3" s="538" t="s">
        <v>1</v>
      </c>
      <c r="Q3" s="538" t="s">
        <v>1</v>
      </c>
      <c r="R3" s="538" t="s">
        <v>1</v>
      </c>
      <c r="S3" s="538" t="s">
        <v>1</v>
      </c>
      <c r="T3" s="538" t="s">
        <v>1</v>
      </c>
      <c r="U3" s="538" t="s">
        <v>1</v>
      </c>
      <c r="V3" s="538" t="s">
        <v>1</v>
      </c>
      <c r="W3" s="538" t="s">
        <v>1</v>
      </c>
      <c r="X3" s="538" t="s">
        <v>1</v>
      </c>
      <c r="Y3" s="538" t="s">
        <v>1</v>
      </c>
      <c r="Z3" s="538" t="s">
        <v>1</v>
      </c>
      <c r="AA3" s="538" t="s">
        <v>1</v>
      </c>
      <c r="AB3" s="538" t="s">
        <v>1</v>
      </c>
      <c r="AC3" s="538" t="s">
        <v>1</v>
      </c>
      <c r="AD3" s="538" t="s">
        <v>1</v>
      </c>
      <c r="AE3" s="538" t="s">
        <v>1</v>
      </c>
      <c r="AF3" s="538" t="s">
        <v>1</v>
      </c>
      <c r="AG3" s="538" t="s">
        <v>1</v>
      </c>
      <c r="AH3" s="538" t="s">
        <v>1</v>
      </c>
      <c r="AI3" s="538" t="s">
        <v>1</v>
      </c>
      <c r="AJ3" s="538" t="s">
        <v>1</v>
      </c>
      <c r="AK3" s="538" t="s">
        <v>1</v>
      </c>
      <c r="AL3" s="538" t="s">
        <v>1</v>
      </c>
      <c r="AM3" s="538" t="s">
        <v>1</v>
      </c>
      <c r="AN3" s="538" t="s">
        <v>1</v>
      </c>
    </row>
    <row r="4" spans="1:40" ht="14.4" x14ac:dyDescent="0.3">
      <c r="A4" s="3">
        <v>10103</v>
      </c>
      <c r="B4" s="3" t="s">
        <v>500</v>
      </c>
      <c r="C4" s="3"/>
      <c r="D4" s="3" t="s">
        <v>500</v>
      </c>
      <c r="E4" s="3">
        <v>10103</v>
      </c>
      <c r="K4" s="536" t="s">
        <v>1857</v>
      </c>
      <c r="L4" s="537" t="s">
        <v>1863</v>
      </c>
      <c r="N4" s="538" t="s">
        <v>2</v>
      </c>
      <c r="O4" s="538" t="s">
        <v>2</v>
      </c>
      <c r="P4" s="538" t="s">
        <v>2</v>
      </c>
      <c r="Q4" s="538" t="s">
        <v>2</v>
      </c>
      <c r="R4" s="538" t="s">
        <v>2</v>
      </c>
      <c r="S4" s="538" t="s">
        <v>2</v>
      </c>
      <c r="T4" s="538" t="s">
        <v>2</v>
      </c>
      <c r="U4" s="538" t="s">
        <v>2</v>
      </c>
      <c r="V4" s="538" t="s">
        <v>2</v>
      </c>
      <c r="W4" s="538" t="s">
        <v>2</v>
      </c>
      <c r="X4" s="538" t="s">
        <v>2</v>
      </c>
      <c r="Y4" s="538" t="s">
        <v>2</v>
      </c>
      <c r="Z4" s="538" t="s">
        <v>2</v>
      </c>
      <c r="AA4" s="538" t="s">
        <v>2</v>
      </c>
      <c r="AB4" s="538" t="s">
        <v>2</v>
      </c>
      <c r="AC4" s="538" t="s">
        <v>2</v>
      </c>
      <c r="AD4" s="538" t="s">
        <v>2</v>
      </c>
      <c r="AE4" s="538" t="s">
        <v>2</v>
      </c>
      <c r="AF4" s="538" t="s">
        <v>2</v>
      </c>
      <c r="AG4" s="538" t="s">
        <v>2</v>
      </c>
      <c r="AH4" s="538" t="s">
        <v>2</v>
      </c>
      <c r="AI4" s="538" t="s">
        <v>2</v>
      </c>
      <c r="AJ4" s="538" t="s">
        <v>2</v>
      </c>
      <c r="AK4" s="538" t="s">
        <v>2</v>
      </c>
      <c r="AL4" s="538" t="s">
        <v>2</v>
      </c>
      <c r="AM4" s="538" t="s">
        <v>2</v>
      </c>
      <c r="AN4" s="538" t="s">
        <v>2</v>
      </c>
    </row>
    <row r="5" spans="1:40" ht="14.4" x14ac:dyDescent="0.3">
      <c r="A5" s="3">
        <v>10104</v>
      </c>
      <c r="B5" s="3" t="s">
        <v>501</v>
      </c>
      <c r="C5" s="3"/>
      <c r="D5" s="3" t="s">
        <v>501</v>
      </c>
      <c r="E5" s="3">
        <v>10104</v>
      </c>
      <c r="K5" s="536" t="s">
        <v>1858</v>
      </c>
      <c r="L5" s="537" t="s">
        <v>1864</v>
      </c>
      <c r="N5" s="538" t="s">
        <v>3</v>
      </c>
      <c r="O5" s="538" t="s">
        <v>3</v>
      </c>
      <c r="P5" s="538" t="s">
        <v>3</v>
      </c>
      <c r="Q5" s="538" t="s">
        <v>3</v>
      </c>
      <c r="R5" s="538" t="s">
        <v>3</v>
      </c>
      <c r="S5" s="538" t="s">
        <v>3</v>
      </c>
      <c r="T5" s="538" t="s">
        <v>3</v>
      </c>
      <c r="U5" s="538" t="s">
        <v>3</v>
      </c>
      <c r="V5" s="538" t="s">
        <v>3</v>
      </c>
      <c r="W5" s="538" t="s">
        <v>3</v>
      </c>
      <c r="X5" s="538" t="s">
        <v>3</v>
      </c>
      <c r="Y5" s="538" t="s">
        <v>3</v>
      </c>
      <c r="Z5" s="538" t="s">
        <v>3</v>
      </c>
      <c r="AA5" s="538" t="s">
        <v>3</v>
      </c>
      <c r="AB5" s="538" t="s">
        <v>3</v>
      </c>
      <c r="AC5" s="538" t="s">
        <v>3</v>
      </c>
      <c r="AD5" s="538" t="s">
        <v>3</v>
      </c>
      <c r="AE5" s="538" t="s">
        <v>3</v>
      </c>
      <c r="AF5" s="538" t="s">
        <v>3</v>
      </c>
      <c r="AG5" s="538" t="s">
        <v>3</v>
      </c>
      <c r="AH5" s="538" t="s">
        <v>3</v>
      </c>
      <c r="AI5" s="538" t="s">
        <v>3</v>
      </c>
      <c r="AJ5" s="538" t="s">
        <v>3</v>
      </c>
      <c r="AK5" s="538" t="s">
        <v>3</v>
      </c>
      <c r="AL5" s="538" t="s">
        <v>3</v>
      </c>
      <c r="AM5" s="538" t="s">
        <v>3</v>
      </c>
      <c r="AN5" s="538" t="s">
        <v>3</v>
      </c>
    </row>
    <row r="6" spans="1:40" ht="14.4" x14ac:dyDescent="0.3">
      <c r="A6" s="3">
        <v>10105</v>
      </c>
      <c r="B6" s="3" t="s">
        <v>502</v>
      </c>
      <c r="C6" s="3"/>
      <c r="D6" s="3" t="s">
        <v>502</v>
      </c>
      <c r="E6" s="3">
        <v>10105</v>
      </c>
      <c r="K6" s="536" t="s">
        <v>36</v>
      </c>
      <c r="L6" s="537" t="s">
        <v>1865</v>
      </c>
      <c r="N6" s="538" t="s">
        <v>4</v>
      </c>
      <c r="O6" s="538" t="s">
        <v>4</v>
      </c>
      <c r="P6" s="538" t="s">
        <v>4</v>
      </c>
      <c r="Q6" s="538" t="s">
        <v>4</v>
      </c>
      <c r="R6" s="538" t="s">
        <v>4</v>
      </c>
      <c r="S6" s="538" t="s">
        <v>4</v>
      </c>
      <c r="U6" s="538" t="s">
        <v>4</v>
      </c>
      <c r="V6" s="538" t="s">
        <v>4</v>
      </c>
      <c r="W6" s="538" t="s">
        <v>4</v>
      </c>
      <c r="X6" s="538" t="s">
        <v>4</v>
      </c>
      <c r="Y6" s="538" t="s">
        <v>4</v>
      </c>
      <c r="Z6" s="538" t="s">
        <v>4</v>
      </c>
      <c r="AA6" s="538" t="s">
        <v>4</v>
      </c>
      <c r="AB6" s="538" t="s">
        <v>4</v>
      </c>
      <c r="AC6" s="538" t="s">
        <v>4</v>
      </c>
      <c r="AD6" s="538" t="s">
        <v>4</v>
      </c>
      <c r="AE6" s="538" t="s">
        <v>4</v>
      </c>
      <c r="AF6" s="538" t="s">
        <v>4</v>
      </c>
      <c r="AG6" s="538" t="s">
        <v>4</v>
      </c>
      <c r="AH6" s="538" t="s">
        <v>4</v>
      </c>
      <c r="AI6" s="538" t="s">
        <v>4</v>
      </c>
      <c r="AJ6" s="538" t="s">
        <v>4</v>
      </c>
      <c r="AK6" s="538" t="s">
        <v>4</v>
      </c>
      <c r="AL6" s="538" t="s">
        <v>4</v>
      </c>
      <c r="AM6" s="538" t="s">
        <v>4</v>
      </c>
      <c r="AN6" s="538" t="s">
        <v>4</v>
      </c>
    </row>
    <row r="7" spans="1:40" ht="14.4" x14ac:dyDescent="0.3">
      <c r="A7" s="3">
        <v>10106</v>
      </c>
      <c r="B7" s="3" t="s">
        <v>503</v>
      </c>
      <c r="C7" s="3"/>
      <c r="D7" s="3" t="s">
        <v>503</v>
      </c>
      <c r="E7" s="3">
        <v>10106</v>
      </c>
      <c r="K7" s="536" t="s">
        <v>61</v>
      </c>
      <c r="L7" s="537" t="s">
        <v>1865</v>
      </c>
      <c r="N7" s="538" t="s">
        <v>5</v>
      </c>
      <c r="O7" s="538" t="s">
        <v>5</v>
      </c>
      <c r="P7" s="538" t="s">
        <v>5</v>
      </c>
      <c r="Q7" s="538" t="s">
        <v>5</v>
      </c>
      <c r="R7" s="538" t="s">
        <v>5</v>
      </c>
      <c r="S7" s="538" t="s">
        <v>5</v>
      </c>
      <c r="U7" s="538" t="s">
        <v>5</v>
      </c>
      <c r="V7" s="538" t="s">
        <v>5</v>
      </c>
      <c r="W7" s="538" t="s">
        <v>5</v>
      </c>
      <c r="X7" s="538" t="s">
        <v>5</v>
      </c>
      <c r="Y7" s="538" t="s">
        <v>5</v>
      </c>
      <c r="Z7" s="538" t="s">
        <v>5</v>
      </c>
      <c r="AA7" s="538" t="s">
        <v>5</v>
      </c>
      <c r="AB7" s="538" t="s">
        <v>5</v>
      </c>
      <c r="AC7" s="538" t="s">
        <v>5</v>
      </c>
      <c r="AD7" s="538" t="s">
        <v>5</v>
      </c>
      <c r="AE7" s="538" t="s">
        <v>5</v>
      </c>
      <c r="AF7" s="538" t="s">
        <v>5</v>
      </c>
      <c r="AG7" s="538" t="s">
        <v>5</v>
      </c>
      <c r="AH7" s="538" t="s">
        <v>5</v>
      </c>
      <c r="AI7" s="538" t="s">
        <v>5</v>
      </c>
      <c r="AJ7" s="538" t="s">
        <v>5</v>
      </c>
      <c r="AL7" s="538" t="s">
        <v>5</v>
      </c>
      <c r="AM7" s="538" t="s">
        <v>5</v>
      </c>
      <c r="AN7" s="538" t="s">
        <v>5</v>
      </c>
    </row>
    <row r="8" spans="1:40" ht="14.4" x14ac:dyDescent="0.3">
      <c r="A8" s="3">
        <v>10107</v>
      </c>
      <c r="B8" s="3" t="s">
        <v>504</v>
      </c>
      <c r="C8" s="3"/>
      <c r="D8" s="3" t="s">
        <v>504</v>
      </c>
      <c r="E8" s="3">
        <v>10107</v>
      </c>
      <c r="K8" s="536" t="s">
        <v>1859</v>
      </c>
      <c r="L8" s="537" t="s">
        <v>1866</v>
      </c>
      <c r="N8" s="538" t="s">
        <v>6</v>
      </c>
      <c r="O8" s="538" t="s">
        <v>6</v>
      </c>
      <c r="Q8" s="538" t="s">
        <v>6</v>
      </c>
      <c r="R8" s="538" t="s">
        <v>6</v>
      </c>
      <c r="S8" s="538" t="s">
        <v>6</v>
      </c>
      <c r="U8" s="538" t="s">
        <v>6</v>
      </c>
      <c r="V8" s="538" t="s">
        <v>6</v>
      </c>
      <c r="W8" s="538" t="s">
        <v>6</v>
      </c>
      <c r="X8" s="538" t="s">
        <v>6</v>
      </c>
      <c r="Y8" s="538" t="s">
        <v>6</v>
      </c>
      <c r="Z8" s="538" t="s">
        <v>6</v>
      </c>
      <c r="AA8" s="538" t="s">
        <v>6</v>
      </c>
      <c r="AD8" s="538" t="s">
        <v>6</v>
      </c>
      <c r="AE8" s="538" t="s">
        <v>6</v>
      </c>
      <c r="AG8" s="538" t="s">
        <v>6</v>
      </c>
      <c r="AH8" s="538" t="s">
        <v>6</v>
      </c>
      <c r="AI8" s="538" t="s">
        <v>6</v>
      </c>
      <c r="AJ8" s="538" t="s">
        <v>6</v>
      </c>
      <c r="AL8" s="538" t="s">
        <v>6</v>
      </c>
      <c r="AM8" s="538" t="s">
        <v>6</v>
      </c>
      <c r="AN8" s="538" t="s">
        <v>6</v>
      </c>
    </row>
    <row r="9" spans="1:40" ht="14.4" x14ac:dyDescent="0.3">
      <c r="A9" s="3">
        <v>10108</v>
      </c>
      <c r="B9" s="3" t="s">
        <v>505</v>
      </c>
      <c r="C9" s="3"/>
      <c r="D9" s="3" t="s">
        <v>505</v>
      </c>
      <c r="E9" s="3">
        <v>10108</v>
      </c>
      <c r="K9" s="536" t="s">
        <v>1860</v>
      </c>
      <c r="L9" s="537" t="s">
        <v>1867</v>
      </c>
      <c r="Q9" s="538" t="s">
        <v>7</v>
      </c>
      <c r="R9" s="538" t="s">
        <v>7</v>
      </c>
      <c r="S9" s="538" t="s">
        <v>7</v>
      </c>
      <c r="U9" s="538" t="s">
        <v>7</v>
      </c>
      <c r="V9" s="538" t="s">
        <v>7</v>
      </c>
      <c r="W9" s="538" t="s">
        <v>7</v>
      </c>
      <c r="X9" s="538" t="s">
        <v>7</v>
      </c>
      <c r="Y9" s="538" t="s">
        <v>7</v>
      </c>
      <c r="Z9" s="538" t="s">
        <v>7</v>
      </c>
      <c r="AA9" s="538" t="s">
        <v>7</v>
      </c>
      <c r="AD9" s="538" t="s">
        <v>7</v>
      </c>
      <c r="AE9" s="538" t="s">
        <v>7</v>
      </c>
      <c r="AG9" s="538" t="s">
        <v>7</v>
      </c>
      <c r="AH9" s="538" t="s">
        <v>7</v>
      </c>
      <c r="AJ9" s="538" t="s">
        <v>7</v>
      </c>
      <c r="AL9" s="538" t="s">
        <v>7</v>
      </c>
      <c r="AM9" s="538" t="s">
        <v>7</v>
      </c>
    </row>
    <row r="10" spans="1:40" ht="14.4" x14ac:dyDescent="0.3">
      <c r="A10" s="3">
        <v>10109</v>
      </c>
      <c r="B10" s="3" t="s">
        <v>506</v>
      </c>
      <c r="C10" s="3"/>
      <c r="D10" s="3" t="s">
        <v>506</v>
      </c>
      <c r="E10" s="3">
        <v>10109</v>
      </c>
      <c r="K10" s="536" t="s">
        <v>39</v>
      </c>
      <c r="L10" s="537" t="s">
        <v>1866</v>
      </c>
      <c r="S10" s="538" t="s">
        <v>9</v>
      </c>
      <c r="U10" s="538" t="s">
        <v>9</v>
      </c>
      <c r="V10" s="538" t="s">
        <v>9</v>
      </c>
      <c r="W10" s="538" t="s">
        <v>9</v>
      </c>
      <c r="X10" s="538" t="s">
        <v>9</v>
      </c>
      <c r="Y10" s="538" t="s">
        <v>9</v>
      </c>
      <c r="Z10" s="538" t="s">
        <v>9</v>
      </c>
      <c r="AD10" s="538" t="s">
        <v>9</v>
      </c>
      <c r="AG10" s="538" t="s">
        <v>9</v>
      </c>
      <c r="AH10" s="538" t="s">
        <v>9</v>
      </c>
      <c r="AJ10" s="538" t="s">
        <v>9</v>
      </c>
      <c r="AL10" s="538" t="s">
        <v>9</v>
      </c>
      <c r="AM10" s="538" t="s">
        <v>9</v>
      </c>
    </row>
    <row r="11" spans="1:40" ht="13.8" customHeight="1" x14ac:dyDescent="0.3">
      <c r="A11" s="3">
        <v>10110</v>
      </c>
      <c r="B11" s="3" t="s">
        <v>507</v>
      </c>
      <c r="C11" s="3"/>
      <c r="D11" s="3" t="s">
        <v>507</v>
      </c>
      <c r="E11" s="3">
        <v>10110</v>
      </c>
      <c r="K11" s="536" t="s">
        <v>38</v>
      </c>
      <c r="L11" s="537" t="s">
        <v>1868</v>
      </c>
      <c r="S11" s="538" t="s">
        <v>10</v>
      </c>
      <c r="U11" s="538" t="s">
        <v>10</v>
      </c>
      <c r="V11" s="538" t="s">
        <v>10</v>
      </c>
      <c r="W11" s="538" t="s">
        <v>13</v>
      </c>
      <c r="X11" s="538" t="s">
        <v>10</v>
      </c>
      <c r="Z11" s="538" t="s">
        <v>10</v>
      </c>
      <c r="AH11" s="538" t="s">
        <v>10</v>
      </c>
      <c r="AJ11" s="538" t="s">
        <v>10</v>
      </c>
      <c r="AL11" s="538" t="s">
        <v>10</v>
      </c>
    </row>
    <row r="12" spans="1:40" ht="14.4" x14ac:dyDescent="0.3">
      <c r="A12" s="3">
        <v>10111</v>
      </c>
      <c r="B12" s="3" t="s">
        <v>508</v>
      </c>
      <c r="C12" s="3"/>
      <c r="D12" s="3" t="s">
        <v>508</v>
      </c>
      <c r="E12" s="3">
        <v>10111</v>
      </c>
      <c r="K12" s="536" t="s">
        <v>1852</v>
      </c>
      <c r="L12" s="539" t="s">
        <v>1869</v>
      </c>
      <c r="S12" s="538" t="s">
        <v>11</v>
      </c>
      <c r="U12" s="538" t="s">
        <v>11</v>
      </c>
      <c r="W12" s="538" t="s">
        <v>14</v>
      </c>
      <c r="X12" s="538" t="s">
        <v>11</v>
      </c>
      <c r="AH12" s="538" t="s">
        <v>11</v>
      </c>
      <c r="AJ12" s="538" t="s">
        <v>11</v>
      </c>
    </row>
    <row r="13" spans="1:40" ht="14.4" x14ac:dyDescent="0.3">
      <c r="A13" s="3">
        <v>10201</v>
      </c>
      <c r="B13" s="3" t="s">
        <v>509</v>
      </c>
      <c r="C13" s="3"/>
      <c r="D13" s="3" t="s">
        <v>509</v>
      </c>
      <c r="E13" s="3">
        <v>10201</v>
      </c>
      <c r="K13" s="536" t="s">
        <v>1853</v>
      </c>
      <c r="L13" s="539" t="s">
        <v>1870</v>
      </c>
      <c r="W13" s="538" t="s">
        <v>15</v>
      </c>
      <c r="AH13" s="538" t="s">
        <v>13</v>
      </c>
      <c r="AJ13" s="538" t="s">
        <v>13</v>
      </c>
    </row>
    <row r="14" spans="1:40" ht="14.4" x14ac:dyDescent="0.3">
      <c r="A14" s="3">
        <v>10202</v>
      </c>
      <c r="B14" s="3" t="s">
        <v>510</v>
      </c>
      <c r="C14" s="3"/>
      <c r="D14" s="3" t="s">
        <v>510</v>
      </c>
      <c r="E14" s="3">
        <v>10202</v>
      </c>
      <c r="K14" s="536" t="s">
        <v>56</v>
      </c>
      <c r="L14" s="537" t="s">
        <v>1870</v>
      </c>
      <c r="W14" s="538" t="s">
        <v>53</v>
      </c>
      <c r="AH14" s="538" t="s">
        <v>14</v>
      </c>
      <c r="AJ14" s="538" t="s">
        <v>14</v>
      </c>
    </row>
    <row r="15" spans="1:40" ht="14.4" x14ac:dyDescent="0.3">
      <c r="A15" s="3">
        <v>10203</v>
      </c>
      <c r="B15" s="3" t="s">
        <v>511</v>
      </c>
      <c r="C15" s="3"/>
      <c r="D15" s="3" t="s">
        <v>511</v>
      </c>
      <c r="E15" s="3">
        <v>10203</v>
      </c>
      <c r="K15" s="536" t="s">
        <v>103</v>
      </c>
      <c r="L15" s="537" t="s">
        <v>1868</v>
      </c>
      <c r="AH15" s="538" t="s">
        <v>15</v>
      </c>
      <c r="AJ15" s="538" t="s">
        <v>15</v>
      </c>
    </row>
    <row r="16" spans="1:40" ht="14.4" x14ac:dyDescent="0.3">
      <c r="A16" s="3">
        <v>10301</v>
      </c>
      <c r="B16" s="3" t="s">
        <v>512</v>
      </c>
      <c r="C16" s="3"/>
      <c r="D16" s="3" t="s">
        <v>512</v>
      </c>
      <c r="E16" s="3">
        <v>10301</v>
      </c>
      <c r="K16" s="536" t="s">
        <v>52</v>
      </c>
      <c r="L16" s="537" t="s">
        <v>1865</v>
      </c>
      <c r="AH16" s="538" t="s">
        <v>53</v>
      </c>
      <c r="AJ16" s="538" t="s">
        <v>53</v>
      </c>
    </row>
    <row r="17" spans="1:26" ht="14.4" x14ac:dyDescent="0.3">
      <c r="A17" s="3">
        <v>10302</v>
      </c>
      <c r="B17" s="3" t="s">
        <v>513</v>
      </c>
      <c r="C17" s="3"/>
      <c r="D17" s="3" t="s">
        <v>513</v>
      </c>
      <c r="E17" s="3">
        <v>10302</v>
      </c>
      <c r="K17" s="536" t="s">
        <v>50</v>
      </c>
      <c r="L17" s="540" t="s">
        <v>1864</v>
      </c>
      <c r="M17" s="541"/>
      <c r="N17" s="542"/>
      <c r="O17" s="542"/>
      <c r="P17" s="542"/>
      <c r="Q17" s="542"/>
      <c r="R17" s="542"/>
      <c r="S17" s="542"/>
      <c r="T17" s="542"/>
      <c r="U17" s="542"/>
      <c r="V17" s="542"/>
      <c r="W17" s="542"/>
      <c r="X17" s="542"/>
      <c r="Y17" s="542"/>
      <c r="Z17" s="542"/>
    </row>
    <row r="18" spans="1:26" ht="14.4" x14ac:dyDescent="0.3">
      <c r="A18" s="3">
        <v>10303</v>
      </c>
      <c r="B18" s="3" t="s">
        <v>514</v>
      </c>
      <c r="C18" s="3"/>
      <c r="D18" s="3" t="s">
        <v>514</v>
      </c>
      <c r="E18" s="3">
        <v>10303</v>
      </c>
      <c r="K18" s="536" t="s">
        <v>70</v>
      </c>
      <c r="L18" s="540" t="s">
        <v>1864</v>
      </c>
      <c r="M18" s="541"/>
      <c r="N18" s="542"/>
      <c r="O18" s="542"/>
      <c r="P18" s="542"/>
      <c r="Q18" s="542"/>
      <c r="R18" s="542"/>
      <c r="S18" s="542"/>
      <c r="T18" s="542"/>
      <c r="U18" s="542"/>
      <c r="V18" s="542"/>
      <c r="W18" s="542"/>
      <c r="X18" s="542"/>
      <c r="Y18" s="542"/>
      <c r="Z18" s="542"/>
    </row>
    <row r="19" spans="1:26" ht="14.4" x14ac:dyDescent="0.3">
      <c r="A19" s="3">
        <v>10304</v>
      </c>
      <c r="B19" s="3" t="s">
        <v>515</v>
      </c>
      <c r="C19" s="3"/>
      <c r="D19" s="3" t="s">
        <v>515</v>
      </c>
      <c r="E19" s="3">
        <v>10304</v>
      </c>
      <c r="K19" s="536" t="s">
        <v>105</v>
      </c>
      <c r="L19" s="540" t="s">
        <v>1870</v>
      </c>
      <c r="M19" s="541"/>
      <c r="N19" s="542"/>
      <c r="O19" s="542"/>
      <c r="P19" s="542"/>
      <c r="Q19" s="542"/>
      <c r="R19" s="542"/>
      <c r="S19" s="542"/>
      <c r="T19" s="542"/>
      <c r="U19" s="542"/>
      <c r="V19" s="542"/>
      <c r="W19" s="542"/>
      <c r="X19" s="542"/>
      <c r="Y19" s="542"/>
      <c r="Z19" s="542"/>
    </row>
    <row r="20" spans="1:26" ht="14.4" x14ac:dyDescent="0.3">
      <c r="A20" s="3">
        <v>10305</v>
      </c>
      <c r="B20" s="3" t="s">
        <v>516</v>
      </c>
      <c r="C20" s="3"/>
      <c r="D20" s="3" t="s">
        <v>516</v>
      </c>
      <c r="E20" s="3">
        <v>10305</v>
      </c>
      <c r="K20" s="536" t="s">
        <v>1861</v>
      </c>
      <c r="L20" s="540" t="s">
        <v>1865</v>
      </c>
      <c r="M20" s="541"/>
      <c r="N20" s="542"/>
      <c r="O20" s="542"/>
      <c r="P20" s="542"/>
      <c r="Q20" s="542"/>
      <c r="R20" s="542"/>
      <c r="S20" s="542"/>
      <c r="T20" s="542"/>
      <c r="U20" s="542"/>
      <c r="V20" s="542"/>
      <c r="W20" s="542"/>
      <c r="X20" s="542"/>
      <c r="Y20" s="542"/>
      <c r="Z20" s="542"/>
    </row>
    <row r="21" spans="1:26" ht="14.4" x14ac:dyDescent="0.3">
      <c r="A21" s="3">
        <v>10306</v>
      </c>
      <c r="B21" s="3" t="s">
        <v>517</v>
      </c>
      <c r="C21" s="3"/>
      <c r="D21" s="3" t="s">
        <v>517</v>
      </c>
      <c r="E21" s="3">
        <v>10306</v>
      </c>
      <c r="K21" s="536" t="s">
        <v>87</v>
      </c>
      <c r="L21" s="540" t="s">
        <v>1864</v>
      </c>
      <c r="M21" s="541"/>
      <c r="N21" s="542"/>
      <c r="O21" s="542"/>
      <c r="P21" s="542"/>
      <c r="Q21" s="542"/>
      <c r="R21" s="542"/>
      <c r="S21" s="542"/>
      <c r="T21" s="542"/>
      <c r="U21" s="542"/>
      <c r="V21" s="542"/>
      <c r="W21" s="542"/>
      <c r="X21" s="542"/>
      <c r="Y21" s="542"/>
      <c r="Z21" s="542"/>
    </row>
    <row r="22" spans="1:26" ht="14.4" x14ac:dyDescent="0.3">
      <c r="A22" s="3">
        <v>10307</v>
      </c>
      <c r="B22" s="3" t="s">
        <v>518</v>
      </c>
      <c r="C22" s="3"/>
      <c r="D22" s="3" t="s">
        <v>518</v>
      </c>
      <c r="E22" s="3">
        <v>10307</v>
      </c>
      <c r="K22" s="536" t="s">
        <v>44</v>
      </c>
      <c r="L22" s="540" t="s">
        <v>1870</v>
      </c>
      <c r="M22" s="541"/>
      <c r="N22" s="542"/>
      <c r="O22" s="542"/>
      <c r="P22" s="542"/>
      <c r="Q22" s="542"/>
      <c r="R22" s="542"/>
      <c r="S22" s="542"/>
      <c r="T22" s="542"/>
      <c r="U22" s="542"/>
      <c r="V22" s="542"/>
      <c r="W22" s="542"/>
      <c r="X22" s="542"/>
      <c r="Y22" s="542"/>
      <c r="Z22" s="542"/>
    </row>
    <row r="23" spans="1:26" ht="14.4" x14ac:dyDescent="0.3">
      <c r="A23" s="3">
        <v>10308</v>
      </c>
      <c r="B23" s="3" t="s">
        <v>519</v>
      </c>
      <c r="C23" s="3"/>
      <c r="D23" s="3" t="s">
        <v>519</v>
      </c>
      <c r="E23" s="3">
        <v>10308</v>
      </c>
      <c r="K23" s="536" t="s">
        <v>42</v>
      </c>
      <c r="L23" s="540" t="s">
        <v>1869</v>
      </c>
      <c r="M23" s="541"/>
      <c r="N23" s="542"/>
      <c r="O23" s="542"/>
      <c r="P23" s="542"/>
      <c r="Q23" s="542"/>
      <c r="R23" s="542"/>
      <c r="S23" s="542"/>
      <c r="T23" s="542"/>
      <c r="U23" s="542"/>
      <c r="V23" s="542"/>
      <c r="W23" s="542"/>
      <c r="X23" s="542"/>
      <c r="Y23" s="542"/>
      <c r="Z23" s="542"/>
    </row>
    <row r="24" spans="1:26" ht="14.4" x14ac:dyDescent="0.3">
      <c r="A24" s="3">
        <v>10309</v>
      </c>
      <c r="B24" s="3" t="s">
        <v>520</v>
      </c>
      <c r="C24" s="3"/>
      <c r="D24" s="3" t="s">
        <v>520</v>
      </c>
      <c r="E24" s="3">
        <v>10309</v>
      </c>
      <c r="K24" s="536" t="s">
        <v>81</v>
      </c>
      <c r="L24" s="540" t="s">
        <v>1863</v>
      </c>
      <c r="M24" s="541"/>
      <c r="N24" s="542"/>
      <c r="O24" s="542"/>
      <c r="P24" s="542"/>
      <c r="Q24" s="542"/>
      <c r="R24" s="542"/>
      <c r="S24" s="542"/>
      <c r="T24" s="542"/>
      <c r="U24" s="542"/>
      <c r="V24" s="542"/>
      <c r="W24" s="542"/>
      <c r="X24" s="542"/>
      <c r="Y24" s="542"/>
      <c r="Z24" s="542"/>
    </row>
    <row r="25" spans="1:26" ht="14.4" x14ac:dyDescent="0.3">
      <c r="A25" s="3">
        <v>10310</v>
      </c>
      <c r="B25" s="3" t="s">
        <v>521</v>
      </c>
      <c r="C25" s="3"/>
      <c r="D25" s="3" t="s">
        <v>521</v>
      </c>
      <c r="E25" s="3">
        <v>10310</v>
      </c>
      <c r="K25" s="536" t="s">
        <v>1862</v>
      </c>
      <c r="L25" s="540" t="s">
        <v>1869</v>
      </c>
      <c r="M25" s="541"/>
      <c r="N25" s="542"/>
      <c r="O25" s="542"/>
      <c r="P25" s="542"/>
      <c r="Q25" s="542"/>
      <c r="R25" s="542"/>
      <c r="S25" s="542"/>
      <c r="T25" s="542"/>
      <c r="U25" s="542"/>
      <c r="V25" s="542"/>
      <c r="W25" s="542"/>
      <c r="X25" s="542"/>
      <c r="Y25" s="542"/>
      <c r="Z25" s="542"/>
    </row>
    <row r="26" spans="1:26" ht="14.4" x14ac:dyDescent="0.3">
      <c r="A26" s="3">
        <v>10311</v>
      </c>
      <c r="B26" s="3" t="s">
        <v>522</v>
      </c>
      <c r="C26" s="3"/>
      <c r="D26" s="3" t="s">
        <v>522</v>
      </c>
      <c r="E26" s="3">
        <v>10311</v>
      </c>
      <c r="K26" s="536" t="s">
        <v>106</v>
      </c>
      <c r="L26" s="540" t="s">
        <v>1871</v>
      </c>
      <c r="M26" s="541"/>
      <c r="N26" s="542"/>
      <c r="O26" s="542"/>
      <c r="P26" s="542"/>
      <c r="Q26" s="542"/>
      <c r="R26" s="542"/>
      <c r="S26" s="542"/>
      <c r="T26" s="542"/>
      <c r="U26" s="542"/>
      <c r="V26" s="542"/>
      <c r="W26" s="542"/>
      <c r="X26" s="542"/>
      <c r="Y26" s="542"/>
      <c r="Z26" s="542"/>
    </row>
    <row r="27" spans="1:26" ht="14.4" x14ac:dyDescent="0.3">
      <c r="A27" s="3">
        <v>10312</v>
      </c>
      <c r="B27" s="3" t="s">
        <v>523</v>
      </c>
      <c r="C27" s="3"/>
      <c r="D27" s="3" t="s">
        <v>523</v>
      </c>
      <c r="E27" s="3">
        <v>10312</v>
      </c>
      <c r="K27" s="536" t="s">
        <v>955</v>
      </c>
      <c r="L27" s="540" t="s">
        <v>1868</v>
      </c>
      <c r="M27" s="541"/>
      <c r="N27" s="542"/>
      <c r="O27" s="542"/>
      <c r="P27" s="542"/>
      <c r="Q27" s="542"/>
      <c r="R27" s="542"/>
      <c r="S27" s="542"/>
      <c r="T27" s="542"/>
      <c r="U27" s="542"/>
      <c r="V27" s="542"/>
      <c r="W27" s="542"/>
      <c r="X27" s="542"/>
      <c r="Y27" s="542"/>
      <c r="Z27" s="542"/>
    </row>
    <row r="28" spans="1:26" ht="14.4" x14ac:dyDescent="0.3">
      <c r="A28" s="3">
        <v>10313</v>
      </c>
      <c r="B28" s="3" t="s">
        <v>524</v>
      </c>
      <c r="C28" s="3"/>
      <c r="D28" s="3" t="s">
        <v>524</v>
      </c>
      <c r="E28" s="3">
        <v>10313</v>
      </c>
      <c r="K28" s="536" t="s">
        <v>97</v>
      </c>
      <c r="L28" s="540" t="s">
        <v>1870</v>
      </c>
      <c r="M28" s="541"/>
      <c r="N28" s="542"/>
      <c r="O28" s="542"/>
      <c r="P28" s="542"/>
      <c r="Q28" s="542"/>
      <c r="R28" s="542"/>
      <c r="S28" s="542"/>
      <c r="T28" s="542"/>
      <c r="U28" s="542"/>
      <c r="V28" s="542"/>
      <c r="W28" s="542"/>
      <c r="X28" s="542"/>
      <c r="Y28" s="542"/>
      <c r="Z28" s="542"/>
    </row>
    <row r="29" spans="1:26" ht="14.4" x14ac:dyDescent="0.3">
      <c r="A29" s="3">
        <v>10401</v>
      </c>
      <c r="B29" s="3" t="s">
        <v>525</v>
      </c>
      <c r="C29" s="3"/>
      <c r="D29" s="3" t="s">
        <v>525</v>
      </c>
      <c r="E29" s="3">
        <v>10401</v>
      </c>
      <c r="K29" s="536" t="s">
        <v>434</v>
      </c>
      <c r="L29" s="540" t="s">
        <v>1863</v>
      </c>
      <c r="M29" s="541"/>
      <c r="N29" s="542"/>
      <c r="O29" s="542"/>
      <c r="P29" s="542"/>
      <c r="Q29" s="542"/>
      <c r="R29" s="542"/>
      <c r="S29" s="542"/>
      <c r="T29" s="542"/>
      <c r="U29" s="542"/>
      <c r="V29" s="542"/>
      <c r="W29" s="542"/>
      <c r="X29" s="542"/>
      <c r="Y29" s="542"/>
      <c r="Z29" s="542"/>
    </row>
    <row r="30" spans="1:26" ht="13.8" x14ac:dyDescent="0.3">
      <c r="A30" s="3">
        <v>10402</v>
      </c>
      <c r="B30" s="3" t="s">
        <v>526</v>
      </c>
      <c r="C30" s="3"/>
      <c r="D30" s="3" t="s">
        <v>526</v>
      </c>
      <c r="E30" s="3">
        <v>10402</v>
      </c>
    </row>
    <row r="31" spans="1:26" ht="13.8" x14ac:dyDescent="0.3">
      <c r="A31" s="3">
        <v>10403</v>
      </c>
      <c r="B31" s="3" t="s">
        <v>527</v>
      </c>
      <c r="C31" s="3"/>
      <c r="D31" s="3" t="s">
        <v>527</v>
      </c>
      <c r="E31" s="3">
        <v>10403</v>
      </c>
    </row>
    <row r="32" spans="1:26" ht="13.8" x14ac:dyDescent="0.3">
      <c r="A32" s="3">
        <v>10404</v>
      </c>
      <c r="B32" s="3" t="s">
        <v>528</v>
      </c>
      <c r="C32" s="3"/>
      <c r="D32" s="3" t="s">
        <v>528</v>
      </c>
      <c r="E32" s="3">
        <v>10404</v>
      </c>
    </row>
    <row r="33" spans="1:5" ht="13.8" x14ac:dyDescent="0.3">
      <c r="A33" s="3">
        <v>10405</v>
      </c>
      <c r="B33" s="3" t="s">
        <v>529</v>
      </c>
      <c r="C33" s="3"/>
      <c r="D33" s="3" t="s">
        <v>529</v>
      </c>
      <c r="E33" s="3">
        <v>10405</v>
      </c>
    </row>
    <row r="34" spans="1:5" ht="13.8" x14ac:dyDescent="0.3">
      <c r="A34" s="3">
        <v>10406</v>
      </c>
      <c r="B34" s="3" t="s">
        <v>1182</v>
      </c>
      <c r="C34" s="3"/>
      <c r="D34" s="3" t="s">
        <v>1182</v>
      </c>
      <c r="E34" s="3">
        <v>10406</v>
      </c>
    </row>
    <row r="35" spans="1:5" ht="13.8" x14ac:dyDescent="0.3">
      <c r="A35" s="3">
        <v>10407</v>
      </c>
      <c r="B35" s="3" t="s">
        <v>530</v>
      </c>
      <c r="C35" s="3"/>
      <c r="D35" s="3" t="s">
        <v>530</v>
      </c>
      <c r="E35" s="3">
        <v>10407</v>
      </c>
    </row>
    <row r="36" spans="1:5" ht="13.8" x14ac:dyDescent="0.3">
      <c r="A36" s="3">
        <v>10408</v>
      </c>
      <c r="B36" s="3" t="s">
        <v>531</v>
      </c>
      <c r="C36" s="3"/>
      <c r="D36" s="3" t="s">
        <v>531</v>
      </c>
      <c r="E36" s="3">
        <v>10408</v>
      </c>
    </row>
    <row r="37" spans="1:5" ht="13.8" x14ac:dyDescent="0.3">
      <c r="A37" s="3">
        <v>10409</v>
      </c>
      <c r="B37" s="3" t="s">
        <v>532</v>
      </c>
      <c r="C37" s="3"/>
      <c r="D37" s="3" t="s">
        <v>532</v>
      </c>
      <c r="E37" s="3">
        <v>10409</v>
      </c>
    </row>
    <row r="38" spans="1:5" ht="13.8" x14ac:dyDescent="0.3">
      <c r="A38" s="3">
        <v>10501</v>
      </c>
      <c r="B38" s="3" t="s">
        <v>533</v>
      </c>
      <c r="C38" s="3"/>
      <c r="D38" s="3" t="s">
        <v>533</v>
      </c>
      <c r="E38" s="3">
        <v>10501</v>
      </c>
    </row>
    <row r="39" spans="1:5" ht="13.8" x14ac:dyDescent="0.3">
      <c r="A39" s="3">
        <v>10502</v>
      </c>
      <c r="B39" s="3" t="s">
        <v>534</v>
      </c>
      <c r="C39" s="3"/>
      <c r="D39" s="3" t="s">
        <v>534</v>
      </c>
      <c r="E39" s="3">
        <v>10502</v>
      </c>
    </row>
    <row r="40" spans="1:5" ht="13.8" x14ac:dyDescent="0.3">
      <c r="A40" s="3">
        <v>10503</v>
      </c>
      <c r="B40" s="3" t="s">
        <v>535</v>
      </c>
      <c r="C40" s="3"/>
      <c r="D40" s="3" t="s">
        <v>535</v>
      </c>
      <c r="E40" s="3">
        <v>10503</v>
      </c>
    </row>
    <row r="41" spans="1:5" ht="13.8" x14ac:dyDescent="0.3">
      <c r="A41" s="3">
        <v>10601</v>
      </c>
      <c r="B41" s="3" t="s">
        <v>536</v>
      </c>
      <c r="C41" s="3"/>
      <c r="D41" s="3" t="s">
        <v>536</v>
      </c>
      <c r="E41" s="3">
        <v>10601</v>
      </c>
    </row>
    <row r="42" spans="1:5" ht="13.8" x14ac:dyDescent="0.3">
      <c r="A42" s="3">
        <v>10602</v>
      </c>
      <c r="B42" s="3" t="s">
        <v>537</v>
      </c>
      <c r="C42" s="3"/>
      <c r="D42" s="3" t="s">
        <v>537</v>
      </c>
      <c r="E42" s="3">
        <v>10602</v>
      </c>
    </row>
    <row r="43" spans="1:5" ht="13.8" x14ac:dyDescent="0.3">
      <c r="A43" s="3">
        <v>10603</v>
      </c>
      <c r="B43" s="3" t="s">
        <v>538</v>
      </c>
      <c r="C43" s="3"/>
      <c r="D43" s="3" t="s">
        <v>538</v>
      </c>
      <c r="E43" s="3">
        <v>10603</v>
      </c>
    </row>
    <row r="44" spans="1:5" ht="13.8" x14ac:dyDescent="0.3">
      <c r="A44" s="3">
        <v>10604</v>
      </c>
      <c r="B44" s="3" t="s">
        <v>539</v>
      </c>
      <c r="C44" s="3"/>
      <c r="D44" s="3" t="s">
        <v>539</v>
      </c>
      <c r="E44" s="3">
        <v>10604</v>
      </c>
    </row>
    <row r="45" spans="1:5" ht="13.8" x14ac:dyDescent="0.3">
      <c r="A45" s="3">
        <v>10605</v>
      </c>
      <c r="B45" s="3" t="s">
        <v>540</v>
      </c>
      <c r="C45" s="3"/>
      <c r="D45" s="3" t="s">
        <v>540</v>
      </c>
      <c r="E45" s="3">
        <v>10605</v>
      </c>
    </row>
    <row r="46" spans="1:5" ht="13.8" x14ac:dyDescent="0.3">
      <c r="A46" s="3">
        <v>10606</v>
      </c>
      <c r="B46" s="3" t="s">
        <v>541</v>
      </c>
      <c r="C46" s="3"/>
      <c r="D46" s="3" t="s">
        <v>541</v>
      </c>
      <c r="E46" s="3">
        <v>10606</v>
      </c>
    </row>
    <row r="47" spans="1:5" ht="13.8" x14ac:dyDescent="0.3">
      <c r="A47" s="3">
        <v>10607</v>
      </c>
      <c r="B47" s="3" t="s">
        <v>542</v>
      </c>
      <c r="C47" s="3"/>
      <c r="D47" s="3" t="s">
        <v>542</v>
      </c>
      <c r="E47" s="3">
        <v>10607</v>
      </c>
    </row>
    <row r="48" spans="1:5" ht="13.8" x14ac:dyDescent="0.3">
      <c r="A48" s="3">
        <v>10701</v>
      </c>
      <c r="B48" s="3" t="s">
        <v>543</v>
      </c>
      <c r="C48" s="3"/>
      <c r="D48" s="3" t="s">
        <v>543</v>
      </c>
      <c r="E48" s="3">
        <v>10701</v>
      </c>
    </row>
    <row r="49" spans="1:5" ht="13.8" x14ac:dyDescent="0.3">
      <c r="A49" s="3">
        <v>10702</v>
      </c>
      <c r="B49" s="3" t="s">
        <v>544</v>
      </c>
      <c r="C49" s="3"/>
      <c r="D49" s="3" t="s">
        <v>544</v>
      </c>
      <c r="E49" s="3">
        <v>10702</v>
      </c>
    </row>
    <row r="50" spans="1:5" ht="13.8" x14ac:dyDescent="0.3">
      <c r="A50" s="3">
        <v>10703</v>
      </c>
      <c r="B50" s="3" t="s">
        <v>545</v>
      </c>
      <c r="C50" s="3"/>
      <c r="D50" s="3" t="s">
        <v>545</v>
      </c>
      <c r="E50" s="3">
        <v>10703</v>
      </c>
    </row>
    <row r="51" spans="1:5" ht="13.8" x14ac:dyDescent="0.3">
      <c r="A51" s="3">
        <v>10704</v>
      </c>
      <c r="B51" s="3" t="s">
        <v>958</v>
      </c>
      <c r="C51" s="3"/>
      <c r="D51" s="3" t="s">
        <v>958</v>
      </c>
      <c r="E51" s="3">
        <v>10704</v>
      </c>
    </row>
    <row r="52" spans="1:5" ht="13.8" x14ac:dyDescent="0.3">
      <c r="A52" s="3">
        <v>10705</v>
      </c>
      <c r="B52" s="3" t="s">
        <v>546</v>
      </c>
      <c r="C52" s="3"/>
      <c r="D52" s="3" t="s">
        <v>546</v>
      </c>
      <c r="E52" s="3">
        <v>10705</v>
      </c>
    </row>
    <row r="53" spans="1:5" ht="13.8" x14ac:dyDescent="0.3">
      <c r="A53" s="3">
        <v>10706</v>
      </c>
      <c r="B53" s="3" t="s">
        <v>547</v>
      </c>
      <c r="C53" s="3"/>
      <c r="D53" s="3" t="s">
        <v>547</v>
      </c>
      <c r="E53" s="3">
        <v>10706</v>
      </c>
    </row>
    <row r="54" spans="1:5" ht="13.8" x14ac:dyDescent="0.3">
      <c r="A54" s="3">
        <v>10707</v>
      </c>
      <c r="B54" s="3" t="s">
        <v>548</v>
      </c>
      <c r="C54" s="3"/>
      <c r="D54" s="3" t="s">
        <v>548</v>
      </c>
      <c r="E54" s="3">
        <v>10707</v>
      </c>
    </row>
    <row r="55" spans="1:5" ht="13.8" x14ac:dyDescent="0.3">
      <c r="A55" s="3">
        <v>10801</v>
      </c>
      <c r="B55" s="3" t="s">
        <v>549</v>
      </c>
      <c r="C55" s="3"/>
      <c r="D55" s="3" t="s">
        <v>549</v>
      </c>
      <c r="E55" s="3">
        <v>10801</v>
      </c>
    </row>
    <row r="56" spans="1:5" ht="13.8" x14ac:dyDescent="0.3">
      <c r="A56" s="3">
        <v>10802</v>
      </c>
      <c r="B56" s="3" t="s">
        <v>959</v>
      </c>
      <c r="C56" s="3"/>
      <c r="D56" s="3" t="s">
        <v>959</v>
      </c>
      <c r="E56" s="3">
        <v>10802</v>
      </c>
    </row>
    <row r="57" spans="1:5" ht="13.8" x14ac:dyDescent="0.3">
      <c r="A57" s="3">
        <v>10803</v>
      </c>
      <c r="B57" s="3" t="s">
        <v>550</v>
      </c>
      <c r="C57" s="3"/>
      <c r="D57" s="3" t="s">
        <v>550</v>
      </c>
      <c r="E57" s="3">
        <v>10803</v>
      </c>
    </row>
    <row r="58" spans="1:5" ht="13.8" x14ac:dyDescent="0.3">
      <c r="A58" s="3">
        <v>10804</v>
      </c>
      <c r="B58" s="3" t="s">
        <v>551</v>
      </c>
      <c r="C58" s="3"/>
      <c r="D58" s="3" t="s">
        <v>551</v>
      </c>
      <c r="E58" s="3">
        <v>10804</v>
      </c>
    </row>
    <row r="59" spans="1:5" ht="13.8" x14ac:dyDescent="0.3">
      <c r="A59" s="3">
        <v>10805</v>
      </c>
      <c r="B59" s="3" t="s">
        <v>552</v>
      </c>
      <c r="C59" s="3"/>
      <c r="D59" s="3" t="s">
        <v>552</v>
      </c>
      <c r="E59" s="3">
        <v>10805</v>
      </c>
    </row>
    <row r="60" spans="1:5" ht="13.8" x14ac:dyDescent="0.3">
      <c r="A60" s="3">
        <v>10806</v>
      </c>
      <c r="B60" s="3" t="s">
        <v>553</v>
      </c>
      <c r="C60" s="3"/>
      <c r="D60" s="3" t="s">
        <v>553</v>
      </c>
      <c r="E60" s="3">
        <v>10806</v>
      </c>
    </row>
    <row r="61" spans="1:5" ht="13.8" x14ac:dyDescent="0.3">
      <c r="A61" s="3">
        <v>10807</v>
      </c>
      <c r="B61" s="3" t="s">
        <v>554</v>
      </c>
      <c r="C61" s="3"/>
      <c r="D61" s="3" t="s">
        <v>554</v>
      </c>
      <c r="E61" s="3">
        <v>10807</v>
      </c>
    </row>
    <row r="62" spans="1:5" ht="13.8" x14ac:dyDescent="0.3">
      <c r="A62" s="3">
        <v>10901</v>
      </c>
      <c r="B62" s="3" t="s">
        <v>555</v>
      </c>
      <c r="C62" s="3"/>
      <c r="D62" s="3" t="s">
        <v>555</v>
      </c>
      <c r="E62" s="3">
        <v>10901</v>
      </c>
    </row>
    <row r="63" spans="1:5" ht="13.8" x14ac:dyDescent="0.3">
      <c r="A63" s="3">
        <v>10902</v>
      </c>
      <c r="B63" s="3" t="s">
        <v>556</v>
      </c>
      <c r="C63" s="3"/>
      <c r="D63" s="3" t="s">
        <v>556</v>
      </c>
      <c r="E63" s="3">
        <v>10902</v>
      </c>
    </row>
    <row r="64" spans="1:5" ht="13.8" x14ac:dyDescent="0.3">
      <c r="A64" s="3">
        <v>10903</v>
      </c>
      <c r="B64" s="3" t="s">
        <v>557</v>
      </c>
      <c r="C64" s="3"/>
      <c r="D64" s="3" t="s">
        <v>557</v>
      </c>
      <c r="E64" s="3">
        <v>10903</v>
      </c>
    </row>
    <row r="65" spans="1:5" ht="13.8" x14ac:dyDescent="0.3">
      <c r="A65" s="3">
        <v>10904</v>
      </c>
      <c r="B65" s="3" t="s">
        <v>558</v>
      </c>
      <c r="C65" s="3"/>
      <c r="D65" s="3" t="s">
        <v>558</v>
      </c>
      <c r="E65" s="3">
        <v>10904</v>
      </c>
    </row>
    <row r="66" spans="1:5" ht="13.8" x14ac:dyDescent="0.3">
      <c r="A66" s="3">
        <v>10905</v>
      </c>
      <c r="B66" s="3" t="s">
        <v>559</v>
      </c>
      <c r="C66" s="3"/>
      <c r="D66" s="3" t="s">
        <v>559</v>
      </c>
      <c r="E66" s="3">
        <v>10905</v>
      </c>
    </row>
    <row r="67" spans="1:5" ht="13.8" x14ac:dyDescent="0.3">
      <c r="A67" s="3">
        <v>10906</v>
      </c>
      <c r="B67" s="3" t="s">
        <v>560</v>
      </c>
      <c r="C67" s="3"/>
      <c r="D67" s="3" t="s">
        <v>560</v>
      </c>
      <c r="E67" s="3">
        <v>10906</v>
      </c>
    </row>
    <row r="68" spans="1:5" ht="13.8" x14ac:dyDescent="0.3">
      <c r="A68" s="3">
        <v>11001</v>
      </c>
      <c r="B68" s="3" t="s">
        <v>561</v>
      </c>
      <c r="C68" s="3"/>
      <c r="D68" s="3" t="s">
        <v>561</v>
      </c>
      <c r="E68" s="3">
        <v>11001</v>
      </c>
    </row>
    <row r="69" spans="1:5" ht="13.8" x14ac:dyDescent="0.3">
      <c r="A69" s="3">
        <v>11002</v>
      </c>
      <c r="B69" s="3" t="s">
        <v>562</v>
      </c>
      <c r="C69" s="3"/>
      <c r="D69" s="3" t="s">
        <v>562</v>
      </c>
      <c r="E69" s="3">
        <v>11002</v>
      </c>
    </row>
    <row r="70" spans="1:5" ht="13.8" x14ac:dyDescent="0.3">
      <c r="A70" s="3">
        <v>11003</v>
      </c>
      <c r="B70" s="3" t="s">
        <v>563</v>
      </c>
      <c r="C70" s="3"/>
      <c r="D70" s="3" t="s">
        <v>563</v>
      </c>
      <c r="E70" s="3">
        <v>11003</v>
      </c>
    </row>
    <row r="71" spans="1:5" ht="13.8" x14ac:dyDescent="0.3">
      <c r="A71" s="3">
        <v>11004</v>
      </c>
      <c r="B71" s="3" t="s">
        <v>564</v>
      </c>
      <c r="C71" s="3"/>
      <c r="D71" s="3" t="s">
        <v>564</v>
      </c>
      <c r="E71" s="3">
        <v>11004</v>
      </c>
    </row>
    <row r="72" spans="1:5" ht="13.8" x14ac:dyDescent="0.3">
      <c r="A72" s="4">
        <v>11005</v>
      </c>
      <c r="B72" s="3" t="s">
        <v>565</v>
      </c>
      <c r="C72" s="3"/>
      <c r="D72" s="3" t="s">
        <v>565</v>
      </c>
      <c r="E72" s="4">
        <v>11005</v>
      </c>
    </row>
    <row r="73" spans="1:5" ht="13.8" x14ac:dyDescent="0.3">
      <c r="A73" s="3">
        <v>11101</v>
      </c>
      <c r="B73" s="3" t="s">
        <v>566</v>
      </c>
      <c r="C73" s="3"/>
      <c r="D73" s="3" t="s">
        <v>566</v>
      </c>
      <c r="E73" s="3">
        <v>11101</v>
      </c>
    </row>
    <row r="74" spans="1:5" ht="13.8" x14ac:dyDescent="0.3">
      <c r="A74" s="3">
        <v>11102</v>
      </c>
      <c r="B74" s="3" t="s">
        <v>567</v>
      </c>
      <c r="C74" s="3"/>
      <c r="D74" s="3" t="s">
        <v>567</v>
      </c>
      <c r="E74" s="3">
        <v>11102</v>
      </c>
    </row>
    <row r="75" spans="1:5" ht="13.8" x14ac:dyDescent="0.3">
      <c r="A75" s="3">
        <v>11103</v>
      </c>
      <c r="B75" s="3" t="s">
        <v>568</v>
      </c>
      <c r="C75" s="3"/>
      <c r="D75" s="3" t="s">
        <v>568</v>
      </c>
      <c r="E75" s="3">
        <v>11103</v>
      </c>
    </row>
    <row r="76" spans="1:5" ht="13.8" x14ac:dyDescent="0.3">
      <c r="A76" s="3">
        <v>11104</v>
      </c>
      <c r="B76" s="3" t="s">
        <v>569</v>
      </c>
      <c r="C76" s="3"/>
      <c r="D76" s="3" t="s">
        <v>569</v>
      </c>
      <c r="E76" s="3">
        <v>11104</v>
      </c>
    </row>
    <row r="77" spans="1:5" ht="13.8" x14ac:dyDescent="0.3">
      <c r="A77" s="3">
        <v>11105</v>
      </c>
      <c r="B77" s="3" t="s">
        <v>570</v>
      </c>
      <c r="C77" s="3"/>
      <c r="D77" s="3" t="s">
        <v>570</v>
      </c>
      <c r="E77" s="3">
        <v>11105</v>
      </c>
    </row>
    <row r="78" spans="1:5" ht="13.8" x14ac:dyDescent="0.3">
      <c r="A78" s="3">
        <v>11201</v>
      </c>
      <c r="B78" s="3" t="s">
        <v>571</v>
      </c>
      <c r="C78" s="3"/>
      <c r="D78" s="3" t="s">
        <v>571</v>
      </c>
      <c r="E78" s="3">
        <v>11201</v>
      </c>
    </row>
    <row r="79" spans="1:5" ht="13.8" x14ac:dyDescent="0.3">
      <c r="A79" s="3">
        <v>11202</v>
      </c>
      <c r="B79" s="3" t="s">
        <v>572</v>
      </c>
      <c r="C79" s="3"/>
      <c r="D79" s="3" t="s">
        <v>572</v>
      </c>
      <c r="E79" s="3">
        <v>11202</v>
      </c>
    </row>
    <row r="80" spans="1:5" ht="13.8" x14ac:dyDescent="0.3">
      <c r="A80" s="3">
        <v>11203</v>
      </c>
      <c r="B80" s="3" t="s">
        <v>573</v>
      </c>
      <c r="C80" s="3"/>
      <c r="D80" s="3" t="s">
        <v>573</v>
      </c>
      <c r="E80" s="3">
        <v>11203</v>
      </c>
    </row>
    <row r="81" spans="1:5" ht="13.8" x14ac:dyDescent="0.3">
      <c r="A81" s="3">
        <v>11204</v>
      </c>
      <c r="B81" s="3" t="s">
        <v>574</v>
      </c>
      <c r="C81" s="3"/>
      <c r="D81" s="3" t="s">
        <v>574</v>
      </c>
      <c r="E81" s="3">
        <v>11204</v>
      </c>
    </row>
    <row r="82" spans="1:5" ht="13.8" x14ac:dyDescent="0.3">
      <c r="A82" s="3">
        <v>11205</v>
      </c>
      <c r="B82" s="3" t="s">
        <v>575</v>
      </c>
      <c r="C82" s="3"/>
      <c r="D82" s="3" t="s">
        <v>575</v>
      </c>
      <c r="E82" s="3">
        <v>11205</v>
      </c>
    </row>
    <row r="83" spans="1:5" ht="13.8" x14ac:dyDescent="0.3">
      <c r="A83" s="3">
        <v>11301</v>
      </c>
      <c r="B83" s="3" t="s">
        <v>960</v>
      </c>
      <c r="C83" s="3"/>
      <c r="D83" s="3" t="s">
        <v>960</v>
      </c>
      <c r="E83" s="3">
        <v>11301</v>
      </c>
    </row>
    <row r="84" spans="1:5" ht="13.8" x14ac:dyDescent="0.3">
      <c r="A84" s="3">
        <v>11302</v>
      </c>
      <c r="B84" s="3" t="s">
        <v>961</v>
      </c>
      <c r="C84" s="3"/>
      <c r="D84" s="3" t="s">
        <v>961</v>
      </c>
      <c r="E84" s="3">
        <v>11302</v>
      </c>
    </row>
    <row r="85" spans="1:5" ht="13.8" x14ac:dyDescent="0.3">
      <c r="A85" s="3">
        <v>11303</v>
      </c>
      <c r="B85" s="3" t="s">
        <v>576</v>
      </c>
      <c r="C85" s="3"/>
      <c r="D85" s="3" t="s">
        <v>576</v>
      </c>
      <c r="E85" s="3">
        <v>11303</v>
      </c>
    </row>
    <row r="86" spans="1:5" ht="13.8" x14ac:dyDescent="0.3">
      <c r="A86" s="3">
        <v>11304</v>
      </c>
      <c r="B86" s="3" t="s">
        <v>577</v>
      </c>
      <c r="C86" s="3"/>
      <c r="D86" s="3" t="s">
        <v>577</v>
      </c>
      <c r="E86" s="3">
        <v>11304</v>
      </c>
    </row>
    <row r="87" spans="1:5" ht="13.8" x14ac:dyDescent="0.3">
      <c r="A87" s="3">
        <v>11305</v>
      </c>
      <c r="B87" s="3" t="s">
        <v>578</v>
      </c>
      <c r="C87" s="3"/>
      <c r="D87" s="3" t="s">
        <v>578</v>
      </c>
      <c r="E87" s="3">
        <v>11305</v>
      </c>
    </row>
    <row r="88" spans="1:5" ht="13.8" x14ac:dyDescent="0.3">
      <c r="A88" s="3">
        <v>11401</v>
      </c>
      <c r="B88" s="3" t="s">
        <v>579</v>
      </c>
      <c r="C88" s="3"/>
      <c r="D88" s="3" t="s">
        <v>579</v>
      </c>
      <c r="E88" s="3">
        <v>11401</v>
      </c>
    </row>
    <row r="89" spans="1:5" ht="13.8" x14ac:dyDescent="0.3">
      <c r="A89" s="3">
        <v>11402</v>
      </c>
      <c r="B89" s="3" t="s">
        <v>580</v>
      </c>
      <c r="C89" s="3"/>
      <c r="D89" s="3" t="s">
        <v>580</v>
      </c>
      <c r="E89" s="3">
        <v>11402</v>
      </c>
    </row>
    <row r="90" spans="1:5" ht="13.8" x14ac:dyDescent="0.3">
      <c r="A90" s="3">
        <v>11403</v>
      </c>
      <c r="B90" s="3" t="s">
        <v>581</v>
      </c>
      <c r="C90" s="3"/>
      <c r="D90" s="3" t="s">
        <v>581</v>
      </c>
      <c r="E90" s="3">
        <v>11403</v>
      </c>
    </row>
    <row r="91" spans="1:5" ht="13.8" x14ac:dyDescent="0.3">
      <c r="A91" s="3">
        <v>11501</v>
      </c>
      <c r="B91" s="3" t="s">
        <v>582</v>
      </c>
      <c r="C91" s="3"/>
      <c r="D91" s="3" t="s">
        <v>582</v>
      </c>
      <c r="E91" s="3">
        <v>11501</v>
      </c>
    </row>
    <row r="92" spans="1:5" ht="13.8" x14ac:dyDescent="0.3">
      <c r="A92" s="3">
        <v>11502</v>
      </c>
      <c r="B92" s="3" t="s">
        <v>583</v>
      </c>
      <c r="C92" s="3"/>
      <c r="D92" s="3" t="s">
        <v>583</v>
      </c>
      <c r="E92" s="3">
        <v>11502</v>
      </c>
    </row>
    <row r="93" spans="1:5" ht="13.8" x14ac:dyDescent="0.3">
      <c r="A93" s="3">
        <v>11503</v>
      </c>
      <c r="B93" s="3" t="s">
        <v>584</v>
      </c>
      <c r="C93" s="3"/>
      <c r="D93" s="3" t="s">
        <v>584</v>
      </c>
      <c r="E93" s="3">
        <v>11503</v>
      </c>
    </row>
    <row r="94" spans="1:5" ht="13.8" x14ac:dyDescent="0.3">
      <c r="A94" s="3">
        <v>11504</v>
      </c>
      <c r="B94" s="3" t="s">
        <v>585</v>
      </c>
      <c r="C94" s="3"/>
      <c r="D94" s="3" t="s">
        <v>585</v>
      </c>
      <c r="E94" s="3">
        <v>11504</v>
      </c>
    </row>
    <row r="95" spans="1:5" ht="13.8" x14ac:dyDescent="0.3">
      <c r="A95" s="3">
        <v>11601</v>
      </c>
      <c r="B95" s="3" t="s">
        <v>586</v>
      </c>
      <c r="C95" s="3"/>
      <c r="D95" s="3" t="s">
        <v>586</v>
      </c>
      <c r="E95" s="3">
        <v>11601</v>
      </c>
    </row>
    <row r="96" spans="1:5" ht="13.8" x14ac:dyDescent="0.3">
      <c r="A96" s="3">
        <v>11602</v>
      </c>
      <c r="B96" s="3" t="s">
        <v>587</v>
      </c>
      <c r="C96" s="3"/>
      <c r="D96" s="3" t="s">
        <v>587</v>
      </c>
      <c r="E96" s="3">
        <v>11602</v>
      </c>
    </row>
    <row r="97" spans="1:5" ht="13.8" x14ac:dyDescent="0.3">
      <c r="A97" s="3">
        <v>11603</v>
      </c>
      <c r="B97" s="3" t="s">
        <v>588</v>
      </c>
      <c r="C97" s="3"/>
      <c r="D97" s="3" t="s">
        <v>588</v>
      </c>
      <c r="E97" s="3">
        <v>11603</v>
      </c>
    </row>
    <row r="98" spans="1:5" ht="13.8" x14ac:dyDescent="0.3">
      <c r="A98" s="3">
        <v>11604</v>
      </c>
      <c r="B98" s="3" t="s">
        <v>589</v>
      </c>
      <c r="C98" s="3"/>
      <c r="D98" s="3" t="s">
        <v>589</v>
      </c>
      <c r="E98" s="3">
        <v>11604</v>
      </c>
    </row>
    <row r="99" spans="1:5" ht="13.8" x14ac:dyDescent="0.3">
      <c r="A99" s="3">
        <v>11605</v>
      </c>
      <c r="B99" s="3" t="s">
        <v>590</v>
      </c>
      <c r="C99" s="3"/>
      <c r="D99" s="3" t="s">
        <v>590</v>
      </c>
      <c r="E99" s="3">
        <v>11605</v>
      </c>
    </row>
    <row r="100" spans="1:5" ht="13.8" x14ac:dyDescent="0.3">
      <c r="A100" s="3">
        <v>11701</v>
      </c>
      <c r="B100" s="3" t="s">
        <v>591</v>
      </c>
      <c r="C100" s="3"/>
      <c r="D100" s="3" t="s">
        <v>591</v>
      </c>
      <c r="E100" s="3">
        <v>11701</v>
      </c>
    </row>
    <row r="101" spans="1:5" ht="13.8" x14ac:dyDescent="0.3">
      <c r="A101" s="3">
        <v>11702</v>
      </c>
      <c r="B101" s="3" t="s">
        <v>592</v>
      </c>
      <c r="C101" s="3"/>
      <c r="D101" s="3" t="s">
        <v>592</v>
      </c>
      <c r="E101" s="3">
        <v>11702</v>
      </c>
    </row>
    <row r="102" spans="1:5" ht="13.8" x14ac:dyDescent="0.3">
      <c r="A102" s="3">
        <v>11703</v>
      </c>
      <c r="B102" s="3" t="s">
        <v>593</v>
      </c>
      <c r="C102" s="3"/>
      <c r="D102" s="3" t="s">
        <v>593</v>
      </c>
      <c r="E102" s="3">
        <v>11703</v>
      </c>
    </row>
    <row r="103" spans="1:5" ht="13.8" x14ac:dyDescent="0.3">
      <c r="A103" s="3">
        <v>11801</v>
      </c>
      <c r="B103" s="3" t="s">
        <v>594</v>
      </c>
      <c r="C103" s="3"/>
      <c r="D103" s="3" t="s">
        <v>594</v>
      </c>
      <c r="E103" s="3">
        <v>11801</v>
      </c>
    </row>
    <row r="104" spans="1:5" ht="13.8" x14ac:dyDescent="0.3">
      <c r="A104" s="3">
        <v>11802</v>
      </c>
      <c r="B104" s="3" t="s">
        <v>595</v>
      </c>
      <c r="C104" s="3"/>
      <c r="D104" s="3" t="s">
        <v>595</v>
      </c>
      <c r="E104" s="3">
        <v>11802</v>
      </c>
    </row>
    <row r="105" spans="1:5" ht="13.8" x14ac:dyDescent="0.3">
      <c r="A105" s="3">
        <v>11803</v>
      </c>
      <c r="B105" s="3" t="s">
        <v>596</v>
      </c>
      <c r="C105" s="3"/>
      <c r="D105" s="3" t="s">
        <v>596</v>
      </c>
      <c r="E105" s="3">
        <v>11803</v>
      </c>
    </row>
    <row r="106" spans="1:5" ht="13.8" x14ac:dyDescent="0.3">
      <c r="A106" s="3">
        <v>11804</v>
      </c>
      <c r="B106" s="3" t="s">
        <v>597</v>
      </c>
      <c r="C106" s="3"/>
      <c r="D106" s="3" t="s">
        <v>597</v>
      </c>
      <c r="E106" s="3">
        <v>11804</v>
      </c>
    </row>
    <row r="107" spans="1:5" ht="13.8" x14ac:dyDescent="0.3">
      <c r="A107" s="3">
        <v>11901</v>
      </c>
      <c r="B107" s="3" t="s">
        <v>962</v>
      </c>
      <c r="C107" s="3"/>
      <c r="D107" s="3" t="s">
        <v>962</v>
      </c>
      <c r="E107" s="3">
        <v>11901</v>
      </c>
    </row>
    <row r="108" spans="1:5" ht="13.8" x14ac:dyDescent="0.3">
      <c r="A108" s="3">
        <v>11902</v>
      </c>
      <c r="B108" s="3" t="s">
        <v>963</v>
      </c>
      <c r="C108" s="3"/>
      <c r="D108" s="3" t="s">
        <v>963</v>
      </c>
      <c r="E108" s="3">
        <v>11902</v>
      </c>
    </row>
    <row r="109" spans="1:5" ht="13.8" x14ac:dyDescent="0.3">
      <c r="A109" s="3">
        <v>11903</v>
      </c>
      <c r="B109" s="3" t="s">
        <v>598</v>
      </c>
      <c r="C109" s="3"/>
      <c r="D109" s="3" t="s">
        <v>598</v>
      </c>
      <c r="E109" s="3">
        <v>11903</v>
      </c>
    </row>
    <row r="110" spans="1:5" ht="13.8" x14ac:dyDescent="0.3">
      <c r="A110" s="3">
        <v>11904</v>
      </c>
      <c r="B110" s="3" t="s">
        <v>599</v>
      </c>
      <c r="C110" s="3"/>
      <c r="D110" s="3" t="s">
        <v>599</v>
      </c>
      <c r="E110" s="3">
        <v>11904</v>
      </c>
    </row>
    <row r="111" spans="1:5" ht="13.8" x14ac:dyDescent="0.3">
      <c r="A111" s="3">
        <v>11905</v>
      </c>
      <c r="B111" s="3" t="s">
        <v>600</v>
      </c>
      <c r="C111" s="3"/>
      <c r="D111" s="3" t="s">
        <v>600</v>
      </c>
      <c r="E111" s="3">
        <v>11905</v>
      </c>
    </row>
    <row r="112" spans="1:5" ht="13.8" x14ac:dyDescent="0.3">
      <c r="A112" s="3">
        <v>11906</v>
      </c>
      <c r="B112" s="3" t="s">
        <v>601</v>
      </c>
      <c r="C112" s="3"/>
      <c r="D112" s="3" t="s">
        <v>601</v>
      </c>
      <c r="E112" s="3">
        <v>11906</v>
      </c>
    </row>
    <row r="113" spans="1:5" ht="13.8" x14ac:dyDescent="0.3">
      <c r="A113" s="3">
        <v>11907</v>
      </c>
      <c r="B113" s="3" t="s">
        <v>602</v>
      </c>
      <c r="C113" s="3"/>
      <c r="D113" s="3" t="s">
        <v>602</v>
      </c>
      <c r="E113" s="3">
        <v>11907</v>
      </c>
    </row>
    <row r="114" spans="1:5" ht="13.8" x14ac:dyDescent="0.3">
      <c r="A114" s="3">
        <v>11908</v>
      </c>
      <c r="B114" s="3" t="s">
        <v>603</v>
      </c>
      <c r="C114" s="3"/>
      <c r="D114" s="3" t="s">
        <v>603</v>
      </c>
      <c r="E114" s="3">
        <v>11908</v>
      </c>
    </row>
    <row r="115" spans="1:5" ht="13.8" x14ac:dyDescent="0.3">
      <c r="A115" s="3">
        <v>11909</v>
      </c>
      <c r="B115" s="3" t="s">
        <v>604</v>
      </c>
      <c r="C115" s="3"/>
      <c r="D115" s="3" t="s">
        <v>604</v>
      </c>
      <c r="E115" s="3">
        <v>11909</v>
      </c>
    </row>
    <row r="116" spans="1:5" ht="13.8" x14ac:dyDescent="0.3">
      <c r="A116" s="3">
        <v>11910</v>
      </c>
      <c r="B116" s="3" t="s">
        <v>605</v>
      </c>
      <c r="C116" s="3"/>
      <c r="D116" s="3" t="s">
        <v>605</v>
      </c>
      <c r="E116" s="3">
        <v>11910</v>
      </c>
    </row>
    <row r="117" spans="1:5" ht="13.8" x14ac:dyDescent="0.3">
      <c r="A117" s="3">
        <v>11911</v>
      </c>
      <c r="B117" s="3" t="s">
        <v>606</v>
      </c>
      <c r="C117" s="3"/>
      <c r="D117" s="3" t="s">
        <v>606</v>
      </c>
      <c r="E117" s="3">
        <v>11911</v>
      </c>
    </row>
    <row r="118" spans="1:5" ht="13.8" x14ac:dyDescent="0.3">
      <c r="A118" s="3">
        <v>11912</v>
      </c>
      <c r="B118" s="3" t="s">
        <v>607</v>
      </c>
      <c r="C118" s="3"/>
      <c r="D118" s="3" t="s">
        <v>607</v>
      </c>
      <c r="E118" s="3">
        <v>11912</v>
      </c>
    </row>
    <row r="119" spans="1:5" ht="13.8" x14ac:dyDescent="0.3">
      <c r="A119" s="3">
        <v>12001</v>
      </c>
      <c r="B119" s="3" t="s">
        <v>964</v>
      </c>
      <c r="C119" s="3"/>
      <c r="D119" s="3" t="s">
        <v>964</v>
      </c>
      <c r="E119" s="3">
        <v>12001</v>
      </c>
    </row>
    <row r="120" spans="1:5" ht="13.8" x14ac:dyDescent="0.3">
      <c r="A120" s="3">
        <v>12002</v>
      </c>
      <c r="B120" s="3" t="s">
        <v>965</v>
      </c>
      <c r="C120" s="3"/>
      <c r="D120" s="3" t="s">
        <v>965</v>
      </c>
      <c r="E120" s="3">
        <v>12002</v>
      </c>
    </row>
    <row r="121" spans="1:5" ht="13.8" x14ac:dyDescent="0.3">
      <c r="A121" s="3">
        <v>12003</v>
      </c>
      <c r="B121" s="3" t="s">
        <v>966</v>
      </c>
      <c r="C121" s="3"/>
      <c r="D121" s="3" t="s">
        <v>966</v>
      </c>
      <c r="E121" s="3">
        <v>12003</v>
      </c>
    </row>
    <row r="122" spans="1:5" ht="13.8" x14ac:dyDescent="0.3">
      <c r="A122" s="3">
        <v>12004</v>
      </c>
      <c r="B122" s="3" t="s">
        <v>967</v>
      </c>
      <c r="C122" s="3"/>
      <c r="D122" s="3" t="s">
        <v>967</v>
      </c>
      <c r="E122" s="3">
        <v>12004</v>
      </c>
    </row>
    <row r="123" spans="1:5" ht="13.8" x14ac:dyDescent="0.3">
      <c r="A123" s="3">
        <v>12005</v>
      </c>
      <c r="B123" s="3" t="s">
        <v>968</v>
      </c>
      <c r="C123" s="3"/>
      <c r="D123" s="3" t="s">
        <v>968</v>
      </c>
      <c r="E123" s="3">
        <v>12005</v>
      </c>
    </row>
    <row r="124" spans="1:5" ht="13.8" x14ac:dyDescent="0.3">
      <c r="A124" s="3">
        <v>12006</v>
      </c>
      <c r="B124" s="3" t="s">
        <v>969</v>
      </c>
      <c r="C124" s="3"/>
      <c r="D124" s="3" t="s">
        <v>969</v>
      </c>
      <c r="E124" s="3">
        <v>12006</v>
      </c>
    </row>
    <row r="125" spans="1:5" ht="13.8" x14ac:dyDescent="0.3">
      <c r="A125" s="3">
        <v>20101</v>
      </c>
      <c r="B125" s="3" t="s">
        <v>608</v>
      </c>
      <c r="C125" s="3"/>
      <c r="D125" s="3" t="s">
        <v>608</v>
      </c>
      <c r="E125" s="3">
        <v>20101</v>
      </c>
    </row>
    <row r="126" spans="1:5" ht="13.8" x14ac:dyDescent="0.3">
      <c r="A126" s="3">
        <v>20102</v>
      </c>
      <c r="B126" s="3" t="s">
        <v>609</v>
      </c>
      <c r="C126" s="3"/>
      <c r="D126" s="3" t="s">
        <v>609</v>
      </c>
      <c r="E126" s="3">
        <v>20102</v>
      </c>
    </row>
    <row r="127" spans="1:5" ht="13.8" x14ac:dyDescent="0.3">
      <c r="A127" s="3">
        <v>20103</v>
      </c>
      <c r="B127" s="3" t="s">
        <v>610</v>
      </c>
      <c r="C127" s="3"/>
      <c r="D127" s="3" t="s">
        <v>610</v>
      </c>
      <c r="E127" s="3">
        <v>20103</v>
      </c>
    </row>
    <row r="128" spans="1:5" ht="13.8" x14ac:dyDescent="0.3">
      <c r="A128" s="3">
        <v>20104</v>
      </c>
      <c r="B128" s="3" t="s">
        <v>611</v>
      </c>
      <c r="C128" s="3"/>
      <c r="D128" s="3" t="s">
        <v>611</v>
      </c>
      <c r="E128" s="3">
        <v>20104</v>
      </c>
    </row>
    <row r="129" spans="1:5" ht="13.8" x14ac:dyDescent="0.3">
      <c r="A129" s="3">
        <v>20105</v>
      </c>
      <c r="B129" s="3" t="s">
        <v>612</v>
      </c>
      <c r="C129" s="3"/>
      <c r="D129" s="3" t="s">
        <v>612</v>
      </c>
      <c r="E129" s="3">
        <v>20105</v>
      </c>
    </row>
    <row r="130" spans="1:5" ht="13.8" x14ac:dyDescent="0.3">
      <c r="A130" s="3">
        <v>20106</v>
      </c>
      <c r="B130" s="3" t="s">
        <v>613</v>
      </c>
      <c r="C130" s="3"/>
      <c r="D130" s="3" t="s">
        <v>613</v>
      </c>
      <c r="E130" s="3">
        <v>20106</v>
      </c>
    </row>
    <row r="131" spans="1:5" ht="13.8" x14ac:dyDescent="0.3">
      <c r="A131" s="3">
        <v>20107</v>
      </c>
      <c r="B131" s="3" t="s">
        <v>614</v>
      </c>
      <c r="C131" s="3"/>
      <c r="D131" s="3" t="s">
        <v>614</v>
      </c>
      <c r="E131" s="3">
        <v>20107</v>
      </c>
    </row>
    <row r="132" spans="1:5" ht="13.8" x14ac:dyDescent="0.3">
      <c r="A132" s="3">
        <v>20108</v>
      </c>
      <c r="B132" s="3" t="s">
        <v>615</v>
      </c>
      <c r="C132" s="3"/>
      <c r="D132" s="3" t="s">
        <v>615</v>
      </c>
      <c r="E132" s="3">
        <v>20108</v>
      </c>
    </row>
    <row r="133" spans="1:5" ht="13.8" x14ac:dyDescent="0.3">
      <c r="A133" s="3">
        <v>20109</v>
      </c>
      <c r="B133" s="3" t="s">
        <v>616</v>
      </c>
      <c r="C133" s="3"/>
      <c r="D133" s="3" t="s">
        <v>616</v>
      </c>
      <c r="E133" s="3">
        <v>20109</v>
      </c>
    </row>
    <row r="134" spans="1:5" ht="13.8" x14ac:dyDescent="0.3">
      <c r="A134" s="3">
        <v>20110</v>
      </c>
      <c r="B134" s="3" t="s">
        <v>617</v>
      </c>
      <c r="C134" s="3"/>
      <c r="D134" s="3" t="s">
        <v>617</v>
      </c>
      <c r="E134" s="3">
        <v>20110</v>
      </c>
    </row>
    <row r="135" spans="1:5" ht="13.8" x14ac:dyDescent="0.3">
      <c r="A135" s="3">
        <v>20111</v>
      </c>
      <c r="B135" s="3" t="s">
        <v>618</v>
      </c>
      <c r="C135" s="3"/>
      <c r="D135" s="3" t="s">
        <v>618</v>
      </c>
      <c r="E135" s="3">
        <v>20111</v>
      </c>
    </row>
    <row r="136" spans="1:5" ht="13.8" x14ac:dyDescent="0.3">
      <c r="A136" s="3">
        <v>20112</v>
      </c>
      <c r="B136" s="3" t="s">
        <v>619</v>
      </c>
      <c r="C136" s="3"/>
      <c r="D136" s="3" t="s">
        <v>619</v>
      </c>
      <c r="E136" s="3">
        <v>20112</v>
      </c>
    </row>
    <row r="137" spans="1:5" ht="13.8" x14ac:dyDescent="0.3">
      <c r="A137" s="3">
        <v>20113</v>
      </c>
      <c r="B137" s="3" t="s">
        <v>620</v>
      </c>
      <c r="C137" s="3"/>
      <c r="D137" s="3" t="s">
        <v>620</v>
      </c>
      <c r="E137" s="3">
        <v>20113</v>
      </c>
    </row>
    <row r="138" spans="1:5" ht="13.8" x14ac:dyDescent="0.3">
      <c r="A138" s="3">
        <v>20114</v>
      </c>
      <c r="B138" s="3" t="s">
        <v>621</v>
      </c>
      <c r="C138" s="3"/>
      <c r="D138" s="3" t="s">
        <v>621</v>
      </c>
      <c r="E138" s="3">
        <v>20114</v>
      </c>
    </row>
    <row r="139" spans="1:5" ht="13.8" x14ac:dyDescent="0.3">
      <c r="A139" s="3">
        <v>20201</v>
      </c>
      <c r="B139" s="3" t="s">
        <v>622</v>
      </c>
      <c r="C139" s="3"/>
      <c r="D139" s="3" t="s">
        <v>622</v>
      </c>
      <c r="E139" s="3">
        <v>20201</v>
      </c>
    </row>
    <row r="140" spans="1:5" ht="13.8" x14ac:dyDescent="0.3">
      <c r="A140" s="3">
        <v>20202</v>
      </c>
      <c r="B140" s="3" t="s">
        <v>623</v>
      </c>
      <c r="C140" s="3"/>
      <c r="D140" s="3" t="s">
        <v>623</v>
      </c>
      <c r="E140" s="3">
        <v>20202</v>
      </c>
    </row>
    <row r="141" spans="1:5" ht="13.8" x14ac:dyDescent="0.3">
      <c r="A141" s="3">
        <v>20203</v>
      </c>
      <c r="B141" s="3" t="s">
        <v>624</v>
      </c>
      <c r="C141" s="3"/>
      <c r="D141" s="3" t="s">
        <v>624</v>
      </c>
      <c r="E141" s="3">
        <v>20203</v>
      </c>
    </row>
    <row r="142" spans="1:5" ht="13.8" x14ac:dyDescent="0.3">
      <c r="A142" s="3">
        <v>20204</v>
      </c>
      <c r="B142" s="3" t="s">
        <v>970</v>
      </c>
      <c r="C142" s="3"/>
      <c r="D142" s="3" t="s">
        <v>970</v>
      </c>
      <c r="E142" s="3">
        <v>20204</v>
      </c>
    </row>
    <row r="143" spans="1:5" ht="13.8" x14ac:dyDescent="0.3">
      <c r="A143" s="3">
        <v>20205</v>
      </c>
      <c r="B143" s="3" t="s">
        <v>625</v>
      </c>
      <c r="C143" s="3"/>
      <c r="D143" s="3" t="s">
        <v>625</v>
      </c>
      <c r="E143" s="3">
        <v>20205</v>
      </c>
    </row>
    <row r="144" spans="1:5" ht="13.8" x14ac:dyDescent="0.3">
      <c r="A144" s="3">
        <v>20206</v>
      </c>
      <c r="B144" s="3" t="s">
        <v>626</v>
      </c>
      <c r="C144" s="3"/>
      <c r="D144" s="3" t="s">
        <v>626</v>
      </c>
      <c r="E144" s="3">
        <v>20206</v>
      </c>
    </row>
    <row r="145" spans="1:5" ht="13.8" x14ac:dyDescent="0.3">
      <c r="A145" s="3">
        <v>20207</v>
      </c>
      <c r="B145" s="3" t="s">
        <v>627</v>
      </c>
      <c r="C145" s="3"/>
      <c r="D145" s="3" t="s">
        <v>627</v>
      </c>
      <c r="E145" s="3">
        <v>20207</v>
      </c>
    </row>
    <row r="146" spans="1:5" ht="13.8" x14ac:dyDescent="0.3">
      <c r="A146" s="3">
        <v>20208</v>
      </c>
      <c r="B146" s="3" t="s">
        <v>628</v>
      </c>
      <c r="C146" s="3"/>
      <c r="D146" s="3" t="s">
        <v>628</v>
      </c>
      <c r="E146" s="3">
        <v>20208</v>
      </c>
    </row>
    <row r="147" spans="1:5" ht="13.8" x14ac:dyDescent="0.3">
      <c r="A147" s="3">
        <v>20209</v>
      </c>
      <c r="B147" s="3" t="s">
        <v>629</v>
      </c>
      <c r="C147" s="3"/>
      <c r="D147" s="3" t="s">
        <v>629</v>
      </c>
      <c r="E147" s="3">
        <v>20209</v>
      </c>
    </row>
    <row r="148" spans="1:5" ht="13.8" x14ac:dyDescent="0.3">
      <c r="A148" s="3">
        <v>20210</v>
      </c>
      <c r="B148" s="3" t="s">
        <v>630</v>
      </c>
      <c r="C148" s="3"/>
      <c r="D148" s="3" t="s">
        <v>630</v>
      </c>
      <c r="E148" s="3">
        <v>20210</v>
      </c>
    </row>
    <row r="149" spans="1:5" ht="13.8" x14ac:dyDescent="0.3">
      <c r="A149" s="3">
        <v>20211</v>
      </c>
      <c r="B149" s="3" t="s">
        <v>631</v>
      </c>
      <c r="C149" s="3"/>
      <c r="D149" s="3" t="s">
        <v>631</v>
      </c>
      <c r="E149" s="3">
        <v>20211</v>
      </c>
    </row>
    <row r="150" spans="1:5" ht="13.8" x14ac:dyDescent="0.3">
      <c r="A150" s="3">
        <v>20212</v>
      </c>
      <c r="B150" s="3" t="s">
        <v>632</v>
      </c>
      <c r="C150" s="3"/>
      <c r="D150" s="3" t="s">
        <v>632</v>
      </c>
      <c r="E150" s="3">
        <v>20212</v>
      </c>
    </row>
    <row r="151" spans="1:5" ht="13.8" x14ac:dyDescent="0.3">
      <c r="A151" s="3">
        <v>20213</v>
      </c>
      <c r="B151" s="3" t="s">
        <v>971</v>
      </c>
      <c r="C151" s="3"/>
      <c r="D151" s="3" t="s">
        <v>971</v>
      </c>
      <c r="E151" s="3">
        <v>20213</v>
      </c>
    </row>
    <row r="152" spans="1:5" ht="13.8" x14ac:dyDescent="0.3">
      <c r="A152" s="3">
        <v>20214</v>
      </c>
      <c r="B152" s="3" t="s">
        <v>633</v>
      </c>
      <c r="C152" s="3"/>
      <c r="D152" s="3" t="s">
        <v>633</v>
      </c>
      <c r="E152" s="3">
        <v>20214</v>
      </c>
    </row>
    <row r="153" spans="1:5" ht="13.8" x14ac:dyDescent="0.3">
      <c r="A153" s="3">
        <v>20301</v>
      </c>
      <c r="B153" s="3" t="s">
        <v>634</v>
      </c>
      <c r="C153" s="3"/>
      <c r="D153" s="3" t="s">
        <v>634</v>
      </c>
      <c r="E153" s="3">
        <v>20301</v>
      </c>
    </row>
    <row r="154" spans="1:5" ht="13.8" x14ac:dyDescent="0.3">
      <c r="A154" s="3">
        <v>20302</v>
      </c>
      <c r="B154" s="3" t="s">
        <v>635</v>
      </c>
      <c r="C154" s="3"/>
      <c r="D154" s="3" t="s">
        <v>635</v>
      </c>
      <c r="E154" s="3">
        <v>20302</v>
      </c>
    </row>
    <row r="155" spans="1:5" ht="13.8" x14ac:dyDescent="0.3">
      <c r="A155" s="3">
        <v>20303</v>
      </c>
      <c r="B155" s="3" t="s">
        <v>636</v>
      </c>
      <c r="C155" s="3"/>
      <c r="D155" s="3" t="s">
        <v>636</v>
      </c>
      <c r="E155" s="3">
        <v>20303</v>
      </c>
    </row>
    <row r="156" spans="1:5" ht="13.8" x14ac:dyDescent="0.3">
      <c r="A156" s="3">
        <v>20304</v>
      </c>
      <c r="B156" s="3" t="s">
        <v>637</v>
      </c>
      <c r="C156" s="3"/>
      <c r="D156" s="3" t="s">
        <v>637</v>
      </c>
      <c r="E156" s="3">
        <v>20304</v>
      </c>
    </row>
    <row r="157" spans="1:5" ht="13.8" x14ac:dyDescent="0.3">
      <c r="A157" s="3">
        <v>20305</v>
      </c>
      <c r="B157" s="3" t="s">
        <v>638</v>
      </c>
      <c r="C157" s="3"/>
      <c r="D157" s="3" t="s">
        <v>638</v>
      </c>
      <c r="E157" s="3">
        <v>20305</v>
      </c>
    </row>
    <row r="158" spans="1:5" ht="13.8" x14ac:dyDescent="0.3">
      <c r="A158" s="3">
        <v>20307</v>
      </c>
      <c r="B158" s="3" t="s">
        <v>639</v>
      </c>
      <c r="C158" s="3"/>
      <c r="D158" s="3" t="s">
        <v>639</v>
      </c>
      <c r="E158" s="3">
        <v>20307</v>
      </c>
    </row>
    <row r="159" spans="1:5" ht="13.8" x14ac:dyDescent="0.3">
      <c r="A159" s="3">
        <v>20308</v>
      </c>
      <c r="B159" s="3" t="s">
        <v>640</v>
      </c>
      <c r="C159" s="3"/>
      <c r="D159" s="3" t="s">
        <v>640</v>
      </c>
      <c r="E159" s="3">
        <v>20308</v>
      </c>
    </row>
    <row r="160" spans="1:5" ht="13.8" x14ac:dyDescent="0.3">
      <c r="A160" s="3">
        <v>20401</v>
      </c>
      <c r="B160" s="3" t="s">
        <v>641</v>
      </c>
      <c r="C160" s="3"/>
      <c r="D160" s="3" t="s">
        <v>641</v>
      </c>
      <c r="E160" s="3">
        <v>20401</v>
      </c>
    </row>
    <row r="161" spans="1:5" ht="13.8" x14ac:dyDescent="0.3">
      <c r="A161" s="3">
        <v>20402</v>
      </c>
      <c r="B161" s="3" t="s">
        <v>642</v>
      </c>
      <c r="C161" s="3"/>
      <c r="D161" s="3" t="s">
        <v>642</v>
      </c>
      <c r="E161" s="3">
        <v>20402</v>
      </c>
    </row>
    <row r="162" spans="1:5" ht="13.8" x14ac:dyDescent="0.3">
      <c r="A162" s="3">
        <v>20403</v>
      </c>
      <c r="B162" s="3" t="s">
        <v>643</v>
      </c>
      <c r="C162" s="3"/>
      <c r="D162" s="3" t="s">
        <v>643</v>
      </c>
      <c r="E162" s="3">
        <v>20403</v>
      </c>
    </row>
    <row r="163" spans="1:5" ht="13.8" x14ac:dyDescent="0.3">
      <c r="A163" s="3">
        <v>20404</v>
      </c>
      <c r="B163" s="3" t="s">
        <v>644</v>
      </c>
      <c r="C163" s="3"/>
      <c r="D163" s="3" t="s">
        <v>644</v>
      </c>
      <c r="E163" s="3">
        <v>20404</v>
      </c>
    </row>
    <row r="164" spans="1:5" ht="13.8" x14ac:dyDescent="0.3">
      <c r="A164" s="3">
        <v>20501</v>
      </c>
      <c r="B164" s="3" t="s">
        <v>645</v>
      </c>
      <c r="C164" s="3"/>
      <c r="D164" s="3" t="s">
        <v>645</v>
      </c>
      <c r="E164" s="3">
        <v>20501</v>
      </c>
    </row>
    <row r="165" spans="1:5" ht="13.8" x14ac:dyDescent="0.3">
      <c r="A165" s="3">
        <v>20502</v>
      </c>
      <c r="B165" s="3" t="s">
        <v>646</v>
      </c>
      <c r="C165" s="3"/>
      <c r="D165" s="3" t="s">
        <v>646</v>
      </c>
      <c r="E165" s="3">
        <v>20502</v>
      </c>
    </row>
    <row r="166" spans="1:5" ht="13.8" x14ac:dyDescent="0.3">
      <c r="A166" s="3">
        <v>20503</v>
      </c>
      <c r="B166" s="3" t="s">
        <v>647</v>
      </c>
      <c r="C166" s="3"/>
      <c r="D166" s="3" t="s">
        <v>647</v>
      </c>
      <c r="E166" s="3">
        <v>20503</v>
      </c>
    </row>
    <row r="167" spans="1:5" ht="13.8" x14ac:dyDescent="0.3">
      <c r="A167" s="3">
        <v>20504</v>
      </c>
      <c r="B167" s="3" t="s">
        <v>648</v>
      </c>
      <c r="C167" s="3"/>
      <c r="D167" s="3" t="s">
        <v>648</v>
      </c>
      <c r="E167" s="3">
        <v>20504</v>
      </c>
    </row>
    <row r="168" spans="1:5" ht="13.8" x14ac:dyDescent="0.3">
      <c r="A168" s="3">
        <v>20505</v>
      </c>
      <c r="B168" s="3" t="s">
        <v>649</v>
      </c>
      <c r="C168" s="3"/>
      <c r="D168" s="3" t="s">
        <v>649</v>
      </c>
      <c r="E168" s="3">
        <v>20505</v>
      </c>
    </row>
    <row r="169" spans="1:5" ht="13.8" x14ac:dyDescent="0.3">
      <c r="A169" s="3">
        <v>20506</v>
      </c>
      <c r="B169" s="3" t="s">
        <v>650</v>
      </c>
      <c r="C169" s="3"/>
      <c r="D169" s="3" t="s">
        <v>650</v>
      </c>
      <c r="E169" s="3">
        <v>20506</v>
      </c>
    </row>
    <row r="170" spans="1:5" ht="13.8" x14ac:dyDescent="0.3">
      <c r="A170" s="3">
        <v>20507</v>
      </c>
      <c r="B170" s="3" t="s">
        <v>651</v>
      </c>
      <c r="C170" s="3"/>
      <c r="D170" s="3" t="s">
        <v>651</v>
      </c>
      <c r="E170" s="3">
        <v>20507</v>
      </c>
    </row>
    <row r="171" spans="1:5" ht="13.8" x14ac:dyDescent="0.3">
      <c r="A171" s="3">
        <v>20508</v>
      </c>
      <c r="B171" s="3" t="s">
        <v>652</v>
      </c>
      <c r="C171" s="3"/>
      <c r="D171" s="3" t="s">
        <v>652</v>
      </c>
      <c r="E171" s="3">
        <v>20508</v>
      </c>
    </row>
    <row r="172" spans="1:5" ht="13.8" x14ac:dyDescent="0.3">
      <c r="A172" s="3">
        <v>20601</v>
      </c>
      <c r="B172" s="3" t="s">
        <v>653</v>
      </c>
      <c r="C172" s="3"/>
      <c r="D172" s="3" t="s">
        <v>653</v>
      </c>
      <c r="E172" s="3">
        <v>20601</v>
      </c>
    </row>
    <row r="173" spans="1:5" ht="13.8" x14ac:dyDescent="0.3">
      <c r="A173" s="3">
        <v>20602</v>
      </c>
      <c r="B173" s="3" t="s">
        <v>654</v>
      </c>
      <c r="C173" s="3"/>
      <c r="D173" s="3" t="s">
        <v>654</v>
      </c>
      <c r="E173" s="3">
        <v>20602</v>
      </c>
    </row>
    <row r="174" spans="1:5" ht="13.8" x14ac:dyDescent="0.3">
      <c r="A174" s="3">
        <v>20603</v>
      </c>
      <c r="B174" s="3" t="s">
        <v>655</v>
      </c>
      <c r="C174" s="3"/>
      <c r="D174" s="3" t="s">
        <v>655</v>
      </c>
      <c r="E174" s="3">
        <v>20603</v>
      </c>
    </row>
    <row r="175" spans="1:5" ht="13.8" x14ac:dyDescent="0.3">
      <c r="A175" s="3">
        <v>20604</v>
      </c>
      <c r="B175" s="3" t="s">
        <v>656</v>
      </c>
      <c r="C175" s="3"/>
      <c r="D175" s="3" t="s">
        <v>656</v>
      </c>
      <c r="E175" s="3">
        <v>20604</v>
      </c>
    </row>
    <row r="176" spans="1:5" ht="13.8" x14ac:dyDescent="0.3">
      <c r="A176" s="3">
        <v>20605</v>
      </c>
      <c r="B176" s="3" t="s">
        <v>657</v>
      </c>
      <c r="C176" s="3"/>
      <c r="D176" s="3" t="s">
        <v>657</v>
      </c>
      <c r="E176" s="3">
        <v>20605</v>
      </c>
    </row>
    <row r="177" spans="1:5" ht="13.8" x14ac:dyDescent="0.3">
      <c r="A177" s="3">
        <v>20606</v>
      </c>
      <c r="B177" s="3" t="s">
        <v>658</v>
      </c>
      <c r="C177" s="3"/>
      <c r="D177" s="3" t="s">
        <v>658</v>
      </c>
      <c r="E177" s="3">
        <v>20606</v>
      </c>
    </row>
    <row r="178" spans="1:5" ht="13.8" x14ac:dyDescent="0.3">
      <c r="A178" s="3">
        <v>20607</v>
      </c>
      <c r="B178" s="3" t="s">
        <v>972</v>
      </c>
      <c r="C178" s="3"/>
      <c r="D178" s="3" t="s">
        <v>972</v>
      </c>
      <c r="E178" s="3">
        <v>20607</v>
      </c>
    </row>
    <row r="179" spans="1:5" ht="13.8" x14ac:dyDescent="0.3">
      <c r="A179" s="3">
        <v>20608</v>
      </c>
      <c r="B179" s="3" t="s">
        <v>659</v>
      </c>
      <c r="C179" s="3"/>
      <c r="D179" s="3" t="s">
        <v>659</v>
      </c>
      <c r="E179" s="3">
        <v>20608</v>
      </c>
    </row>
    <row r="180" spans="1:5" ht="13.8" x14ac:dyDescent="0.3">
      <c r="A180" s="3">
        <v>20701</v>
      </c>
      <c r="B180" s="3" t="s">
        <v>660</v>
      </c>
      <c r="C180" s="3"/>
      <c r="D180" s="3" t="s">
        <v>660</v>
      </c>
      <c r="E180" s="3">
        <v>20701</v>
      </c>
    </row>
    <row r="181" spans="1:5" ht="13.8" x14ac:dyDescent="0.3">
      <c r="A181" s="3">
        <v>20702</v>
      </c>
      <c r="B181" s="3" t="s">
        <v>661</v>
      </c>
      <c r="C181" s="3"/>
      <c r="D181" s="3" t="s">
        <v>661</v>
      </c>
      <c r="E181" s="3">
        <v>20702</v>
      </c>
    </row>
    <row r="182" spans="1:5" ht="13.8" x14ac:dyDescent="0.3">
      <c r="A182" s="3">
        <v>20703</v>
      </c>
      <c r="B182" s="3" t="s">
        <v>662</v>
      </c>
      <c r="C182" s="3"/>
      <c r="D182" s="3" t="s">
        <v>662</v>
      </c>
      <c r="E182" s="3">
        <v>20703</v>
      </c>
    </row>
    <row r="183" spans="1:5" ht="13.8" x14ac:dyDescent="0.3">
      <c r="A183" s="3">
        <v>20704</v>
      </c>
      <c r="B183" s="3" t="s">
        <v>663</v>
      </c>
      <c r="C183" s="3"/>
      <c r="D183" s="3" t="s">
        <v>663</v>
      </c>
      <c r="E183" s="3">
        <v>20704</v>
      </c>
    </row>
    <row r="184" spans="1:5" ht="13.8" x14ac:dyDescent="0.3">
      <c r="A184" s="3">
        <v>20705</v>
      </c>
      <c r="B184" s="3" t="s">
        <v>664</v>
      </c>
      <c r="C184" s="3"/>
      <c r="D184" s="3" t="s">
        <v>664</v>
      </c>
      <c r="E184" s="3">
        <v>20705</v>
      </c>
    </row>
    <row r="185" spans="1:5" ht="13.8" x14ac:dyDescent="0.3">
      <c r="A185" s="3">
        <v>20706</v>
      </c>
      <c r="B185" s="3" t="s">
        <v>665</v>
      </c>
      <c r="C185" s="3"/>
      <c r="D185" s="3" t="s">
        <v>665</v>
      </c>
      <c r="E185" s="3">
        <v>20706</v>
      </c>
    </row>
    <row r="186" spans="1:5" ht="13.8" x14ac:dyDescent="0.3">
      <c r="A186" s="3">
        <v>20707</v>
      </c>
      <c r="B186" s="3" t="s">
        <v>1183</v>
      </c>
      <c r="C186" s="3"/>
      <c r="D186" s="3" t="s">
        <v>1183</v>
      </c>
      <c r="E186" s="3">
        <v>20707</v>
      </c>
    </row>
    <row r="187" spans="1:5" ht="13.8" x14ac:dyDescent="0.3">
      <c r="A187" s="3">
        <v>20801</v>
      </c>
      <c r="B187" s="3" t="s">
        <v>666</v>
      </c>
      <c r="C187" s="3"/>
      <c r="D187" s="3" t="s">
        <v>666</v>
      </c>
      <c r="E187" s="3">
        <v>20801</v>
      </c>
    </row>
    <row r="188" spans="1:5" ht="13.8" x14ac:dyDescent="0.3">
      <c r="A188" s="3">
        <v>20802</v>
      </c>
      <c r="B188" s="3" t="s">
        <v>667</v>
      </c>
      <c r="C188" s="3"/>
      <c r="D188" s="3" t="s">
        <v>667</v>
      </c>
      <c r="E188" s="3">
        <v>20802</v>
      </c>
    </row>
    <row r="189" spans="1:5" ht="13.8" x14ac:dyDescent="0.3">
      <c r="A189" s="3">
        <v>20803</v>
      </c>
      <c r="B189" s="3" t="s">
        <v>668</v>
      </c>
      <c r="C189" s="3"/>
      <c r="D189" s="3" t="s">
        <v>668</v>
      </c>
      <c r="E189" s="3">
        <v>20803</v>
      </c>
    </row>
    <row r="190" spans="1:5" ht="13.8" x14ac:dyDescent="0.3">
      <c r="A190" s="3">
        <v>20804</v>
      </c>
      <c r="B190" s="3" t="s">
        <v>669</v>
      </c>
      <c r="C190" s="3"/>
      <c r="D190" s="3" t="s">
        <v>669</v>
      </c>
      <c r="E190" s="3">
        <v>20804</v>
      </c>
    </row>
    <row r="191" spans="1:5" ht="13.8" x14ac:dyDescent="0.3">
      <c r="A191" s="3">
        <v>20805</v>
      </c>
      <c r="B191" s="3" t="s">
        <v>973</v>
      </c>
      <c r="C191" s="3"/>
      <c r="D191" s="3" t="s">
        <v>973</v>
      </c>
      <c r="E191" s="3">
        <v>20805</v>
      </c>
    </row>
    <row r="192" spans="1:5" ht="13.8" x14ac:dyDescent="0.3">
      <c r="A192" s="3">
        <v>20901</v>
      </c>
      <c r="B192" s="3" t="s">
        <v>670</v>
      </c>
      <c r="C192" s="3"/>
      <c r="D192" s="3" t="s">
        <v>670</v>
      </c>
      <c r="E192" s="3">
        <v>20901</v>
      </c>
    </row>
    <row r="193" spans="1:5" ht="13.8" x14ac:dyDescent="0.3">
      <c r="A193" s="3">
        <v>20902</v>
      </c>
      <c r="B193" s="3" t="s">
        <v>1184</v>
      </c>
      <c r="C193" s="3"/>
      <c r="D193" s="3" t="s">
        <v>1184</v>
      </c>
      <c r="E193" s="3">
        <v>20902</v>
      </c>
    </row>
    <row r="194" spans="1:5" ht="13.8" x14ac:dyDescent="0.3">
      <c r="A194" s="3">
        <v>20903</v>
      </c>
      <c r="B194" s="3" t="s">
        <v>974</v>
      </c>
      <c r="C194" s="3"/>
      <c r="D194" s="3" t="s">
        <v>974</v>
      </c>
      <c r="E194" s="3">
        <v>20903</v>
      </c>
    </row>
    <row r="195" spans="1:5" ht="13.8" x14ac:dyDescent="0.3">
      <c r="A195" s="3">
        <v>20904</v>
      </c>
      <c r="B195" s="3" t="s">
        <v>671</v>
      </c>
      <c r="C195" s="3"/>
      <c r="D195" s="3" t="s">
        <v>671</v>
      </c>
      <c r="E195" s="3">
        <v>20904</v>
      </c>
    </row>
    <row r="196" spans="1:5" ht="13.8" x14ac:dyDescent="0.3">
      <c r="A196" s="3">
        <v>20905</v>
      </c>
      <c r="B196" s="3" t="s">
        <v>1085</v>
      </c>
      <c r="C196" s="3"/>
      <c r="D196" s="3" t="s">
        <v>1085</v>
      </c>
      <c r="E196" s="3">
        <v>20905</v>
      </c>
    </row>
    <row r="197" spans="1:5" ht="13.8" x14ac:dyDescent="0.3">
      <c r="A197" s="3">
        <v>21001</v>
      </c>
      <c r="B197" s="3" t="s">
        <v>672</v>
      </c>
      <c r="C197" s="3"/>
      <c r="D197" s="3" t="s">
        <v>672</v>
      </c>
      <c r="E197" s="3">
        <v>21001</v>
      </c>
    </row>
    <row r="198" spans="1:5" ht="13.8" x14ac:dyDescent="0.3">
      <c r="A198" s="3">
        <v>21002</v>
      </c>
      <c r="B198" s="3" t="s">
        <v>673</v>
      </c>
      <c r="C198" s="3"/>
      <c r="D198" s="3" t="s">
        <v>673</v>
      </c>
      <c r="E198" s="3">
        <v>21002</v>
      </c>
    </row>
    <row r="199" spans="1:5" ht="13.8" x14ac:dyDescent="0.3">
      <c r="A199" s="3">
        <v>21003</v>
      </c>
      <c r="B199" s="3" t="s">
        <v>674</v>
      </c>
      <c r="C199" s="3"/>
      <c r="D199" s="3" t="s">
        <v>674</v>
      </c>
      <c r="E199" s="3">
        <v>21003</v>
      </c>
    </row>
    <row r="200" spans="1:5" ht="13.8" x14ac:dyDescent="0.3">
      <c r="A200" s="3">
        <v>21004</v>
      </c>
      <c r="B200" s="3" t="s">
        <v>975</v>
      </c>
      <c r="C200" s="3"/>
      <c r="D200" s="3" t="s">
        <v>975</v>
      </c>
      <c r="E200" s="3">
        <v>21004</v>
      </c>
    </row>
    <row r="201" spans="1:5" ht="13.8" x14ac:dyDescent="0.3">
      <c r="A201" s="3">
        <v>21005</v>
      </c>
      <c r="B201" s="3" t="s">
        <v>675</v>
      </c>
      <c r="C201" s="3"/>
      <c r="D201" s="3" t="s">
        <v>675</v>
      </c>
      <c r="E201" s="3">
        <v>21005</v>
      </c>
    </row>
    <row r="202" spans="1:5" ht="13.8" x14ac:dyDescent="0.3">
      <c r="A202" s="3">
        <v>21006</v>
      </c>
      <c r="B202" s="3" t="s">
        <v>676</v>
      </c>
      <c r="C202" s="3"/>
      <c r="D202" s="3" t="s">
        <v>676</v>
      </c>
      <c r="E202" s="3">
        <v>21006</v>
      </c>
    </row>
    <row r="203" spans="1:5" ht="13.8" x14ac:dyDescent="0.3">
      <c r="A203" s="3">
        <v>21007</v>
      </c>
      <c r="B203" s="3" t="s">
        <v>976</v>
      </c>
      <c r="C203" s="3"/>
      <c r="D203" s="3" t="s">
        <v>976</v>
      </c>
      <c r="E203" s="3">
        <v>21007</v>
      </c>
    </row>
    <row r="204" spans="1:5" ht="13.8" x14ac:dyDescent="0.3">
      <c r="A204" s="3">
        <v>21008</v>
      </c>
      <c r="B204" s="3" t="s">
        <v>1086</v>
      </c>
      <c r="C204" s="3"/>
      <c r="D204" s="3" t="s">
        <v>1086</v>
      </c>
      <c r="E204" s="3">
        <v>21008</v>
      </c>
    </row>
    <row r="205" spans="1:5" ht="13.8" x14ac:dyDescent="0.3">
      <c r="A205" s="3">
        <v>21009</v>
      </c>
      <c r="B205" s="3" t="s">
        <v>1087</v>
      </c>
      <c r="C205" s="3"/>
      <c r="D205" s="3" t="s">
        <v>1087</v>
      </c>
      <c r="E205" s="3">
        <v>21009</v>
      </c>
    </row>
    <row r="206" spans="1:5" ht="13.8" x14ac:dyDescent="0.3">
      <c r="A206" s="3">
        <v>21010</v>
      </c>
      <c r="B206" s="3" t="s">
        <v>677</v>
      </c>
      <c r="C206" s="3"/>
      <c r="D206" s="3" t="s">
        <v>677</v>
      </c>
      <c r="E206" s="3">
        <v>21010</v>
      </c>
    </row>
    <row r="207" spans="1:5" ht="13.8" x14ac:dyDescent="0.3">
      <c r="A207" s="3">
        <v>21011</v>
      </c>
      <c r="B207" s="3" t="s">
        <v>678</v>
      </c>
      <c r="C207" s="3"/>
      <c r="D207" s="3" t="s">
        <v>678</v>
      </c>
      <c r="E207" s="3">
        <v>21011</v>
      </c>
    </row>
    <row r="208" spans="1:5" ht="13.8" x14ac:dyDescent="0.3">
      <c r="A208" s="3">
        <v>21012</v>
      </c>
      <c r="B208" s="3" t="s">
        <v>679</v>
      </c>
      <c r="C208" s="3"/>
      <c r="D208" s="3" t="s">
        <v>679</v>
      </c>
      <c r="E208" s="3">
        <v>21012</v>
      </c>
    </row>
    <row r="209" spans="1:5" ht="13.8" x14ac:dyDescent="0.3">
      <c r="A209" s="3">
        <v>21013</v>
      </c>
      <c r="B209" s="3" t="s">
        <v>680</v>
      </c>
      <c r="C209" s="3"/>
      <c r="D209" s="3" t="s">
        <v>680</v>
      </c>
      <c r="E209" s="3">
        <v>21013</v>
      </c>
    </row>
    <row r="210" spans="1:5" ht="13.8" x14ac:dyDescent="0.3">
      <c r="A210" s="3">
        <v>21101</v>
      </c>
      <c r="B210" s="3" t="s">
        <v>681</v>
      </c>
      <c r="C210" s="3"/>
      <c r="D210" s="3" t="s">
        <v>681</v>
      </c>
      <c r="E210" s="3">
        <v>21101</v>
      </c>
    </row>
    <row r="211" spans="1:5" ht="13.8" x14ac:dyDescent="0.3">
      <c r="A211" s="3">
        <v>21102</v>
      </c>
      <c r="B211" s="3" t="s">
        <v>682</v>
      </c>
      <c r="C211" s="3"/>
      <c r="D211" s="3" t="s">
        <v>682</v>
      </c>
      <c r="E211" s="3">
        <v>21102</v>
      </c>
    </row>
    <row r="212" spans="1:5" ht="13.8" x14ac:dyDescent="0.3">
      <c r="A212" s="3">
        <v>21103</v>
      </c>
      <c r="B212" s="3" t="s">
        <v>977</v>
      </c>
      <c r="C212" s="3"/>
      <c r="D212" s="3" t="s">
        <v>977</v>
      </c>
      <c r="E212" s="3">
        <v>21103</v>
      </c>
    </row>
    <row r="213" spans="1:5" ht="13.8" x14ac:dyDescent="0.3">
      <c r="A213" s="3">
        <v>21104</v>
      </c>
      <c r="B213" s="3" t="s">
        <v>683</v>
      </c>
      <c r="C213" s="3"/>
      <c r="D213" s="3" t="s">
        <v>683</v>
      </c>
      <c r="E213" s="3">
        <v>21104</v>
      </c>
    </row>
    <row r="214" spans="1:5" ht="13.8" x14ac:dyDescent="0.3">
      <c r="A214" s="3">
        <v>21105</v>
      </c>
      <c r="B214" s="3" t="s">
        <v>684</v>
      </c>
      <c r="C214" s="3"/>
      <c r="D214" s="3" t="s">
        <v>684</v>
      </c>
      <c r="E214" s="3">
        <v>21105</v>
      </c>
    </row>
    <row r="215" spans="1:5" ht="13.8" x14ac:dyDescent="0.3">
      <c r="A215" s="3">
        <v>21106</v>
      </c>
      <c r="B215" s="3" t="s">
        <v>685</v>
      </c>
      <c r="C215" s="3"/>
      <c r="D215" s="3" t="s">
        <v>685</v>
      </c>
      <c r="E215" s="3">
        <v>21106</v>
      </c>
    </row>
    <row r="216" spans="1:5" ht="13.8" x14ac:dyDescent="0.3">
      <c r="A216" s="3">
        <v>21107</v>
      </c>
      <c r="B216" s="3" t="s">
        <v>686</v>
      </c>
      <c r="C216" s="3"/>
      <c r="D216" s="3" t="s">
        <v>686</v>
      </c>
      <c r="E216" s="3">
        <v>21107</v>
      </c>
    </row>
    <row r="217" spans="1:5" ht="13.8" x14ac:dyDescent="0.3">
      <c r="A217" s="3">
        <v>21201</v>
      </c>
      <c r="B217" s="3" t="s">
        <v>687</v>
      </c>
      <c r="C217" s="3"/>
      <c r="D217" s="3" t="s">
        <v>687</v>
      </c>
      <c r="E217" s="3">
        <v>21201</v>
      </c>
    </row>
    <row r="218" spans="1:5" ht="13.8" x14ac:dyDescent="0.3">
      <c r="A218" s="3">
        <v>21202</v>
      </c>
      <c r="B218" s="3" t="s">
        <v>688</v>
      </c>
      <c r="C218" s="3"/>
      <c r="D218" s="3" t="s">
        <v>688</v>
      </c>
      <c r="E218" s="3">
        <v>21202</v>
      </c>
    </row>
    <row r="219" spans="1:5" ht="13.8" x14ac:dyDescent="0.3">
      <c r="A219" s="3">
        <v>21203</v>
      </c>
      <c r="B219" s="3" t="s">
        <v>689</v>
      </c>
      <c r="C219" s="3"/>
      <c r="D219" s="3" t="s">
        <v>689</v>
      </c>
      <c r="E219" s="3">
        <v>21203</v>
      </c>
    </row>
    <row r="220" spans="1:5" ht="13.8" x14ac:dyDescent="0.3">
      <c r="A220" s="3">
        <v>21204</v>
      </c>
      <c r="B220" s="3" t="s">
        <v>690</v>
      </c>
      <c r="C220" s="3"/>
      <c r="D220" s="3" t="s">
        <v>690</v>
      </c>
      <c r="E220" s="3">
        <v>21204</v>
      </c>
    </row>
    <row r="221" spans="1:5" ht="13.8" x14ac:dyDescent="0.3">
      <c r="A221" s="3">
        <v>21205</v>
      </c>
      <c r="B221" s="3" t="s">
        <v>691</v>
      </c>
      <c r="C221" s="3"/>
      <c r="D221" s="3" t="s">
        <v>691</v>
      </c>
      <c r="E221" s="3">
        <v>21205</v>
      </c>
    </row>
    <row r="222" spans="1:5" ht="13.8" x14ac:dyDescent="0.3">
      <c r="A222" s="3">
        <v>21301</v>
      </c>
      <c r="B222" s="3" t="s">
        <v>692</v>
      </c>
      <c r="C222" s="3"/>
      <c r="D222" s="3" t="s">
        <v>692</v>
      </c>
      <c r="E222" s="3">
        <v>21301</v>
      </c>
    </row>
    <row r="223" spans="1:5" ht="13.8" x14ac:dyDescent="0.3">
      <c r="A223" s="3">
        <v>21302</v>
      </c>
      <c r="B223" s="3" t="s">
        <v>693</v>
      </c>
      <c r="C223" s="3"/>
      <c r="D223" s="3" t="s">
        <v>693</v>
      </c>
      <c r="E223" s="3">
        <v>21302</v>
      </c>
    </row>
    <row r="224" spans="1:5" ht="13.8" x14ac:dyDescent="0.3">
      <c r="A224" s="3">
        <v>21303</v>
      </c>
      <c r="B224" s="3" t="s">
        <v>978</v>
      </c>
      <c r="C224" s="3"/>
      <c r="D224" s="3" t="s">
        <v>978</v>
      </c>
      <c r="E224" s="3">
        <v>21303</v>
      </c>
    </row>
    <row r="225" spans="1:5" ht="13.8" x14ac:dyDescent="0.3">
      <c r="A225" s="3">
        <v>21304</v>
      </c>
      <c r="B225" s="3" t="s">
        <v>694</v>
      </c>
      <c r="C225" s="3"/>
      <c r="D225" s="3" t="s">
        <v>694</v>
      </c>
      <c r="E225" s="3">
        <v>21304</v>
      </c>
    </row>
    <row r="226" spans="1:5" ht="13.8" x14ac:dyDescent="0.3">
      <c r="A226" s="3">
        <v>21305</v>
      </c>
      <c r="B226" s="3" t="s">
        <v>695</v>
      </c>
      <c r="C226" s="3"/>
      <c r="D226" s="3" t="s">
        <v>695</v>
      </c>
      <c r="E226" s="3">
        <v>21305</v>
      </c>
    </row>
    <row r="227" spans="1:5" ht="13.8" x14ac:dyDescent="0.3">
      <c r="A227" s="3">
        <v>21306</v>
      </c>
      <c r="B227" s="3" t="s">
        <v>696</v>
      </c>
      <c r="C227" s="3"/>
      <c r="D227" s="3" t="s">
        <v>696</v>
      </c>
      <c r="E227" s="3">
        <v>21306</v>
      </c>
    </row>
    <row r="228" spans="1:5" ht="13.8" x14ac:dyDescent="0.3">
      <c r="A228" s="3">
        <v>21307</v>
      </c>
      <c r="B228" s="3" t="s">
        <v>697</v>
      </c>
      <c r="C228" s="3"/>
      <c r="D228" s="3" t="s">
        <v>697</v>
      </c>
      <c r="E228" s="3">
        <v>21307</v>
      </c>
    </row>
    <row r="229" spans="1:5" ht="13.8" x14ac:dyDescent="0.3">
      <c r="A229" s="3">
        <v>21308</v>
      </c>
      <c r="B229" s="3" t="s">
        <v>698</v>
      </c>
      <c r="C229" s="3"/>
      <c r="D229" s="3" t="s">
        <v>698</v>
      </c>
      <c r="E229" s="3">
        <v>21308</v>
      </c>
    </row>
    <row r="230" spans="1:5" ht="13.8" x14ac:dyDescent="0.3">
      <c r="A230" s="3">
        <v>21401</v>
      </c>
      <c r="B230" s="3" t="s">
        <v>699</v>
      </c>
      <c r="C230" s="3"/>
      <c r="D230" s="3" t="s">
        <v>699</v>
      </c>
      <c r="E230" s="3">
        <v>21401</v>
      </c>
    </row>
    <row r="231" spans="1:5" ht="13.8" x14ac:dyDescent="0.3">
      <c r="A231" s="4">
        <v>21402</v>
      </c>
      <c r="B231" s="3" t="s">
        <v>700</v>
      </c>
      <c r="C231" s="3"/>
      <c r="D231" s="3" t="s">
        <v>700</v>
      </c>
      <c r="E231" s="4">
        <v>21402</v>
      </c>
    </row>
    <row r="232" spans="1:5" ht="13.8" x14ac:dyDescent="0.3">
      <c r="A232" s="3">
        <v>21403</v>
      </c>
      <c r="B232" s="3" t="s">
        <v>701</v>
      </c>
      <c r="C232" s="3"/>
      <c r="D232" s="3" t="s">
        <v>701</v>
      </c>
      <c r="E232" s="3">
        <v>21403</v>
      </c>
    </row>
    <row r="233" spans="1:5" ht="13.8" x14ac:dyDescent="0.3">
      <c r="A233" s="3">
        <v>21404</v>
      </c>
      <c r="B233" s="3" t="s">
        <v>702</v>
      </c>
      <c r="C233" s="3"/>
      <c r="D233" s="3" t="s">
        <v>702</v>
      </c>
      <c r="E233" s="3">
        <v>21404</v>
      </c>
    </row>
    <row r="234" spans="1:5" ht="13.8" x14ac:dyDescent="0.3">
      <c r="A234" s="3">
        <v>21501</v>
      </c>
      <c r="B234" s="3" t="s">
        <v>703</v>
      </c>
      <c r="C234" s="3"/>
      <c r="D234" s="3" t="s">
        <v>703</v>
      </c>
      <c r="E234" s="3">
        <v>21501</v>
      </c>
    </row>
    <row r="235" spans="1:5" ht="13.8" x14ac:dyDescent="0.3">
      <c r="A235" s="3">
        <v>21502</v>
      </c>
      <c r="B235" s="3" t="s">
        <v>704</v>
      </c>
      <c r="C235" s="3"/>
      <c r="D235" s="3" t="s">
        <v>704</v>
      </c>
      <c r="E235" s="3">
        <v>21502</v>
      </c>
    </row>
    <row r="236" spans="1:5" ht="13.8" x14ac:dyDescent="0.3">
      <c r="A236" s="3">
        <v>21503</v>
      </c>
      <c r="B236" s="3" t="s">
        <v>705</v>
      </c>
      <c r="C236" s="3"/>
      <c r="D236" s="3" t="s">
        <v>705</v>
      </c>
      <c r="E236" s="3">
        <v>21503</v>
      </c>
    </row>
    <row r="237" spans="1:5" ht="13.8" x14ac:dyDescent="0.3">
      <c r="A237" s="3">
        <v>21504</v>
      </c>
      <c r="B237" s="3" t="s">
        <v>706</v>
      </c>
      <c r="C237" s="3"/>
      <c r="D237" s="3" t="s">
        <v>706</v>
      </c>
      <c r="E237" s="3">
        <v>21504</v>
      </c>
    </row>
    <row r="238" spans="1:5" ht="13.8" x14ac:dyDescent="0.3">
      <c r="A238" s="3">
        <v>21601</v>
      </c>
      <c r="B238" s="3" t="s">
        <v>707</v>
      </c>
      <c r="C238" s="3"/>
      <c r="D238" s="3" t="s">
        <v>707</v>
      </c>
      <c r="E238" s="3">
        <v>21601</v>
      </c>
    </row>
    <row r="239" spans="1:5" ht="13.8" x14ac:dyDescent="0.3">
      <c r="A239" s="3">
        <v>21602</v>
      </c>
      <c r="B239" s="3" t="s">
        <v>708</v>
      </c>
      <c r="C239" s="3"/>
      <c r="D239" s="3" t="s">
        <v>708</v>
      </c>
      <c r="E239" s="3">
        <v>21602</v>
      </c>
    </row>
    <row r="240" spans="1:5" ht="13.8" x14ac:dyDescent="0.3">
      <c r="A240" s="3">
        <v>21603</v>
      </c>
      <c r="B240" s="3" t="s">
        <v>709</v>
      </c>
      <c r="C240" s="3"/>
      <c r="D240" s="3" t="s">
        <v>709</v>
      </c>
      <c r="E240" s="3">
        <v>21603</v>
      </c>
    </row>
    <row r="241" spans="1:5" ht="13.8" x14ac:dyDescent="0.3">
      <c r="A241" s="3">
        <v>30101</v>
      </c>
      <c r="B241" s="3" t="s">
        <v>710</v>
      </c>
      <c r="C241" s="3"/>
      <c r="D241" s="3" t="s">
        <v>710</v>
      </c>
      <c r="E241" s="3">
        <v>30101</v>
      </c>
    </row>
    <row r="242" spans="1:5" ht="13.8" x14ac:dyDescent="0.3">
      <c r="A242" s="3">
        <v>30102</v>
      </c>
      <c r="B242" s="3" t="s">
        <v>711</v>
      </c>
      <c r="C242" s="3"/>
      <c r="D242" s="3" t="s">
        <v>711</v>
      </c>
      <c r="E242" s="3">
        <v>30102</v>
      </c>
    </row>
    <row r="243" spans="1:5" ht="13.8" x14ac:dyDescent="0.3">
      <c r="A243" s="3">
        <v>30103</v>
      </c>
      <c r="B243" s="3" t="s">
        <v>712</v>
      </c>
      <c r="C243" s="3"/>
      <c r="D243" s="3" t="s">
        <v>712</v>
      </c>
      <c r="E243" s="3">
        <v>30103</v>
      </c>
    </row>
    <row r="244" spans="1:5" ht="13.8" x14ac:dyDescent="0.3">
      <c r="A244" s="3">
        <v>30104</v>
      </c>
      <c r="B244" s="3" t="s">
        <v>713</v>
      </c>
      <c r="C244" s="3"/>
      <c r="D244" s="3" t="s">
        <v>713</v>
      </c>
      <c r="E244" s="3">
        <v>30104</v>
      </c>
    </row>
    <row r="245" spans="1:5" ht="13.8" x14ac:dyDescent="0.3">
      <c r="A245" s="3">
        <v>30105</v>
      </c>
      <c r="B245" s="3" t="s">
        <v>979</v>
      </c>
      <c r="C245" s="3"/>
      <c r="D245" s="3" t="s">
        <v>979</v>
      </c>
      <c r="E245" s="3">
        <v>30105</v>
      </c>
    </row>
    <row r="246" spans="1:5" ht="13.8" x14ac:dyDescent="0.3">
      <c r="A246" s="3">
        <v>30106</v>
      </c>
      <c r="B246" s="3" t="s">
        <v>980</v>
      </c>
      <c r="C246" s="3"/>
      <c r="D246" s="3" t="s">
        <v>980</v>
      </c>
      <c r="E246" s="3">
        <v>30106</v>
      </c>
    </row>
    <row r="247" spans="1:5" ht="13.8" x14ac:dyDescent="0.3">
      <c r="A247" s="3">
        <v>30107</v>
      </c>
      <c r="B247" s="3" t="s">
        <v>714</v>
      </c>
      <c r="C247" s="3"/>
      <c r="D247" s="3" t="s">
        <v>714</v>
      </c>
      <c r="E247" s="3">
        <v>30107</v>
      </c>
    </row>
    <row r="248" spans="1:5" ht="13.8" x14ac:dyDescent="0.3">
      <c r="A248" s="3">
        <v>30108</v>
      </c>
      <c r="B248" s="3" t="s">
        <v>715</v>
      </c>
      <c r="C248" s="3"/>
      <c r="D248" s="3" t="s">
        <v>715</v>
      </c>
      <c r="E248" s="3">
        <v>30108</v>
      </c>
    </row>
    <row r="249" spans="1:5" ht="13.8" x14ac:dyDescent="0.3">
      <c r="A249" s="3">
        <v>30109</v>
      </c>
      <c r="B249" s="3" t="s">
        <v>981</v>
      </c>
      <c r="C249" s="3"/>
      <c r="D249" s="3" t="s">
        <v>981</v>
      </c>
      <c r="E249" s="3">
        <v>30109</v>
      </c>
    </row>
    <row r="250" spans="1:5" ht="13.8" x14ac:dyDescent="0.3">
      <c r="A250" s="3">
        <v>30110</v>
      </c>
      <c r="B250" s="3" t="s">
        <v>716</v>
      </c>
      <c r="C250" s="3"/>
      <c r="D250" s="3" t="s">
        <v>716</v>
      </c>
      <c r="E250" s="3">
        <v>30110</v>
      </c>
    </row>
    <row r="251" spans="1:5" ht="13.8" x14ac:dyDescent="0.3">
      <c r="A251" s="3">
        <v>30111</v>
      </c>
      <c r="B251" s="3" t="s">
        <v>717</v>
      </c>
      <c r="C251" s="3"/>
      <c r="D251" s="3" t="s">
        <v>717</v>
      </c>
      <c r="E251" s="3">
        <v>30111</v>
      </c>
    </row>
    <row r="252" spans="1:5" ht="13.8" x14ac:dyDescent="0.3">
      <c r="A252" s="3">
        <v>30201</v>
      </c>
      <c r="B252" s="3" t="s">
        <v>718</v>
      </c>
      <c r="C252" s="3"/>
      <c r="D252" s="3" t="s">
        <v>718</v>
      </c>
      <c r="E252" s="3">
        <v>30201</v>
      </c>
    </row>
    <row r="253" spans="1:5" ht="13.8" x14ac:dyDescent="0.3">
      <c r="A253" s="3">
        <v>30202</v>
      </c>
      <c r="B253" s="3" t="s">
        <v>719</v>
      </c>
      <c r="C253" s="3"/>
      <c r="D253" s="3" t="s">
        <v>719</v>
      </c>
      <c r="E253" s="3">
        <v>30202</v>
      </c>
    </row>
    <row r="254" spans="1:5" ht="13.8" x14ac:dyDescent="0.3">
      <c r="A254" s="3">
        <v>30203</v>
      </c>
      <c r="B254" s="3" t="s">
        <v>720</v>
      </c>
      <c r="C254" s="3"/>
      <c r="D254" s="3" t="s">
        <v>720</v>
      </c>
      <c r="E254" s="3">
        <v>30203</v>
      </c>
    </row>
    <row r="255" spans="1:5" ht="13.8" x14ac:dyDescent="0.3">
      <c r="A255" s="3">
        <v>30204</v>
      </c>
      <c r="B255" s="3" t="s">
        <v>721</v>
      </c>
      <c r="C255" s="3"/>
      <c r="D255" s="3" t="s">
        <v>721</v>
      </c>
      <c r="E255" s="3">
        <v>30204</v>
      </c>
    </row>
    <row r="256" spans="1:5" ht="13.8" x14ac:dyDescent="0.3">
      <c r="A256" s="3">
        <v>30205</v>
      </c>
      <c r="B256" s="3" t="s">
        <v>722</v>
      </c>
      <c r="C256" s="3"/>
      <c r="D256" s="3" t="s">
        <v>722</v>
      </c>
      <c r="E256" s="3">
        <v>30205</v>
      </c>
    </row>
    <row r="257" spans="1:5" ht="13.8" x14ac:dyDescent="0.3">
      <c r="A257" s="3">
        <v>30206</v>
      </c>
      <c r="B257" s="3" t="s">
        <v>982</v>
      </c>
      <c r="C257" s="3"/>
      <c r="D257" s="3" t="s">
        <v>982</v>
      </c>
      <c r="E257" s="3">
        <v>30206</v>
      </c>
    </row>
    <row r="258" spans="1:5" ht="13.8" x14ac:dyDescent="0.3">
      <c r="A258" s="3">
        <v>30301</v>
      </c>
      <c r="B258" s="3" t="s">
        <v>723</v>
      </c>
      <c r="C258" s="3"/>
      <c r="D258" s="3" t="s">
        <v>723</v>
      </c>
      <c r="E258" s="3">
        <v>30301</v>
      </c>
    </row>
    <row r="259" spans="1:5" ht="13.8" x14ac:dyDescent="0.3">
      <c r="A259" s="3">
        <v>30302</v>
      </c>
      <c r="B259" s="3" t="s">
        <v>724</v>
      </c>
      <c r="C259" s="3"/>
      <c r="D259" s="3" t="s">
        <v>724</v>
      </c>
      <c r="E259" s="3">
        <v>30302</v>
      </c>
    </row>
    <row r="260" spans="1:5" ht="13.8" x14ac:dyDescent="0.3">
      <c r="A260" s="3">
        <v>30303</v>
      </c>
      <c r="B260" s="3" t="s">
        <v>725</v>
      </c>
      <c r="C260" s="3"/>
      <c r="D260" s="3" t="s">
        <v>725</v>
      </c>
      <c r="E260" s="3">
        <v>30303</v>
      </c>
    </row>
    <row r="261" spans="1:5" ht="13.8" x14ac:dyDescent="0.3">
      <c r="A261" s="3">
        <v>30304</v>
      </c>
      <c r="B261" s="3" t="s">
        <v>726</v>
      </c>
      <c r="C261" s="3"/>
      <c r="D261" s="3" t="s">
        <v>726</v>
      </c>
      <c r="E261" s="3">
        <v>30304</v>
      </c>
    </row>
    <row r="262" spans="1:5" ht="13.8" x14ac:dyDescent="0.3">
      <c r="A262" s="3">
        <v>30305</v>
      </c>
      <c r="B262" s="3" t="s">
        <v>727</v>
      </c>
      <c r="C262" s="3"/>
      <c r="D262" s="3" t="s">
        <v>727</v>
      </c>
      <c r="E262" s="3">
        <v>30305</v>
      </c>
    </row>
    <row r="263" spans="1:5" ht="13.8" x14ac:dyDescent="0.3">
      <c r="A263" s="3">
        <v>30306</v>
      </c>
      <c r="B263" s="3" t="s">
        <v>983</v>
      </c>
      <c r="C263" s="3"/>
      <c r="D263" s="3" t="s">
        <v>983</v>
      </c>
      <c r="E263" s="3">
        <v>30306</v>
      </c>
    </row>
    <row r="264" spans="1:5" ht="13.8" x14ac:dyDescent="0.3">
      <c r="A264" s="3">
        <v>30307</v>
      </c>
      <c r="B264" s="3" t="s">
        <v>728</v>
      </c>
      <c r="C264" s="3"/>
      <c r="D264" s="3" t="s">
        <v>728</v>
      </c>
      <c r="E264" s="3">
        <v>30307</v>
      </c>
    </row>
    <row r="265" spans="1:5" ht="13.8" x14ac:dyDescent="0.3">
      <c r="A265" s="3">
        <v>30308</v>
      </c>
      <c r="B265" s="3" t="s">
        <v>729</v>
      </c>
      <c r="C265" s="3"/>
      <c r="D265" s="3" t="s">
        <v>729</v>
      </c>
      <c r="E265" s="3">
        <v>30308</v>
      </c>
    </row>
    <row r="266" spans="1:5" ht="13.8" x14ac:dyDescent="0.3">
      <c r="A266" s="3">
        <v>30401</v>
      </c>
      <c r="B266" s="3" t="s">
        <v>730</v>
      </c>
      <c r="C266" s="3"/>
      <c r="D266" s="3" t="s">
        <v>730</v>
      </c>
      <c r="E266" s="3">
        <v>30401</v>
      </c>
    </row>
    <row r="267" spans="1:5" ht="13.8" x14ac:dyDescent="0.3">
      <c r="A267" s="3">
        <v>30402</v>
      </c>
      <c r="B267" s="3" t="s">
        <v>731</v>
      </c>
      <c r="C267" s="3"/>
      <c r="D267" s="3" t="s">
        <v>731</v>
      </c>
      <c r="E267" s="3">
        <v>30402</v>
      </c>
    </row>
    <row r="268" spans="1:5" ht="13.8" x14ac:dyDescent="0.3">
      <c r="A268" s="3">
        <v>30403</v>
      </c>
      <c r="B268" s="3" t="s">
        <v>732</v>
      </c>
      <c r="C268" s="3"/>
      <c r="D268" s="3" t="s">
        <v>732</v>
      </c>
      <c r="E268" s="3">
        <v>30403</v>
      </c>
    </row>
    <row r="269" spans="1:5" ht="13.8" x14ac:dyDescent="0.3">
      <c r="A269" s="3">
        <v>30404</v>
      </c>
      <c r="B269" s="3" t="s">
        <v>984</v>
      </c>
      <c r="C269" s="3"/>
      <c r="D269" s="3" t="s">
        <v>984</v>
      </c>
      <c r="E269" s="3">
        <v>30404</v>
      </c>
    </row>
    <row r="270" spans="1:5" ht="13.8" x14ac:dyDescent="0.3">
      <c r="A270" s="3">
        <v>30501</v>
      </c>
      <c r="B270" s="3" t="s">
        <v>733</v>
      </c>
      <c r="C270" s="3"/>
      <c r="D270" s="3" t="s">
        <v>733</v>
      </c>
      <c r="E270" s="3">
        <v>30501</v>
      </c>
    </row>
    <row r="271" spans="1:5" ht="13.8" x14ac:dyDescent="0.3">
      <c r="A271" s="3">
        <v>30502</v>
      </c>
      <c r="B271" s="3" t="s">
        <v>734</v>
      </c>
      <c r="C271" s="3"/>
      <c r="D271" s="3" t="s">
        <v>734</v>
      </c>
      <c r="E271" s="3">
        <v>30502</v>
      </c>
    </row>
    <row r="272" spans="1:5" ht="13.8" x14ac:dyDescent="0.3">
      <c r="A272" s="3">
        <v>30503</v>
      </c>
      <c r="B272" s="3" t="s">
        <v>735</v>
      </c>
      <c r="C272" s="3"/>
      <c r="D272" s="3" t="s">
        <v>735</v>
      </c>
      <c r="E272" s="3">
        <v>30503</v>
      </c>
    </row>
    <row r="273" spans="1:5" ht="13.8" x14ac:dyDescent="0.3">
      <c r="A273" s="3">
        <v>30504</v>
      </c>
      <c r="B273" s="3" t="s">
        <v>736</v>
      </c>
      <c r="C273" s="3"/>
      <c r="D273" s="3" t="s">
        <v>736</v>
      </c>
      <c r="E273" s="3">
        <v>30504</v>
      </c>
    </row>
    <row r="274" spans="1:5" ht="13.8" x14ac:dyDescent="0.3">
      <c r="A274" s="3">
        <v>30505</v>
      </c>
      <c r="B274" s="3" t="s">
        <v>737</v>
      </c>
      <c r="C274" s="3"/>
      <c r="D274" s="3" t="s">
        <v>737</v>
      </c>
      <c r="E274" s="3">
        <v>30505</v>
      </c>
    </row>
    <row r="275" spans="1:5" ht="13.8" x14ac:dyDescent="0.3">
      <c r="A275" s="3">
        <v>30506</v>
      </c>
      <c r="B275" s="3" t="s">
        <v>738</v>
      </c>
      <c r="C275" s="3"/>
      <c r="D275" s="3" t="s">
        <v>738</v>
      </c>
      <c r="E275" s="3">
        <v>30506</v>
      </c>
    </row>
    <row r="276" spans="1:5" ht="13.8" x14ac:dyDescent="0.3">
      <c r="A276" s="3">
        <v>30507</v>
      </c>
      <c r="B276" s="3" t="s">
        <v>739</v>
      </c>
      <c r="C276" s="3"/>
      <c r="D276" s="3" t="s">
        <v>739</v>
      </c>
      <c r="E276" s="3">
        <v>30507</v>
      </c>
    </row>
    <row r="277" spans="1:5" ht="13.8" x14ac:dyDescent="0.3">
      <c r="A277" s="3">
        <v>30508</v>
      </c>
      <c r="B277" s="3" t="s">
        <v>740</v>
      </c>
      <c r="C277" s="3"/>
      <c r="D277" s="3" t="s">
        <v>740</v>
      </c>
      <c r="E277" s="3">
        <v>30508</v>
      </c>
    </row>
    <row r="278" spans="1:5" ht="13.8" x14ac:dyDescent="0.3">
      <c r="A278" s="3">
        <v>30509</v>
      </c>
      <c r="B278" s="3" t="s">
        <v>741</v>
      </c>
      <c r="C278" s="3"/>
      <c r="D278" s="3" t="s">
        <v>741</v>
      </c>
      <c r="E278" s="3">
        <v>30509</v>
      </c>
    </row>
    <row r="279" spans="1:5" ht="13.8" x14ac:dyDescent="0.3">
      <c r="A279" s="3">
        <v>30510</v>
      </c>
      <c r="B279" s="3" t="s">
        <v>742</v>
      </c>
      <c r="C279" s="3"/>
      <c r="D279" s="3" t="s">
        <v>742</v>
      </c>
      <c r="E279" s="3">
        <v>30510</v>
      </c>
    </row>
    <row r="280" spans="1:5" ht="13.8" x14ac:dyDescent="0.3">
      <c r="A280" s="3">
        <v>30511</v>
      </c>
      <c r="B280" s="3" t="s">
        <v>743</v>
      </c>
      <c r="C280" s="3"/>
      <c r="D280" s="3" t="s">
        <v>743</v>
      </c>
      <c r="E280" s="3">
        <v>30511</v>
      </c>
    </row>
    <row r="281" spans="1:5" ht="13.8" x14ac:dyDescent="0.3">
      <c r="A281" s="3">
        <v>30512</v>
      </c>
      <c r="B281" s="3" t="s">
        <v>1088</v>
      </c>
      <c r="C281" s="3"/>
      <c r="D281" s="3" t="s">
        <v>1088</v>
      </c>
      <c r="E281" s="3">
        <v>30512</v>
      </c>
    </row>
    <row r="282" spans="1:5" ht="13.8" x14ac:dyDescent="0.3">
      <c r="A282" s="3">
        <v>30601</v>
      </c>
      <c r="B282" s="3" t="s">
        <v>744</v>
      </c>
      <c r="C282" s="3"/>
      <c r="D282" s="3" t="s">
        <v>744</v>
      </c>
      <c r="E282" s="3">
        <v>30601</v>
      </c>
    </row>
    <row r="283" spans="1:5" ht="13.8" x14ac:dyDescent="0.3">
      <c r="A283" s="3">
        <v>30602</v>
      </c>
      <c r="B283" s="3" t="s">
        <v>745</v>
      </c>
      <c r="C283" s="3"/>
      <c r="D283" s="3" t="s">
        <v>745</v>
      </c>
      <c r="E283" s="3">
        <v>30602</v>
      </c>
    </row>
    <row r="284" spans="1:5" ht="13.8" x14ac:dyDescent="0.3">
      <c r="A284" s="3">
        <v>30603</v>
      </c>
      <c r="B284" s="3" t="s">
        <v>746</v>
      </c>
      <c r="C284" s="3"/>
      <c r="D284" s="3" t="s">
        <v>746</v>
      </c>
      <c r="E284" s="3">
        <v>30603</v>
      </c>
    </row>
    <row r="285" spans="1:5" ht="13.8" x14ac:dyDescent="0.3">
      <c r="A285" s="3">
        <v>30701</v>
      </c>
      <c r="B285" s="3" t="s">
        <v>747</v>
      </c>
      <c r="C285" s="3"/>
      <c r="D285" s="3" t="s">
        <v>747</v>
      </c>
      <c r="E285" s="3">
        <v>30701</v>
      </c>
    </row>
    <row r="286" spans="1:5" ht="13.8" x14ac:dyDescent="0.3">
      <c r="A286" s="3">
        <v>30702</v>
      </c>
      <c r="B286" s="3" t="s">
        <v>748</v>
      </c>
      <c r="C286" s="3"/>
      <c r="D286" s="3" t="s">
        <v>748</v>
      </c>
      <c r="E286" s="3">
        <v>30702</v>
      </c>
    </row>
    <row r="287" spans="1:5" ht="13.8" x14ac:dyDescent="0.3">
      <c r="A287" s="3">
        <v>30703</v>
      </c>
      <c r="B287" s="3" t="s">
        <v>749</v>
      </c>
      <c r="C287" s="3"/>
      <c r="D287" s="3" t="s">
        <v>749</v>
      </c>
      <c r="E287" s="3">
        <v>30703</v>
      </c>
    </row>
    <row r="288" spans="1:5" ht="13.8" x14ac:dyDescent="0.3">
      <c r="A288" s="3">
        <v>30704</v>
      </c>
      <c r="B288" s="3" t="s">
        <v>750</v>
      </c>
      <c r="C288" s="3"/>
      <c r="D288" s="3" t="s">
        <v>750</v>
      </c>
      <c r="E288" s="3">
        <v>30704</v>
      </c>
    </row>
    <row r="289" spans="1:5" ht="13.8" x14ac:dyDescent="0.3">
      <c r="A289" s="3">
        <v>30705</v>
      </c>
      <c r="B289" s="3" t="s">
        <v>751</v>
      </c>
      <c r="C289" s="3"/>
      <c r="D289" s="3" t="s">
        <v>751</v>
      </c>
      <c r="E289" s="3">
        <v>30705</v>
      </c>
    </row>
    <row r="290" spans="1:5" ht="13.8" x14ac:dyDescent="0.3">
      <c r="A290" s="3">
        <v>30801</v>
      </c>
      <c r="B290" s="3" t="s">
        <v>985</v>
      </c>
      <c r="C290" s="3"/>
      <c r="D290" s="3" t="s">
        <v>985</v>
      </c>
      <c r="E290" s="3">
        <v>30801</v>
      </c>
    </row>
    <row r="291" spans="1:5" ht="13.8" x14ac:dyDescent="0.3">
      <c r="A291" s="3">
        <v>30802</v>
      </c>
      <c r="B291" s="3" t="s">
        <v>752</v>
      </c>
      <c r="C291" s="3"/>
      <c r="D291" s="3" t="s">
        <v>752</v>
      </c>
      <c r="E291" s="3">
        <v>30802</v>
      </c>
    </row>
    <row r="292" spans="1:5" ht="13.8" x14ac:dyDescent="0.3">
      <c r="A292" s="3">
        <v>30803</v>
      </c>
      <c r="B292" s="3" t="s">
        <v>753</v>
      </c>
      <c r="C292" s="3"/>
      <c r="D292" s="3" t="s">
        <v>753</v>
      </c>
      <c r="E292" s="3">
        <v>30803</v>
      </c>
    </row>
    <row r="293" spans="1:5" ht="13.8" x14ac:dyDescent="0.3">
      <c r="A293" s="3">
        <v>30804</v>
      </c>
      <c r="B293" s="3" t="s">
        <v>754</v>
      </c>
      <c r="C293" s="3"/>
      <c r="D293" s="3" t="s">
        <v>754</v>
      </c>
      <c r="E293" s="3">
        <v>30804</v>
      </c>
    </row>
    <row r="294" spans="1:5" ht="13.8" x14ac:dyDescent="0.3">
      <c r="A294" s="3">
        <v>40101</v>
      </c>
      <c r="B294" s="3" t="s">
        <v>755</v>
      </c>
      <c r="C294" s="3"/>
      <c r="D294" s="3" t="s">
        <v>755</v>
      </c>
      <c r="E294" s="3">
        <v>40101</v>
      </c>
    </row>
    <row r="295" spans="1:5" ht="13.8" x14ac:dyDescent="0.3">
      <c r="A295" s="3">
        <v>40102</v>
      </c>
      <c r="B295" s="3" t="s">
        <v>756</v>
      </c>
      <c r="C295" s="3"/>
      <c r="D295" s="3" t="s">
        <v>756</v>
      </c>
      <c r="E295" s="3">
        <v>40102</v>
      </c>
    </row>
    <row r="296" spans="1:5" ht="13.8" x14ac:dyDescent="0.3">
      <c r="A296" s="3">
        <v>40103</v>
      </c>
      <c r="B296" s="3" t="s">
        <v>757</v>
      </c>
      <c r="C296" s="3"/>
      <c r="D296" s="3" t="s">
        <v>757</v>
      </c>
      <c r="E296" s="3">
        <v>40103</v>
      </c>
    </row>
    <row r="297" spans="1:5" ht="13.8" x14ac:dyDescent="0.3">
      <c r="A297" s="3">
        <v>40104</v>
      </c>
      <c r="B297" s="3" t="s">
        <v>758</v>
      </c>
      <c r="C297" s="3"/>
      <c r="D297" s="3" t="s">
        <v>758</v>
      </c>
      <c r="E297" s="3">
        <v>40104</v>
      </c>
    </row>
    <row r="298" spans="1:5" ht="13.8" x14ac:dyDescent="0.3">
      <c r="A298" s="3">
        <v>40105</v>
      </c>
      <c r="B298" s="3" t="s">
        <v>759</v>
      </c>
      <c r="C298" s="3"/>
      <c r="D298" s="3" t="s">
        <v>759</v>
      </c>
      <c r="E298" s="3">
        <v>40105</v>
      </c>
    </row>
    <row r="299" spans="1:5" ht="13.8" x14ac:dyDescent="0.3">
      <c r="A299" s="3">
        <v>40201</v>
      </c>
      <c r="B299" s="3" t="s">
        <v>760</v>
      </c>
      <c r="C299" s="3"/>
      <c r="D299" s="3" t="s">
        <v>760</v>
      </c>
      <c r="E299" s="3">
        <v>40201</v>
      </c>
    </row>
    <row r="300" spans="1:5" ht="13.8" x14ac:dyDescent="0.3">
      <c r="A300" s="3">
        <v>40202</v>
      </c>
      <c r="B300" s="3" t="s">
        <v>761</v>
      </c>
      <c r="C300" s="3"/>
      <c r="D300" s="3" t="s">
        <v>761</v>
      </c>
      <c r="E300" s="3">
        <v>40202</v>
      </c>
    </row>
    <row r="301" spans="1:5" ht="13.8" x14ac:dyDescent="0.3">
      <c r="A301" s="3">
        <v>40203</v>
      </c>
      <c r="B301" s="3" t="s">
        <v>762</v>
      </c>
      <c r="C301" s="3"/>
      <c r="D301" s="3" t="s">
        <v>762</v>
      </c>
      <c r="E301" s="3">
        <v>40203</v>
      </c>
    </row>
    <row r="302" spans="1:5" ht="13.8" x14ac:dyDescent="0.3">
      <c r="A302" s="3">
        <v>40204</v>
      </c>
      <c r="B302" s="3" t="s">
        <v>763</v>
      </c>
      <c r="C302" s="3"/>
      <c r="D302" s="3" t="s">
        <v>763</v>
      </c>
      <c r="E302" s="3">
        <v>40204</v>
      </c>
    </row>
    <row r="303" spans="1:5" ht="13.8" x14ac:dyDescent="0.3">
      <c r="A303" s="3">
        <v>40205</v>
      </c>
      <c r="B303" s="3" t="s">
        <v>764</v>
      </c>
      <c r="C303" s="3"/>
      <c r="D303" s="3" t="s">
        <v>764</v>
      </c>
      <c r="E303" s="3">
        <v>40205</v>
      </c>
    </row>
    <row r="304" spans="1:5" ht="13.8" x14ac:dyDescent="0.3">
      <c r="A304" s="3">
        <v>40206</v>
      </c>
      <c r="B304" s="3" t="s">
        <v>765</v>
      </c>
      <c r="C304" s="3"/>
      <c r="D304" s="3" t="s">
        <v>765</v>
      </c>
      <c r="E304" s="3">
        <v>40206</v>
      </c>
    </row>
    <row r="305" spans="1:5" ht="13.8" x14ac:dyDescent="0.3">
      <c r="A305" s="3">
        <v>40207</v>
      </c>
      <c r="B305" s="3" t="s">
        <v>1185</v>
      </c>
      <c r="C305" s="3"/>
      <c r="D305" s="3" t="s">
        <v>1185</v>
      </c>
      <c r="E305" s="3">
        <v>40207</v>
      </c>
    </row>
    <row r="306" spans="1:5" ht="13.8" x14ac:dyDescent="0.3">
      <c r="A306" s="3">
        <v>40301</v>
      </c>
      <c r="B306" s="3" t="s">
        <v>766</v>
      </c>
      <c r="C306" s="3"/>
      <c r="D306" s="3" t="s">
        <v>766</v>
      </c>
      <c r="E306" s="3">
        <v>40301</v>
      </c>
    </row>
    <row r="307" spans="1:5" ht="13.8" x14ac:dyDescent="0.3">
      <c r="A307" s="3">
        <v>40302</v>
      </c>
      <c r="B307" s="3" t="s">
        <v>767</v>
      </c>
      <c r="C307" s="3"/>
      <c r="D307" s="3" t="s">
        <v>767</v>
      </c>
      <c r="E307" s="3">
        <v>40302</v>
      </c>
    </row>
    <row r="308" spans="1:5" ht="13.8" x14ac:dyDescent="0.3">
      <c r="A308" s="3">
        <v>40303</v>
      </c>
      <c r="B308" s="3" t="s">
        <v>768</v>
      </c>
      <c r="C308" s="3"/>
      <c r="D308" s="3" t="s">
        <v>768</v>
      </c>
      <c r="E308" s="3">
        <v>40303</v>
      </c>
    </row>
    <row r="309" spans="1:5" ht="13.8" x14ac:dyDescent="0.3">
      <c r="A309" s="3">
        <v>40304</v>
      </c>
      <c r="B309" s="3" t="s">
        <v>769</v>
      </c>
      <c r="C309" s="3"/>
      <c r="D309" s="3" t="s">
        <v>769</v>
      </c>
      <c r="E309" s="3">
        <v>40304</v>
      </c>
    </row>
    <row r="310" spans="1:5" ht="13.8" x14ac:dyDescent="0.3">
      <c r="A310" s="3">
        <v>40305</v>
      </c>
      <c r="B310" s="3" t="s">
        <v>770</v>
      </c>
      <c r="C310" s="3"/>
      <c r="D310" s="3" t="s">
        <v>770</v>
      </c>
      <c r="E310" s="3">
        <v>40305</v>
      </c>
    </row>
    <row r="311" spans="1:5" ht="13.8" x14ac:dyDescent="0.3">
      <c r="A311" s="3">
        <v>40306</v>
      </c>
      <c r="B311" s="3" t="s">
        <v>771</v>
      </c>
      <c r="C311" s="3"/>
      <c r="D311" s="3" t="s">
        <v>771</v>
      </c>
      <c r="E311" s="3">
        <v>40306</v>
      </c>
    </row>
    <row r="312" spans="1:5" ht="13.8" x14ac:dyDescent="0.3">
      <c r="A312" s="3">
        <v>40307</v>
      </c>
      <c r="B312" s="3" t="s">
        <v>772</v>
      </c>
      <c r="C312" s="3"/>
      <c r="D312" s="3" t="s">
        <v>772</v>
      </c>
      <c r="E312" s="3">
        <v>40307</v>
      </c>
    </row>
    <row r="313" spans="1:5" ht="13.8" x14ac:dyDescent="0.3">
      <c r="A313" s="3">
        <v>40308</v>
      </c>
      <c r="B313" s="3" t="s">
        <v>773</v>
      </c>
      <c r="C313" s="3"/>
      <c r="D313" s="3" t="s">
        <v>773</v>
      </c>
      <c r="E313" s="3">
        <v>40308</v>
      </c>
    </row>
    <row r="314" spans="1:5" ht="13.8" x14ac:dyDescent="0.3">
      <c r="A314" s="3">
        <v>40401</v>
      </c>
      <c r="B314" s="3" t="s">
        <v>774</v>
      </c>
      <c r="C314" s="3"/>
      <c r="D314" s="3" t="s">
        <v>774</v>
      </c>
      <c r="E314" s="3">
        <v>40401</v>
      </c>
    </row>
    <row r="315" spans="1:5" ht="13.8" x14ac:dyDescent="0.3">
      <c r="A315" s="3">
        <v>40402</v>
      </c>
      <c r="B315" s="3" t="s">
        <v>775</v>
      </c>
      <c r="C315" s="3"/>
      <c r="D315" s="3" t="s">
        <v>775</v>
      </c>
      <c r="E315" s="3">
        <v>40402</v>
      </c>
    </row>
    <row r="316" spans="1:5" ht="13.8" x14ac:dyDescent="0.3">
      <c r="A316" s="3">
        <v>40403</v>
      </c>
      <c r="B316" s="3" t="s">
        <v>776</v>
      </c>
      <c r="C316" s="3"/>
      <c r="D316" s="3" t="s">
        <v>776</v>
      </c>
      <c r="E316" s="3">
        <v>40403</v>
      </c>
    </row>
    <row r="317" spans="1:5" ht="13.8" x14ac:dyDescent="0.3">
      <c r="A317" s="3">
        <v>40404</v>
      </c>
      <c r="B317" s="3" t="s">
        <v>777</v>
      </c>
      <c r="C317" s="3"/>
      <c r="D317" s="3" t="s">
        <v>777</v>
      </c>
      <c r="E317" s="3">
        <v>40404</v>
      </c>
    </row>
    <row r="318" spans="1:5" ht="13.8" x14ac:dyDescent="0.3">
      <c r="A318" s="3">
        <v>40405</v>
      </c>
      <c r="B318" s="3" t="s">
        <v>778</v>
      </c>
      <c r="C318" s="3"/>
      <c r="D318" s="3" t="s">
        <v>778</v>
      </c>
      <c r="E318" s="3">
        <v>40405</v>
      </c>
    </row>
    <row r="319" spans="1:5" ht="13.8" x14ac:dyDescent="0.3">
      <c r="A319" s="3">
        <v>40406</v>
      </c>
      <c r="B319" s="3" t="s">
        <v>779</v>
      </c>
      <c r="C319" s="3"/>
      <c r="D319" s="3" t="s">
        <v>779</v>
      </c>
      <c r="E319" s="3">
        <v>40406</v>
      </c>
    </row>
    <row r="320" spans="1:5" ht="13.8" x14ac:dyDescent="0.3">
      <c r="A320" s="4">
        <v>40501</v>
      </c>
      <c r="B320" s="3" t="s">
        <v>780</v>
      </c>
      <c r="C320" s="3"/>
      <c r="D320" s="3" t="s">
        <v>780</v>
      </c>
      <c r="E320" s="4">
        <v>40501</v>
      </c>
    </row>
    <row r="321" spans="1:5" ht="13.8" x14ac:dyDescent="0.3">
      <c r="A321" s="3">
        <v>40502</v>
      </c>
      <c r="B321" s="3" t="s">
        <v>781</v>
      </c>
      <c r="C321" s="3"/>
      <c r="D321" s="3" t="s">
        <v>781</v>
      </c>
      <c r="E321" s="3">
        <v>40502</v>
      </c>
    </row>
    <row r="322" spans="1:5" ht="13.8" x14ac:dyDescent="0.3">
      <c r="A322" s="3">
        <v>40503</v>
      </c>
      <c r="B322" s="3" t="s">
        <v>782</v>
      </c>
      <c r="C322" s="3"/>
      <c r="D322" s="3" t="s">
        <v>782</v>
      </c>
      <c r="E322" s="3">
        <v>40503</v>
      </c>
    </row>
    <row r="323" spans="1:5" ht="13.8" x14ac:dyDescent="0.3">
      <c r="A323" s="3">
        <v>40504</v>
      </c>
      <c r="B323" s="3" t="s">
        <v>986</v>
      </c>
      <c r="C323" s="3"/>
      <c r="D323" s="3" t="s">
        <v>986</v>
      </c>
      <c r="E323" s="3">
        <v>40504</v>
      </c>
    </row>
    <row r="324" spans="1:5" ht="13.8" x14ac:dyDescent="0.3">
      <c r="A324" s="3">
        <v>40505</v>
      </c>
      <c r="B324" s="3" t="s">
        <v>783</v>
      </c>
      <c r="C324" s="3"/>
      <c r="D324" s="3" t="s">
        <v>783</v>
      </c>
      <c r="E324" s="3">
        <v>40505</v>
      </c>
    </row>
    <row r="325" spans="1:5" ht="13.8" x14ac:dyDescent="0.3">
      <c r="A325" s="3">
        <v>40601</v>
      </c>
      <c r="B325" s="3" t="s">
        <v>784</v>
      </c>
      <c r="C325" s="3"/>
      <c r="D325" s="3" t="s">
        <v>784</v>
      </c>
      <c r="E325" s="3">
        <v>40601</v>
      </c>
    </row>
    <row r="326" spans="1:5" ht="13.8" x14ac:dyDescent="0.3">
      <c r="A326" s="3">
        <v>40602</v>
      </c>
      <c r="B326" s="3" t="s">
        <v>785</v>
      </c>
      <c r="C326" s="3"/>
      <c r="D326" s="3" t="s">
        <v>785</v>
      </c>
      <c r="E326" s="3">
        <v>40602</v>
      </c>
    </row>
    <row r="327" spans="1:5" ht="13.8" x14ac:dyDescent="0.3">
      <c r="A327" s="3">
        <v>40603</v>
      </c>
      <c r="B327" s="3" t="s">
        <v>786</v>
      </c>
      <c r="C327" s="3"/>
      <c r="D327" s="3" t="s">
        <v>786</v>
      </c>
      <c r="E327" s="3">
        <v>40603</v>
      </c>
    </row>
    <row r="328" spans="1:5" ht="13.8" x14ac:dyDescent="0.3">
      <c r="A328" s="3">
        <v>40604</v>
      </c>
      <c r="B328" s="3" t="s">
        <v>787</v>
      </c>
      <c r="C328" s="3"/>
      <c r="D328" s="3" t="s">
        <v>787</v>
      </c>
      <c r="E328" s="3">
        <v>40604</v>
      </c>
    </row>
    <row r="329" spans="1:5" ht="13.8" x14ac:dyDescent="0.3">
      <c r="A329" s="3">
        <v>40701</v>
      </c>
      <c r="B329" s="3" t="s">
        <v>788</v>
      </c>
      <c r="C329" s="3"/>
      <c r="D329" s="3" t="s">
        <v>788</v>
      </c>
      <c r="E329" s="3">
        <v>40701</v>
      </c>
    </row>
    <row r="330" spans="1:5" ht="13.8" x14ac:dyDescent="0.3">
      <c r="A330" s="3">
        <v>40702</v>
      </c>
      <c r="B330" s="3" t="s">
        <v>987</v>
      </c>
      <c r="C330" s="3"/>
      <c r="D330" s="3" t="s">
        <v>987</v>
      </c>
      <c r="E330" s="3">
        <v>40702</v>
      </c>
    </row>
    <row r="331" spans="1:5" ht="13.8" x14ac:dyDescent="0.3">
      <c r="A331" s="3">
        <v>40703</v>
      </c>
      <c r="B331" s="3" t="s">
        <v>789</v>
      </c>
      <c r="C331" s="3"/>
      <c r="D331" s="3" t="s">
        <v>789</v>
      </c>
      <c r="E331" s="3">
        <v>40703</v>
      </c>
    </row>
    <row r="332" spans="1:5" ht="13.8" x14ac:dyDescent="0.3">
      <c r="A332" s="3">
        <v>40801</v>
      </c>
      <c r="B332" s="3" t="s">
        <v>790</v>
      </c>
      <c r="C332" s="3"/>
      <c r="D332" s="3" t="s">
        <v>790</v>
      </c>
      <c r="E332" s="3">
        <v>40801</v>
      </c>
    </row>
    <row r="333" spans="1:5" ht="13.8" x14ac:dyDescent="0.3">
      <c r="A333" s="3">
        <v>40802</v>
      </c>
      <c r="B333" s="3" t="s">
        <v>791</v>
      </c>
      <c r="C333" s="3"/>
      <c r="D333" s="3" t="s">
        <v>791</v>
      </c>
      <c r="E333" s="3">
        <v>40802</v>
      </c>
    </row>
    <row r="334" spans="1:5" ht="13.8" x14ac:dyDescent="0.3">
      <c r="A334" s="3">
        <v>40803</v>
      </c>
      <c r="B334" s="3" t="s">
        <v>792</v>
      </c>
      <c r="C334" s="3"/>
      <c r="D334" s="3" t="s">
        <v>792</v>
      </c>
      <c r="E334" s="3">
        <v>40803</v>
      </c>
    </row>
    <row r="335" spans="1:5" ht="13.8" x14ac:dyDescent="0.3">
      <c r="A335" s="3">
        <v>40901</v>
      </c>
      <c r="B335" s="3" t="s">
        <v>793</v>
      </c>
      <c r="C335" s="3"/>
      <c r="D335" s="3" t="s">
        <v>793</v>
      </c>
      <c r="E335" s="3">
        <v>40901</v>
      </c>
    </row>
    <row r="336" spans="1:5" ht="13.8" x14ac:dyDescent="0.3">
      <c r="A336" s="3">
        <v>40902</v>
      </c>
      <c r="B336" s="3" t="s">
        <v>988</v>
      </c>
      <c r="C336" s="3"/>
      <c r="D336" s="3" t="s">
        <v>988</v>
      </c>
      <c r="E336" s="3">
        <v>40902</v>
      </c>
    </row>
    <row r="337" spans="1:5" ht="13.8" x14ac:dyDescent="0.3">
      <c r="A337" s="3">
        <v>41001</v>
      </c>
      <c r="B337" s="3" t="s">
        <v>794</v>
      </c>
      <c r="C337" s="3"/>
      <c r="D337" s="3" t="s">
        <v>794</v>
      </c>
      <c r="E337" s="3">
        <v>41001</v>
      </c>
    </row>
    <row r="338" spans="1:5" ht="13.8" x14ac:dyDescent="0.3">
      <c r="A338" s="3">
        <v>41002</v>
      </c>
      <c r="B338" s="3" t="s">
        <v>795</v>
      </c>
      <c r="C338" s="3"/>
      <c r="D338" s="3" t="s">
        <v>795</v>
      </c>
      <c r="E338" s="3">
        <v>41002</v>
      </c>
    </row>
    <row r="339" spans="1:5" ht="13.8" x14ac:dyDescent="0.3">
      <c r="A339" s="3">
        <v>41003</v>
      </c>
      <c r="B339" s="3" t="s">
        <v>989</v>
      </c>
      <c r="C339" s="3"/>
      <c r="D339" s="3" t="s">
        <v>989</v>
      </c>
      <c r="E339" s="3">
        <v>41003</v>
      </c>
    </row>
    <row r="340" spans="1:5" ht="13.8" x14ac:dyDescent="0.3">
      <c r="A340" s="3">
        <v>41004</v>
      </c>
      <c r="B340" s="3" t="s">
        <v>796</v>
      </c>
      <c r="C340" s="3"/>
      <c r="D340" s="3" t="s">
        <v>796</v>
      </c>
      <c r="E340" s="3">
        <v>41004</v>
      </c>
    </row>
    <row r="341" spans="1:5" ht="13.8" x14ac:dyDescent="0.3">
      <c r="A341" s="3">
        <v>41005</v>
      </c>
      <c r="B341" s="3" t="s">
        <v>797</v>
      </c>
      <c r="C341" s="3"/>
      <c r="D341" s="3" t="s">
        <v>797</v>
      </c>
      <c r="E341" s="3">
        <v>41005</v>
      </c>
    </row>
    <row r="342" spans="1:5" ht="13.8" x14ac:dyDescent="0.3">
      <c r="A342" s="3">
        <v>50101</v>
      </c>
      <c r="B342" s="3" t="s">
        <v>798</v>
      </c>
      <c r="C342" s="3"/>
      <c r="D342" s="3" t="s">
        <v>798</v>
      </c>
      <c r="E342" s="3">
        <v>50101</v>
      </c>
    </row>
    <row r="343" spans="1:5" ht="13.8" x14ac:dyDescent="0.3">
      <c r="A343" s="3">
        <v>50102</v>
      </c>
      <c r="B343" s="3" t="s">
        <v>799</v>
      </c>
      <c r="C343" s="3"/>
      <c r="D343" s="3" t="s">
        <v>799</v>
      </c>
      <c r="E343" s="3">
        <v>50102</v>
      </c>
    </row>
    <row r="344" spans="1:5" ht="13.8" x14ac:dyDescent="0.3">
      <c r="A344" s="3">
        <v>50103</v>
      </c>
      <c r="B344" s="3" t="s">
        <v>800</v>
      </c>
      <c r="C344" s="3"/>
      <c r="D344" s="3" t="s">
        <v>800</v>
      </c>
      <c r="E344" s="3">
        <v>50103</v>
      </c>
    </row>
    <row r="345" spans="1:5" ht="13.8" x14ac:dyDescent="0.3">
      <c r="A345" s="3">
        <v>50104</v>
      </c>
      <c r="B345" s="3" t="s">
        <v>801</v>
      </c>
      <c r="C345" s="3"/>
      <c r="D345" s="3" t="s">
        <v>801</v>
      </c>
      <c r="E345" s="3">
        <v>50104</v>
      </c>
    </row>
    <row r="346" spans="1:5" ht="13.8" x14ac:dyDescent="0.3">
      <c r="A346" s="3">
        <v>50105</v>
      </c>
      <c r="B346" s="3" t="s">
        <v>802</v>
      </c>
      <c r="C346" s="3"/>
      <c r="D346" s="3" t="s">
        <v>802</v>
      </c>
      <c r="E346" s="3">
        <v>50105</v>
      </c>
    </row>
    <row r="347" spans="1:5" ht="13.8" x14ac:dyDescent="0.3">
      <c r="A347" s="3">
        <v>50201</v>
      </c>
      <c r="B347" s="3" t="s">
        <v>803</v>
      </c>
      <c r="C347" s="3"/>
      <c r="D347" s="3" t="s">
        <v>803</v>
      </c>
      <c r="E347" s="3">
        <v>50201</v>
      </c>
    </row>
    <row r="348" spans="1:5" ht="13.8" x14ac:dyDescent="0.3">
      <c r="A348" s="3">
        <v>50202</v>
      </c>
      <c r="B348" s="3" t="s">
        <v>804</v>
      </c>
      <c r="C348" s="3"/>
      <c r="D348" s="3" t="s">
        <v>804</v>
      </c>
      <c r="E348" s="3">
        <v>50202</v>
      </c>
    </row>
    <row r="349" spans="1:5" ht="13.8" x14ac:dyDescent="0.3">
      <c r="A349" s="3">
        <v>50203</v>
      </c>
      <c r="B349" s="3" t="s">
        <v>805</v>
      </c>
      <c r="C349" s="3"/>
      <c r="D349" s="3" t="s">
        <v>805</v>
      </c>
      <c r="E349" s="3">
        <v>50203</v>
      </c>
    </row>
    <row r="350" spans="1:5" ht="13.8" x14ac:dyDescent="0.3">
      <c r="A350" s="3">
        <v>50204</v>
      </c>
      <c r="B350" s="3" t="s">
        <v>990</v>
      </c>
      <c r="C350" s="3"/>
      <c r="D350" s="3" t="s">
        <v>990</v>
      </c>
      <c r="E350" s="3">
        <v>50204</v>
      </c>
    </row>
    <row r="351" spans="1:5" ht="13.8" x14ac:dyDescent="0.3">
      <c r="A351" s="3">
        <v>50205</v>
      </c>
      <c r="B351" s="3" t="s">
        <v>806</v>
      </c>
      <c r="C351" s="3"/>
      <c r="D351" s="3" t="s">
        <v>806</v>
      </c>
      <c r="E351" s="3">
        <v>50205</v>
      </c>
    </row>
    <row r="352" spans="1:5" ht="13.8" x14ac:dyDescent="0.3">
      <c r="A352" s="3">
        <v>50206</v>
      </c>
      <c r="B352" s="3" t="s">
        <v>807</v>
      </c>
      <c r="C352" s="3"/>
      <c r="D352" s="3" t="s">
        <v>807</v>
      </c>
      <c r="E352" s="3">
        <v>50206</v>
      </c>
    </row>
    <row r="353" spans="1:5" ht="13.8" x14ac:dyDescent="0.3">
      <c r="A353" s="3">
        <v>50207</v>
      </c>
      <c r="B353" s="3" t="s">
        <v>808</v>
      </c>
      <c r="C353" s="3"/>
      <c r="D353" s="3" t="s">
        <v>808</v>
      </c>
      <c r="E353" s="3">
        <v>50207</v>
      </c>
    </row>
    <row r="354" spans="1:5" ht="13.8" x14ac:dyDescent="0.3">
      <c r="A354" s="3">
        <v>50301</v>
      </c>
      <c r="B354" s="3" t="s">
        <v>809</v>
      </c>
      <c r="C354" s="3"/>
      <c r="D354" s="3" t="s">
        <v>809</v>
      </c>
      <c r="E354" s="3">
        <v>50301</v>
      </c>
    </row>
    <row r="355" spans="1:5" ht="13.8" x14ac:dyDescent="0.3">
      <c r="A355" s="3">
        <v>50302</v>
      </c>
      <c r="B355" s="3" t="s">
        <v>810</v>
      </c>
      <c r="C355" s="3"/>
      <c r="D355" s="3" t="s">
        <v>810</v>
      </c>
      <c r="E355" s="3">
        <v>50302</v>
      </c>
    </row>
    <row r="356" spans="1:5" ht="13.8" x14ac:dyDescent="0.3">
      <c r="A356" s="3">
        <v>50303</v>
      </c>
      <c r="B356" s="3" t="s">
        <v>811</v>
      </c>
      <c r="C356" s="3"/>
      <c r="D356" s="3" t="s">
        <v>811</v>
      </c>
      <c r="E356" s="3">
        <v>50303</v>
      </c>
    </row>
    <row r="357" spans="1:5" ht="13.8" x14ac:dyDescent="0.3">
      <c r="A357" s="3">
        <v>50304</v>
      </c>
      <c r="B357" s="3" t="s">
        <v>812</v>
      </c>
      <c r="C357" s="3"/>
      <c r="D357" s="3" t="s">
        <v>812</v>
      </c>
      <c r="E357" s="3">
        <v>50304</v>
      </c>
    </row>
    <row r="358" spans="1:5" ht="13.8" x14ac:dyDescent="0.3">
      <c r="A358" s="3">
        <v>50305</v>
      </c>
      <c r="B358" s="3" t="s">
        <v>813</v>
      </c>
      <c r="C358" s="3"/>
      <c r="D358" s="3" t="s">
        <v>813</v>
      </c>
      <c r="E358" s="3">
        <v>50305</v>
      </c>
    </row>
    <row r="359" spans="1:5" ht="13.8" x14ac:dyDescent="0.3">
      <c r="A359" s="3">
        <v>50306</v>
      </c>
      <c r="B359" s="3" t="s">
        <v>991</v>
      </c>
      <c r="C359" s="3"/>
      <c r="D359" s="3" t="s">
        <v>991</v>
      </c>
      <c r="E359" s="3">
        <v>50306</v>
      </c>
    </row>
    <row r="360" spans="1:5" ht="13.8" x14ac:dyDescent="0.3">
      <c r="A360" s="3">
        <v>50307</v>
      </c>
      <c r="B360" s="3" t="s">
        <v>814</v>
      </c>
      <c r="C360" s="3"/>
      <c r="D360" s="3" t="s">
        <v>814</v>
      </c>
      <c r="E360" s="3">
        <v>50307</v>
      </c>
    </row>
    <row r="361" spans="1:5" ht="13.8" x14ac:dyDescent="0.3">
      <c r="A361" s="3">
        <v>50308</v>
      </c>
      <c r="B361" s="3" t="s">
        <v>815</v>
      </c>
      <c r="C361" s="3"/>
      <c r="D361" s="3" t="s">
        <v>815</v>
      </c>
      <c r="E361" s="3">
        <v>50308</v>
      </c>
    </row>
    <row r="362" spans="1:5" ht="13.8" x14ac:dyDescent="0.3">
      <c r="A362" s="3">
        <v>50309</v>
      </c>
      <c r="B362" s="3" t="s">
        <v>816</v>
      </c>
      <c r="C362" s="3"/>
      <c r="D362" s="3" t="s">
        <v>816</v>
      </c>
      <c r="E362" s="3">
        <v>50309</v>
      </c>
    </row>
    <row r="363" spans="1:5" ht="13.8" x14ac:dyDescent="0.3">
      <c r="A363" s="3">
        <v>50401</v>
      </c>
      <c r="B363" s="3" t="s">
        <v>817</v>
      </c>
      <c r="C363" s="3"/>
      <c r="D363" s="3" t="s">
        <v>817</v>
      </c>
      <c r="E363" s="3">
        <v>50401</v>
      </c>
    </row>
    <row r="364" spans="1:5" ht="13.8" x14ac:dyDescent="0.3">
      <c r="A364" s="3">
        <v>50402</v>
      </c>
      <c r="B364" s="3" t="s">
        <v>992</v>
      </c>
      <c r="C364" s="3"/>
      <c r="D364" s="3" t="s">
        <v>992</v>
      </c>
      <c r="E364" s="3">
        <v>50402</v>
      </c>
    </row>
    <row r="365" spans="1:5" ht="13.8" x14ac:dyDescent="0.3">
      <c r="A365" s="3">
        <v>50403</v>
      </c>
      <c r="B365" s="3" t="s">
        <v>818</v>
      </c>
      <c r="C365" s="3"/>
      <c r="D365" s="3" t="s">
        <v>818</v>
      </c>
      <c r="E365" s="3">
        <v>50403</v>
      </c>
    </row>
    <row r="366" spans="1:5" ht="13.8" x14ac:dyDescent="0.3">
      <c r="A366" s="3">
        <v>50404</v>
      </c>
      <c r="B366" s="3" t="s">
        <v>819</v>
      </c>
      <c r="C366" s="3"/>
      <c r="D366" s="3" t="s">
        <v>819</v>
      </c>
      <c r="E366" s="3">
        <v>50404</v>
      </c>
    </row>
    <row r="367" spans="1:5" ht="13.8" x14ac:dyDescent="0.3">
      <c r="A367" s="3">
        <v>50501</v>
      </c>
      <c r="B367" s="3" t="s">
        <v>820</v>
      </c>
      <c r="C367" s="3"/>
      <c r="D367" s="3" t="s">
        <v>820</v>
      </c>
      <c r="E367" s="3">
        <v>50501</v>
      </c>
    </row>
    <row r="368" spans="1:5" ht="13.8" x14ac:dyDescent="0.3">
      <c r="A368" s="3">
        <v>50502</v>
      </c>
      <c r="B368" s="3" t="s">
        <v>821</v>
      </c>
      <c r="C368" s="3"/>
      <c r="D368" s="3" t="s">
        <v>821</v>
      </c>
      <c r="E368" s="3">
        <v>50502</v>
      </c>
    </row>
    <row r="369" spans="1:5" ht="13.8" x14ac:dyDescent="0.3">
      <c r="A369" s="3">
        <v>50503</v>
      </c>
      <c r="B369" s="3" t="s">
        <v>822</v>
      </c>
      <c r="C369" s="3"/>
      <c r="D369" s="3" t="s">
        <v>822</v>
      </c>
      <c r="E369" s="3">
        <v>50503</v>
      </c>
    </row>
    <row r="370" spans="1:5" ht="13.8" x14ac:dyDescent="0.3">
      <c r="A370" s="3">
        <v>50504</v>
      </c>
      <c r="B370" s="3" t="s">
        <v>823</v>
      </c>
      <c r="C370" s="3"/>
      <c r="D370" s="3" t="s">
        <v>823</v>
      </c>
      <c r="E370" s="3">
        <v>50504</v>
      </c>
    </row>
    <row r="371" spans="1:5" ht="13.8" x14ac:dyDescent="0.3">
      <c r="A371" s="3">
        <v>50601</v>
      </c>
      <c r="B371" s="3" t="s">
        <v>824</v>
      </c>
      <c r="C371" s="3"/>
      <c r="D371" s="3" t="s">
        <v>824</v>
      </c>
      <c r="E371" s="3">
        <v>50601</v>
      </c>
    </row>
    <row r="372" spans="1:5" ht="13.8" x14ac:dyDescent="0.3">
      <c r="A372" s="3">
        <v>50602</v>
      </c>
      <c r="B372" s="3" t="s">
        <v>825</v>
      </c>
      <c r="C372" s="3"/>
      <c r="D372" s="3" t="s">
        <v>825</v>
      </c>
      <c r="E372" s="3">
        <v>50602</v>
      </c>
    </row>
    <row r="373" spans="1:5" ht="13.8" x14ac:dyDescent="0.3">
      <c r="A373" s="3">
        <v>50603</v>
      </c>
      <c r="B373" s="3" t="s">
        <v>826</v>
      </c>
      <c r="C373" s="3"/>
      <c r="D373" s="3" t="s">
        <v>826</v>
      </c>
      <c r="E373" s="3">
        <v>50603</v>
      </c>
    </row>
    <row r="374" spans="1:5" ht="13.8" x14ac:dyDescent="0.3">
      <c r="A374" s="3">
        <v>50604</v>
      </c>
      <c r="B374" s="3" t="s">
        <v>827</v>
      </c>
      <c r="C374" s="3"/>
      <c r="D374" s="3" t="s">
        <v>827</v>
      </c>
      <c r="E374" s="3">
        <v>50604</v>
      </c>
    </row>
    <row r="375" spans="1:5" ht="13.8" x14ac:dyDescent="0.3">
      <c r="A375" s="3">
        <v>50605</v>
      </c>
      <c r="B375" s="3" t="s">
        <v>828</v>
      </c>
      <c r="C375" s="3"/>
      <c r="D375" s="3" t="s">
        <v>828</v>
      </c>
      <c r="E375" s="3">
        <v>50605</v>
      </c>
    </row>
    <row r="376" spans="1:5" ht="13.8" x14ac:dyDescent="0.3">
      <c r="A376" s="3">
        <v>50701</v>
      </c>
      <c r="B376" s="3" t="s">
        <v>1089</v>
      </c>
      <c r="C376" s="3"/>
      <c r="D376" s="3" t="s">
        <v>1089</v>
      </c>
      <c r="E376" s="3">
        <v>50701</v>
      </c>
    </row>
    <row r="377" spans="1:5" ht="13.8" x14ac:dyDescent="0.3">
      <c r="A377" s="3">
        <v>50702</v>
      </c>
      <c r="B377" s="3" t="s">
        <v>829</v>
      </c>
      <c r="C377" s="3"/>
      <c r="D377" s="3" t="s">
        <v>829</v>
      </c>
      <c r="E377" s="3">
        <v>50702</v>
      </c>
    </row>
    <row r="378" spans="1:5" ht="13.8" x14ac:dyDescent="0.3">
      <c r="A378" s="3">
        <v>50703</v>
      </c>
      <c r="B378" s="3" t="s">
        <v>830</v>
      </c>
      <c r="C378" s="3"/>
      <c r="D378" s="3" t="s">
        <v>830</v>
      </c>
      <c r="E378" s="3">
        <v>50703</v>
      </c>
    </row>
    <row r="379" spans="1:5" ht="13.8" x14ac:dyDescent="0.3">
      <c r="A379" s="3">
        <v>50704</v>
      </c>
      <c r="B379" s="3" t="s">
        <v>831</v>
      </c>
      <c r="C379" s="3"/>
      <c r="D379" s="3" t="s">
        <v>831</v>
      </c>
      <c r="E379" s="3">
        <v>50704</v>
      </c>
    </row>
    <row r="380" spans="1:5" ht="13.8" x14ac:dyDescent="0.3">
      <c r="A380" s="3">
        <v>50801</v>
      </c>
      <c r="B380" s="3" t="s">
        <v>832</v>
      </c>
      <c r="C380" s="3"/>
      <c r="D380" s="3" t="s">
        <v>832</v>
      </c>
      <c r="E380" s="3">
        <v>50801</v>
      </c>
    </row>
    <row r="381" spans="1:5" ht="13.8" x14ac:dyDescent="0.3">
      <c r="A381" s="3">
        <v>50802</v>
      </c>
      <c r="B381" s="3" t="s">
        <v>993</v>
      </c>
      <c r="C381" s="3"/>
      <c r="D381" s="3" t="s">
        <v>993</v>
      </c>
      <c r="E381" s="3">
        <v>50802</v>
      </c>
    </row>
    <row r="382" spans="1:5" ht="13.8" x14ac:dyDescent="0.3">
      <c r="A382" s="3">
        <v>50803</v>
      </c>
      <c r="B382" s="3" t="s">
        <v>833</v>
      </c>
      <c r="C382" s="3"/>
      <c r="D382" s="3" t="s">
        <v>833</v>
      </c>
      <c r="E382" s="3">
        <v>50803</v>
      </c>
    </row>
    <row r="383" spans="1:5" ht="13.8" x14ac:dyDescent="0.3">
      <c r="A383" s="3">
        <v>50804</v>
      </c>
      <c r="B383" s="3" t="s">
        <v>834</v>
      </c>
      <c r="C383" s="3"/>
      <c r="D383" s="3" t="s">
        <v>834</v>
      </c>
      <c r="E383" s="3">
        <v>50804</v>
      </c>
    </row>
    <row r="384" spans="1:5" ht="13.8" x14ac:dyDescent="0.3">
      <c r="A384" s="3">
        <v>50805</v>
      </c>
      <c r="B384" s="3" t="s">
        <v>835</v>
      </c>
      <c r="C384" s="3"/>
      <c r="D384" s="3" t="s">
        <v>835</v>
      </c>
      <c r="E384" s="3">
        <v>50805</v>
      </c>
    </row>
    <row r="385" spans="1:5" ht="13.8" x14ac:dyDescent="0.3">
      <c r="A385" s="3">
        <v>50806</v>
      </c>
      <c r="B385" s="3" t="s">
        <v>994</v>
      </c>
      <c r="C385" s="3"/>
      <c r="D385" s="3" t="s">
        <v>994</v>
      </c>
      <c r="E385" s="3">
        <v>50806</v>
      </c>
    </row>
    <row r="386" spans="1:5" ht="13.8" x14ac:dyDescent="0.3">
      <c r="A386" s="3">
        <v>50807</v>
      </c>
      <c r="B386" s="3" t="s">
        <v>836</v>
      </c>
      <c r="C386" s="3"/>
      <c r="D386" s="3" t="s">
        <v>836</v>
      </c>
      <c r="E386" s="3">
        <v>50807</v>
      </c>
    </row>
    <row r="387" spans="1:5" ht="13.8" x14ac:dyDescent="0.3">
      <c r="A387" s="3">
        <v>50808</v>
      </c>
      <c r="B387" s="3" t="s">
        <v>837</v>
      </c>
      <c r="C387" s="3"/>
      <c r="D387" s="3" t="s">
        <v>837</v>
      </c>
      <c r="E387" s="3">
        <v>50808</v>
      </c>
    </row>
    <row r="388" spans="1:5" ht="13.8" x14ac:dyDescent="0.3">
      <c r="A388" s="3">
        <v>50901</v>
      </c>
      <c r="B388" s="3" t="s">
        <v>838</v>
      </c>
      <c r="C388" s="3"/>
      <c r="D388" s="3" t="s">
        <v>838</v>
      </c>
      <c r="E388" s="3">
        <v>50901</v>
      </c>
    </row>
    <row r="389" spans="1:5" ht="13.8" x14ac:dyDescent="0.3">
      <c r="A389" s="3">
        <v>50902</v>
      </c>
      <c r="B389" s="3" t="s">
        <v>839</v>
      </c>
      <c r="C389" s="3"/>
      <c r="D389" s="3" t="s">
        <v>839</v>
      </c>
      <c r="E389" s="3">
        <v>50902</v>
      </c>
    </row>
    <row r="390" spans="1:5" ht="13.8" x14ac:dyDescent="0.3">
      <c r="A390" s="3">
        <v>50903</v>
      </c>
      <c r="B390" s="3" t="s">
        <v>840</v>
      </c>
      <c r="C390" s="3"/>
      <c r="D390" s="3" t="s">
        <v>840</v>
      </c>
      <c r="E390" s="3">
        <v>50903</v>
      </c>
    </row>
    <row r="391" spans="1:5" ht="13.8" x14ac:dyDescent="0.3">
      <c r="A391" s="3">
        <v>50904</v>
      </c>
      <c r="B391" s="3" t="s">
        <v>841</v>
      </c>
      <c r="C391" s="3"/>
      <c r="D391" s="3" t="s">
        <v>841</v>
      </c>
      <c r="E391" s="3">
        <v>50904</v>
      </c>
    </row>
    <row r="392" spans="1:5" ht="13.8" x14ac:dyDescent="0.3">
      <c r="A392" s="3">
        <v>50905</v>
      </c>
      <c r="B392" s="3" t="s">
        <v>842</v>
      </c>
      <c r="C392" s="3"/>
      <c r="D392" s="3" t="s">
        <v>842</v>
      </c>
      <c r="E392" s="3">
        <v>50905</v>
      </c>
    </row>
    <row r="393" spans="1:5" ht="13.8" x14ac:dyDescent="0.3">
      <c r="A393" s="3">
        <v>50906</v>
      </c>
      <c r="B393" s="3" t="s">
        <v>843</v>
      </c>
      <c r="C393" s="3"/>
      <c r="D393" s="3" t="s">
        <v>843</v>
      </c>
      <c r="E393" s="3">
        <v>50906</v>
      </c>
    </row>
    <row r="394" spans="1:5" ht="13.8" x14ac:dyDescent="0.3">
      <c r="A394" s="3">
        <v>51001</v>
      </c>
      <c r="B394" s="3" t="s">
        <v>844</v>
      </c>
      <c r="C394" s="3"/>
      <c r="D394" s="3" t="s">
        <v>844</v>
      </c>
      <c r="E394" s="3">
        <v>51001</v>
      </c>
    </row>
    <row r="395" spans="1:5" ht="13.8" x14ac:dyDescent="0.3">
      <c r="A395" s="3">
        <v>51002</v>
      </c>
      <c r="B395" s="3" t="s">
        <v>845</v>
      </c>
      <c r="C395" s="3"/>
      <c r="D395" s="3" t="s">
        <v>845</v>
      </c>
      <c r="E395" s="3">
        <v>51002</v>
      </c>
    </row>
    <row r="396" spans="1:5" ht="13.8" x14ac:dyDescent="0.3">
      <c r="A396" s="3">
        <v>51003</v>
      </c>
      <c r="B396" s="3" t="s">
        <v>1090</v>
      </c>
      <c r="C396" s="3"/>
      <c r="D396" s="3" t="s">
        <v>1090</v>
      </c>
      <c r="E396" s="3">
        <v>51003</v>
      </c>
    </row>
    <row r="397" spans="1:5" ht="13.8" x14ac:dyDescent="0.3">
      <c r="A397" s="3">
        <v>51004</v>
      </c>
      <c r="B397" s="3" t="s">
        <v>846</v>
      </c>
      <c r="C397" s="3"/>
      <c r="D397" s="3" t="s">
        <v>846</v>
      </c>
      <c r="E397" s="3">
        <v>51004</v>
      </c>
    </row>
    <row r="398" spans="1:5" ht="13.8" x14ac:dyDescent="0.3">
      <c r="A398" s="3">
        <v>51101</v>
      </c>
      <c r="B398" s="3" t="s">
        <v>847</v>
      </c>
      <c r="C398" s="3"/>
      <c r="D398" s="3" t="s">
        <v>847</v>
      </c>
      <c r="E398" s="3">
        <v>51101</v>
      </c>
    </row>
    <row r="399" spans="1:5" ht="13.8" x14ac:dyDescent="0.3">
      <c r="A399" s="3">
        <v>51102</v>
      </c>
      <c r="B399" s="3" t="s">
        <v>848</v>
      </c>
      <c r="C399" s="3"/>
      <c r="D399" s="3" t="s">
        <v>848</v>
      </c>
      <c r="E399" s="3">
        <v>51102</v>
      </c>
    </row>
    <row r="400" spans="1:5" ht="13.8" x14ac:dyDescent="0.3">
      <c r="A400" s="3">
        <v>51103</v>
      </c>
      <c r="B400" s="3" t="s">
        <v>995</v>
      </c>
      <c r="C400" s="3"/>
      <c r="D400" s="3" t="s">
        <v>995</v>
      </c>
      <c r="E400" s="3">
        <v>51103</v>
      </c>
    </row>
    <row r="401" spans="1:5" ht="13.8" x14ac:dyDescent="0.3">
      <c r="A401" s="3">
        <v>51104</v>
      </c>
      <c r="B401" s="3" t="s">
        <v>849</v>
      </c>
      <c r="C401" s="3"/>
      <c r="D401" s="3" t="s">
        <v>849</v>
      </c>
      <c r="E401" s="3">
        <v>51104</v>
      </c>
    </row>
    <row r="402" spans="1:5" ht="13.8" x14ac:dyDescent="0.3">
      <c r="A402" s="3">
        <v>51105</v>
      </c>
      <c r="B402" s="3" t="s">
        <v>850</v>
      </c>
      <c r="C402" s="3"/>
      <c r="D402" s="3" t="s">
        <v>850</v>
      </c>
      <c r="E402" s="3">
        <v>51105</v>
      </c>
    </row>
    <row r="403" spans="1:5" ht="13.8" x14ac:dyDescent="0.3">
      <c r="A403" s="3">
        <v>60101</v>
      </c>
      <c r="B403" s="3" t="s">
        <v>851</v>
      </c>
      <c r="C403" s="3"/>
      <c r="D403" s="3" t="s">
        <v>851</v>
      </c>
      <c r="E403" s="3">
        <v>60101</v>
      </c>
    </row>
    <row r="404" spans="1:5" ht="13.8" x14ac:dyDescent="0.3">
      <c r="A404" s="3">
        <v>60102</v>
      </c>
      <c r="B404" s="3" t="s">
        <v>852</v>
      </c>
      <c r="C404" s="3"/>
      <c r="D404" s="3" t="s">
        <v>852</v>
      </c>
      <c r="E404" s="3">
        <v>60102</v>
      </c>
    </row>
    <row r="405" spans="1:5" ht="13.8" x14ac:dyDescent="0.3">
      <c r="A405" s="3">
        <v>60103</v>
      </c>
      <c r="B405" s="3" t="s">
        <v>853</v>
      </c>
      <c r="C405" s="3"/>
      <c r="D405" s="3" t="s">
        <v>853</v>
      </c>
      <c r="E405" s="3">
        <v>60103</v>
      </c>
    </row>
    <row r="406" spans="1:5" ht="13.8" x14ac:dyDescent="0.3">
      <c r="A406" s="3">
        <v>60104</v>
      </c>
      <c r="B406" s="3" t="s">
        <v>854</v>
      </c>
      <c r="C406" s="3"/>
      <c r="D406" s="3" t="s">
        <v>854</v>
      </c>
      <c r="E406" s="3">
        <v>60104</v>
      </c>
    </row>
    <row r="407" spans="1:5" ht="13.8" x14ac:dyDescent="0.3">
      <c r="A407" s="3">
        <v>60105</v>
      </c>
      <c r="B407" s="3" t="s">
        <v>855</v>
      </c>
      <c r="C407" s="3"/>
      <c r="D407" s="3" t="s">
        <v>855</v>
      </c>
      <c r="E407" s="3">
        <v>60105</v>
      </c>
    </row>
    <row r="408" spans="1:5" ht="13.8" x14ac:dyDescent="0.3">
      <c r="A408" s="3">
        <v>60106</v>
      </c>
      <c r="B408" s="3" t="s">
        <v>856</v>
      </c>
      <c r="C408" s="3"/>
      <c r="D408" s="3" t="s">
        <v>856</v>
      </c>
      <c r="E408" s="3">
        <v>60106</v>
      </c>
    </row>
    <row r="409" spans="1:5" ht="13.8" x14ac:dyDescent="0.3">
      <c r="A409" s="3">
        <v>60107</v>
      </c>
      <c r="B409" s="3" t="s">
        <v>857</v>
      </c>
      <c r="C409" s="3"/>
      <c r="D409" s="3" t="s">
        <v>857</v>
      </c>
      <c r="E409" s="3">
        <v>60107</v>
      </c>
    </row>
    <row r="410" spans="1:5" ht="13.8" x14ac:dyDescent="0.3">
      <c r="A410" s="3">
        <v>60108</v>
      </c>
      <c r="B410" s="3" t="s">
        <v>858</v>
      </c>
      <c r="C410" s="3"/>
      <c r="D410" s="3" t="s">
        <v>858</v>
      </c>
      <c r="E410" s="3">
        <v>60108</v>
      </c>
    </row>
    <row r="411" spans="1:5" ht="13.8" x14ac:dyDescent="0.3">
      <c r="A411" s="3">
        <v>60110</v>
      </c>
      <c r="B411" s="3" t="s">
        <v>859</v>
      </c>
      <c r="C411" s="3"/>
      <c r="D411" s="3" t="s">
        <v>859</v>
      </c>
      <c r="E411" s="3">
        <v>60110</v>
      </c>
    </row>
    <row r="412" spans="1:5" ht="13.8" x14ac:dyDescent="0.3">
      <c r="A412" s="3">
        <v>60111</v>
      </c>
      <c r="B412" s="3" t="s">
        <v>860</v>
      </c>
      <c r="C412" s="3"/>
      <c r="D412" s="3" t="s">
        <v>860</v>
      </c>
      <c r="E412" s="3">
        <v>60111</v>
      </c>
    </row>
    <row r="413" spans="1:5" ht="13.8" x14ac:dyDescent="0.3">
      <c r="A413" s="3">
        <v>60112</v>
      </c>
      <c r="B413" s="3" t="s">
        <v>861</v>
      </c>
      <c r="C413" s="3"/>
      <c r="D413" s="3" t="s">
        <v>861</v>
      </c>
      <c r="E413" s="3">
        <v>60112</v>
      </c>
    </row>
    <row r="414" spans="1:5" ht="13.8" x14ac:dyDescent="0.3">
      <c r="A414" s="3">
        <v>60113</v>
      </c>
      <c r="B414" s="3" t="s">
        <v>862</v>
      </c>
      <c r="C414" s="3"/>
      <c r="D414" s="3" t="s">
        <v>862</v>
      </c>
      <c r="E414" s="3">
        <v>60113</v>
      </c>
    </row>
    <row r="415" spans="1:5" ht="13.8" x14ac:dyDescent="0.3">
      <c r="A415" s="3">
        <v>60114</v>
      </c>
      <c r="B415" s="3" t="s">
        <v>863</v>
      </c>
      <c r="C415" s="3"/>
      <c r="D415" s="3" t="s">
        <v>863</v>
      </c>
      <c r="E415" s="3">
        <v>60114</v>
      </c>
    </row>
    <row r="416" spans="1:5" ht="13.8" x14ac:dyDescent="0.3">
      <c r="A416" s="3">
        <v>60115</v>
      </c>
      <c r="B416" s="3" t="s">
        <v>864</v>
      </c>
      <c r="C416" s="3"/>
      <c r="D416" s="3" t="s">
        <v>864</v>
      </c>
      <c r="E416" s="3">
        <v>60115</v>
      </c>
    </row>
    <row r="417" spans="1:5" ht="13.8" x14ac:dyDescent="0.3">
      <c r="A417" s="3">
        <v>60116</v>
      </c>
      <c r="B417" s="3" t="s">
        <v>865</v>
      </c>
      <c r="C417" s="3"/>
      <c r="D417" s="3" t="s">
        <v>865</v>
      </c>
      <c r="E417" s="3">
        <v>60116</v>
      </c>
    </row>
    <row r="418" spans="1:5" ht="13.8" x14ac:dyDescent="0.3">
      <c r="A418" s="3">
        <v>60201</v>
      </c>
      <c r="B418" s="3" t="s">
        <v>866</v>
      </c>
      <c r="C418" s="3"/>
      <c r="D418" s="3" t="s">
        <v>866</v>
      </c>
      <c r="E418" s="3">
        <v>60201</v>
      </c>
    </row>
    <row r="419" spans="1:5" ht="13.8" x14ac:dyDescent="0.3">
      <c r="A419" s="3">
        <v>60202</v>
      </c>
      <c r="B419" s="3" t="s">
        <v>867</v>
      </c>
      <c r="C419" s="3"/>
      <c r="D419" s="3" t="s">
        <v>867</v>
      </c>
      <c r="E419" s="3">
        <v>60202</v>
      </c>
    </row>
    <row r="420" spans="1:5" ht="13.8" x14ac:dyDescent="0.3">
      <c r="A420" s="3">
        <v>60203</v>
      </c>
      <c r="B420" s="3" t="s">
        <v>868</v>
      </c>
      <c r="C420" s="3"/>
      <c r="D420" s="3" t="s">
        <v>868</v>
      </c>
      <c r="E420" s="3">
        <v>60203</v>
      </c>
    </row>
    <row r="421" spans="1:5" ht="13.8" x14ac:dyDescent="0.3">
      <c r="A421" s="3">
        <v>60204</v>
      </c>
      <c r="B421" s="3" t="s">
        <v>869</v>
      </c>
      <c r="C421" s="3"/>
      <c r="D421" s="3" t="s">
        <v>869</v>
      </c>
      <c r="E421" s="3">
        <v>60204</v>
      </c>
    </row>
    <row r="422" spans="1:5" ht="13.8" x14ac:dyDescent="0.3">
      <c r="A422" s="3">
        <v>60205</v>
      </c>
      <c r="B422" s="3" t="s">
        <v>870</v>
      </c>
      <c r="C422" s="3"/>
      <c r="D422" s="3" t="s">
        <v>870</v>
      </c>
      <c r="E422" s="3">
        <v>60205</v>
      </c>
    </row>
    <row r="423" spans="1:5" ht="13.8" x14ac:dyDescent="0.3">
      <c r="A423" s="3">
        <v>60206</v>
      </c>
      <c r="B423" s="3" t="s">
        <v>871</v>
      </c>
      <c r="C423" s="3"/>
      <c r="D423" s="3" t="s">
        <v>871</v>
      </c>
      <c r="E423" s="3">
        <v>60206</v>
      </c>
    </row>
    <row r="424" spans="1:5" ht="13.8" x14ac:dyDescent="0.3">
      <c r="A424" s="3">
        <v>60301</v>
      </c>
      <c r="B424" s="3" t="s">
        <v>872</v>
      </c>
      <c r="C424" s="3"/>
      <c r="D424" s="3" t="s">
        <v>872</v>
      </c>
      <c r="E424" s="3">
        <v>60301</v>
      </c>
    </row>
    <row r="425" spans="1:5" ht="13.8" x14ac:dyDescent="0.3">
      <c r="A425" s="3">
        <v>60302</v>
      </c>
      <c r="B425" s="3" t="s">
        <v>873</v>
      </c>
      <c r="C425" s="3"/>
      <c r="D425" s="3" t="s">
        <v>873</v>
      </c>
      <c r="E425" s="3">
        <v>60302</v>
      </c>
    </row>
    <row r="426" spans="1:5" ht="13.8" x14ac:dyDescent="0.3">
      <c r="A426" s="3">
        <v>60303</v>
      </c>
      <c r="B426" s="3" t="s">
        <v>874</v>
      </c>
      <c r="C426" s="3"/>
      <c r="D426" s="3" t="s">
        <v>874</v>
      </c>
      <c r="E426" s="3">
        <v>60303</v>
      </c>
    </row>
    <row r="427" spans="1:5" ht="13.8" x14ac:dyDescent="0.3">
      <c r="A427" s="3">
        <v>60304</v>
      </c>
      <c r="B427" s="3" t="s">
        <v>875</v>
      </c>
      <c r="C427" s="3"/>
      <c r="D427" s="3" t="s">
        <v>875</v>
      </c>
      <c r="E427" s="3">
        <v>60304</v>
      </c>
    </row>
    <row r="428" spans="1:5" ht="13.8" x14ac:dyDescent="0.3">
      <c r="A428" s="3">
        <v>60305</v>
      </c>
      <c r="B428" s="3" t="s">
        <v>876</v>
      </c>
      <c r="C428" s="3"/>
      <c r="D428" s="3" t="s">
        <v>876</v>
      </c>
      <c r="E428" s="3">
        <v>60305</v>
      </c>
    </row>
    <row r="429" spans="1:5" ht="13.8" x14ac:dyDescent="0.3">
      <c r="A429" s="3">
        <v>60306</v>
      </c>
      <c r="B429" s="3" t="s">
        <v>877</v>
      </c>
      <c r="C429" s="3"/>
      <c r="D429" s="3" t="s">
        <v>877</v>
      </c>
      <c r="E429" s="3">
        <v>60306</v>
      </c>
    </row>
    <row r="430" spans="1:5" ht="13.8" x14ac:dyDescent="0.3">
      <c r="A430" s="3">
        <v>60307</v>
      </c>
      <c r="B430" s="3" t="s">
        <v>878</v>
      </c>
      <c r="C430" s="3"/>
      <c r="D430" s="3" t="s">
        <v>878</v>
      </c>
      <c r="E430" s="3">
        <v>60307</v>
      </c>
    </row>
    <row r="431" spans="1:5" ht="13.8" x14ac:dyDescent="0.3">
      <c r="A431" s="3">
        <v>60308</v>
      </c>
      <c r="B431" s="3" t="s">
        <v>879</v>
      </c>
      <c r="C431" s="3"/>
      <c r="D431" s="3" t="s">
        <v>879</v>
      </c>
      <c r="E431" s="3">
        <v>60308</v>
      </c>
    </row>
    <row r="432" spans="1:5" ht="13.8" x14ac:dyDescent="0.3">
      <c r="A432" s="3">
        <v>60309</v>
      </c>
      <c r="B432" s="3" t="s">
        <v>880</v>
      </c>
      <c r="C432" s="3"/>
      <c r="D432" s="3" t="s">
        <v>880</v>
      </c>
      <c r="E432" s="3">
        <v>60309</v>
      </c>
    </row>
    <row r="433" spans="1:5" ht="13.8" x14ac:dyDescent="0.3">
      <c r="A433" s="3">
        <v>60401</v>
      </c>
      <c r="B433" s="3" t="s">
        <v>881</v>
      </c>
      <c r="C433" s="3"/>
      <c r="D433" s="3" t="s">
        <v>881</v>
      </c>
      <c r="E433" s="3">
        <v>60401</v>
      </c>
    </row>
    <row r="434" spans="1:5" ht="13.8" x14ac:dyDescent="0.3">
      <c r="A434" s="3">
        <v>60402</v>
      </c>
      <c r="B434" s="3" t="s">
        <v>996</v>
      </c>
      <c r="C434" s="3"/>
      <c r="D434" s="3" t="s">
        <v>996</v>
      </c>
      <c r="E434" s="3">
        <v>60402</v>
      </c>
    </row>
    <row r="435" spans="1:5" ht="13.8" x14ac:dyDescent="0.3">
      <c r="A435" s="3">
        <v>60403</v>
      </c>
      <c r="B435" s="3" t="s">
        <v>882</v>
      </c>
      <c r="C435" s="3"/>
      <c r="D435" s="3" t="s">
        <v>882</v>
      </c>
      <c r="E435" s="3">
        <v>60403</v>
      </c>
    </row>
    <row r="436" spans="1:5" ht="13.8" x14ac:dyDescent="0.3">
      <c r="A436" s="3">
        <v>60501</v>
      </c>
      <c r="B436" s="3" t="s">
        <v>883</v>
      </c>
      <c r="C436" s="3"/>
      <c r="D436" s="3" t="s">
        <v>883</v>
      </c>
      <c r="E436" s="3">
        <v>60501</v>
      </c>
    </row>
    <row r="437" spans="1:5" ht="13.8" x14ac:dyDescent="0.3">
      <c r="A437" s="3">
        <v>60502</v>
      </c>
      <c r="B437" s="3" t="s">
        <v>884</v>
      </c>
      <c r="C437" s="3"/>
      <c r="D437" s="3" t="s">
        <v>884</v>
      </c>
      <c r="E437" s="3">
        <v>60502</v>
      </c>
    </row>
    <row r="438" spans="1:5" ht="13.8" x14ac:dyDescent="0.3">
      <c r="A438" s="3">
        <v>60503</v>
      </c>
      <c r="B438" s="3" t="s">
        <v>885</v>
      </c>
      <c r="C438" s="3"/>
      <c r="D438" s="3" t="s">
        <v>885</v>
      </c>
      <c r="E438" s="3">
        <v>60503</v>
      </c>
    </row>
    <row r="439" spans="1:5" ht="13.8" x14ac:dyDescent="0.3">
      <c r="A439" s="3">
        <v>60504</v>
      </c>
      <c r="B439" s="3" t="s">
        <v>886</v>
      </c>
      <c r="C439" s="3"/>
      <c r="D439" s="3" t="s">
        <v>886</v>
      </c>
      <c r="E439" s="3">
        <v>60504</v>
      </c>
    </row>
    <row r="440" spans="1:5" ht="13.8" x14ac:dyDescent="0.3">
      <c r="A440" s="3">
        <v>60505</v>
      </c>
      <c r="B440" s="3" t="s">
        <v>887</v>
      </c>
      <c r="C440" s="3"/>
      <c r="D440" s="3" t="s">
        <v>887</v>
      </c>
      <c r="E440" s="3">
        <v>60505</v>
      </c>
    </row>
    <row r="441" spans="1:5" ht="13.8" x14ac:dyDescent="0.3">
      <c r="A441" s="3">
        <v>60506</v>
      </c>
      <c r="B441" s="3" t="s">
        <v>888</v>
      </c>
      <c r="C441" s="3"/>
      <c r="D441" s="3" t="s">
        <v>888</v>
      </c>
      <c r="E441" s="3">
        <v>60506</v>
      </c>
    </row>
    <row r="442" spans="1:5" ht="13.8" x14ac:dyDescent="0.3">
      <c r="A442" s="3">
        <v>60601</v>
      </c>
      <c r="B442" s="3" t="s">
        <v>997</v>
      </c>
      <c r="C442" s="3"/>
      <c r="D442" s="3" t="s">
        <v>997</v>
      </c>
      <c r="E442" s="3">
        <v>60601</v>
      </c>
    </row>
    <row r="443" spans="1:5" ht="13.8" x14ac:dyDescent="0.3">
      <c r="A443" s="3">
        <v>60602</v>
      </c>
      <c r="B443" s="3" t="s">
        <v>998</v>
      </c>
      <c r="C443" s="3"/>
      <c r="D443" s="3" t="s">
        <v>998</v>
      </c>
      <c r="E443" s="3">
        <v>60602</v>
      </c>
    </row>
    <row r="444" spans="1:5" ht="13.8" x14ac:dyDescent="0.3">
      <c r="A444" s="3">
        <v>60603</v>
      </c>
      <c r="B444" s="3" t="s">
        <v>999</v>
      </c>
      <c r="C444" s="3"/>
      <c r="D444" s="3" t="s">
        <v>999</v>
      </c>
      <c r="E444" s="3">
        <v>60603</v>
      </c>
    </row>
    <row r="445" spans="1:5" ht="13.8" x14ac:dyDescent="0.3">
      <c r="A445" s="3">
        <v>60701</v>
      </c>
      <c r="B445" s="3" t="s">
        <v>889</v>
      </c>
      <c r="C445" s="3"/>
      <c r="D445" s="3" t="s">
        <v>889</v>
      </c>
      <c r="E445" s="3">
        <v>60701</v>
      </c>
    </row>
    <row r="446" spans="1:5" ht="13.8" x14ac:dyDescent="0.3">
      <c r="A446" s="3">
        <v>60703</v>
      </c>
      <c r="B446" s="3" t="s">
        <v>890</v>
      </c>
      <c r="C446" s="3"/>
      <c r="D446" s="3" t="s">
        <v>890</v>
      </c>
      <c r="E446" s="3">
        <v>60703</v>
      </c>
    </row>
    <row r="447" spans="1:5" ht="13.8" x14ac:dyDescent="0.3">
      <c r="A447" s="3">
        <v>60704</v>
      </c>
      <c r="B447" s="3" t="s">
        <v>891</v>
      </c>
      <c r="C447" s="3"/>
      <c r="D447" s="3" t="s">
        <v>891</v>
      </c>
      <c r="E447" s="3">
        <v>60704</v>
      </c>
    </row>
    <row r="448" spans="1:5" ht="13.8" x14ac:dyDescent="0.3">
      <c r="A448" s="3">
        <v>60801</v>
      </c>
      <c r="B448" s="3" t="s">
        <v>892</v>
      </c>
      <c r="C448" s="3"/>
      <c r="D448" s="3" t="s">
        <v>892</v>
      </c>
      <c r="E448" s="3">
        <v>60801</v>
      </c>
    </row>
    <row r="449" spans="1:5" ht="13.8" x14ac:dyDescent="0.3">
      <c r="A449" s="3">
        <v>60802</v>
      </c>
      <c r="B449" s="3" t="s">
        <v>893</v>
      </c>
      <c r="C449" s="3"/>
      <c r="D449" s="3" t="s">
        <v>893</v>
      </c>
      <c r="E449" s="3">
        <v>60802</v>
      </c>
    </row>
    <row r="450" spans="1:5" ht="13.8" x14ac:dyDescent="0.3">
      <c r="A450" s="3">
        <v>60803</v>
      </c>
      <c r="B450" s="3" t="s">
        <v>1000</v>
      </c>
      <c r="C450" s="3"/>
      <c r="D450" s="3" t="s">
        <v>1000</v>
      </c>
      <c r="E450" s="3">
        <v>60803</v>
      </c>
    </row>
    <row r="451" spans="1:5" ht="13.8" x14ac:dyDescent="0.3">
      <c r="A451" s="3">
        <v>60804</v>
      </c>
      <c r="B451" s="3" t="s">
        <v>894</v>
      </c>
      <c r="C451" s="3"/>
      <c r="D451" s="3" t="s">
        <v>894</v>
      </c>
      <c r="E451" s="3">
        <v>60804</v>
      </c>
    </row>
    <row r="452" spans="1:5" ht="13.8" x14ac:dyDescent="0.3">
      <c r="A452" s="3">
        <v>60805</v>
      </c>
      <c r="B452" s="3" t="s">
        <v>895</v>
      </c>
      <c r="C452" s="3"/>
      <c r="D452" s="3" t="s">
        <v>895</v>
      </c>
      <c r="E452" s="3">
        <v>60805</v>
      </c>
    </row>
    <row r="453" spans="1:5" ht="13.8" x14ac:dyDescent="0.3">
      <c r="A453" s="3">
        <v>60806</v>
      </c>
      <c r="B453" s="3" t="s">
        <v>1001</v>
      </c>
      <c r="C453" s="3"/>
      <c r="D453" s="3" t="s">
        <v>1001</v>
      </c>
      <c r="E453" s="3">
        <v>60806</v>
      </c>
    </row>
    <row r="454" spans="1:5" ht="13.8" x14ac:dyDescent="0.3">
      <c r="A454" s="3">
        <v>60901</v>
      </c>
      <c r="B454" s="3" t="s">
        <v>896</v>
      </c>
      <c r="C454" s="3"/>
      <c r="D454" s="3" t="s">
        <v>896</v>
      </c>
      <c r="E454" s="3">
        <v>60901</v>
      </c>
    </row>
    <row r="455" spans="1:5" ht="13.8" x14ac:dyDescent="0.3">
      <c r="A455" s="3">
        <v>61001</v>
      </c>
      <c r="B455" s="3" t="s">
        <v>897</v>
      </c>
      <c r="C455" s="3"/>
      <c r="D455" s="3" t="s">
        <v>897</v>
      </c>
      <c r="E455" s="3">
        <v>61001</v>
      </c>
    </row>
    <row r="456" spans="1:5" ht="13.8" x14ac:dyDescent="0.3">
      <c r="A456" s="3">
        <v>61002</v>
      </c>
      <c r="B456" s="3" t="s">
        <v>898</v>
      </c>
      <c r="C456" s="3"/>
      <c r="D456" s="3" t="s">
        <v>898</v>
      </c>
      <c r="E456" s="3">
        <v>61002</v>
      </c>
    </row>
    <row r="457" spans="1:5" ht="13.8" x14ac:dyDescent="0.3">
      <c r="A457" s="3">
        <v>61003</v>
      </c>
      <c r="B457" s="3" t="s">
        <v>899</v>
      </c>
      <c r="C457" s="3"/>
      <c r="D457" s="3" t="s">
        <v>899</v>
      </c>
      <c r="E457" s="3">
        <v>61003</v>
      </c>
    </row>
    <row r="458" spans="1:5" ht="13.8" x14ac:dyDescent="0.3">
      <c r="A458" s="3">
        <v>61004</v>
      </c>
      <c r="B458" s="3" t="s">
        <v>900</v>
      </c>
      <c r="C458" s="3"/>
      <c r="D458" s="3" t="s">
        <v>900</v>
      </c>
      <c r="E458" s="3">
        <v>61004</v>
      </c>
    </row>
    <row r="459" spans="1:5" ht="13.8" x14ac:dyDescent="0.3">
      <c r="A459" s="3">
        <v>61101</v>
      </c>
      <c r="B459" s="3" t="s">
        <v>901</v>
      </c>
      <c r="C459" s="3"/>
      <c r="D459" s="3" t="s">
        <v>901</v>
      </c>
      <c r="E459" s="3">
        <v>61101</v>
      </c>
    </row>
    <row r="460" spans="1:5" ht="13.8" x14ac:dyDescent="0.3">
      <c r="A460" s="3">
        <v>61102</v>
      </c>
      <c r="B460" s="3" t="s">
        <v>902</v>
      </c>
      <c r="C460" s="3"/>
      <c r="D460" s="3" t="s">
        <v>902</v>
      </c>
      <c r="E460" s="3">
        <v>61102</v>
      </c>
    </row>
    <row r="461" spans="1:5" ht="13.8" x14ac:dyDescent="0.3">
      <c r="A461" s="3">
        <v>61103</v>
      </c>
      <c r="B461" s="3" t="s">
        <v>1002</v>
      </c>
      <c r="C461" s="3"/>
      <c r="D461" s="3" t="s">
        <v>1002</v>
      </c>
      <c r="E461" s="3">
        <v>61103</v>
      </c>
    </row>
    <row r="462" spans="1:5" ht="13.8" x14ac:dyDescent="0.3">
      <c r="A462" s="3">
        <v>61201</v>
      </c>
      <c r="B462" s="3" t="s">
        <v>1003</v>
      </c>
      <c r="C462" s="3"/>
      <c r="D462" s="3" t="s">
        <v>1003</v>
      </c>
      <c r="E462" s="3">
        <v>61201</v>
      </c>
    </row>
    <row r="463" spans="1:5" ht="13.8" x14ac:dyDescent="0.3">
      <c r="A463" s="3">
        <v>61301</v>
      </c>
      <c r="B463" s="3" t="s">
        <v>1004</v>
      </c>
      <c r="C463" s="3"/>
      <c r="D463" s="3" t="s">
        <v>1004</v>
      </c>
      <c r="E463" s="3">
        <v>61301</v>
      </c>
    </row>
    <row r="464" spans="1:5" ht="13.8" x14ac:dyDescent="0.3">
      <c r="A464" s="3">
        <v>70101</v>
      </c>
      <c r="B464" s="3" t="s">
        <v>903</v>
      </c>
      <c r="C464" s="3"/>
      <c r="D464" s="3" t="s">
        <v>903</v>
      </c>
      <c r="E464" s="3">
        <v>70101</v>
      </c>
    </row>
    <row r="465" spans="1:5" ht="13.8" x14ac:dyDescent="0.3">
      <c r="A465" s="3">
        <v>70102</v>
      </c>
      <c r="B465" s="3" t="s">
        <v>904</v>
      </c>
      <c r="C465" s="3"/>
      <c r="D465" s="3" t="s">
        <v>904</v>
      </c>
      <c r="E465" s="3">
        <v>70102</v>
      </c>
    </row>
    <row r="466" spans="1:5" ht="13.8" x14ac:dyDescent="0.3">
      <c r="A466" s="3">
        <v>70103</v>
      </c>
      <c r="B466" s="3" t="s">
        <v>905</v>
      </c>
      <c r="C466" s="3"/>
      <c r="D466" s="3" t="s">
        <v>905</v>
      </c>
      <c r="E466" s="3">
        <v>70103</v>
      </c>
    </row>
    <row r="467" spans="1:5" ht="13.8" x14ac:dyDescent="0.3">
      <c r="A467" s="3">
        <v>70104</v>
      </c>
      <c r="B467" s="3" t="s">
        <v>906</v>
      </c>
      <c r="C467" s="3"/>
      <c r="D467" s="3" t="s">
        <v>906</v>
      </c>
      <c r="E467" s="3">
        <v>70104</v>
      </c>
    </row>
    <row r="468" spans="1:5" ht="13.8" x14ac:dyDescent="0.3">
      <c r="A468" s="3">
        <v>70201</v>
      </c>
      <c r="B468" s="3" t="s">
        <v>907</v>
      </c>
      <c r="C468" s="3"/>
      <c r="D468" s="3" t="s">
        <v>907</v>
      </c>
      <c r="E468" s="3">
        <v>70201</v>
      </c>
    </row>
    <row r="469" spans="1:5" ht="13.8" x14ac:dyDescent="0.3">
      <c r="A469" s="3">
        <v>70202</v>
      </c>
      <c r="B469" s="3" t="s">
        <v>908</v>
      </c>
      <c r="C469" s="3"/>
      <c r="D469" s="3" t="s">
        <v>908</v>
      </c>
      <c r="E469" s="3">
        <v>70202</v>
      </c>
    </row>
    <row r="470" spans="1:5" ht="13.8" x14ac:dyDescent="0.3">
      <c r="A470" s="3">
        <v>70203</v>
      </c>
      <c r="B470" s="3" t="s">
        <v>1005</v>
      </c>
      <c r="C470" s="3"/>
      <c r="D470" s="3" t="s">
        <v>1005</v>
      </c>
      <c r="E470" s="3">
        <v>70203</v>
      </c>
    </row>
    <row r="471" spans="1:5" ht="13.8" x14ac:dyDescent="0.3">
      <c r="A471" s="3">
        <v>70204</v>
      </c>
      <c r="B471" s="3" t="s">
        <v>909</v>
      </c>
      <c r="C471" s="3"/>
      <c r="D471" s="3" t="s">
        <v>909</v>
      </c>
      <c r="E471" s="3">
        <v>70204</v>
      </c>
    </row>
    <row r="472" spans="1:5" ht="13.8" x14ac:dyDescent="0.3">
      <c r="A472" s="3">
        <v>70205</v>
      </c>
      <c r="B472" s="3" t="s">
        <v>910</v>
      </c>
      <c r="C472" s="3"/>
      <c r="D472" s="3" t="s">
        <v>910</v>
      </c>
      <c r="E472" s="3">
        <v>70205</v>
      </c>
    </row>
    <row r="473" spans="1:5" ht="13.8" x14ac:dyDescent="0.3">
      <c r="A473" s="3">
        <v>70206</v>
      </c>
      <c r="B473" s="3" t="s">
        <v>911</v>
      </c>
      <c r="C473" s="3"/>
      <c r="D473" s="3" t="s">
        <v>911</v>
      </c>
      <c r="E473" s="3">
        <v>70206</v>
      </c>
    </row>
    <row r="474" spans="1:5" ht="13.8" x14ac:dyDescent="0.3">
      <c r="A474" s="3">
        <v>70207</v>
      </c>
      <c r="B474" s="3" t="s">
        <v>1091</v>
      </c>
      <c r="C474" s="3"/>
      <c r="D474" s="3" t="s">
        <v>1091</v>
      </c>
      <c r="E474" s="3">
        <v>70207</v>
      </c>
    </row>
    <row r="475" spans="1:5" ht="13.8" x14ac:dyDescent="0.3">
      <c r="A475" s="3">
        <v>70301</v>
      </c>
      <c r="B475" s="3" t="s">
        <v>912</v>
      </c>
      <c r="C475" s="3"/>
      <c r="D475" s="3" t="s">
        <v>912</v>
      </c>
      <c r="E475" s="3">
        <v>70301</v>
      </c>
    </row>
    <row r="476" spans="1:5" ht="13.8" x14ac:dyDescent="0.3">
      <c r="A476" s="3">
        <v>70302</v>
      </c>
      <c r="B476" s="3" t="s">
        <v>913</v>
      </c>
      <c r="C476" s="3"/>
      <c r="D476" s="3" t="s">
        <v>913</v>
      </c>
      <c r="E476" s="3">
        <v>70302</v>
      </c>
    </row>
    <row r="477" spans="1:5" ht="13.8" x14ac:dyDescent="0.3">
      <c r="A477" s="3">
        <v>70303</v>
      </c>
      <c r="B477" s="3" t="s">
        <v>914</v>
      </c>
      <c r="C477" s="3"/>
      <c r="D477" s="3" t="s">
        <v>914</v>
      </c>
      <c r="E477" s="3">
        <v>70303</v>
      </c>
    </row>
    <row r="478" spans="1:5" ht="13.8" x14ac:dyDescent="0.3">
      <c r="A478" s="3">
        <v>70304</v>
      </c>
      <c r="B478" s="3" t="s">
        <v>915</v>
      </c>
      <c r="C478" s="3"/>
      <c r="D478" s="3" t="s">
        <v>915</v>
      </c>
      <c r="E478" s="3">
        <v>70304</v>
      </c>
    </row>
    <row r="479" spans="1:5" ht="13.8" x14ac:dyDescent="0.3">
      <c r="A479" s="3">
        <v>70305</v>
      </c>
      <c r="B479" s="3" t="s">
        <v>1006</v>
      </c>
      <c r="C479" s="3"/>
      <c r="D479" s="3" t="s">
        <v>1006</v>
      </c>
      <c r="E479" s="3">
        <v>70305</v>
      </c>
    </row>
    <row r="480" spans="1:5" ht="13.8" x14ac:dyDescent="0.3">
      <c r="A480" s="3">
        <v>70306</v>
      </c>
      <c r="B480" s="3" t="s">
        <v>916</v>
      </c>
      <c r="C480" s="3"/>
      <c r="D480" s="3" t="s">
        <v>916</v>
      </c>
      <c r="E480" s="3">
        <v>70306</v>
      </c>
    </row>
    <row r="481" spans="1:5" ht="13.8" x14ac:dyDescent="0.3">
      <c r="A481" s="3">
        <v>70307</v>
      </c>
      <c r="B481" s="3" t="s">
        <v>917</v>
      </c>
      <c r="C481" s="3"/>
      <c r="D481" s="3" t="s">
        <v>917</v>
      </c>
      <c r="E481" s="3">
        <v>70307</v>
      </c>
    </row>
    <row r="482" spans="1:5" ht="13.8" x14ac:dyDescent="0.3">
      <c r="A482" s="3">
        <v>70401</v>
      </c>
      <c r="B482" s="3" t="s">
        <v>918</v>
      </c>
      <c r="C482" s="3"/>
      <c r="D482" s="3" t="s">
        <v>918</v>
      </c>
      <c r="E482" s="3">
        <v>70401</v>
      </c>
    </row>
    <row r="483" spans="1:5" ht="13.8" x14ac:dyDescent="0.3">
      <c r="A483" s="3">
        <v>70402</v>
      </c>
      <c r="B483" s="3" t="s">
        <v>919</v>
      </c>
      <c r="C483" s="3"/>
      <c r="D483" s="3" t="s">
        <v>919</v>
      </c>
      <c r="E483" s="3">
        <v>70402</v>
      </c>
    </row>
    <row r="484" spans="1:5" ht="13.8" x14ac:dyDescent="0.3">
      <c r="A484" s="3">
        <v>70403</v>
      </c>
      <c r="B484" s="3" t="s">
        <v>920</v>
      </c>
      <c r="C484" s="3"/>
      <c r="D484" s="3" t="s">
        <v>920</v>
      </c>
      <c r="E484" s="3">
        <v>70403</v>
      </c>
    </row>
    <row r="485" spans="1:5" ht="13.8" x14ac:dyDescent="0.3">
      <c r="A485" s="3">
        <v>70404</v>
      </c>
      <c r="B485" s="3" t="s">
        <v>921</v>
      </c>
      <c r="C485" s="3"/>
      <c r="D485" s="3" t="s">
        <v>921</v>
      </c>
      <c r="E485" s="3">
        <v>70404</v>
      </c>
    </row>
    <row r="486" spans="1:5" ht="13.8" x14ac:dyDescent="0.3">
      <c r="A486" s="3">
        <v>70501</v>
      </c>
      <c r="B486" s="3" t="s">
        <v>922</v>
      </c>
      <c r="C486" s="3"/>
      <c r="D486" s="3" t="s">
        <v>922</v>
      </c>
      <c r="E486" s="3">
        <v>70501</v>
      </c>
    </row>
    <row r="487" spans="1:5" ht="13.8" x14ac:dyDescent="0.3">
      <c r="A487" s="3">
        <v>70502</v>
      </c>
      <c r="B487" s="3" t="s">
        <v>923</v>
      </c>
      <c r="C487" s="3"/>
      <c r="D487" s="3" t="s">
        <v>923</v>
      </c>
      <c r="E487" s="3">
        <v>70502</v>
      </c>
    </row>
    <row r="488" spans="1:5" ht="13.8" x14ac:dyDescent="0.3">
      <c r="A488" s="3">
        <v>70503</v>
      </c>
      <c r="B488" s="3" t="s">
        <v>924</v>
      </c>
      <c r="C488" s="3"/>
      <c r="D488" s="3" t="s">
        <v>924</v>
      </c>
      <c r="E488" s="3">
        <v>70503</v>
      </c>
    </row>
    <row r="489" spans="1:5" ht="13.8" x14ac:dyDescent="0.3">
      <c r="A489" s="3">
        <v>70601</v>
      </c>
      <c r="B489" s="3" t="s">
        <v>925</v>
      </c>
      <c r="C489" s="3"/>
      <c r="D489" s="3" t="s">
        <v>925</v>
      </c>
      <c r="E489" s="3">
        <v>70601</v>
      </c>
    </row>
    <row r="490" spans="1:5" ht="13.8" x14ac:dyDescent="0.3">
      <c r="A490" s="3">
        <v>70602</v>
      </c>
      <c r="B490" s="3" t="s">
        <v>926</v>
      </c>
      <c r="C490" s="3"/>
      <c r="D490" s="3" t="s">
        <v>926</v>
      </c>
      <c r="E490" s="3">
        <v>70602</v>
      </c>
    </row>
    <row r="491" spans="1:5" ht="13.8" x14ac:dyDescent="0.3">
      <c r="A491" s="3">
        <v>70603</v>
      </c>
      <c r="B491" s="3" t="s">
        <v>927</v>
      </c>
      <c r="C491" s="3"/>
      <c r="D491" s="3" t="s">
        <v>927</v>
      </c>
      <c r="E491" s="3">
        <v>70603</v>
      </c>
    </row>
    <row r="492" spans="1:5" ht="13.8" x14ac:dyDescent="0.3">
      <c r="A492" s="3">
        <v>70604</v>
      </c>
      <c r="B492" s="3" t="s">
        <v>928</v>
      </c>
      <c r="C492" s="3"/>
      <c r="D492" s="3" t="s">
        <v>928</v>
      </c>
      <c r="E492" s="3">
        <v>70604</v>
      </c>
    </row>
    <row r="493" spans="1:5" ht="13.8" x14ac:dyDescent="0.3">
      <c r="A493" s="4">
        <v>70605</v>
      </c>
      <c r="B493" s="3" t="s">
        <v>929</v>
      </c>
      <c r="C493" s="3"/>
      <c r="D493" s="3" t="s">
        <v>929</v>
      </c>
      <c r="E493" s="4">
        <v>70605</v>
      </c>
    </row>
  </sheetData>
  <sheetProtection algorithmName="SHA-512" hashValue="ObNW77PhvQAvuv+ntUDauh/bGrwh6c674ta7YxX2FrWhFwJFR8fuFBBZ7BHyEgmKyLnSB0P8PtP4cLGE+LQ8/w==" saltValue="EMhqWgR55FlTwq9uyz3UsA==" spinCount="100000" sheet="1" objects="1" scenarios="1" sort="0" autoFilter="0" pivotTables="0"/>
  <mergeCells count="2">
    <mergeCell ref="W1:W2"/>
    <mergeCell ref="X1:X2"/>
  </mergeCells>
  <pageMargins left="0.25" right="0.25" top="0.16" bottom="0.17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6">
    <tabColor theme="7" tint="0.79998168889431442"/>
    <pageSetUpPr fitToPage="1"/>
  </sheetPr>
  <dimension ref="B1:N41"/>
  <sheetViews>
    <sheetView showGridLines="0" showRuler="0" zoomScale="90" zoomScaleNormal="90" zoomScalePageLayoutView="90" workbookViewId="0"/>
  </sheetViews>
  <sheetFormatPr baseColWidth="10" defaultColWidth="11.44140625" defaultRowHeight="14.4" x14ac:dyDescent="0.3"/>
  <cols>
    <col min="1" max="1" width="7.5546875" style="47" customWidth="1"/>
    <col min="2" max="2" width="4.6640625" style="71" hidden="1" customWidth="1"/>
    <col min="3" max="3" width="43.6640625" style="47" customWidth="1"/>
    <col min="4" max="4" width="5.33203125" style="71" customWidth="1"/>
    <col min="5" max="13" width="10.6640625" style="47" customWidth="1"/>
    <col min="14" max="14" width="20.88671875" style="47" customWidth="1"/>
    <col min="15" max="16384" width="11.44140625" style="47"/>
  </cols>
  <sheetData>
    <row r="1" spans="2:14" ht="18" customHeight="1" x14ac:dyDescent="0.4">
      <c r="B1" s="6">
        <v>1</v>
      </c>
      <c r="C1" s="263" t="s">
        <v>353</v>
      </c>
      <c r="D1" s="304"/>
      <c r="E1" s="305"/>
      <c r="F1" s="305"/>
      <c r="G1" s="305"/>
      <c r="H1" s="305"/>
      <c r="I1" s="306"/>
      <c r="J1" s="306"/>
      <c r="K1" s="48"/>
      <c r="L1" s="48"/>
      <c r="M1" s="48"/>
      <c r="N1" s="48"/>
    </row>
    <row r="2" spans="2:14" ht="18.600000000000001" x14ac:dyDescent="0.3">
      <c r="B2" s="6">
        <v>2</v>
      </c>
      <c r="C2" s="46" t="s">
        <v>495</v>
      </c>
      <c r="D2" s="304"/>
      <c r="E2" s="265"/>
      <c r="F2" s="265"/>
      <c r="G2" s="265"/>
      <c r="H2" s="265"/>
      <c r="I2" s="265"/>
      <c r="J2" s="265"/>
      <c r="K2" s="265"/>
      <c r="L2" s="265"/>
      <c r="M2" s="265"/>
    </row>
    <row r="3" spans="2:14" ht="19.2" thickBot="1" x14ac:dyDescent="0.35">
      <c r="B3" s="6">
        <v>3</v>
      </c>
      <c r="C3" s="46" t="s">
        <v>1891</v>
      </c>
      <c r="D3" s="308"/>
      <c r="E3" s="307"/>
      <c r="F3" s="307"/>
      <c r="G3" s="307"/>
      <c r="H3" s="307"/>
      <c r="I3" s="307"/>
      <c r="J3" s="307"/>
      <c r="K3" s="307"/>
      <c r="L3" s="307"/>
      <c r="M3" s="307"/>
    </row>
    <row r="4" spans="2:14" ht="33" customHeight="1" thickTop="1" x14ac:dyDescent="0.3">
      <c r="B4" s="6">
        <v>4</v>
      </c>
      <c r="C4" s="595" t="s">
        <v>496</v>
      </c>
      <c r="D4" s="50"/>
      <c r="E4" s="626" t="s">
        <v>497</v>
      </c>
      <c r="F4" s="619"/>
      <c r="G4" s="660"/>
      <c r="H4" s="659" t="s">
        <v>426</v>
      </c>
      <c r="I4" s="619"/>
      <c r="J4" s="660"/>
      <c r="K4" s="659" t="s">
        <v>427</v>
      </c>
      <c r="L4" s="619"/>
      <c r="M4" s="619"/>
    </row>
    <row r="5" spans="2:14" ht="23.25" customHeight="1" thickBot="1" x14ac:dyDescent="0.35">
      <c r="B5" s="6">
        <v>5</v>
      </c>
      <c r="C5" s="596"/>
      <c r="D5" s="51"/>
      <c r="E5" s="266" t="s">
        <v>0</v>
      </c>
      <c r="F5" s="309" t="s">
        <v>118</v>
      </c>
      <c r="G5" s="268" t="s">
        <v>119</v>
      </c>
      <c r="H5" s="271" t="s">
        <v>0</v>
      </c>
      <c r="I5" s="309" t="s">
        <v>118</v>
      </c>
      <c r="J5" s="310" t="s">
        <v>119</v>
      </c>
      <c r="K5" s="268" t="s">
        <v>0</v>
      </c>
      <c r="L5" s="309" t="s">
        <v>118</v>
      </c>
      <c r="M5" s="268" t="s">
        <v>119</v>
      </c>
    </row>
    <row r="6" spans="2:14" ht="18" customHeight="1" thickTop="1" thickBot="1" x14ac:dyDescent="0.35">
      <c r="B6" s="6">
        <v>6</v>
      </c>
      <c r="C6" s="501" t="s">
        <v>0</v>
      </c>
      <c r="D6" s="502" t="str">
        <f>IF(OR(F6&gt;'CUADRO 1'!E5,G6&gt;'CUADRO 1'!F5),"/*/","")</f>
        <v/>
      </c>
      <c r="E6" s="311">
        <f>+F6+G6</f>
        <v>0</v>
      </c>
      <c r="F6" s="312">
        <f>SUM(F7:F35)</f>
        <v>0</v>
      </c>
      <c r="G6" s="313">
        <f>SUM(G7:G35)</f>
        <v>0</v>
      </c>
      <c r="H6" s="314">
        <f>+I6+J6</f>
        <v>0</v>
      </c>
      <c r="I6" s="312">
        <f>SUM(I7:I35)</f>
        <v>0</v>
      </c>
      <c r="J6" s="315">
        <f>SUM(J7:J35)</f>
        <v>0</v>
      </c>
      <c r="K6" s="313">
        <f>+L6+M6</f>
        <v>0</v>
      </c>
      <c r="L6" s="312">
        <f>SUM(L7:L35)</f>
        <v>0</v>
      </c>
      <c r="M6" s="313">
        <f>SUM(M7:M35)</f>
        <v>0</v>
      </c>
      <c r="N6" s="655" t="str">
        <f>IF(D6="/*/","/*/ = El dato indicado en Extranjeros (hombres o mujeres) es mayor al total del Cuadro 1.","")</f>
        <v/>
      </c>
    </row>
    <row r="7" spans="2:14" ht="18" customHeight="1" x14ac:dyDescent="0.3">
      <c r="B7" s="6">
        <v>7</v>
      </c>
      <c r="C7" s="577" t="s">
        <v>166</v>
      </c>
      <c r="D7" s="316" t="str">
        <f>IF(OR(I7&gt;F7,L7&gt;F7,J7&gt;G7,M7&gt;G7),"**","")</f>
        <v/>
      </c>
      <c r="E7" s="116">
        <f>+F7+G7</f>
        <v>0</v>
      </c>
      <c r="F7" s="425"/>
      <c r="G7" s="426"/>
      <c r="H7" s="282">
        <f>+I7+J7</f>
        <v>0</v>
      </c>
      <c r="I7" s="425"/>
      <c r="J7" s="434"/>
      <c r="K7" s="126">
        <f>+L7+M7</f>
        <v>0</v>
      </c>
      <c r="L7" s="425"/>
      <c r="M7" s="426"/>
      <c r="N7" s="655"/>
    </row>
    <row r="8" spans="2:14" ht="18" customHeight="1" x14ac:dyDescent="0.3">
      <c r="B8" s="6">
        <v>8</v>
      </c>
      <c r="C8" s="578" t="s">
        <v>152</v>
      </c>
      <c r="D8" s="317" t="str">
        <f t="shared" ref="D8:D35" si="0">IF(OR(I8&gt;F8,L8&gt;F8,J8&gt;G8,M8&gt;G8),"**","")</f>
        <v/>
      </c>
      <c r="E8" s="216">
        <f>+F8+G8</f>
        <v>0</v>
      </c>
      <c r="F8" s="406"/>
      <c r="G8" s="427"/>
      <c r="H8" s="285">
        <f>+I8+J8</f>
        <v>0</v>
      </c>
      <c r="I8" s="406"/>
      <c r="J8" s="435"/>
      <c r="K8" s="318">
        <f>+L8+M8</f>
        <v>0</v>
      </c>
      <c r="L8" s="406"/>
      <c r="M8" s="427"/>
      <c r="N8" s="655"/>
    </row>
    <row r="9" spans="2:14" ht="18" customHeight="1" x14ac:dyDescent="0.3">
      <c r="B9" s="6">
        <v>9</v>
      </c>
      <c r="C9" s="578" t="s">
        <v>164</v>
      </c>
      <c r="D9" s="317" t="str">
        <f t="shared" si="0"/>
        <v/>
      </c>
      <c r="E9" s="216">
        <f t="shared" ref="E9:E35" si="1">+F9+G9</f>
        <v>0</v>
      </c>
      <c r="F9" s="406"/>
      <c r="G9" s="427"/>
      <c r="H9" s="285">
        <f t="shared" ref="H9:H35" si="2">+I9+J9</f>
        <v>0</v>
      </c>
      <c r="I9" s="406"/>
      <c r="J9" s="435"/>
      <c r="K9" s="318">
        <f t="shared" ref="K9:K35" si="3">+L9+M9</f>
        <v>0</v>
      </c>
      <c r="L9" s="406"/>
      <c r="M9" s="427"/>
      <c r="N9" s="655"/>
    </row>
    <row r="10" spans="2:14" ht="18" customHeight="1" x14ac:dyDescent="0.3">
      <c r="B10" s="6">
        <v>10</v>
      </c>
      <c r="C10" s="578" t="s">
        <v>169</v>
      </c>
      <c r="D10" s="317" t="str">
        <f t="shared" si="0"/>
        <v/>
      </c>
      <c r="E10" s="216">
        <f t="shared" si="1"/>
        <v>0</v>
      </c>
      <c r="F10" s="406"/>
      <c r="G10" s="427"/>
      <c r="H10" s="285">
        <f t="shared" si="2"/>
        <v>0</v>
      </c>
      <c r="I10" s="406"/>
      <c r="J10" s="435"/>
      <c r="K10" s="318">
        <f t="shared" si="3"/>
        <v>0</v>
      </c>
      <c r="L10" s="406"/>
      <c r="M10" s="427"/>
      <c r="N10" s="655"/>
    </row>
    <row r="11" spans="2:14" ht="18" customHeight="1" x14ac:dyDescent="0.3">
      <c r="B11" s="6">
        <v>11</v>
      </c>
      <c r="C11" s="578" t="s">
        <v>149</v>
      </c>
      <c r="D11" s="317" t="str">
        <f t="shared" si="0"/>
        <v/>
      </c>
      <c r="E11" s="216">
        <f t="shared" si="1"/>
        <v>0</v>
      </c>
      <c r="F11" s="406"/>
      <c r="G11" s="427"/>
      <c r="H11" s="285">
        <f t="shared" si="2"/>
        <v>0</v>
      </c>
      <c r="I11" s="406"/>
      <c r="J11" s="435"/>
      <c r="K11" s="318">
        <f t="shared" si="3"/>
        <v>0</v>
      </c>
      <c r="L11" s="406"/>
      <c r="M11" s="427"/>
      <c r="N11" s="655"/>
    </row>
    <row r="12" spans="2:14" ht="18" customHeight="1" x14ac:dyDescent="0.3">
      <c r="B12" s="6">
        <v>12</v>
      </c>
      <c r="C12" s="578" t="s">
        <v>165</v>
      </c>
      <c r="D12" s="317" t="str">
        <f t="shared" si="0"/>
        <v/>
      </c>
      <c r="E12" s="216">
        <f t="shared" si="1"/>
        <v>0</v>
      </c>
      <c r="F12" s="406"/>
      <c r="G12" s="427"/>
      <c r="H12" s="285">
        <f t="shared" si="2"/>
        <v>0</v>
      </c>
      <c r="I12" s="406"/>
      <c r="J12" s="435"/>
      <c r="K12" s="318">
        <f t="shared" si="3"/>
        <v>0</v>
      </c>
      <c r="L12" s="406"/>
      <c r="M12" s="427"/>
      <c r="N12" s="655"/>
    </row>
    <row r="13" spans="2:14" ht="18" customHeight="1" x14ac:dyDescent="0.3">
      <c r="B13" s="6">
        <v>13</v>
      </c>
      <c r="C13" s="578" t="s">
        <v>161</v>
      </c>
      <c r="D13" s="317" t="str">
        <f t="shared" si="0"/>
        <v/>
      </c>
      <c r="E13" s="216">
        <f t="shared" si="1"/>
        <v>0</v>
      </c>
      <c r="F13" s="406"/>
      <c r="G13" s="427"/>
      <c r="H13" s="285">
        <f t="shared" si="2"/>
        <v>0</v>
      </c>
      <c r="I13" s="406"/>
      <c r="J13" s="435"/>
      <c r="K13" s="318">
        <f t="shared" si="3"/>
        <v>0</v>
      </c>
      <c r="L13" s="406"/>
      <c r="M13" s="427"/>
      <c r="N13" s="655"/>
    </row>
    <row r="14" spans="2:14" ht="18" customHeight="1" x14ac:dyDescent="0.3">
      <c r="B14" s="6">
        <v>14</v>
      </c>
      <c r="C14" s="578" t="s">
        <v>158</v>
      </c>
      <c r="D14" s="317" t="str">
        <f t="shared" si="0"/>
        <v/>
      </c>
      <c r="E14" s="216">
        <f t="shared" si="1"/>
        <v>0</v>
      </c>
      <c r="F14" s="406"/>
      <c r="G14" s="427"/>
      <c r="H14" s="285">
        <f t="shared" si="2"/>
        <v>0</v>
      </c>
      <c r="I14" s="406"/>
      <c r="J14" s="435"/>
      <c r="K14" s="318">
        <f t="shared" si="3"/>
        <v>0</v>
      </c>
      <c r="L14" s="406"/>
      <c r="M14" s="427"/>
      <c r="N14" s="403"/>
    </row>
    <row r="15" spans="2:14" ht="18" customHeight="1" x14ac:dyDescent="0.3">
      <c r="B15" s="6">
        <v>15</v>
      </c>
      <c r="C15" s="578" t="s">
        <v>162</v>
      </c>
      <c r="D15" s="317" t="str">
        <f t="shared" si="0"/>
        <v/>
      </c>
      <c r="E15" s="216">
        <f t="shared" si="1"/>
        <v>0</v>
      </c>
      <c r="F15" s="406"/>
      <c r="G15" s="427"/>
      <c r="H15" s="285">
        <f t="shared" si="2"/>
        <v>0</v>
      </c>
      <c r="I15" s="406"/>
      <c r="J15" s="435"/>
      <c r="K15" s="318">
        <f t="shared" si="3"/>
        <v>0</v>
      </c>
      <c r="L15" s="406"/>
      <c r="M15" s="427"/>
      <c r="N15" s="655" t="str">
        <f>IF(OR(D7="**",D8="**",D9="**",D10="**",D11="**",D12="**",D13="**",D14="**",D15="**",D16="**",D17="**",D18="**",D19="**",D20="**",D21="**",D22="**",D23="**",D24="**",D25="**",D26="**",D27="**",D28="**",D29="**",D30="**",D31="**",D32="**",D33="**",D34="**",D35="**",),"** = El dato indicado en Refugiados o en Solicitante de Asilo, es mayor a lo indicado en Extranjeros.","")</f>
        <v/>
      </c>
    </row>
    <row r="16" spans="2:14" ht="18" customHeight="1" x14ac:dyDescent="0.3">
      <c r="B16" s="6">
        <v>16</v>
      </c>
      <c r="C16" s="578" t="s">
        <v>155</v>
      </c>
      <c r="D16" s="317" t="str">
        <f t="shared" si="0"/>
        <v/>
      </c>
      <c r="E16" s="216">
        <f t="shared" si="1"/>
        <v>0</v>
      </c>
      <c r="F16" s="406"/>
      <c r="G16" s="427"/>
      <c r="H16" s="285">
        <f t="shared" si="2"/>
        <v>0</v>
      </c>
      <c r="I16" s="406"/>
      <c r="J16" s="435"/>
      <c r="K16" s="318">
        <f t="shared" si="3"/>
        <v>0</v>
      </c>
      <c r="L16" s="406"/>
      <c r="M16" s="427"/>
      <c r="N16" s="655"/>
    </row>
    <row r="17" spans="2:14" ht="18" customHeight="1" x14ac:dyDescent="0.3">
      <c r="B17" s="6">
        <v>17</v>
      </c>
      <c r="C17" s="578" t="s">
        <v>150</v>
      </c>
      <c r="D17" s="317" t="str">
        <f t="shared" si="0"/>
        <v/>
      </c>
      <c r="E17" s="216">
        <f t="shared" si="1"/>
        <v>0</v>
      </c>
      <c r="F17" s="406"/>
      <c r="G17" s="427"/>
      <c r="H17" s="285">
        <f t="shared" si="2"/>
        <v>0</v>
      </c>
      <c r="I17" s="406"/>
      <c r="J17" s="435"/>
      <c r="K17" s="318">
        <f t="shared" si="3"/>
        <v>0</v>
      </c>
      <c r="L17" s="406"/>
      <c r="M17" s="427"/>
      <c r="N17" s="655"/>
    </row>
    <row r="18" spans="2:14" ht="18" customHeight="1" x14ac:dyDescent="0.3">
      <c r="B18" s="6">
        <v>18</v>
      </c>
      <c r="C18" s="578" t="s">
        <v>153</v>
      </c>
      <c r="D18" s="317" t="str">
        <f t="shared" si="0"/>
        <v/>
      </c>
      <c r="E18" s="216">
        <f t="shared" si="1"/>
        <v>0</v>
      </c>
      <c r="F18" s="406"/>
      <c r="G18" s="427"/>
      <c r="H18" s="285">
        <f t="shared" si="2"/>
        <v>0</v>
      </c>
      <c r="I18" s="406"/>
      <c r="J18" s="435"/>
      <c r="K18" s="318">
        <f t="shared" si="3"/>
        <v>0</v>
      </c>
      <c r="L18" s="406"/>
      <c r="M18" s="427"/>
      <c r="N18" s="655"/>
    </row>
    <row r="19" spans="2:14" ht="18" customHeight="1" x14ac:dyDescent="0.3">
      <c r="B19" s="6">
        <v>19</v>
      </c>
      <c r="C19" s="578" t="s">
        <v>171</v>
      </c>
      <c r="D19" s="317" t="str">
        <f t="shared" si="0"/>
        <v/>
      </c>
      <c r="E19" s="216">
        <f t="shared" si="1"/>
        <v>0</v>
      </c>
      <c r="F19" s="406"/>
      <c r="G19" s="427"/>
      <c r="H19" s="285">
        <f t="shared" si="2"/>
        <v>0</v>
      </c>
      <c r="I19" s="406"/>
      <c r="J19" s="435"/>
      <c r="K19" s="318">
        <f t="shared" si="3"/>
        <v>0</v>
      </c>
      <c r="L19" s="406"/>
      <c r="M19" s="427"/>
      <c r="N19" s="655"/>
    </row>
    <row r="20" spans="2:14" ht="18" customHeight="1" x14ac:dyDescent="0.3">
      <c r="B20" s="6">
        <v>20</v>
      </c>
      <c r="C20" s="578" t="s">
        <v>160</v>
      </c>
      <c r="D20" s="317" t="str">
        <f t="shared" si="0"/>
        <v/>
      </c>
      <c r="E20" s="216">
        <f t="shared" si="1"/>
        <v>0</v>
      </c>
      <c r="F20" s="406"/>
      <c r="G20" s="427"/>
      <c r="H20" s="285">
        <f t="shared" si="2"/>
        <v>0</v>
      </c>
      <c r="I20" s="406"/>
      <c r="J20" s="435"/>
      <c r="K20" s="318">
        <f t="shared" si="3"/>
        <v>0</v>
      </c>
      <c r="L20" s="406"/>
      <c r="M20" s="427"/>
      <c r="N20" s="655"/>
    </row>
    <row r="21" spans="2:14" ht="18" customHeight="1" x14ac:dyDescent="0.3">
      <c r="B21" s="6">
        <v>21</v>
      </c>
      <c r="C21" s="578" t="s">
        <v>154</v>
      </c>
      <c r="D21" s="317" t="str">
        <f t="shared" si="0"/>
        <v/>
      </c>
      <c r="E21" s="216">
        <f t="shared" si="1"/>
        <v>0</v>
      </c>
      <c r="F21" s="406"/>
      <c r="G21" s="427"/>
      <c r="H21" s="285">
        <f t="shared" si="2"/>
        <v>0</v>
      </c>
      <c r="I21" s="406"/>
      <c r="J21" s="435"/>
      <c r="K21" s="318">
        <f t="shared" si="3"/>
        <v>0</v>
      </c>
      <c r="L21" s="406"/>
      <c r="M21" s="427"/>
    </row>
    <row r="22" spans="2:14" ht="18" customHeight="1" x14ac:dyDescent="0.3">
      <c r="B22" s="6">
        <v>22</v>
      </c>
      <c r="C22" s="578" t="s">
        <v>151</v>
      </c>
      <c r="D22" s="317" t="str">
        <f t="shared" si="0"/>
        <v/>
      </c>
      <c r="E22" s="216">
        <f t="shared" si="1"/>
        <v>0</v>
      </c>
      <c r="F22" s="406"/>
      <c r="G22" s="427"/>
      <c r="H22" s="285">
        <f t="shared" si="2"/>
        <v>0</v>
      </c>
      <c r="I22" s="406"/>
      <c r="J22" s="435"/>
      <c r="K22" s="318">
        <f t="shared" si="3"/>
        <v>0</v>
      </c>
      <c r="L22" s="406"/>
      <c r="M22" s="427"/>
    </row>
    <row r="23" spans="2:14" ht="18" customHeight="1" x14ac:dyDescent="0.3">
      <c r="B23" s="6">
        <v>23</v>
      </c>
      <c r="C23" s="578" t="s">
        <v>156</v>
      </c>
      <c r="D23" s="317" t="str">
        <f t="shared" si="0"/>
        <v/>
      </c>
      <c r="E23" s="216">
        <f t="shared" si="1"/>
        <v>0</v>
      </c>
      <c r="F23" s="406"/>
      <c r="G23" s="427"/>
      <c r="H23" s="285">
        <f t="shared" si="2"/>
        <v>0</v>
      </c>
      <c r="I23" s="406"/>
      <c r="J23" s="435"/>
      <c r="K23" s="318">
        <f t="shared" si="3"/>
        <v>0</v>
      </c>
      <c r="L23" s="406"/>
      <c r="M23" s="427"/>
    </row>
    <row r="24" spans="2:14" ht="18" customHeight="1" x14ac:dyDescent="0.3">
      <c r="B24" s="6">
        <v>24</v>
      </c>
      <c r="C24" s="578" t="s">
        <v>157</v>
      </c>
      <c r="D24" s="317" t="str">
        <f t="shared" si="0"/>
        <v/>
      </c>
      <c r="E24" s="216">
        <f t="shared" si="1"/>
        <v>0</v>
      </c>
      <c r="F24" s="406"/>
      <c r="G24" s="427"/>
      <c r="H24" s="285">
        <f t="shared" si="2"/>
        <v>0</v>
      </c>
      <c r="I24" s="406"/>
      <c r="J24" s="435"/>
      <c r="K24" s="318">
        <f t="shared" si="3"/>
        <v>0</v>
      </c>
      <c r="L24" s="406"/>
      <c r="M24" s="427"/>
    </row>
    <row r="25" spans="2:14" ht="18" customHeight="1" x14ac:dyDescent="0.3">
      <c r="B25" s="6">
        <v>25</v>
      </c>
      <c r="C25" s="578" t="s">
        <v>167</v>
      </c>
      <c r="D25" s="317" t="str">
        <f t="shared" si="0"/>
        <v/>
      </c>
      <c r="E25" s="216">
        <f t="shared" si="1"/>
        <v>0</v>
      </c>
      <c r="F25" s="406"/>
      <c r="G25" s="427"/>
      <c r="H25" s="285">
        <f t="shared" si="2"/>
        <v>0</v>
      </c>
      <c r="I25" s="406"/>
      <c r="J25" s="435"/>
      <c r="K25" s="318">
        <f t="shared" si="3"/>
        <v>0</v>
      </c>
      <c r="L25" s="406"/>
      <c r="M25" s="427"/>
    </row>
    <row r="26" spans="2:14" ht="18" customHeight="1" x14ac:dyDescent="0.3">
      <c r="B26" s="6">
        <v>26</v>
      </c>
      <c r="C26" s="578" t="s">
        <v>163</v>
      </c>
      <c r="D26" s="317" t="str">
        <f t="shared" si="0"/>
        <v/>
      </c>
      <c r="E26" s="216">
        <f t="shared" si="1"/>
        <v>0</v>
      </c>
      <c r="F26" s="406"/>
      <c r="G26" s="427"/>
      <c r="H26" s="285">
        <f t="shared" si="2"/>
        <v>0</v>
      </c>
      <c r="I26" s="406"/>
      <c r="J26" s="435"/>
      <c r="K26" s="318">
        <f t="shared" si="3"/>
        <v>0</v>
      </c>
      <c r="L26" s="406"/>
      <c r="M26" s="427"/>
    </row>
    <row r="27" spans="2:14" ht="18" customHeight="1" x14ac:dyDescent="0.3">
      <c r="B27" s="6">
        <v>27</v>
      </c>
      <c r="C27" s="578" t="s">
        <v>159</v>
      </c>
      <c r="D27" s="317" t="str">
        <f t="shared" si="0"/>
        <v/>
      </c>
      <c r="E27" s="216">
        <f t="shared" si="1"/>
        <v>0</v>
      </c>
      <c r="F27" s="406"/>
      <c r="G27" s="427"/>
      <c r="H27" s="285">
        <f t="shared" si="2"/>
        <v>0</v>
      </c>
      <c r="I27" s="406"/>
      <c r="J27" s="435"/>
      <c r="K27" s="318">
        <f t="shared" si="3"/>
        <v>0</v>
      </c>
      <c r="L27" s="406"/>
      <c r="M27" s="427"/>
    </row>
    <row r="28" spans="2:14" ht="18" customHeight="1" x14ac:dyDescent="0.3">
      <c r="B28" s="6">
        <v>28</v>
      </c>
      <c r="C28" s="578" t="s">
        <v>168</v>
      </c>
      <c r="D28" s="317" t="str">
        <f t="shared" si="0"/>
        <v/>
      </c>
      <c r="E28" s="216">
        <f t="shared" si="1"/>
        <v>0</v>
      </c>
      <c r="F28" s="406"/>
      <c r="G28" s="427"/>
      <c r="H28" s="285">
        <f t="shared" si="2"/>
        <v>0</v>
      </c>
      <c r="I28" s="406"/>
      <c r="J28" s="435"/>
      <c r="K28" s="318">
        <f t="shared" si="3"/>
        <v>0</v>
      </c>
      <c r="L28" s="406"/>
      <c r="M28" s="427"/>
    </row>
    <row r="29" spans="2:14" ht="18" customHeight="1" x14ac:dyDescent="0.3">
      <c r="B29" s="6">
        <v>29</v>
      </c>
      <c r="C29" s="578" t="s">
        <v>170</v>
      </c>
      <c r="D29" s="317" t="str">
        <f t="shared" si="0"/>
        <v/>
      </c>
      <c r="E29" s="216">
        <f t="shared" si="1"/>
        <v>0</v>
      </c>
      <c r="F29" s="406"/>
      <c r="G29" s="427"/>
      <c r="H29" s="285">
        <f t="shared" si="2"/>
        <v>0</v>
      </c>
      <c r="I29" s="406"/>
      <c r="J29" s="435"/>
      <c r="K29" s="318">
        <f t="shared" si="3"/>
        <v>0</v>
      </c>
      <c r="L29" s="406"/>
      <c r="M29" s="427"/>
    </row>
    <row r="30" spans="2:14" ht="18" customHeight="1" x14ac:dyDescent="0.3">
      <c r="B30" s="6">
        <v>30</v>
      </c>
      <c r="C30" s="579" t="s">
        <v>172</v>
      </c>
      <c r="D30" s="319" t="str">
        <f t="shared" si="0"/>
        <v/>
      </c>
      <c r="E30" s="320">
        <f t="shared" si="1"/>
        <v>0</v>
      </c>
      <c r="F30" s="428"/>
      <c r="G30" s="429"/>
      <c r="H30" s="321">
        <f t="shared" si="2"/>
        <v>0</v>
      </c>
      <c r="I30" s="428"/>
      <c r="J30" s="436"/>
      <c r="K30" s="322">
        <f t="shared" si="3"/>
        <v>0</v>
      </c>
      <c r="L30" s="428"/>
      <c r="M30" s="429"/>
    </row>
    <row r="31" spans="2:14" ht="18" customHeight="1" x14ac:dyDescent="0.3">
      <c r="B31" s="6">
        <v>31</v>
      </c>
      <c r="C31" s="579" t="s">
        <v>140</v>
      </c>
      <c r="D31" s="319" t="str">
        <f t="shared" si="0"/>
        <v/>
      </c>
      <c r="E31" s="320">
        <f t="shared" si="1"/>
        <v>0</v>
      </c>
      <c r="F31" s="428"/>
      <c r="G31" s="429"/>
      <c r="H31" s="321">
        <f t="shared" si="2"/>
        <v>0</v>
      </c>
      <c r="I31" s="428"/>
      <c r="J31" s="436"/>
      <c r="K31" s="322">
        <f t="shared" si="3"/>
        <v>0</v>
      </c>
      <c r="L31" s="428"/>
      <c r="M31" s="429"/>
    </row>
    <row r="32" spans="2:14" ht="18" customHeight="1" x14ac:dyDescent="0.3">
      <c r="B32" s="6">
        <v>32</v>
      </c>
      <c r="C32" s="580" t="s">
        <v>139</v>
      </c>
      <c r="D32" s="323" t="str">
        <f t="shared" si="0"/>
        <v/>
      </c>
      <c r="E32" s="324">
        <f t="shared" si="1"/>
        <v>0</v>
      </c>
      <c r="F32" s="430"/>
      <c r="G32" s="431"/>
      <c r="H32" s="325">
        <f t="shared" si="2"/>
        <v>0</v>
      </c>
      <c r="I32" s="430"/>
      <c r="J32" s="437"/>
      <c r="K32" s="326">
        <f t="shared" si="3"/>
        <v>0</v>
      </c>
      <c r="L32" s="430"/>
      <c r="M32" s="431"/>
    </row>
    <row r="33" spans="2:13" ht="18" customHeight="1" x14ac:dyDescent="0.3">
      <c r="B33" s="6">
        <v>33</v>
      </c>
      <c r="C33" s="580" t="s">
        <v>138</v>
      </c>
      <c r="D33" s="323" t="str">
        <f t="shared" si="0"/>
        <v/>
      </c>
      <c r="E33" s="324">
        <f t="shared" si="1"/>
        <v>0</v>
      </c>
      <c r="F33" s="430"/>
      <c r="G33" s="431"/>
      <c r="H33" s="325">
        <f t="shared" si="2"/>
        <v>0</v>
      </c>
      <c r="I33" s="430"/>
      <c r="J33" s="437"/>
      <c r="K33" s="326">
        <f t="shared" si="3"/>
        <v>0</v>
      </c>
      <c r="L33" s="430"/>
      <c r="M33" s="431"/>
    </row>
    <row r="34" spans="2:13" ht="18" customHeight="1" x14ac:dyDescent="0.3">
      <c r="B34" s="6">
        <v>34</v>
      </c>
      <c r="C34" s="580" t="s">
        <v>137</v>
      </c>
      <c r="D34" s="323" t="str">
        <f t="shared" si="0"/>
        <v/>
      </c>
      <c r="E34" s="324">
        <f t="shared" si="1"/>
        <v>0</v>
      </c>
      <c r="F34" s="430"/>
      <c r="G34" s="431"/>
      <c r="H34" s="325">
        <f t="shared" si="2"/>
        <v>0</v>
      </c>
      <c r="I34" s="430"/>
      <c r="J34" s="437"/>
      <c r="K34" s="326">
        <f t="shared" si="3"/>
        <v>0</v>
      </c>
      <c r="L34" s="430"/>
      <c r="M34" s="431"/>
    </row>
    <row r="35" spans="2:13" ht="18" customHeight="1" thickBot="1" x14ac:dyDescent="0.35">
      <c r="B35" s="6">
        <v>35</v>
      </c>
      <c r="C35" s="581" t="s">
        <v>136</v>
      </c>
      <c r="D35" s="327" t="str">
        <f t="shared" si="0"/>
        <v/>
      </c>
      <c r="E35" s="219">
        <f t="shared" si="1"/>
        <v>0</v>
      </c>
      <c r="F35" s="432"/>
      <c r="G35" s="433"/>
      <c r="H35" s="292">
        <f t="shared" si="2"/>
        <v>0</v>
      </c>
      <c r="I35" s="432"/>
      <c r="J35" s="438"/>
      <c r="K35" s="328">
        <f t="shared" si="3"/>
        <v>0</v>
      </c>
      <c r="L35" s="432"/>
      <c r="M35" s="433"/>
    </row>
    <row r="36" spans="2:13" ht="17.25" customHeight="1" thickTop="1" x14ac:dyDescent="0.3">
      <c r="B36" s="6">
        <v>36</v>
      </c>
      <c r="C36" s="212"/>
      <c r="D36" s="329"/>
      <c r="E36" s="126"/>
      <c r="F36" s="175"/>
      <c r="G36" s="175"/>
      <c r="H36" s="126"/>
      <c r="I36" s="175"/>
      <c r="J36" s="175"/>
      <c r="K36" s="126"/>
      <c r="L36" s="175"/>
      <c r="M36" s="175"/>
    </row>
    <row r="37" spans="2:13" ht="16.5" customHeight="1" x14ac:dyDescent="0.3">
      <c r="B37" s="6">
        <v>37</v>
      </c>
      <c r="C37" s="330" t="s">
        <v>193</v>
      </c>
      <c r="E37" s="661"/>
      <c r="F37" s="661"/>
      <c r="G37" s="661"/>
      <c r="H37" s="661"/>
      <c r="I37" s="661"/>
      <c r="J37" s="661"/>
      <c r="K37" s="661"/>
      <c r="L37" s="661"/>
      <c r="M37" s="661"/>
    </row>
    <row r="38" spans="2:13" ht="16.5" customHeight="1" x14ac:dyDescent="0.3">
      <c r="B38" s="6">
        <v>38</v>
      </c>
      <c r="C38" s="599"/>
      <c r="D38" s="600"/>
      <c r="E38" s="600"/>
      <c r="F38" s="600"/>
      <c r="G38" s="600"/>
      <c r="H38" s="600"/>
      <c r="I38" s="600"/>
      <c r="J38" s="600"/>
      <c r="K38" s="600"/>
      <c r="L38" s="600"/>
      <c r="M38" s="601"/>
    </row>
    <row r="39" spans="2:13" ht="16.5" customHeight="1" x14ac:dyDescent="0.3">
      <c r="C39" s="602"/>
      <c r="D39" s="603"/>
      <c r="E39" s="603"/>
      <c r="F39" s="603"/>
      <c r="G39" s="603"/>
      <c r="H39" s="603"/>
      <c r="I39" s="603"/>
      <c r="J39" s="603"/>
      <c r="K39" s="603"/>
      <c r="L39" s="603"/>
      <c r="M39" s="604"/>
    </row>
    <row r="40" spans="2:13" ht="16.5" customHeight="1" x14ac:dyDescent="0.3">
      <c r="C40" s="602"/>
      <c r="D40" s="603"/>
      <c r="E40" s="603"/>
      <c r="F40" s="603"/>
      <c r="G40" s="603"/>
      <c r="H40" s="603"/>
      <c r="I40" s="603"/>
      <c r="J40" s="603"/>
      <c r="K40" s="603"/>
      <c r="L40" s="603"/>
      <c r="M40" s="604"/>
    </row>
    <row r="41" spans="2:13" x14ac:dyDescent="0.3">
      <c r="C41" s="605"/>
      <c r="D41" s="606"/>
      <c r="E41" s="606"/>
      <c r="F41" s="606"/>
      <c r="G41" s="606"/>
      <c r="H41" s="606"/>
      <c r="I41" s="606"/>
      <c r="J41" s="606"/>
      <c r="K41" s="606"/>
      <c r="L41" s="606"/>
      <c r="M41" s="607"/>
    </row>
  </sheetData>
  <sheetProtection algorithmName="SHA-512" hashValue="UZ0yYQAeDMZaT3Jz9FPSUYqLudvST0aHLFIOxukDjtV4i6nEdQlDe2alH+vljxWhUuTz05Mjp78vqrWd3sH3tQ==" saltValue="IbUY0oU8G/OtWcU2NVMhNw==" spinCount="100000" sheet="1" objects="1" scenarios="1" sort="0" autoFilter="0" pivotTables="0"/>
  <mergeCells count="10">
    <mergeCell ref="N6:N13"/>
    <mergeCell ref="N15:N20"/>
    <mergeCell ref="E37:G37"/>
    <mergeCell ref="H37:J37"/>
    <mergeCell ref="K37:M37"/>
    <mergeCell ref="K4:M4"/>
    <mergeCell ref="H4:J4"/>
    <mergeCell ref="E4:G4"/>
    <mergeCell ref="C4:C5"/>
    <mergeCell ref="C38:M41"/>
  </mergeCells>
  <conditionalFormatting sqref="E7:E36">
    <cfRule type="cellIs" dxfId="42" priority="4" operator="equal">
      <formula>0</formula>
    </cfRule>
  </conditionalFormatting>
  <conditionalFormatting sqref="E6:M6 K7:K36">
    <cfRule type="cellIs" dxfId="41" priority="2" operator="equal">
      <formula>0</formula>
    </cfRule>
  </conditionalFormatting>
  <conditionalFormatting sqref="H7:H36">
    <cfRule type="cellIs" dxfId="40" priority="3" operator="equal">
      <formula>0</formula>
    </cfRule>
  </conditionalFormatting>
  <dataValidations count="1">
    <dataValidation type="whole" operator="greaterThanOrEqual" allowBlank="1" showInputMessage="1" showErrorMessage="1" sqref="E6:M35" xr:uid="{00000000-0002-0000-0B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73" orientation="landscape" r:id="rId1"/>
  <headerFooter scaleWithDoc="0">
    <oddHeader>&amp;C&amp;G</oddHeader>
    <oddFooter>&amp;R&amp;"Gentium Basic,Normal"&amp;A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7">
    <tabColor theme="7" tint="0.79998168889431442"/>
    <pageSetUpPr fitToPage="1"/>
  </sheetPr>
  <dimension ref="B1:U32"/>
  <sheetViews>
    <sheetView showGridLines="0" zoomScale="90" zoomScaleNormal="90" workbookViewId="0"/>
  </sheetViews>
  <sheetFormatPr baseColWidth="10" defaultColWidth="11.44140625" defaultRowHeight="14.4" x14ac:dyDescent="0.3"/>
  <cols>
    <col min="1" max="1" width="5.88671875" style="47" customWidth="1"/>
    <col min="2" max="2" width="4.109375" style="71" hidden="1" customWidth="1"/>
    <col min="3" max="3" width="50.5546875" style="47" customWidth="1"/>
    <col min="4" max="21" width="8.33203125" style="47" customWidth="1"/>
    <col min="22" max="16384" width="11.44140625" style="47"/>
  </cols>
  <sheetData>
    <row r="1" spans="2:21" ht="18" customHeight="1" x14ac:dyDescent="0.4">
      <c r="B1" s="6">
        <v>1</v>
      </c>
      <c r="C1" s="263" t="s">
        <v>275</v>
      </c>
      <c r="Q1" s="48"/>
      <c r="R1" s="48"/>
      <c r="S1" s="48"/>
      <c r="T1" s="48"/>
      <c r="U1" s="48"/>
    </row>
    <row r="2" spans="2:21" ht="19.2" thickBot="1" x14ac:dyDescent="0.35">
      <c r="B2" s="6">
        <v>2</v>
      </c>
      <c r="C2" s="46" t="s">
        <v>1890</v>
      </c>
      <c r="D2" s="264"/>
      <c r="E2" s="264"/>
      <c r="F2" s="264"/>
      <c r="G2" s="264"/>
      <c r="H2" s="264"/>
      <c r="I2" s="264"/>
      <c r="J2" s="265"/>
      <c r="K2" s="265"/>
      <c r="L2" s="265"/>
      <c r="M2" s="265"/>
      <c r="N2" s="265"/>
      <c r="O2" s="265"/>
      <c r="P2" s="265"/>
      <c r="Q2" s="265"/>
      <c r="R2" s="265"/>
      <c r="S2" s="265"/>
      <c r="T2" s="265"/>
      <c r="U2" s="265"/>
    </row>
    <row r="3" spans="2:21" ht="21.75" customHeight="1" thickTop="1" thickBot="1" x14ac:dyDescent="0.35">
      <c r="B3" s="6">
        <v>3</v>
      </c>
      <c r="C3" s="665" t="str">
        <f>IF(AND('Datos del Centro'!D26="Sí",(G7+M7)=0),"En la portada se indicó que tienen Servicios de Apoyo Educativo, pero en este cuadro (Parte 2) no indica cuántos estudiantes se benefician.",(IF(AND(OR('Datos del Centro'!D26="No",'Datos del Centro'!D26=""),(G7+M7)&gt;=1),"En la portada no indicó que tienen Servicios de Apoyo Educativo, pero en la Parte (2) de este cuadro se están indicando datos.","")))</f>
        <v/>
      </c>
      <c r="D3" s="662" t="s">
        <v>351</v>
      </c>
      <c r="E3" s="663"/>
      <c r="F3" s="663"/>
      <c r="G3" s="663"/>
      <c r="H3" s="663"/>
      <c r="I3" s="663"/>
      <c r="J3" s="664" t="s">
        <v>352</v>
      </c>
      <c r="K3" s="663"/>
      <c r="L3" s="663"/>
      <c r="M3" s="663"/>
      <c r="N3" s="663"/>
      <c r="O3" s="663"/>
      <c r="P3" s="667" t="s">
        <v>1177</v>
      </c>
      <c r="Q3" s="668"/>
      <c r="R3" s="668"/>
      <c r="S3" s="668"/>
      <c r="T3" s="668"/>
      <c r="U3" s="668"/>
    </row>
    <row r="4" spans="2:21" ht="50.4" customHeight="1" thickBot="1" x14ac:dyDescent="0.35">
      <c r="B4" s="6">
        <v>4</v>
      </c>
      <c r="C4" s="666"/>
      <c r="D4" s="671" t="s">
        <v>1818</v>
      </c>
      <c r="E4" s="672"/>
      <c r="F4" s="672"/>
      <c r="G4" s="678" t="s">
        <v>1819</v>
      </c>
      <c r="H4" s="672"/>
      <c r="I4" s="679"/>
      <c r="J4" s="682" t="s">
        <v>1818</v>
      </c>
      <c r="K4" s="672"/>
      <c r="L4" s="672"/>
      <c r="M4" s="678" t="s">
        <v>1819</v>
      </c>
      <c r="N4" s="672"/>
      <c r="O4" s="672"/>
      <c r="P4" s="669"/>
      <c r="Q4" s="670"/>
      <c r="R4" s="670"/>
      <c r="S4" s="670"/>
      <c r="T4" s="670"/>
      <c r="U4" s="670"/>
    </row>
    <row r="5" spans="2:21" ht="48.6" customHeight="1" x14ac:dyDescent="0.3">
      <c r="B5" s="6">
        <v>5</v>
      </c>
      <c r="C5" s="666"/>
      <c r="D5" s="673"/>
      <c r="E5" s="674"/>
      <c r="F5" s="674"/>
      <c r="G5" s="680"/>
      <c r="H5" s="674"/>
      <c r="I5" s="681"/>
      <c r="J5" s="683"/>
      <c r="K5" s="674"/>
      <c r="L5" s="674"/>
      <c r="M5" s="680"/>
      <c r="N5" s="674"/>
      <c r="O5" s="674"/>
      <c r="P5" s="684" t="s">
        <v>351</v>
      </c>
      <c r="Q5" s="685"/>
      <c r="R5" s="685"/>
      <c r="S5" s="686" t="s">
        <v>456</v>
      </c>
      <c r="T5" s="685"/>
      <c r="U5" s="685"/>
    </row>
    <row r="6" spans="2:21" ht="31.5" customHeight="1" thickBot="1" x14ac:dyDescent="0.35">
      <c r="B6" s="6">
        <v>6</v>
      </c>
      <c r="C6" s="517" t="s">
        <v>363</v>
      </c>
      <c r="D6" s="266" t="s">
        <v>0</v>
      </c>
      <c r="E6" s="267" t="s">
        <v>18</v>
      </c>
      <c r="F6" s="268" t="s">
        <v>17</v>
      </c>
      <c r="G6" s="55" t="s">
        <v>0</v>
      </c>
      <c r="H6" s="267" t="s">
        <v>18</v>
      </c>
      <c r="I6" s="54" t="s">
        <v>17</v>
      </c>
      <c r="J6" s="269" t="s">
        <v>0</v>
      </c>
      <c r="K6" s="267" t="s">
        <v>18</v>
      </c>
      <c r="L6" s="268" t="s">
        <v>17</v>
      </c>
      <c r="M6" s="55" t="s">
        <v>0</v>
      </c>
      <c r="N6" s="267" t="s">
        <v>18</v>
      </c>
      <c r="O6" s="270" t="s">
        <v>17</v>
      </c>
      <c r="P6" s="271" t="s">
        <v>0</v>
      </c>
      <c r="Q6" s="267" t="s">
        <v>18</v>
      </c>
      <c r="R6" s="268" t="s">
        <v>17</v>
      </c>
      <c r="S6" s="55" t="s">
        <v>0</v>
      </c>
      <c r="T6" s="267" t="s">
        <v>18</v>
      </c>
      <c r="U6" s="54" t="s">
        <v>17</v>
      </c>
    </row>
    <row r="7" spans="2:21" ht="23.25" customHeight="1" thickTop="1" thickBot="1" x14ac:dyDescent="0.35">
      <c r="B7" s="6">
        <v>7</v>
      </c>
      <c r="C7" s="272" t="s">
        <v>0</v>
      </c>
      <c r="D7" s="273">
        <f>+E7+F7</f>
        <v>0</v>
      </c>
      <c r="E7" s="274">
        <f>+E8+E9+E10+E11+E12+E13+E14+E15+E16+E17+E18+E19+E20+E21</f>
        <v>0</v>
      </c>
      <c r="F7" s="275">
        <f>+F8+F9+F10+F11+F12+F13+F14+F15+F16+F17+F18+F19+F20+F21</f>
        <v>0</v>
      </c>
      <c r="G7" s="276">
        <f t="shared" ref="G7:G12" si="0">+H7+I7</f>
        <v>0</v>
      </c>
      <c r="H7" s="274">
        <f>+H8+H9+H10+H11+H12+H13+H14+H15+H16+H17+H18+H19+H20+H21</f>
        <v>0</v>
      </c>
      <c r="I7" s="275">
        <f>+I8+I9+I10+I11+I12+I13+I14+I15+I16+I17+I18+I19+I20+I21</f>
        <v>0</v>
      </c>
      <c r="J7" s="277">
        <f t="shared" ref="J7:J12" si="1">+K7+L7</f>
        <v>0</v>
      </c>
      <c r="K7" s="274">
        <f>+K8+K9+K10+K11+K12+K13+K14+K15+K16+K17+K18+K19+K20+K21</f>
        <v>0</v>
      </c>
      <c r="L7" s="275">
        <f>+L8+L9+L10+L11+L12+L13+L14+L15+L16+L17+L18+L19+L20+L21</f>
        <v>0</v>
      </c>
      <c r="M7" s="276">
        <f t="shared" ref="M7:M12" si="2">+N7+O7</f>
        <v>0</v>
      </c>
      <c r="N7" s="274">
        <f>+N8+N9+N10+N11+N12+N13+N14+N15+N16+N17+N18+N19+N20+N21</f>
        <v>0</v>
      </c>
      <c r="O7" s="278">
        <f>+O8+O9+O10+O11+O12+O13+O14+O15+O16+O17+O18+O19+O20+O21</f>
        <v>0</v>
      </c>
      <c r="P7" s="279">
        <f t="shared" ref="P7:P12" si="3">+Q7+R7</f>
        <v>0</v>
      </c>
      <c r="Q7" s="274">
        <f>+Q8+Q9+Q10+Q11+Q12+Q13+Q14+Q15+Q16+Q17+Q18+Q19+Q20+Q21</f>
        <v>0</v>
      </c>
      <c r="R7" s="275">
        <f>+R8+R9+R10+R11+R12+R13+R14+R15+R16+R17+R18+R19+R20+R21</f>
        <v>0</v>
      </c>
      <c r="S7" s="276">
        <f t="shared" ref="S7:S12" si="4">+T7+U7</f>
        <v>0</v>
      </c>
      <c r="T7" s="274">
        <f>+T8+T9+T10+T11+T12+T13+T14+T15+T16+T17+T18+T19+T20+T21</f>
        <v>0</v>
      </c>
      <c r="U7" s="275">
        <f>+U8+U9+U10+U11+U12+U13+U14+U15+U16+U17+U18+U19+U20+U21</f>
        <v>0</v>
      </c>
    </row>
    <row r="8" spans="2:21" ht="25.5" customHeight="1" x14ac:dyDescent="0.3">
      <c r="B8" s="6">
        <v>8</v>
      </c>
      <c r="C8" s="214" t="s">
        <v>205</v>
      </c>
      <c r="D8" s="116">
        <f>+E8+F8</f>
        <v>0</v>
      </c>
      <c r="E8" s="425"/>
      <c r="F8" s="426"/>
      <c r="G8" s="280">
        <f t="shared" si="0"/>
        <v>0</v>
      </c>
      <c r="H8" s="425"/>
      <c r="I8" s="426"/>
      <c r="J8" s="281">
        <f t="shared" si="1"/>
        <v>0</v>
      </c>
      <c r="K8" s="425"/>
      <c r="L8" s="426"/>
      <c r="M8" s="280">
        <f t="shared" si="2"/>
        <v>0</v>
      </c>
      <c r="N8" s="425"/>
      <c r="O8" s="434"/>
      <c r="P8" s="282">
        <f t="shared" si="3"/>
        <v>0</v>
      </c>
      <c r="Q8" s="442"/>
      <c r="R8" s="442"/>
      <c r="S8" s="280">
        <f t="shared" si="4"/>
        <v>0</v>
      </c>
      <c r="T8" s="442"/>
      <c r="U8" s="443"/>
    </row>
    <row r="9" spans="2:21" ht="25.5" customHeight="1" x14ac:dyDescent="0.3">
      <c r="B9" s="6">
        <v>9</v>
      </c>
      <c r="C9" s="214" t="s">
        <v>126</v>
      </c>
      <c r="D9" s="216">
        <f>+E9+F9</f>
        <v>0</v>
      </c>
      <c r="E9" s="406"/>
      <c r="F9" s="427"/>
      <c r="G9" s="283">
        <f t="shared" si="0"/>
        <v>0</v>
      </c>
      <c r="H9" s="406"/>
      <c r="I9" s="427"/>
      <c r="J9" s="284">
        <f t="shared" si="1"/>
        <v>0</v>
      </c>
      <c r="K9" s="406"/>
      <c r="L9" s="427"/>
      <c r="M9" s="283">
        <f t="shared" si="2"/>
        <v>0</v>
      </c>
      <c r="N9" s="406"/>
      <c r="O9" s="435"/>
      <c r="P9" s="285">
        <f t="shared" si="3"/>
        <v>0</v>
      </c>
      <c r="Q9" s="406"/>
      <c r="R9" s="406"/>
      <c r="S9" s="283">
        <f t="shared" si="4"/>
        <v>0</v>
      </c>
      <c r="T9" s="406"/>
      <c r="U9" s="408"/>
    </row>
    <row r="10" spans="2:21" ht="25.5" customHeight="1" x14ac:dyDescent="0.3">
      <c r="B10" s="6">
        <v>10</v>
      </c>
      <c r="C10" s="214" t="s">
        <v>206</v>
      </c>
      <c r="D10" s="216">
        <f t="shared" ref="D10:D19" si="5">+E10+F10</f>
        <v>0</v>
      </c>
      <c r="E10" s="406"/>
      <c r="F10" s="427"/>
      <c r="G10" s="283">
        <f t="shared" si="0"/>
        <v>0</v>
      </c>
      <c r="H10" s="406"/>
      <c r="I10" s="427"/>
      <c r="J10" s="284">
        <f t="shared" si="1"/>
        <v>0</v>
      </c>
      <c r="K10" s="406"/>
      <c r="L10" s="427"/>
      <c r="M10" s="283">
        <f t="shared" si="2"/>
        <v>0</v>
      </c>
      <c r="N10" s="406"/>
      <c r="O10" s="435"/>
      <c r="P10" s="285">
        <f t="shared" si="3"/>
        <v>0</v>
      </c>
      <c r="Q10" s="406"/>
      <c r="R10" s="406"/>
      <c r="S10" s="283">
        <f t="shared" si="4"/>
        <v>0</v>
      </c>
      <c r="T10" s="406"/>
      <c r="U10" s="408"/>
    </row>
    <row r="11" spans="2:21" ht="25.5" customHeight="1" x14ac:dyDescent="0.3">
      <c r="B11" s="6">
        <v>11</v>
      </c>
      <c r="C11" s="214" t="s">
        <v>207</v>
      </c>
      <c r="D11" s="216">
        <f t="shared" si="5"/>
        <v>0</v>
      </c>
      <c r="E11" s="406"/>
      <c r="F11" s="427"/>
      <c r="G11" s="283">
        <f t="shared" si="0"/>
        <v>0</v>
      </c>
      <c r="H11" s="406"/>
      <c r="I11" s="427"/>
      <c r="J11" s="284">
        <f t="shared" si="1"/>
        <v>0</v>
      </c>
      <c r="K11" s="406"/>
      <c r="L11" s="427"/>
      <c r="M11" s="283">
        <f t="shared" si="2"/>
        <v>0</v>
      </c>
      <c r="N11" s="406"/>
      <c r="O11" s="435"/>
      <c r="P11" s="285">
        <f t="shared" si="3"/>
        <v>0</v>
      </c>
      <c r="Q11" s="406"/>
      <c r="R11" s="406"/>
      <c r="S11" s="283">
        <f t="shared" si="4"/>
        <v>0</v>
      </c>
      <c r="T11" s="406"/>
      <c r="U11" s="408"/>
    </row>
    <row r="12" spans="2:21" ht="25.5" customHeight="1" x14ac:dyDescent="0.3">
      <c r="B12" s="6">
        <v>12</v>
      </c>
      <c r="C12" s="214" t="s">
        <v>1820</v>
      </c>
      <c r="D12" s="216">
        <f t="shared" si="5"/>
        <v>0</v>
      </c>
      <c r="E12" s="406"/>
      <c r="F12" s="427"/>
      <c r="G12" s="283">
        <f t="shared" si="0"/>
        <v>0</v>
      </c>
      <c r="H12" s="406"/>
      <c r="I12" s="427"/>
      <c r="J12" s="284">
        <f t="shared" si="1"/>
        <v>0</v>
      </c>
      <c r="K12" s="406"/>
      <c r="L12" s="427"/>
      <c r="M12" s="283">
        <f t="shared" si="2"/>
        <v>0</v>
      </c>
      <c r="N12" s="406"/>
      <c r="O12" s="435"/>
      <c r="P12" s="285">
        <f t="shared" si="3"/>
        <v>0</v>
      </c>
      <c r="Q12" s="406"/>
      <c r="R12" s="406"/>
      <c r="S12" s="283">
        <f t="shared" si="4"/>
        <v>0</v>
      </c>
      <c r="T12" s="406"/>
      <c r="U12" s="408"/>
    </row>
    <row r="13" spans="2:21" ht="25.5" customHeight="1" x14ac:dyDescent="0.3">
      <c r="B13" s="6">
        <v>13</v>
      </c>
      <c r="C13" s="214" t="s">
        <v>457</v>
      </c>
      <c r="D13" s="216">
        <f t="shared" ref="D13:D15" si="6">+E13+F13</f>
        <v>0</v>
      </c>
      <c r="E13" s="406"/>
      <c r="F13" s="427"/>
      <c r="G13" s="283">
        <f t="shared" ref="G13:G15" si="7">+H13+I13</f>
        <v>0</v>
      </c>
      <c r="H13" s="406"/>
      <c r="I13" s="427"/>
      <c r="J13" s="284">
        <f t="shared" ref="J13:J15" si="8">+K13+L13</f>
        <v>0</v>
      </c>
      <c r="K13" s="406"/>
      <c r="L13" s="427"/>
      <c r="M13" s="283">
        <f t="shared" ref="M13:M15" si="9">+N13+O13</f>
        <v>0</v>
      </c>
      <c r="N13" s="406"/>
      <c r="O13" s="435"/>
      <c r="P13" s="285">
        <f t="shared" ref="P13:P15" si="10">+Q13+R13</f>
        <v>0</v>
      </c>
      <c r="Q13" s="406"/>
      <c r="R13" s="406"/>
      <c r="S13" s="283">
        <f t="shared" ref="S13:S15" si="11">+T13+U13</f>
        <v>0</v>
      </c>
      <c r="T13" s="406"/>
      <c r="U13" s="408"/>
    </row>
    <row r="14" spans="2:21" ht="25.5" customHeight="1" x14ac:dyDescent="0.3">
      <c r="B14" s="6">
        <v>14</v>
      </c>
      <c r="C14" s="214" t="s">
        <v>129</v>
      </c>
      <c r="D14" s="216">
        <f t="shared" si="6"/>
        <v>0</v>
      </c>
      <c r="E14" s="406"/>
      <c r="F14" s="427"/>
      <c r="G14" s="283">
        <f t="shared" si="7"/>
        <v>0</v>
      </c>
      <c r="H14" s="406"/>
      <c r="I14" s="427"/>
      <c r="J14" s="284">
        <f t="shared" si="8"/>
        <v>0</v>
      </c>
      <c r="K14" s="406"/>
      <c r="L14" s="427"/>
      <c r="M14" s="283">
        <f t="shared" si="9"/>
        <v>0</v>
      </c>
      <c r="N14" s="406"/>
      <c r="O14" s="435"/>
      <c r="P14" s="285">
        <f t="shared" si="10"/>
        <v>0</v>
      </c>
      <c r="Q14" s="406"/>
      <c r="R14" s="406"/>
      <c r="S14" s="283">
        <f t="shared" si="11"/>
        <v>0</v>
      </c>
      <c r="T14" s="406"/>
      <c r="U14" s="408"/>
    </row>
    <row r="15" spans="2:21" ht="25.5" customHeight="1" x14ac:dyDescent="0.3">
      <c r="B15" s="6">
        <v>15</v>
      </c>
      <c r="C15" s="573" t="s">
        <v>465</v>
      </c>
      <c r="D15" s="216">
        <f t="shared" si="6"/>
        <v>0</v>
      </c>
      <c r="E15" s="406"/>
      <c r="F15" s="427"/>
      <c r="G15" s="283">
        <f t="shared" si="7"/>
        <v>0</v>
      </c>
      <c r="H15" s="406"/>
      <c r="I15" s="427"/>
      <c r="J15" s="284">
        <f t="shared" si="8"/>
        <v>0</v>
      </c>
      <c r="K15" s="406"/>
      <c r="L15" s="427"/>
      <c r="M15" s="283">
        <f t="shared" si="9"/>
        <v>0</v>
      </c>
      <c r="N15" s="406"/>
      <c r="O15" s="435"/>
      <c r="P15" s="285">
        <f t="shared" si="10"/>
        <v>0</v>
      </c>
      <c r="Q15" s="406"/>
      <c r="R15" s="406"/>
      <c r="S15" s="283">
        <f t="shared" si="11"/>
        <v>0</v>
      </c>
      <c r="T15" s="406"/>
      <c r="U15" s="408"/>
    </row>
    <row r="16" spans="2:21" ht="25.5" customHeight="1" x14ac:dyDescent="0.3">
      <c r="B16" s="6">
        <v>16</v>
      </c>
      <c r="C16" s="214" t="s">
        <v>130</v>
      </c>
      <c r="D16" s="216">
        <f t="shared" si="5"/>
        <v>0</v>
      </c>
      <c r="E16" s="406"/>
      <c r="F16" s="427"/>
      <c r="G16" s="283">
        <f t="shared" ref="G16:G17" si="12">+H16+I16</f>
        <v>0</v>
      </c>
      <c r="H16" s="406"/>
      <c r="I16" s="427"/>
      <c r="J16" s="284">
        <f t="shared" ref="J16:J17" si="13">+K16+L16</f>
        <v>0</v>
      </c>
      <c r="K16" s="406"/>
      <c r="L16" s="427"/>
      <c r="M16" s="283">
        <f t="shared" ref="M16:M17" si="14">+N16+O16</f>
        <v>0</v>
      </c>
      <c r="N16" s="406"/>
      <c r="O16" s="435"/>
      <c r="P16" s="285">
        <f t="shared" ref="P16:P17" si="15">+Q16+R16</f>
        <v>0</v>
      </c>
      <c r="Q16" s="406"/>
      <c r="R16" s="406"/>
      <c r="S16" s="283">
        <f t="shared" ref="S16:S17" si="16">+T16+U16</f>
        <v>0</v>
      </c>
      <c r="T16" s="406"/>
      <c r="U16" s="408"/>
    </row>
    <row r="17" spans="2:21" ht="25.5" customHeight="1" thickBot="1" x14ac:dyDescent="0.35">
      <c r="B17" s="6">
        <v>17</v>
      </c>
      <c r="C17" s="214" t="s">
        <v>483</v>
      </c>
      <c r="D17" s="216">
        <f t="shared" si="5"/>
        <v>0</v>
      </c>
      <c r="E17" s="406"/>
      <c r="F17" s="427"/>
      <c r="G17" s="283">
        <f t="shared" si="12"/>
        <v>0</v>
      </c>
      <c r="H17" s="406"/>
      <c r="I17" s="427"/>
      <c r="J17" s="284">
        <f t="shared" si="13"/>
        <v>0</v>
      </c>
      <c r="K17" s="406"/>
      <c r="L17" s="427"/>
      <c r="M17" s="283">
        <f t="shared" si="14"/>
        <v>0</v>
      </c>
      <c r="N17" s="406"/>
      <c r="O17" s="435"/>
      <c r="P17" s="285">
        <f t="shared" si="15"/>
        <v>0</v>
      </c>
      <c r="Q17" s="406"/>
      <c r="R17" s="406"/>
      <c r="S17" s="283">
        <f t="shared" si="16"/>
        <v>0</v>
      </c>
      <c r="T17" s="406"/>
      <c r="U17" s="408"/>
    </row>
    <row r="18" spans="2:21" ht="25.5" customHeight="1" x14ac:dyDescent="0.3">
      <c r="B18" s="6">
        <v>18</v>
      </c>
      <c r="C18" s="574" t="s">
        <v>1821</v>
      </c>
      <c r="D18" s="286">
        <f>+E18+F18</f>
        <v>0</v>
      </c>
      <c r="E18" s="439"/>
      <c r="F18" s="440"/>
      <c r="G18" s="287">
        <f>+H18+I18</f>
        <v>0</v>
      </c>
      <c r="H18" s="439"/>
      <c r="I18" s="440"/>
      <c r="J18" s="288">
        <f>+K18+L18</f>
        <v>0</v>
      </c>
      <c r="K18" s="439"/>
      <c r="L18" s="440"/>
      <c r="M18" s="287">
        <f>+N18+O18</f>
        <v>0</v>
      </c>
      <c r="N18" s="439"/>
      <c r="O18" s="441"/>
      <c r="P18" s="289">
        <f>+Q18+R18</f>
        <v>0</v>
      </c>
      <c r="Q18" s="439"/>
      <c r="R18" s="439"/>
      <c r="S18" s="287">
        <f>+T18+U18</f>
        <v>0</v>
      </c>
      <c r="T18" s="444"/>
      <c r="U18" s="445"/>
    </row>
    <row r="19" spans="2:21" ht="25.5" customHeight="1" x14ac:dyDescent="0.3">
      <c r="B19" s="6">
        <v>19</v>
      </c>
      <c r="C19" s="575" t="s">
        <v>1822</v>
      </c>
      <c r="D19" s="216">
        <f t="shared" si="5"/>
        <v>0</v>
      </c>
      <c r="E19" s="406"/>
      <c r="F19" s="427"/>
      <c r="G19" s="283">
        <f>+H19+I19</f>
        <v>0</v>
      </c>
      <c r="H19" s="406"/>
      <c r="I19" s="427"/>
      <c r="J19" s="284">
        <f>+K19+L19</f>
        <v>0</v>
      </c>
      <c r="K19" s="406"/>
      <c r="L19" s="427"/>
      <c r="M19" s="283">
        <f>+N19+O19</f>
        <v>0</v>
      </c>
      <c r="N19" s="406"/>
      <c r="O19" s="435"/>
      <c r="P19" s="285">
        <f>+Q19+R19</f>
        <v>0</v>
      </c>
      <c r="Q19" s="406"/>
      <c r="R19" s="406"/>
      <c r="S19" s="283">
        <f>+T19+U19</f>
        <v>0</v>
      </c>
      <c r="T19" s="406"/>
      <c r="U19" s="408"/>
    </row>
    <row r="20" spans="2:21" ht="25.5" customHeight="1" x14ac:dyDescent="0.3">
      <c r="B20" s="6">
        <v>20</v>
      </c>
      <c r="C20" s="544" t="s">
        <v>464</v>
      </c>
      <c r="D20" s="216">
        <f>+E20+F20</f>
        <v>0</v>
      </c>
      <c r="E20" s="406"/>
      <c r="F20" s="427"/>
      <c r="G20" s="283">
        <f>+H20+I20</f>
        <v>0</v>
      </c>
      <c r="H20" s="406"/>
      <c r="I20" s="427"/>
      <c r="J20" s="284">
        <f>+K20+L20</f>
        <v>0</v>
      </c>
      <c r="K20" s="406"/>
      <c r="L20" s="427"/>
      <c r="M20" s="283">
        <f>+N20+O20</f>
        <v>0</v>
      </c>
      <c r="N20" s="406"/>
      <c r="O20" s="435"/>
      <c r="P20" s="285">
        <f>+Q20+R20</f>
        <v>0</v>
      </c>
      <c r="Q20" s="406"/>
      <c r="R20" s="406"/>
      <c r="S20" s="283">
        <f>+T20+U20</f>
        <v>0</v>
      </c>
      <c r="T20" s="406"/>
      <c r="U20" s="408"/>
    </row>
    <row r="21" spans="2:21" ht="25.5" customHeight="1" thickBot="1" x14ac:dyDescent="0.35">
      <c r="B21" s="6">
        <v>21</v>
      </c>
      <c r="C21" s="576" t="s">
        <v>1823</v>
      </c>
      <c r="D21" s="219">
        <f>+E21+F21</f>
        <v>0</v>
      </c>
      <c r="E21" s="432"/>
      <c r="F21" s="433"/>
      <c r="G21" s="290">
        <f>+H21+I21</f>
        <v>0</v>
      </c>
      <c r="H21" s="432"/>
      <c r="I21" s="433"/>
      <c r="J21" s="291">
        <f>+K21+L21</f>
        <v>0</v>
      </c>
      <c r="K21" s="432"/>
      <c r="L21" s="433"/>
      <c r="M21" s="290">
        <f>+N21+O21</f>
        <v>0</v>
      </c>
      <c r="N21" s="432"/>
      <c r="O21" s="438"/>
      <c r="P21" s="292">
        <f>+Q21+R21</f>
        <v>0</v>
      </c>
      <c r="Q21" s="416"/>
      <c r="R21" s="416"/>
      <c r="S21" s="293">
        <f>+T21+U21</f>
        <v>0</v>
      </c>
      <c r="T21" s="416"/>
      <c r="U21" s="417"/>
    </row>
    <row r="22" spans="2:21" ht="18" customHeight="1" thickTop="1" x14ac:dyDescent="0.3">
      <c r="B22" s="6">
        <v>22</v>
      </c>
      <c r="C22" s="294" t="s">
        <v>458</v>
      </c>
      <c r="D22" s="93"/>
      <c r="E22" s="175" t="str">
        <f>IF(E7&lt;=('CUADRO 1'!E6+'CUADRO 1'!E7+'CUADRO 1'!E8),"","XX")</f>
        <v/>
      </c>
      <c r="F22" s="175" t="str">
        <f>IF(F7&lt;=('CUADRO 1'!F6+'CUADRO 1'!F7+'CUADRO 1'!F8),"","XX")</f>
        <v/>
      </c>
      <c r="G22" s="93"/>
      <c r="H22" s="295" t="str">
        <f>IF(OR(H8&gt;E8,H9&gt;E9,H10&gt;E10,H11&gt;E11,H12&gt;E12,H13&gt;E13,H14&gt;E14,H15&gt;E15,H16&gt;E16,H17&gt;E17,H18&gt;E18,H19&gt;E19,H20&gt;E20,H21&gt;E21),"XXX","")</f>
        <v/>
      </c>
      <c r="I22" s="295" t="str">
        <f>IF(OR(I8&gt;F8,I9&gt;F9,I10&gt;F10,I11&gt;F11,I12&gt;F12,I13&gt;F13,I14&gt;F14,I15&gt;F15,I16&gt;F16,I17&gt;F17,I18&gt;F18,I19&gt;F19,I20&gt;F20,I21&gt;F21),"XXX","")</f>
        <v/>
      </c>
      <c r="J22" s="93"/>
      <c r="K22" s="175" t="str">
        <f>IF(K7&lt;=('CUADRO 1'!E9+'CUADRO 1'!E10),"","XX")</f>
        <v/>
      </c>
      <c r="L22" s="175" t="str">
        <f>IF(L7&lt;=('CUADRO 1'!F9+'CUADRO 1'!F10),"","XX")</f>
        <v/>
      </c>
      <c r="M22" s="93"/>
      <c r="N22" s="295" t="str">
        <f>IF(OR(N8&gt;K8,N9&gt;K9,N10&gt;K10,N11&gt;K11,N12&gt;K12,N13&gt;K13,N14&gt;K14,N15&gt;K15,N16&gt;K16,N17&gt;K17,N18&gt;K18,N19&gt;K19,N20&gt;K20,N21&gt;K21),"XXX","")</f>
        <v/>
      </c>
      <c r="O22" s="295" t="str">
        <f>IF(OR(O8&gt;L8,O9&gt;L9,O10&gt;L10,O11&gt;L11,O12&gt;L12,O13&gt;L13,O14&gt;L14,O15&gt;L15,O16&gt;L16,O17&gt;L17,O18&gt;L18,O19&gt;L19,O20&gt;L20,O21&gt;L21),"XXX","")</f>
        <v/>
      </c>
      <c r="P22" s="93"/>
      <c r="Q22" s="296" t="str">
        <f>IF(OR(Q8&gt;E8,Q9&gt;E9,Q10&gt;E10,Q11&gt;E11,Q12&gt;E12,Q13&gt;E13,Q14&gt;E14,Q15&gt;E15,Q16&gt;E16,Q17&gt;E17,Q18&gt;E18,Q19&gt;E19,Q20&gt;E20,Q21&gt;E21),"XXX","")</f>
        <v/>
      </c>
      <c r="R22" s="296" t="str">
        <f>IF(OR(R8&gt;F8,R9&gt;F9,R10&gt;F10,R11&gt;F11,R12&gt;F12,R13&gt;F13,R14&gt;F14,R15&gt;F15,R16&gt;F16,R17&gt;F17,R18&gt;F18,R19&gt;F19,R20&gt;F20,R21&gt;F21),"XXX","")</f>
        <v/>
      </c>
      <c r="S22" s="93"/>
      <c r="T22" s="296" t="str">
        <f>IF(OR(T8&gt;K8,T9&gt;K9,T10&gt;K10,T11&gt;K11,T12&gt;K12,T13&gt;K13,T14&gt;K14,T15&gt;K15,T16&gt;K16,T17&gt;K17,T18&gt;K18,T19&gt;K19,T20&gt;K20,T21&gt;K21),"XXX","")</f>
        <v/>
      </c>
      <c r="U22" s="296" t="str">
        <f>IF(OR(U8&gt;L8,U9&gt;L9,U10&gt;L10,U11&gt;L11,U12&gt;L12,U13&gt;L13,U14&gt;L14,U15&gt;L15,U16&gt;L16,U17&gt;L17,U18&gt;L18,U19&gt;L19,U20&gt;L20,U21&gt;L21),"XXX","")</f>
        <v/>
      </c>
    </row>
    <row r="23" spans="2:21" ht="18" customHeight="1" x14ac:dyDescent="0.3">
      <c r="B23" s="6">
        <v>23</v>
      </c>
      <c r="C23" s="294" t="s">
        <v>484</v>
      </c>
      <c r="F23" s="297"/>
      <c r="G23" s="655" t="str">
        <f>IF(OR(E22="XX",F22="XX",K22="XX",L22="XX",),"XX = ¡VERIFICAR!.  El total de hombres o mujeres de la Parte 1 de este Cuadro, es mayor a lo reportado en el Cuadro 1.","")</f>
        <v/>
      </c>
      <c r="H23" s="655"/>
      <c r="I23" s="655"/>
      <c r="J23" s="655"/>
      <c r="K23" s="655"/>
      <c r="L23" s="655"/>
      <c r="M23" s="655"/>
      <c r="N23" s="655"/>
      <c r="O23" s="655"/>
      <c r="Q23" s="675" t="str">
        <f>IF(OR(Q22="XXX",R22="XXX",T22="XXX",U22="XXX"),"XXX = ¡VERIFICAR!.  En alguna Discapacidad o Condición se están indicando más estudiantes Alfabetizados que los reportados en la parte (1).","")</f>
        <v/>
      </c>
      <c r="R23" s="675"/>
      <c r="S23" s="675"/>
      <c r="T23" s="675"/>
      <c r="U23" s="675"/>
    </row>
    <row r="24" spans="2:21" ht="18" customHeight="1" x14ac:dyDescent="0.3">
      <c r="B24" s="6">
        <v>24</v>
      </c>
      <c r="C24" s="294" t="s">
        <v>485</v>
      </c>
      <c r="E24" s="297"/>
      <c r="F24" s="297"/>
      <c r="G24" s="655"/>
      <c r="H24" s="655"/>
      <c r="I24" s="655"/>
      <c r="J24" s="655"/>
      <c r="K24" s="655"/>
      <c r="L24" s="655"/>
      <c r="M24" s="655"/>
      <c r="N24" s="655"/>
      <c r="O24" s="655"/>
      <c r="Q24" s="675"/>
      <c r="R24" s="675"/>
      <c r="S24" s="675"/>
      <c r="T24" s="675"/>
      <c r="U24" s="675"/>
    </row>
    <row r="25" spans="2:21" ht="18" customHeight="1" x14ac:dyDescent="0.3">
      <c r="B25" s="6">
        <v>25</v>
      </c>
      <c r="C25" s="298" t="s">
        <v>486</v>
      </c>
      <c r="D25" s="243"/>
      <c r="G25" s="676" t="str">
        <f>IF(OR(H22="XXX",I22="XXX",N22="XXX",O22="XXX"),"XXX = ¡VERIFICAR!.  En alguna Discapacidad o Condición se están indicando más estudiantes con Servicios de Apoyo que el total indicado con la Discapacidad o Condición.","")</f>
        <v/>
      </c>
      <c r="H25" s="676"/>
      <c r="I25" s="676"/>
      <c r="J25" s="676"/>
      <c r="K25" s="676"/>
      <c r="L25" s="676"/>
      <c r="M25" s="676"/>
      <c r="N25" s="676"/>
      <c r="O25" s="676"/>
      <c r="P25" s="243"/>
      <c r="Q25" s="675"/>
      <c r="R25" s="675"/>
      <c r="S25" s="675"/>
      <c r="T25" s="675"/>
      <c r="U25" s="675"/>
    </row>
    <row r="26" spans="2:21" ht="18" customHeight="1" x14ac:dyDescent="0.3">
      <c r="B26" s="6">
        <v>26</v>
      </c>
      <c r="C26" s="299"/>
      <c r="D26" s="300"/>
      <c r="F26" s="297"/>
      <c r="G26" s="676"/>
      <c r="H26" s="676"/>
      <c r="I26" s="676"/>
      <c r="J26" s="676"/>
      <c r="K26" s="676"/>
      <c r="L26" s="676"/>
      <c r="M26" s="676"/>
      <c r="N26" s="676"/>
      <c r="O26" s="676"/>
      <c r="Q26" s="675"/>
      <c r="R26" s="675"/>
      <c r="S26" s="675"/>
      <c r="T26" s="675"/>
      <c r="U26" s="675"/>
    </row>
    <row r="27" spans="2:21" ht="18" customHeight="1" x14ac:dyDescent="0.35">
      <c r="B27" s="6">
        <v>27</v>
      </c>
      <c r="C27" s="69" t="s">
        <v>193</v>
      </c>
      <c r="D27" s="301"/>
      <c r="E27" s="302"/>
      <c r="F27" s="302"/>
      <c r="G27" s="677"/>
      <c r="H27" s="677"/>
      <c r="I27" s="677"/>
      <c r="J27" s="677"/>
      <c r="K27" s="677"/>
      <c r="L27" s="677"/>
      <c r="M27" s="677"/>
      <c r="N27" s="677"/>
      <c r="O27" s="677"/>
      <c r="Q27" s="675"/>
      <c r="R27" s="675"/>
      <c r="S27" s="675"/>
      <c r="T27" s="675"/>
      <c r="U27" s="675"/>
    </row>
    <row r="28" spans="2:21" ht="16.2" customHeight="1" x14ac:dyDescent="0.3">
      <c r="B28" s="6">
        <v>28</v>
      </c>
      <c r="C28" s="599"/>
      <c r="D28" s="610"/>
      <c r="E28" s="610"/>
      <c r="F28" s="610"/>
      <c r="G28" s="610"/>
      <c r="H28" s="610"/>
      <c r="I28" s="610"/>
      <c r="J28" s="610"/>
      <c r="K28" s="610"/>
      <c r="L28" s="610"/>
      <c r="M28" s="610"/>
      <c r="N28" s="610"/>
      <c r="O28" s="611"/>
      <c r="Q28" s="303"/>
      <c r="R28" s="303"/>
    </row>
    <row r="29" spans="2:21" ht="16.2" customHeight="1" x14ac:dyDescent="0.3">
      <c r="C29" s="612"/>
      <c r="D29" s="613"/>
      <c r="E29" s="613"/>
      <c r="F29" s="613"/>
      <c r="G29" s="613"/>
      <c r="H29" s="613"/>
      <c r="I29" s="613"/>
      <c r="J29" s="613"/>
      <c r="K29" s="613"/>
      <c r="L29" s="613"/>
      <c r="M29" s="613"/>
      <c r="N29" s="613"/>
      <c r="O29" s="614"/>
      <c r="Q29" s="303"/>
      <c r="R29" s="303"/>
    </row>
    <row r="30" spans="2:21" ht="16.2" customHeight="1" x14ac:dyDescent="0.3">
      <c r="C30" s="612"/>
      <c r="D30" s="613"/>
      <c r="E30" s="613"/>
      <c r="F30" s="613"/>
      <c r="G30" s="613"/>
      <c r="H30" s="613"/>
      <c r="I30" s="613"/>
      <c r="J30" s="613"/>
      <c r="K30" s="613"/>
      <c r="L30" s="613"/>
      <c r="M30" s="613"/>
      <c r="N30" s="613"/>
      <c r="O30" s="614"/>
      <c r="Q30" s="303"/>
      <c r="R30" s="303"/>
    </row>
    <row r="31" spans="2:21" ht="16.2" customHeight="1" x14ac:dyDescent="0.3">
      <c r="C31" s="615"/>
      <c r="D31" s="616"/>
      <c r="E31" s="616"/>
      <c r="F31" s="616"/>
      <c r="G31" s="616"/>
      <c r="H31" s="616"/>
      <c r="I31" s="616"/>
      <c r="J31" s="616"/>
      <c r="K31" s="616"/>
      <c r="L31" s="616"/>
      <c r="M31" s="616"/>
      <c r="N31" s="616"/>
      <c r="O31" s="617"/>
      <c r="Q31" s="303"/>
      <c r="R31" s="303"/>
    </row>
    <row r="32" spans="2:21" ht="8.25" customHeight="1" x14ac:dyDescent="0.3"/>
  </sheetData>
  <sheetProtection algorithmName="SHA-512" hashValue="4dr6WKVgQEx9xGGzr/qY+g5ycDH2fuUnE4EDQKrMondLd3wg/wI6F5gWWgSzeisQ4XgflmFUBSVcrnM2E9NrHA==" saltValue="ux1Z8W/W3jpkCEVEeIxmiA==" spinCount="100000" sheet="1" objects="1" scenarios="1" sort="0" autoFilter="0" pivotTables="0"/>
  <mergeCells count="14">
    <mergeCell ref="G23:O24"/>
    <mergeCell ref="Q23:U27"/>
    <mergeCell ref="G25:O27"/>
    <mergeCell ref="C28:O31"/>
    <mergeCell ref="G4:I5"/>
    <mergeCell ref="J4:L5"/>
    <mergeCell ref="M4:O5"/>
    <mergeCell ref="P5:R5"/>
    <mergeCell ref="S5:U5"/>
    <mergeCell ref="D3:I3"/>
    <mergeCell ref="J3:O3"/>
    <mergeCell ref="C3:C5"/>
    <mergeCell ref="P3:U4"/>
    <mergeCell ref="D4:F5"/>
  </mergeCells>
  <conditionalFormatting sqref="D8:D21 G8:G21 J8:J21 M8:M21 P8:P21 S8:S21">
    <cfRule type="cellIs" dxfId="39" priority="134" operator="equal">
      <formula>0</formula>
    </cfRule>
  </conditionalFormatting>
  <conditionalFormatting sqref="D7:U7">
    <cfRule type="cellIs" dxfId="38" priority="286" operator="equal">
      <formula>0</formula>
    </cfRule>
  </conditionalFormatting>
  <conditionalFormatting sqref="Q8:R21">
    <cfRule type="cellIs" dxfId="37" priority="56" operator="greaterThan">
      <formula>E8</formula>
    </cfRule>
  </conditionalFormatting>
  <conditionalFormatting sqref="T8:U21">
    <cfRule type="cellIs" dxfId="36" priority="14" operator="greaterThan">
      <formula>K8</formula>
    </cfRule>
  </conditionalFormatting>
  <dataValidations count="1">
    <dataValidation type="whole" operator="greaterThanOrEqual" allowBlank="1" showInputMessage="1" showErrorMessage="1" sqref="D7:U21" xr:uid="{00000000-0002-0000-0C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67" orientation="landscape" r:id="rId1"/>
  <headerFooter scaleWithDoc="0">
    <oddHeader>&amp;C&amp;G</oddHeader>
    <oddFooter>&amp;R&amp;"Gentium Basic,Normal"&amp;A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9">
    <tabColor rgb="FFFFFF00"/>
    <pageSetUpPr fitToPage="1"/>
  </sheetPr>
  <dimension ref="A1:AI57"/>
  <sheetViews>
    <sheetView zoomScale="80" zoomScaleNormal="80" workbookViewId="0">
      <pane ySplit="2" topLeftCell="A3" activePane="bottomLeft" state="frozen"/>
      <selection activeCell="C20" sqref="C20"/>
      <selection pane="bottomLeft" activeCell="A3" sqref="A3:A57"/>
    </sheetView>
  </sheetViews>
  <sheetFormatPr baseColWidth="10" defaultColWidth="11.44140625" defaultRowHeight="14.4" x14ac:dyDescent="0.3"/>
  <cols>
    <col min="1" max="2" width="11" style="139" bestFit="1" customWidth="1"/>
    <col min="3" max="3" width="11.44140625" style="139" bestFit="1" customWidth="1"/>
    <col min="4" max="4" width="21.109375" style="139" customWidth="1"/>
    <col min="5" max="5" width="9.109375" style="139" bestFit="1" customWidth="1"/>
    <col min="6" max="6" width="6.44140625" style="139" bestFit="1" customWidth="1"/>
    <col min="7" max="7" width="7.88671875" style="139" bestFit="1" customWidth="1"/>
    <col min="8" max="8" width="7.109375" style="139" bestFit="1" customWidth="1"/>
    <col min="9" max="9" width="9.44140625" style="139" customWidth="1"/>
    <col min="10" max="10" width="11" style="139" bestFit="1" customWidth="1"/>
    <col min="11" max="11" width="9.33203125" style="139" bestFit="1" customWidth="1"/>
    <col min="12" max="12" width="6" style="139" bestFit="1" customWidth="1"/>
    <col min="13" max="13" width="9.33203125" style="139" bestFit="1" customWidth="1"/>
    <col min="14" max="14" width="6.6640625" style="139" bestFit="1" customWidth="1"/>
    <col min="15" max="15" width="7.44140625" style="139" bestFit="1" customWidth="1"/>
    <col min="16" max="16" width="7.88671875" style="139" bestFit="1" customWidth="1"/>
    <col min="17" max="17" width="8.109375" style="139" bestFit="1" customWidth="1"/>
    <col min="18" max="18" width="8.5546875" style="139" bestFit="1" customWidth="1"/>
    <col min="19" max="19" width="8.88671875" style="139" bestFit="1" customWidth="1"/>
    <col min="20" max="20" width="8.5546875" style="139" bestFit="1" customWidth="1"/>
    <col min="21" max="21" width="8.88671875" style="139" bestFit="1" customWidth="1"/>
    <col min="22" max="22" width="8.5546875" style="139" bestFit="1" customWidth="1"/>
    <col min="23" max="23" width="8.88671875" style="139" bestFit="1" customWidth="1"/>
    <col min="24" max="24" width="8.5546875" style="139" bestFit="1" customWidth="1"/>
    <col min="25" max="25" width="8.88671875" style="139" bestFit="1" customWidth="1"/>
    <col min="26" max="26" width="8.5546875" style="139" bestFit="1" customWidth="1"/>
    <col min="27" max="27" width="8.88671875" style="139" bestFit="1" customWidth="1"/>
    <col min="28" max="28" width="8.5546875" style="139" bestFit="1" customWidth="1"/>
    <col min="29" max="29" width="8.88671875" style="139" bestFit="1" customWidth="1"/>
    <col min="30" max="35" width="9.33203125" style="139" bestFit="1" customWidth="1"/>
    <col min="36" max="16384" width="11.44140625" style="139"/>
  </cols>
  <sheetData>
    <row r="1" spans="1:35" s="260" customFormat="1" x14ac:dyDescent="0.3">
      <c r="A1" s="260">
        <v>1</v>
      </c>
      <c r="B1" s="260">
        <v>2</v>
      </c>
      <c r="C1" s="260">
        <v>3</v>
      </c>
      <c r="D1" s="260">
        <v>4</v>
      </c>
      <c r="E1" s="260">
        <v>5</v>
      </c>
      <c r="F1" s="260">
        <v>6</v>
      </c>
      <c r="G1" s="260">
        <v>7</v>
      </c>
      <c r="H1" s="260">
        <v>8</v>
      </c>
      <c r="I1" s="260">
        <v>9</v>
      </c>
      <c r="J1" s="260">
        <v>10</v>
      </c>
      <c r="K1" s="260">
        <v>11</v>
      </c>
      <c r="L1" s="260">
        <v>12</v>
      </c>
      <c r="M1" s="260">
        <v>13</v>
      </c>
      <c r="N1" s="260">
        <v>14</v>
      </c>
      <c r="O1" s="260">
        <v>15</v>
      </c>
      <c r="P1" s="260">
        <v>16</v>
      </c>
      <c r="Q1" s="260">
        <v>17</v>
      </c>
      <c r="R1" s="260">
        <v>18</v>
      </c>
      <c r="S1" s="260">
        <v>19</v>
      </c>
      <c r="T1" s="260">
        <v>20</v>
      </c>
      <c r="U1" s="260">
        <v>21</v>
      </c>
      <c r="V1" s="260">
        <v>22</v>
      </c>
      <c r="W1" s="260">
        <v>23</v>
      </c>
      <c r="X1" s="260">
        <v>24</v>
      </c>
      <c r="Y1" s="260">
        <v>25</v>
      </c>
      <c r="Z1" s="260">
        <v>26</v>
      </c>
      <c r="AA1" s="260">
        <v>27</v>
      </c>
      <c r="AB1" s="260">
        <v>28</v>
      </c>
      <c r="AC1" s="260">
        <v>29</v>
      </c>
      <c r="AD1" s="260">
        <v>30</v>
      </c>
      <c r="AE1" s="260">
        <v>31</v>
      </c>
      <c r="AF1" s="260">
        <v>32</v>
      </c>
      <c r="AG1" s="260">
        <v>33</v>
      </c>
      <c r="AH1" s="260">
        <v>34</v>
      </c>
      <c r="AI1" s="260">
        <v>35</v>
      </c>
    </row>
    <row r="2" spans="1:35" s="262" customFormat="1" x14ac:dyDescent="0.3">
      <c r="A2" s="261" t="s">
        <v>1198</v>
      </c>
      <c r="B2" s="507" t="s">
        <v>19</v>
      </c>
      <c r="C2" s="507" t="s">
        <v>20</v>
      </c>
      <c r="D2" s="507" t="s">
        <v>21</v>
      </c>
      <c r="E2" s="507" t="s">
        <v>282</v>
      </c>
      <c r="F2" s="507" t="s">
        <v>22</v>
      </c>
      <c r="G2" s="507" t="s">
        <v>1200</v>
      </c>
      <c r="H2" s="507" t="s">
        <v>1202</v>
      </c>
      <c r="I2" s="507" t="s">
        <v>1204</v>
      </c>
      <c r="J2" s="507" t="s">
        <v>1205</v>
      </c>
      <c r="K2" s="507" t="s">
        <v>1206</v>
      </c>
      <c r="L2" s="507" t="s">
        <v>23</v>
      </c>
      <c r="M2" s="507" t="s">
        <v>24</v>
      </c>
      <c r="N2" s="507" t="s">
        <v>25</v>
      </c>
      <c r="O2" s="508" t="s">
        <v>0</v>
      </c>
      <c r="P2" s="508" t="s">
        <v>1829</v>
      </c>
      <c r="Q2" s="508" t="s">
        <v>1830</v>
      </c>
      <c r="R2" s="509" t="s">
        <v>1831</v>
      </c>
      <c r="S2" s="509" t="s">
        <v>1832</v>
      </c>
      <c r="T2" s="508" t="s">
        <v>1833</v>
      </c>
      <c r="U2" s="508" t="s">
        <v>1834</v>
      </c>
      <c r="V2" s="509" t="s">
        <v>1835</v>
      </c>
      <c r="W2" s="509" t="s">
        <v>1836</v>
      </c>
      <c r="X2" s="508" t="s">
        <v>1837</v>
      </c>
      <c r="Y2" s="508" t="s">
        <v>1838</v>
      </c>
      <c r="Z2" s="510" t="s">
        <v>1839</v>
      </c>
      <c r="AA2" s="510" t="s">
        <v>1840</v>
      </c>
      <c r="AB2" s="508" t="s">
        <v>1841</v>
      </c>
      <c r="AC2" s="508" t="s">
        <v>1842</v>
      </c>
      <c r="AD2" s="511" t="s">
        <v>1843</v>
      </c>
      <c r="AE2" s="512" t="s">
        <v>1844</v>
      </c>
      <c r="AF2" s="511" t="s">
        <v>1845</v>
      </c>
      <c r="AG2" s="512" t="s">
        <v>1846</v>
      </c>
      <c r="AH2" s="513" t="s">
        <v>1847</v>
      </c>
      <c r="AI2" s="512" t="s">
        <v>1848</v>
      </c>
    </row>
    <row r="3" spans="1:35" x14ac:dyDescent="0.3">
      <c r="A3" s="139" t="str">
        <f t="shared" ref="A3:A57" si="0">CONCATENATE("4.",B3)</f>
        <v>4.00303</v>
      </c>
      <c r="B3" s="506" t="s">
        <v>1296</v>
      </c>
      <c r="C3" s="506" t="s">
        <v>1297</v>
      </c>
      <c r="D3" s="506" t="s">
        <v>1298</v>
      </c>
      <c r="E3" s="506" t="s">
        <v>1096</v>
      </c>
      <c r="F3" s="506" t="s">
        <v>432</v>
      </c>
      <c r="G3" s="506" t="s">
        <v>4</v>
      </c>
      <c r="H3" s="506" t="s">
        <v>1299</v>
      </c>
      <c r="I3" s="506">
        <v>0</v>
      </c>
      <c r="J3" s="506" t="s">
        <v>1008</v>
      </c>
      <c r="K3" s="506" t="s">
        <v>1219</v>
      </c>
      <c r="L3" s="506" t="s">
        <v>33</v>
      </c>
      <c r="M3" s="506" t="s">
        <v>15</v>
      </c>
      <c r="N3" s="506" t="s">
        <v>1</v>
      </c>
      <c r="O3" s="506">
        <v>129</v>
      </c>
      <c r="P3" s="506">
        <v>75</v>
      </c>
      <c r="Q3" s="506">
        <v>54</v>
      </c>
      <c r="R3" s="506">
        <v>24</v>
      </c>
      <c r="S3" s="506">
        <v>13</v>
      </c>
      <c r="T3" s="506">
        <v>27</v>
      </c>
      <c r="U3" s="506">
        <v>15</v>
      </c>
      <c r="V3" s="506">
        <v>23</v>
      </c>
      <c r="W3" s="506">
        <v>15</v>
      </c>
      <c r="X3" s="506">
        <v>23</v>
      </c>
      <c r="Y3" s="506">
        <v>15</v>
      </c>
      <c r="Z3" s="506">
        <v>32</v>
      </c>
      <c r="AA3" s="506">
        <v>17</v>
      </c>
      <c r="AB3" s="506">
        <v>0</v>
      </c>
      <c r="AC3" s="506">
        <v>0</v>
      </c>
      <c r="AD3" s="506">
        <v>11</v>
      </c>
      <c r="AE3" s="506">
        <v>12</v>
      </c>
      <c r="AF3" s="506">
        <v>8</v>
      </c>
      <c r="AG3" s="506">
        <v>8</v>
      </c>
      <c r="AH3" s="506">
        <v>15</v>
      </c>
      <c r="AI3" s="506">
        <v>0</v>
      </c>
    </row>
    <row r="4" spans="1:35" x14ac:dyDescent="0.3">
      <c r="A4" s="139" t="str">
        <f t="shared" si="0"/>
        <v>4.00305</v>
      </c>
      <c r="B4" s="506" t="s">
        <v>1305</v>
      </c>
      <c r="C4" s="506" t="s">
        <v>1306</v>
      </c>
      <c r="D4" s="506" t="s">
        <v>1307</v>
      </c>
      <c r="E4" s="506" t="s">
        <v>1</v>
      </c>
      <c r="F4" s="506" t="s">
        <v>431</v>
      </c>
      <c r="G4" s="506" t="s">
        <v>5</v>
      </c>
      <c r="H4" s="506" t="s">
        <v>1299</v>
      </c>
      <c r="I4" s="506">
        <v>0</v>
      </c>
      <c r="J4" s="506" t="s">
        <v>1008</v>
      </c>
      <c r="K4" s="506" t="s">
        <v>1219</v>
      </c>
      <c r="L4" s="506" t="s">
        <v>33</v>
      </c>
      <c r="M4" s="506" t="s">
        <v>1</v>
      </c>
      <c r="N4" s="506" t="s">
        <v>11</v>
      </c>
      <c r="O4" s="506">
        <v>158</v>
      </c>
      <c r="P4" s="506">
        <v>81</v>
      </c>
      <c r="Q4" s="506">
        <v>77</v>
      </c>
      <c r="R4" s="506">
        <v>36</v>
      </c>
      <c r="S4" s="506">
        <v>15</v>
      </c>
      <c r="T4" s="506">
        <v>43</v>
      </c>
      <c r="U4" s="506">
        <v>18</v>
      </c>
      <c r="V4" s="506">
        <v>24</v>
      </c>
      <c r="W4" s="506">
        <v>12</v>
      </c>
      <c r="X4" s="506">
        <v>49</v>
      </c>
      <c r="Y4" s="506">
        <v>34</v>
      </c>
      <c r="Z4" s="506">
        <v>6</v>
      </c>
      <c r="AA4" s="506">
        <v>2</v>
      </c>
      <c r="AB4" s="506">
        <v>0</v>
      </c>
      <c r="AC4" s="506">
        <v>0</v>
      </c>
      <c r="AD4" s="506">
        <v>21</v>
      </c>
      <c r="AE4" s="506">
        <v>25</v>
      </c>
      <c r="AF4" s="506">
        <v>12</v>
      </c>
      <c r="AG4" s="506">
        <v>15</v>
      </c>
      <c r="AH4" s="506">
        <v>4</v>
      </c>
      <c r="AI4" s="506">
        <v>0</v>
      </c>
    </row>
    <row r="5" spans="1:35" x14ac:dyDescent="0.3">
      <c r="A5" s="139" t="str">
        <f t="shared" si="0"/>
        <v>4.00306</v>
      </c>
      <c r="B5" s="506" t="s">
        <v>72</v>
      </c>
      <c r="C5" s="506" t="s">
        <v>1315</v>
      </c>
      <c r="D5" s="506" t="s">
        <v>1316</v>
      </c>
      <c r="E5" s="506" t="s">
        <v>99</v>
      </c>
      <c r="F5" s="506" t="s">
        <v>36</v>
      </c>
      <c r="G5" s="506" t="s">
        <v>7</v>
      </c>
      <c r="H5" s="506" t="s">
        <v>1299</v>
      </c>
      <c r="I5" s="506">
        <v>0</v>
      </c>
      <c r="J5" s="506" t="s">
        <v>1008</v>
      </c>
      <c r="K5" s="506" t="s">
        <v>1219</v>
      </c>
      <c r="L5" s="506" t="s">
        <v>33</v>
      </c>
      <c r="M5" s="506" t="s">
        <v>3</v>
      </c>
      <c r="N5" s="506" t="s">
        <v>1</v>
      </c>
      <c r="O5" s="506">
        <v>293</v>
      </c>
      <c r="P5" s="506">
        <v>143</v>
      </c>
      <c r="Q5" s="506">
        <v>150</v>
      </c>
      <c r="R5" s="506">
        <v>57</v>
      </c>
      <c r="S5" s="506">
        <v>32</v>
      </c>
      <c r="T5" s="506">
        <v>68</v>
      </c>
      <c r="U5" s="506">
        <v>33</v>
      </c>
      <c r="V5" s="506">
        <v>56</v>
      </c>
      <c r="W5" s="506">
        <v>22</v>
      </c>
      <c r="X5" s="506">
        <v>92</v>
      </c>
      <c r="Y5" s="506">
        <v>47</v>
      </c>
      <c r="Z5" s="506">
        <v>20</v>
      </c>
      <c r="AA5" s="506">
        <v>9</v>
      </c>
      <c r="AB5" s="506">
        <v>0</v>
      </c>
      <c r="AC5" s="506">
        <v>0</v>
      </c>
      <c r="AD5" s="506">
        <v>25</v>
      </c>
      <c r="AE5" s="506">
        <v>35</v>
      </c>
      <c r="AF5" s="506">
        <v>34</v>
      </c>
      <c r="AG5" s="506">
        <v>45</v>
      </c>
      <c r="AH5" s="506">
        <v>11</v>
      </c>
      <c r="AI5" s="506">
        <v>0</v>
      </c>
    </row>
    <row r="6" spans="1:35" x14ac:dyDescent="0.3">
      <c r="A6" s="139" t="str">
        <f t="shared" si="0"/>
        <v>4.00307</v>
      </c>
      <c r="B6" s="506" t="s">
        <v>1322</v>
      </c>
      <c r="C6" s="506" t="s">
        <v>1323</v>
      </c>
      <c r="D6" s="506" t="s">
        <v>1324</v>
      </c>
      <c r="E6" s="506" t="s">
        <v>49</v>
      </c>
      <c r="F6" s="506" t="s">
        <v>42</v>
      </c>
      <c r="G6" s="506" t="s">
        <v>11</v>
      </c>
      <c r="H6" s="506" t="s">
        <v>1299</v>
      </c>
      <c r="I6" s="506">
        <v>0</v>
      </c>
      <c r="J6" s="506" t="s">
        <v>1008</v>
      </c>
      <c r="K6" s="506" t="s">
        <v>1223</v>
      </c>
      <c r="L6" s="506" t="s">
        <v>43</v>
      </c>
      <c r="M6" s="506" t="s">
        <v>11</v>
      </c>
      <c r="N6" s="506" t="s">
        <v>2</v>
      </c>
      <c r="O6" s="506">
        <v>299</v>
      </c>
      <c r="P6" s="506">
        <v>176</v>
      </c>
      <c r="Q6" s="506">
        <v>123</v>
      </c>
      <c r="R6" s="506">
        <v>39</v>
      </c>
      <c r="S6" s="506">
        <v>22</v>
      </c>
      <c r="T6" s="506">
        <v>56</v>
      </c>
      <c r="U6" s="506">
        <v>34</v>
      </c>
      <c r="V6" s="506">
        <v>39</v>
      </c>
      <c r="W6" s="506">
        <v>21</v>
      </c>
      <c r="X6" s="506">
        <v>83</v>
      </c>
      <c r="Y6" s="506">
        <v>51</v>
      </c>
      <c r="Z6" s="506">
        <v>82</v>
      </c>
      <c r="AA6" s="506">
        <v>48</v>
      </c>
      <c r="AB6" s="506">
        <v>0</v>
      </c>
      <c r="AC6" s="506">
        <v>0</v>
      </c>
      <c r="AD6" s="506">
        <v>17</v>
      </c>
      <c r="AE6" s="506">
        <v>22</v>
      </c>
      <c r="AF6" s="506">
        <v>18</v>
      </c>
      <c r="AG6" s="506">
        <v>32</v>
      </c>
      <c r="AH6" s="506">
        <v>34</v>
      </c>
      <c r="AI6" s="506">
        <v>0</v>
      </c>
    </row>
    <row r="7" spans="1:35" x14ac:dyDescent="0.3">
      <c r="A7" s="139" t="str">
        <f t="shared" si="0"/>
        <v>4.00308</v>
      </c>
      <c r="B7" s="506" t="s">
        <v>1330</v>
      </c>
      <c r="C7" s="506" t="s">
        <v>1331</v>
      </c>
      <c r="D7" s="506" t="s">
        <v>1332</v>
      </c>
      <c r="E7" s="506" t="s">
        <v>1096</v>
      </c>
      <c r="F7" s="506" t="s">
        <v>432</v>
      </c>
      <c r="G7" s="506" t="s">
        <v>1</v>
      </c>
      <c r="H7" s="506" t="s">
        <v>1299</v>
      </c>
      <c r="I7" s="506">
        <v>0</v>
      </c>
      <c r="J7" s="506" t="s">
        <v>1008</v>
      </c>
      <c r="K7" s="506" t="s">
        <v>1219</v>
      </c>
      <c r="L7" s="506" t="s">
        <v>33</v>
      </c>
      <c r="M7" s="506" t="s">
        <v>9</v>
      </c>
      <c r="N7" s="506" t="s">
        <v>1</v>
      </c>
      <c r="O7" s="506">
        <v>219</v>
      </c>
      <c r="P7" s="506">
        <v>112</v>
      </c>
      <c r="Q7" s="506">
        <v>107</v>
      </c>
      <c r="R7" s="506">
        <v>39</v>
      </c>
      <c r="S7" s="506">
        <v>20</v>
      </c>
      <c r="T7" s="506">
        <v>29</v>
      </c>
      <c r="U7" s="506">
        <v>10</v>
      </c>
      <c r="V7" s="506">
        <v>36</v>
      </c>
      <c r="W7" s="506">
        <v>20</v>
      </c>
      <c r="X7" s="506">
        <v>90</v>
      </c>
      <c r="Y7" s="506">
        <v>45</v>
      </c>
      <c r="Z7" s="506">
        <v>25</v>
      </c>
      <c r="AA7" s="506">
        <v>17</v>
      </c>
      <c r="AB7" s="506">
        <v>0</v>
      </c>
      <c r="AC7" s="506">
        <v>0</v>
      </c>
      <c r="AD7" s="506">
        <v>19</v>
      </c>
      <c r="AE7" s="506">
        <v>19</v>
      </c>
      <c r="AF7" s="506">
        <v>16</v>
      </c>
      <c r="AG7" s="506">
        <v>45</v>
      </c>
      <c r="AH7" s="506">
        <v>8</v>
      </c>
      <c r="AI7" s="506">
        <v>0</v>
      </c>
    </row>
    <row r="8" spans="1:35" x14ac:dyDescent="0.3">
      <c r="A8" s="139" t="str">
        <f t="shared" si="0"/>
        <v>4.00310</v>
      </c>
      <c r="B8" s="506" t="s">
        <v>1338</v>
      </c>
      <c r="C8" s="506" t="s">
        <v>1339</v>
      </c>
      <c r="D8" s="506" t="s">
        <v>1340</v>
      </c>
      <c r="E8" s="506" t="s">
        <v>2</v>
      </c>
      <c r="F8" s="506" t="s">
        <v>61</v>
      </c>
      <c r="G8" s="506" t="s">
        <v>1</v>
      </c>
      <c r="H8" s="506" t="s">
        <v>1299</v>
      </c>
      <c r="I8" s="506">
        <v>0</v>
      </c>
      <c r="J8" s="506" t="s">
        <v>1008</v>
      </c>
      <c r="K8" s="506" t="s">
        <v>1219</v>
      </c>
      <c r="L8" s="506" t="s">
        <v>33</v>
      </c>
      <c r="M8" s="506" t="s">
        <v>4</v>
      </c>
      <c r="N8" s="506" t="s">
        <v>1</v>
      </c>
      <c r="O8" s="506">
        <v>59</v>
      </c>
      <c r="P8" s="506">
        <v>41</v>
      </c>
      <c r="Q8" s="506">
        <v>18</v>
      </c>
      <c r="R8" s="506">
        <v>6</v>
      </c>
      <c r="S8" s="506">
        <v>3</v>
      </c>
      <c r="T8" s="506">
        <v>7</v>
      </c>
      <c r="U8" s="506">
        <v>6</v>
      </c>
      <c r="V8" s="506">
        <v>7</v>
      </c>
      <c r="W8" s="506">
        <v>5</v>
      </c>
      <c r="X8" s="506">
        <v>19</v>
      </c>
      <c r="Y8" s="506">
        <v>12</v>
      </c>
      <c r="Z8" s="506">
        <v>20</v>
      </c>
      <c r="AA8" s="506">
        <v>15</v>
      </c>
      <c r="AB8" s="506">
        <v>0</v>
      </c>
      <c r="AC8" s="506">
        <v>0</v>
      </c>
      <c r="AD8" s="506">
        <v>3</v>
      </c>
      <c r="AE8" s="506">
        <v>1</v>
      </c>
      <c r="AF8" s="506">
        <v>2</v>
      </c>
      <c r="AG8" s="506">
        <v>7</v>
      </c>
      <c r="AH8" s="506">
        <v>5</v>
      </c>
      <c r="AI8" s="506">
        <v>0</v>
      </c>
    </row>
    <row r="9" spans="1:35" x14ac:dyDescent="0.3">
      <c r="A9" s="139" t="str">
        <f t="shared" si="0"/>
        <v>4.00311</v>
      </c>
      <c r="B9" s="506" t="s">
        <v>1345</v>
      </c>
      <c r="C9" s="506" t="s">
        <v>1346</v>
      </c>
      <c r="D9" s="506" t="s">
        <v>1347</v>
      </c>
      <c r="E9" s="506" t="s">
        <v>2</v>
      </c>
      <c r="F9" s="506" t="s">
        <v>61</v>
      </c>
      <c r="G9" s="506" t="s">
        <v>5</v>
      </c>
      <c r="H9" s="506" t="s">
        <v>1299</v>
      </c>
      <c r="I9" s="506">
        <v>0</v>
      </c>
      <c r="J9" s="506" t="s">
        <v>1008</v>
      </c>
      <c r="K9" s="506" t="s">
        <v>1219</v>
      </c>
      <c r="L9" s="506" t="s">
        <v>33</v>
      </c>
      <c r="M9" s="506" t="s">
        <v>7</v>
      </c>
      <c r="N9" s="506" t="s">
        <v>1</v>
      </c>
      <c r="O9" s="506">
        <v>46</v>
      </c>
      <c r="P9" s="506">
        <v>25</v>
      </c>
      <c r="Q9" s="506">
        <v>21</v>
      </c>
      <c r="R9" s="506">
        <v>5</v>
      </c>
      <c r="S9" s="506">
        <v>2</v>
      </c>
      <c r="T9" s="506">
        <v>18</v>
      </c>
      <c r="U9" s="506">
        <v>12</v>
      </c>
      <c r="V9" s="506">
        <v>2</v>
      </c>
      <c r="W9" s="506">
        <v>1</v>
      </c>
      <c r="X9" s="506">
        <v>14</v>
      </c>
      <c r="Y9" s="506">
        <v>7</v>
      </c>
      <c r="Z9" s="506">
        <v>7</v>
      </c>
      <c r="AA9" s="506">
        <v>3</v>
      </c>
      <c r="AB9" s="506">
        <v>0</v>
      </c>
      <c r="AC9" s="506">
        <v>0</v>
      </c>
      <c r="AD9" s="506">
        <v>3</v>
      </c>
      <c r="AE9" s="506">
        <v>6</v>
      </c>
      <c r="AF9" s="506">
        <v>1</v>
      </c>
      <c r="AG9" s="506">
        <v>7</v>
      </c>
      <c r="AH9" s="506">
        <v>4</v>
      </c>
      <c r="AI9" s="506">
        <v>0</v>
      </c>
    </row>
    <row r="10" spans="1:35" x14ac:dyDescent="0.3">
      <c r="A10" s="139" t="str">
        <f t="shared" si="0"/>
        <v>4.00312</v>
      </c>
      <c r="B10" s="506" t="s">
        <v>1355</v>
      </c>
      <c r="C10" s="506" t="s">
        <v>1356</v>
      </c>
      <c r="D10" s="506" t="s">
        <v>1357</v>
      </c>
      <c r="E10" s="506" t="s">
        <v>53</v>
      </c>
      <c r="F10" s="506" t="s">
        <v>75</v>
      </c>
      <c r="G10" s="506" t="s">
        <v>1</v>
      </c>
      <c r="H10" s="506" t="s">
        <v>1299</v>
      </c>
      <c r="I10" s="506">
        <v>0</v>
      </c>
      <c r="J10" s="506" t="s">
        <v>1008</v>
      </c>
      <c r="K10" s="506" t="s">
        <v>1219</v>
      </c>
      <c r="L10" s="506" t="s">
        <v>33</v>
      </c>
      <c r="M10" s="506" t="s">
        <v>76</v>
      </c>
      <c r="N10" s="506" t="s">
        <v>1</v>
      </c>
      <c r="O10" s="506">
        <v>96</v>
      </c>
      <c r="P10" s="506">
        <v>51</v>
      </c>
      <c r="Q10" s="506">
        <v>45</v>
      </c>
      <c r="R10" s="506">
        <v>8</v>
      </c>
      <c r="S10" s="506">
        <v>5</v>
      </c>
      <c r="T10" s="506">
        <v>6</v>
      </c>
      <c r="U10" s="506">
        <v>2</v>
      </c>
      <c r="V10" s="506">
        <v>18</v>
      </c>
      <c r="W10" s="506">
        <v>12</v>
      </c>
      <c r="X10" s="506">
        <v>51</v>
      </c>
      <c r="Y10" s="506">
        <v>28</v>
      </c>
      <c r="Z10" s="506">
        <v>13</v>
      </c>
      <c r="AA10" s="506">
        <v>4</v>
      </c>
      <c r="AB10" s="506">
        <v>0</v>
      </c>
      <c r="AC10" s="506">
        <v>0</v>
      </c>
      <c r="AD10" s="506">
        <v>3</v>
      </c>
      <c r="AE10" s="506">
        <v>4</v>
      </c>
      <c r="AF10" s="506">
        <v>6</v>
      </c>
      <c r="AG10" s="506">
        <v>23</v>
      </c>
      <c r="AH10" s="506">
        <v>9</v>
      </c>
      <c r="AI10" s="506">
        <v>0</v>
      </c>
    </row>
    <row r="11" spans="1:35" x14ac:dyDescent="0.3">
      <c r="A11" s="139" t="str">
        <f t="shared" si="0"/>
        <v>4.00313</v>
      </c>
      <c r="B11" s="506" t="s">
        <v>1365</v>
      </c>
      <c r="C11" s="506" t="s">
        <v>1366</v>
      </c>
      <c r="D11" s="506" t="s">
        <v>1367</v>
      </c>
      <c r="E11" s="506" t="s">
        <v>4</v>
      </c>
      <c r="F11" s="506" t="s">
        <v>38</v>
      </c>
      <c r="G11" s="506" t="s">
        <v>6</v>
      </c>
      <c r="H11" s="506" t="s">
        <v>1299</v>
      </c>
      <c r="I11" s="506">
        <v>0</v>
      </c>
      <c r="J11" s="506" t="s">
        <v>1008</v>
      </c>
      <c r="K11" s="506" t="s">
        <v>1219</v>
      </c>
      <c r="L11" s="506" t="s">
        <v>35</v>
      </c>
      <c r="M11" s="506" t="s">
        <v>7</v>
      </c>
      <c r="N11" s="506" t="s">
        <v>1</v>
      </c>
      <c r="O11" s="506">
        <v>152</v>
      </c>
      <c r="P11" s="506">
        <v>72</v>
      </c>
      <c r="Q11" s="506">
        <v>80</v>
      </c>
      <c r="R11" s="506">
        <v>27</v>
      </c>
      <c r="S11" s="506">
        <v>15</v>
      </c>
      <c r="T11" s="506">
        <v>33</v>
      </c>
      <c r="U11" s="506">
        <v>14</v>
      </c>
      <c r="V11" s="506">
        <v>15</v>
      </c>
      <c r="W11" s="506">
        <v>9</v>
      </c>
      <c r="X11" s="506">
        <v>48</v>
      </c>
      <c r="Y11" s="506">
        <v>23</v>
      </c>
      <c r="Z11" s="506">
        <v>29</v>
      </c>
      <c r="AA11" s="506">
        <v>11</v>
      </c>
      <c r="AB11" s="506">
        <v>0</v>
      </c>
      <c r="AC11" s="506">
        <v>0</v>
      </c>
      <c r="AD11" s="506">
        <v>12</v>
      </c>
      <c r="AE11" s="506">
        <v>19</v>
      </c>
      <c r="AF11" s="506">
        <v>6</v>
      </c>
      <c r="AG11" s="506">
        <v>25</v>
      </c>
      <c r="AH11" s="506">
        <v>18</v>
      </c>
      <c r="AI11" s="506">
        <v>0</v>
      </c>
    </row>
    <row r="12" spans="1:35" x14ac:dyDescent="0.3">
      <c r="A12" s="139" t="str">
        <f t="shared" si="0"/>
        <v>4.00314</v>
      </c>
      <c r="B12" s="506" t="s">
        <v>1373</v>
      </c>
      <c r="C12" s="506" t="s">
        <v>1374</v>
      </c>
      <c r="D12" s="506" t="s">
        <v>1375</v>
      </c>
      <c r="E12" s="506" t="s">
        <v>3</v>
      </c>
      <c r="F12" s="506" t="s">
        <v>39</v>
      </c>
      <c r="G12" s="506" t="s">
        <v>1</v>
      </c>
      <c r="H12" s="506" t="s">
        <v>1299</v>
      </c>
      <c r="I12" s="506">
        <v>0</v>
      </c>
      <c r="J12" s="506" t="s">
        <v>1008</v>
      </c>
      <c r="K12" s="506" t="s">
        <v>1219</v>
      </c>
      <c r="L12" s="506" t="s">
        <v>35</v>
      </c>
      <c r="M12" s="506" t="s">
        <v>1</v>
      </c>
      <c r="N12" s="506" t="s">
        <v>1</v>
      </c>
      <c r="O12" s="506">
        <v>455</v>
      </c>
      <c r="P12" s="506">
        <v>209</v>
      </c>
      <c r="Q12" s="506">
        <v>246</v>
      </c>
      <c r="R12" s="506">
        <v>69</v>
      </c>
      <c r="S12" s="506">
        <v>32</v>
      </c>
      <c r="T12" s="506">
        <v>71</v>
      </c>
      <c r="U12" s="506">
        <v>36</v>
      </c>
      <c r="V12" s="506">
        <v>81</v>
      </c>
      <c r="W12" s="506">
        <v>39</v>
      </c>
      <c r="X12" s="506">
        <v>190</v>
      </c>
      <c r="Y12" s="506">
        <v>82</v>
      </c>
      <c r="Z12" s="506">
        <v>44</v>
      </c>
      <c r="AA12" s="506">
        <v>20</v>
      </c>
      <c r="AB12" s="506">
        <v>0</v>
      </c>
      <c r="AC12" s="506">
        <v>0</v>
      </c>
      <c r="AD12" s="506">
        <v>37</v>
      </c>
      <c r="AE12" s="506">
        <v>35</v>
      </c>
      <c r="AF12" s="506">
        <v>42</v>
      </c>
      <c r="AG12" s="506">
        <v>108</v>
      </c>
      <c r="AH12" s="506">
        <v>24</v>
      </c>
      <c r="AI12" s="506">
        <v>0</v>
      </c>
    </row>
    <row r="13" spans="1:35" x14ac:dyDescent="0.3">
      <c r="A13" s="139" t="str">
        <f t="shared" si="0"/>
        <v>4.00315</v>
      </c>
      <c r="B13" s="506" t="s">
        <v>1382</v>
      </c>
      <c r="C13" s="506" t="s">
        <v>1383</v>
      </c>
      <c r="D13" s="506" t="s">
        <v>1384</v>
      </c>
      <c r="E13" s="506" t="s">
        <v>3</v>
      </c>
      <c r="F13" s="506" t="s">
        <v>39</v>
      </c>
      <c r="G13" s="506" t="s">
        <v>6</v>
      </c>
      <c r="H13" s="506" t="s">
        <v>1299</v>
      </c>
      <c r="I13" s="506">
        <v>0</v>
      </c>
      <c r="J13" s="506" t="s">
        <v>1008</v>
      </c>
      <c r="K13" s="506" t="s">
        <v>1219</v>
      </c>
      <c r="L13" s="506" t="s">
        <v>35</v>
      </c>
      <c r="M13" s="506" t="s">
        <v>3</v>
      </c>
      <c r="N13" s="506" t="s">
        <v>4</v>
      </c>
      <c r="O13" s="506">
        <v>87</v>
      </c>
      <c r="P13" s="506">
        <v>45</v>
      </c>
      <c r="Q13" s="506">
        <v>42</v>
      </c>
      <c r="R13" s="506">
        <v>19</v>
      </c>
      <c r="S13" s="506">
        <v>8</v>
      </c>
      <c r="T13" s="506">
        <v>19</v>
      </c>
      <c r="U13" s="506">
        <v>9</v>
      </c>
      <c r="V13" s="506">
        <v>15</v>
      </c>
      <c r="W13" s="506">
        <v>10</v>
      </c>
      <c r="X13" s="506">
        <v>29</v>
      </c>
      <c r="Y13" s="506">
        <v>17</v>
      </c>
      <c r="Z13" s="506">
        <v>5</v>
      </c>
      <c r="AA13" s="506">
        <v>1</v>
      </c>
      <c r="AB13" s="506">
        <v>0</v>
      </c>
      <c r="AC13" s="506">
        <v>0</v>
      </c>
      <c r="AD13" s="506">
        <v>11</v>
      </c>
      <c r="AE13" s="506">
        <v>10</v>
      </c>
      <c r="AF13" s="506">
        <v>5</v>
      </c>
      <c r="AG13" s="506">
        <v>12</v>
      </c>
      <c r="AH13" s="506">
        <v>4</v>
      </c>
      <c r="AI13" s="506">
        <v>0</v>
      </c>
    </row>
    <row r="14" spans="1:35" x14ac:dyDescent="0.3">
      <c r="A14" s="139" t="str">
        <f t="shared" si="0"/>
        <v>4.00316</v>
      </c>
      <c r="B14" s="506" t="s">
        <v>1391</v>
      </c>
      <c r="C14" s="506" t="s">
        <v>1392</v>
      </c>
      <c r="D14" s="506" t="s">
        <v>1393</v>
      </c>
      <c r="E14" s="506" t="s">
        <v>4</v>
      </c>
      <c r="F14" s="506" t="s">
        <v>38</v>
      </c>
      <c r="G14" s="506" t="s">
        <v>1</v>
      </c>
      <c r="H14" s="506" t="s">
        <v>1299</v>
      </c>
      <c r="I14" s="506">
        <v>0</v>
      </c>
      <c r="J14" s="506" t="s">
        <v>1008</v>
      </c>
      <c r="K14" s="506" t="s">
        <v>1223</v>
      </c>
      <c r="L14" s="506" t="s">
        <v>35</v>
      </c>
      <c r="M14" s="506" t="s">
        <v>2</v>
      </c>
      <c r="N14" s="506" t="s">
        <v>6</v>
      </c>
      <c r="O14" s="506">
        <v>59</v>
      </c>
      <c r="P14" s="506">
        <v>27</v>
      </c>
      <c r="Q14" s="506">
        <v>32</v>
      </c>
      <c r="R14" s="506">
        <v>8</v>
      </c>
      <c r="S14" s="506">
        <v>1</v>
      </c>
      <c r="T14" s="506">
        <v>17</v>
      </c>
      <c r="U14" s="506">
        <v>4</v>
      </c>
      <c r="V14" s="506">
        <v>5</v>
      </c>
      <c r="W14" s="506">
        <v>4</v>
      </c>
      <c r="X14" s="506">
        <v>23</v>
      </c>
      <c r="Y14" s="506">
        <v>14</v>
      </c>
      <c r="Z14" s="506">
        <v>6</v>
      </c>
      <c r="AA14" s="506">
        <v>4</v>
      </c>
      <c r="AB14" s="506">
        <v>0</v>
      </c>
      <c r="AC14" s="506">
        <v>0</v>
      </c>
      <c r="AD14" s="506">
        <v>7</v>
      </c>
      <c r="AE14" s="506">
        <v>13</v>
      </c>
      <c r="AF14" s="506">
        <v>1</v>
      </c>
      <c r="AG14" s="506">
        <v>9</v>
      </c>
      <c r="AH14" s="506">
        <v>2</v>
      </c>
      <c r="AI14" s="506">
        <v>0</v>
      </c>
    </row>
    <row r="15" spans="1:35" x14ac:dyDescent="0.3">
      <c r="A15" s="139" t="str">
        <f t="shared" si="0"/>
        <v>4.00317</v>
      </c>
      <c r="B15" s="506" t="s">
        <v>1398</v>
      </c>
      <c r="C15" s="506" t="s">
        <v>1399</v>
      </c>
      <c r="D15" s="506" t="s">
        <v>1400</v>
      </c>
      <c r="E15" s="506" t="s">
        <v>4</v>
      </c>
      <c r="F15" s="506" t="s">
        <v>38</v>
      </c>
      <c r="G15" s="506" t="s">
        <v>9</v>
      </c>
      <c r="H15" s="506" t="s">
        <v>1299</v>
      </c>
      <c r="I15" s="506">
        <v>0</v>
      </c>
      <c r="J15" s="506" t="s">
        <v>1008</v>
      </c>
      <c r="K15" s="506" t="s">
        <v>1219</v>
      </c>
      <c r="L15" s="506" t="s">
        <v>35</v>
      </c>
      <c r="M15" s="506" t="s">
        <v>6</v>
      </c>
      <c r="N15" s="506" t="s">
        <v>1</v>
      </c>
      <c r="O15" s="506">
        <v>99</v>
      </c>
      <c r="P15" s="506">
        <v>52</v>
      </c>
      <c r="Q15" s="506">
        <v>47</v>
      </c>
      <c r="R15" s="506">
        <v>23</v>
      </c>
      <c r="S15" s="506">
        <v>16</v>
      </c>
      <c r="T15" s="506">
        <v>15</v>
      </c>
      <c r="U15" s="506">
        <v>8</v>
      </c>
      <c r="V15" s="506">
        <v>12</v>
      </c>
      <c r="W15" s="506">
        <v>7</v>
      </c>
      <c r="X15" s="506">
        <v>36</v>
      </c>
      <c r="Y15" s="506">
        <v>17</v>
      </c>
      <c r="Z15" s="506">
        <v>13</v>
      </c>
      <c r="AA15" s="506">
        <v>4</v>
      </c>
      <c r="AB15" s="506">
        <v>0</v>
      </c>
      <c r="AC15" s="506">
        <v>0</v>
      </c>
      <c r="AD15" s="506">
        <v>7</v>
      </c>
      <c r="AE15" s="506">
        <v>7</v>
      </c>
      <c r="AF15" s="506">
        <v>5</v>
      </c>
      <c r="AG15" s="506">
        <v>19</v>
      </c>
      <c r="AH15" s="506">
        <v>9</v>
      </c>
      <c r="AI15" s="506">
        <v>0</v>
      </c>
    </row>
    <row r="16" spans="1:35" x14ac:dyDescent="0.3">
      <c r="A16" s="139" t="str">
        <f t="shared" si="0"/>
        <v>4.00319</v>
      </c>
      <c r="B16" s="506" t="s">
        <v>1405</v>
      </c>
      <c r="C16" s="506" t="s">
        <v>1406</v>
      </c>
      <c r="D16" s="506" t="s">
        <v>1407</v>
      </c>
      <c r="E16" s="506" t="s">
        <v>5</v>
      </c>
      <c r="F16" s="506" t="s">
        <v>56</v>
      </c>
      <c r="G16" s="506" t="s">
        <v>1</v>
      </c>
      <c r="H16" s="506" t="s">
        <v>1299</v>
      </c>
      <c r="I16" s="506">
        <v>0</v>
      </c>
      <c r="J16" s="506" t="s">
        <v>1008</v>
      </c>
      <c r="K16" s="506" t="s">
        <v>1219</v>
      </c>
      <c r="L16" s="506" t="s">
        <v>37</v>
      </c>
      <c r="M16" s="506" t="s">
        <v>1</v>
      </c>
      <c r="N16" s="506" t="s">
        <v>2</v>
      </c>
      <c r="O16" s="506">
        <v>411</v>
      </c>
      <c r="P16" s="506">
        <v>210</v>
      </c>
      <c r="Q16" s="506">
        <v>201</v>
      </c>
      <c r="R16" s="506">
        <v>103</v>
      </c>
      <c r="S16" s="506">
        <v>58</v>
      </c>
      <c r="T16" s="506">
        <v>90</v>
      </c>
      <c r="U16" s="506">
        <v>45</v>
      </c>
      <c r="V16" s="506">
        <v>36</v>
      </c>
      <c r="W16" s="506">
        <v>18</v>
      </c>
      <c r="X16" s="506">
        <v>156</v>
      </c>
      <c r="Y16" s="506">
        <v>71</v>
      </c>
      <c r="Z16" s="506">
        <v>26</v>
      </c>
      <c r="AA16" s="506">
        <v>18</v>
      </c>
      <c r="AB16" s="506">
        <v>0</v>
      </c>
      <c r="AC16" s="506">
        <v>0</v>
      </c>
      <c r="AD16" s="506">
        <v>45</v>
      </c>
      <c r="AE16" s="506">
        <v>45</v>
      </c>
      <c r="AF16" s="506">
        <v>18</v>
      </c>
      <c r="AG16" s="506">
        <v>85</v>
      </c>
      <c r="AH16" s="506">
        <v>8</v>
      </c>
      <c r="AI16" s="506">
        <v>0</v>
      </c>
    </row>
    <row r="17" spans="1:35" x14ac:dyDescent="0.3">
      <c r="A17" s="139" t="str">
        <f t="shared" si="0"/>
        <v>4.00320</v>
      </c>
      <c r="B17" s="506" t="s">
        <v>1413</v>
      </c>
      <c r="C17" s="506" t="s">
        <v>1414</v>
      </c>
      <c r="D17" s="506" t="s">
        <v>1415</v>
      </c>
      <c r="E17" s="506" t="s">
        <v>5</v>
      </c>
      <c r="F17" s="506" t="s">
        <v>56</v>
      </c>
      <c r="G17" s="506" t="s">
        <v>6</v>
      </c>
      <c r="H17" s="506" t="s">
        <v>1299</v>
      </c>
      <c r="I17" s="506">
        <v>0</v>
      </c>
      <c r="J17" s="506" t="s">
        <v>1008</v>
      </c>
      <c r="K17" s="506" t="s">
        <v>1219</v>
      </c>
      <c r="L17" s="506" t="s">
        <v>37</v>
      </c>
      <c r="M17" s="506" t="s">
        <v>3</v>
      </c>
      <c r="N17" s="506" t="s">
        <v>2</v>
      </c>
      <c r="O17" s="506">
        <v>368</v>
      </c>
      <c r="P17" s="506">
        <v>194</v>
      </c>
      <c r="Q17" s="506">
        <v>174</v>
      </c>
      <c r="R17" s="506">
        <v>79</v>
      </c>
      <c r="S17" s="506">
        <v>39</v>
      </c>
      <c r="T17" s="506">
        <v>73</v>
      </c>
      <c r="U17" s="506">
        <v>36</v>
      </c>
      <c r="V17" s="506">
        <v>75</v>
      </c>
      <c r="W17" s="506">
        <v>40</v>
      </c>
      <c r="X17" s="506">
        <v>126</v>
      </c>
      <c r="Y17" s="506">
        <v>68</v>
      </c>
      <c r="Z17" s="506">
        <v>15</v>
      </c>
      <c r="AA17" s="506">
        <v>11</v>
      </c>
      <c r="AB17" s="506">
        <v>0</v>
      </c>
      <c r="AC17" s="506">
        <v>0</v>
      </c>
      <c r="AD17" s="506">
        <v>40</v>
      </c>
      <c r="AE17" s="506">
        <v>37</v>
      </c>
      <c r="AF17" s="506">
        <v>35</v>
      </c>
      <c r="AG17" s="506">
        <v>58</v>
      </c>
      <c r="AH17" s="506">
        <v>4</v>
      </c>
      <c r="AI17" s="506">
        <v>0</v>
      </c>
    </row>
    <row r="18" spans="1:35" x14ac:dyDescent="0.3">
      <c r="A18" s="139" t="str">
        <f t="shared" si="0"/>
        <v>4.00321</v>
      </c>
      <c r="B18" s="506" t="s">
        <v>1421</v>
      </c>
      <c r="C18" s="506" t="s">
        <v>1422</v>
      </c>
      <c r="D18" s="506" t="s">
        <v>1423</v>
      </c>
      <c r="E18" s="506" t="s">
        <v>6</v>
      </c>
      <c r="F18" s="506" t="s">
        <v>103</v>
      </c>
      <c r="G18" s="506" t="s">
        <v>2</v>
      </c>
      <c r="H18" s="506" t="s">
        <v>1299</v>
      </c>
      <c r="I18" s="506">
        <v>0</v>
      </c>
      <c r="J18" s="506" t="s">
        <v>1008</v>
      </c>
      <c r="K18" s="506" t="s">
        <v>1219</v>
      </c>
      <c r="L18" s="506" t="s">
        <v>37</v>
      </c>
      <c r="M18" s="506" t="s">
        <v>5</v>
      </c>
      <c r="N18" s="506" t="s">
        <v>1</v>
      </c>
      <c r="O18" s="506">
        <v>70</v>
      </c>
      <c r="P18" s="506">
        <v>30</v>
      </c>
      <c r="Q18" s="506">
        <v>40</v>
      </c>
      <c r="R18" s="506">
        <v>3</v>
      </c>
      <c r="S18" s="506">
        <v>0</v>
      </c>
      <c r="T18" s="506">
        <v>4</v>
      </c>
      <c r="U18" s="506">
        <v>2</v>
      </c>
      <c r="V18" s="506">
        <v>6</v>
      </c>
      <c r="W18" s="506">
        <v>4</v>
      </c>
      <c r="X18" s="506">
        <v>19</v>
      </c>
      <c r="Y18" s="506">
        <v>9</v>
      </c>
      <c r="Z18" s="506">
        <v>38</v>
      </c>
      <c r="AA18" s="506">
        <v>15</v>
      </c>
      <c r="AB18" s="506">
        <v>0</v>
      </c>
      <c r="AC18" s="506">
        <v>0</v>
      </c>
      <c r="AD18" s="506">
        <v>3</v>
      </c>
      <c r="AE18" s="506">
        <v>2</v>
      </c>
      <c r="AF18" s="506">
        <v>2</v>
      </c>
      <c r="AG18" s="506">
        <v>10</v>
      </c>
      <c r="AH18" s="506">
        <v>23</v>
      </c>
      <c r="AI18" s="506">
        <v>0</v>
      </c>
    </row>
    <row r="19" spans="1:35" x14ac:dyDescent="0.3">
      <c r="A19" s="139" t="str">
        <f t="shared" si="0"/>
        <v>4.00322</v>
      </c>
      <c r="B19" s="506" t="s">
        <v>1431</v>
      </c>
      <c r="C19" s="506" t="s">
        <v>1432</v>
      </c>
      <c r="D19" s="506" t="s">
        <v>1433</v>
      </c>
      <c r="E19" s="506" t="s">
        <v>7</v>
      </c>
      <c r="F19" s="506" t="s">
        <v>52</v>
      </c>
      <c r="G19" s="506" t="s">
        <v>1</v>
      </c>
      <c r="H19" s="506" t="s">
        <v>1299</v>
      </c>
      <c r="I19" s="506">
        <v>0</v>
      </c>
      <c r="J19" s="506" t="s">
        <v>1008</v>
      </c>
      <c r="K19" s="506" t="s">
        <v>1219</v>
      </c>
      <c r="L19" s="506" t="s">
        <v>51</v>
      </c>
      <c r="M19" s="506" t="s">
        <v>1</v>
      </c>
      <c r="N19" s="506" t="s">
        <v>1</v>
      </c>
      <c r="O19" s="506">
        <v>205</v>
      </c>
      <c r="P19" s="506">
        <v>116</v>
      </c>
      <c r="Q19" s="506">
        <v>89</v>
      </c>
      <c r="R19" s="506">
        <v>33</v>
      </c>
      <c r="S19" s="506">
        <v>18</v>
      </c>
      <c r="T19" s="506">
        <v>46</v>
      </c>
      <c r="U19" s="506">
        <v>30</v>
      </c>
      <c r="V19" s="506">
        <v>35</v>
      </c>
      <c r="W19" s="506">
        <v>18</v>
      </c>
      <c r="X19" s="506">
        <v>77</v>
      </c>
      <c r="Y19" s="506">
        <v>41</v>
      </c>
      <c r="Z19" s="506">
        <v>14</v>
      </c>
      <c r="AA19" s="506">
        <v>9</v>
      </c>
      <c r="AB19" s="506">
        <v>0</v>
      </c>
      <c r="AC19" s="506">
        <v>0</v>
      </c>
      <c r="AD19" s="506">
        <v>15</v>
      </c>
      <c r="AE19" s="506">
        <v>16</v>
      </c>
      <c r="AF19" s="506">
        <v>17</v>
      </c>
      <c r="AG19" s="506">
        <v>36</v>
      </c>
      <c r="AH19" s="506">
        <v>5</v>
      </c>
      <c r="AI19" s="506">
        <v>0</v>
      </c>
    </row>
    <row r="20" spans="1:35" x14ac:dyDescent="0.3">
      <c r="A20" s="139" t="str">
        <f t="shared" si="0"/>
        <v>4.00323</v>
      </c>
      <c r="B20" s="506" t="s">
        <v>1439</v>
      </c>
      <c r="C20" s="506" t="s">
        <v>1440</v>
      </c>
      <c r="D20" s="506" t="s">
        <v>1441</v>
      </c>
      <c r="E20" s="506" t="s">
        <v>7</v>
      </c>
      <c r="F20" s="506" t="s">
        <v>52</v>
      </c>
      <c r="G20" s="506" t="s">
        <v>4</v>
      </c>
      <c r="H20" s="506" t="s">
        <v>1299</v>
      </c>
      <c r="I20" s="506">
        <v>0</v>
      </c>
      <c r="J20" s="506" t="s">
        <v>1008</v>
      </c>
      <c r="K20" s="506" t="s">
        <v>1219</v>
      </c>
      <c r="L20" s="506" t="s">
        <v>51</v>
      </c>
      <c r="M20" s="506" t="s">
        <v>2</v>
      </c>
      <c r="N20" s="506" t="s">
        <v>1</v>
      </c>
      <c r="O20" s="506">
        <v>53</v>
      </c>
      <c r="P20" s="506">
        <v>29</v>
      </c>
      <c r="Q20" s="506">
        <v>24</v>
      </c>
      <c r="R20" s="506">
        <v>9</v>
      </c>
      <c r="S20" s="506">
        <v>6</v>
      </c>
      <c r="T20" s="506">
        <v>9</v>
      </c>
      <c r="U20" s="506">
        <v>6</v>
      </c>
      <c r="V20" s="506">
        <v>11</v>
      </c>
      <c r="W20" s="506">
        <v>7</v>
      </c>
      <c r="X20" s="506">
        <v>22</v>
      </c>
      <c r="Y20" s="506">
        <v>8</v>
      </c>
      <c r="Z20" s="506">
        <v>2</v>
      </c>
      <c r="AA20" s="506">
        <v>2</v>
      </c>
      <c r="AB20" s="506">
        <v>0</v>
      </c>
      <c r="AC20" s="506">
        <v>0</v>
      </c>
      <c r="AD20" s="506">
        <v>3</v>
      </c>
      <c r="AE20" s="506">
        <v>3</v>
      </c>
      <c r="AF20" s="506">
        <v>4</v>
      </c>
      <c r="AG20" s="506">
        <v>14</v>
      </c>
      <c r="AH20" s="506">
        <v>0</v>
      </c>
      <c r="AI20" s="506">
        <v>0</v>
      </c>
    </row>
    <row r="21" spans="1:35" x14ac:dyDescent="0.3">
      <c r="A21" s="139" t="str">
        <f t="shared" si="0"/>
        <v>4.00324</v>
      </c>
      <c r="B21" s="506" t="s">
        <v>1447</v>
      </c>
      <c r="C21" s="506" t="s">
        <v>1448</v>
      </c>
      <c r="D21" s="506" t="s">
        <v>1449</v>
      </c>
      <c r="E21" s="506" t="s">
        <v>1100</v>
      </c>
      <c r="F21" s="506" t="s">
        <v>50</v>
      </c>
      <c r="G21" s="506" t="s">
        <v>2</v>
      </c>
      <c r="H21" s="506" t="s">
        <v>1299</v>
      </c>
      <c r="I21" s="506">
        <v>0</v>
      </c>
      <c r="J21" s="506" t="s">
        <v>1008</v>
      </c>
      <c r="K21" s="506" t="s">
        <v>1223</v>
      </c>
      <c r="L21" s="506" t="s">
        <v>51</v>
      </c>
      <c r="M21" s="506" t="s">
        <v>11</v>
      </c>
      <c r="N21" s="506" t="s">
        <v>3</v>
      </c>
      <c r="O21" s="506">
        <v>209</v>
      </c>
      <c r="P21" s="506">
        <v>126</v>
      </c>
      <c r="Q21" s="506">
        <v>83</v>
      </c>
      <c r="R21" s="506">
        <v>27</v>
      </c>
      <c r="S21" s="506">
        <v>18</v>
      </c>
      <c r="T21" s="506">
        <v>38</v>
      </c>
      <c r="U21" s="506">
        <v>23</v>
      </c>
      <c r="V21" s="506">
        <v>30</v>
      </c>
      <c r="W21" s="506">
        <v>16</v>
      </c>
      <c r="X21" s="506">
        <v>83</v>
      </c>
      <c r="Y21" s="506">
        <v>55</v>
      </c>
      <c r="Z21" s="506">
        <v>31</v>
      </c>
      <c r="AA21" s="506">
        <v>14</v>
      </c>
      <c r="AB21" s="506">
        <v>0</v>
      </c>
      <c r="AC21" s="506">
        <v>0</v>
      </c>
      <c r="AD21" s="506">
        <v>9</v>
      </c>
      <c r="AE21" s="506">
        <v>15</v>
      </c>
      <c r="AF21" s="506">
        <v>14</v>
      </c>
      <c r="AG21" s="506">
        <v>28</v>
      </c>
      <c r="AH21" s="506">
        <v>17</v>
      </c>
      <c r="AI21" s="506">
        <v>0</v>
      </c>
    </row>
    <row r="22" spans="1:35" x14ac:dyDescent="0.3">
      <c r="A22" s="139" t="str">
        <f t="shared" si="0"/>
        <v>4.00325</v>
      </c>
      <c r="B22" s="506" t="s">
        <v>1457</v>
      </c>
      <c r="C22" s="506" t="s">
        <v>1458</v>
      </c>
      <c r="D22" s="506" t="s">
        <v>1459</v>
      </c>
      <c r="E22" s="506" t="s">
        <v>9</v>
      </c>
      <c r="F22" s="506" t="s">
        <v>70</v>
      </c>
      <c r="G22" s="506" t="s">
        <v>4</v>
      </c>
      <c r="H22" s="506" t="s">
        <v>1299</v>
      </c>
      <c r="I22" s="506">
        <v>0</v>
      </c>
      <c r="J22" s="506" t="s">
        <v>1008</v>
      </c>
      <c r="K22" s="506" t="s">
        <v>1219</v>
      </c>
      <c r="L22" s="506" t="s">
        <v>55</v>
      </c>
      <c r="M22" s="506" t="s">
        <v>1</v>
      </c>
      <c r="N22" s="506" t="s">
        <v>1</v>
      </c>
      <c r="O22" s="506">
        <v>99</v>
      </c>
      <c r="P22" s="506">
        <v>49</v>
      </c>
      <c r="Q22" s="506">
        <v>50</v>
      </c>
      <c r="R22" s="506">
        <v>4</v>
      </c>
      <c r="S22" s="506">
        <v>2</v>
      </c>
      <c r="T22" s="506">
        <v>18</v>
      </c>
      <c r="U22" s="506">
        <v>11</v>
      </c>
      <c r="V22" s="506">
        <v>12</v>
      </c>
      <c r="W22" s="506">
        <v>7</v>
      </c>
      <c r="X22" s="506">
        <v>50</v>
      </c>
      <c r="Y22" s="506">
        <v>23</v>
      </c>
      <c r="Z22" s="506">
        <v>15</v>
      </c>
      <c r="AA22" s="506">
        <v>6</v>
      </c>
      <c r="AB22" s="506">
        <v>0</v>
      </c>
      <c r="AC22" s="506">
        <v>0</v>
      </c>
      <c r="AD22" s="506">
        <v>2</v>
      </c>
      <c r="AE22" s="506">
        <v>7</v>
      </c>
      <c r="AF22" s="506">
        <v>5</v>
      </c>
      <c r="AG22" s="506">
        <v>27</v>
      </c>
      <c r="AH22" s="506">
        <v>9</v>
      </c>
      <c r="AI22" s="506">
        <v>0</v>
      </c>
    </row>
    <row r="23" spans="1:35" x14ac:dyDescent="0.3">
      <c r="A23" s="139" t="str">
        <f t="shared" si="0"/>
        <v>4.00326</v>
      </c>
      <c r="B23" s="506" t="s">
        <v>1467</v>
      </c>
      <c r="C23" s="506" t="s">
        <v>1468</v>
      </c>
      <c r="D23" s="506" t="s">
        <v>1469</v>
      </c>
      <c r="E23" s="506" t="s">
        <v>10</v>
      </c>
      <c r="F23" s="506" t="s">
        <v>105</v>
      </c>
      <c r="G23" s="506" t="s">
        <v>1</v>
      </c>
      <c r="H23" s="506" t="s">
        <v>1299</v>
      </c>
      <c r="I23" s="506">
        <v>0</v>
      </c>
      <c r="J23" s="506" t="s">
        <v>1008</v>
      </c>
      <c r="K23" s="506" t="s">
        <v>1219</v>
      </c>
      <c r="L23" s="506" t="s">
        <v>55</v>
      </c>
      <c r="M23" s="506" t="s">
        <v>2</v>
      </c>
      <c r="N23" s="506" t="s">
        <v>1</v>
      </c>
      <c r="O23" s="506">
        <v>15</v>
      </c>
      <c r="P23" s="506">
        <v>6</v>
      </c>
      <c r="Q23" s="506">
        <v>9</v>
      </c>
      <c r="R23" s="506">
        <v>1</v>
      </c>
      <c r="S23" s="506">
        <v>0</v>
      </c>
      <c r="T23" s="506">
        <v>2</v>
      </c>
      <c r="U23" s="506">
        <v>1</v>
      </c>
      <c r="V23" s="506">
        <v>3</v>
      </c>
      <c r="W23" s="506">
        <v>2</v>
      </c>
      <c r="X23" s="506">
        <v>7</v>
      </c>
      <c r="Y23" s="506">
        <v>3</v>
      </c>
      <c r="Z23" s="506">
        <v>2</v>
      </c>
      <c r="AA23" s="506">
        <v>0</v>
      </c>
      <c r="AB23" s="506">
        <v>0</v>
      </c>
      <c r="AC23" s="506">
        <v>0</v>
      </c>
      <c r="AD23" s="506">
        <v>1</v>
      </c>
      <c r="AE23" s="506">
        <v>1</v>
      </c>
      <c r="AF23" s="506">
        <v>1</v>
      </c>
      <c r="AG23" s="506">
        <v>4</v>
      </c>
      <c r="AH23" s="506">
        <v>2</v>
      </c>
      <c r="AI23" s="506">
        <v>0</v>
      </c>
    </row>
    <row r="24" spans="1:35" x14ac:dyDescent="0.3">
      <c r="A24" s="139" t="str">
        <f t="shared" si="0"/>
        <v>4.00327</v>
      </c>
      <c r="B24" s="506" t="s">
        <v>1476</v>
      </c>
      <c r="C24" s="506" t="s">
        <v>1477</v>
      </c>
      <c r="D24" s="506" t="s">
        <v>1478</v>
      </c>
      <c r="E24" s="506" t="s">
        <v>11</v>
      </c>
      <c r="F24" s="506" t="s">
        <v>54</v>
      </c>
      <c r="G24" s="506" t="s">
        <v>1</v>
      </c>
      <c r="H24" s="506" t="s">
        <v>1299</v>
      </c>
      <c r="I24" s="506">
        <v>0</v>
      </c>
      <c r="J24" s="506" t="s">
        <v>1008</v>
      </c>
      <c r="K24" s="506" t="s">
        <v>1219</v>
      </c>
      <c r="L24" s="506" t="s">
        <v>55</v>
      </c>
      <c r="M24" s="506" t="s">
        <v>3</v>
      </c>
      <c r="N24" s="506" t="s">
        <v>1</v>
      </c>
      <c r="O24" s="506">
        <v>33</v>
      </c>
      <c r="P24" s="506">
        <v>17</v>
      </c>
      <c r="Q24" s="506">
        <v>16</v>
      </c>
      <c r="R24" s="506">
        <v>4</v>
      </c>
      <c r="S24" s="506">
        <v>1</v>
      </c>
      <c r="T24" s="506">
        <v>7</v>
      </c>
      <c r="U24" s="506">
        <v>5</v>
      </c>
      <c r="V24" s="506">
        <v>3</v>
      </c>
      <c r="W24" s="506">
        <v>3</v>
      </c>
      <c r="X24" s="506">
        <v>14</v>
      </c>
      <c r="Y24" s="506">
        <v>6</v>
      </c>
      <c r="Z24" s="506">
        <v>5</v>
      </c>
      <c r="AA24" s="506">
        <v>2</v>
      </c>
      <c r="AB24" s="506">
        <v>0</v>
      </c>
      <c r="AC24" s="506">
        <v>0</v>
      </c>
      <c r="AD24" s="506">
        <v>3</v>
      </c>
      <c r="AE24" s="506">
        <v>2</v>
      </c>
      <c r="AF24" s="506">
        <v>0</v>
      </c>
      <c r="AG24" s="506">
        <v>8</v>
      </c>
      <c r="AH24" s="506">
        <v>3</v>
      </c>
      <c r="AI24" s="506">
        <v>0</v>
      </c>
    </row>
    <row r="25" spans="1:35" x14ac:dyDescent="0.3">
      <c r="A25" s="139" t="str">
        <f t="shared" si="0"/>
        <v>4.00328</v>
      </c>
      <c r="B25" s="506" t="s">
        <v>1484</v>
      </c>
      <c r="C25" s="506" t="s">
        <v>1485</v>
      </c>
      <c r="D25" s="506" t="s">
        <v>1486</v>
      </c>
      <c r="E25" s="506" t="s">
        <v>13</v>
      </c>
      <c r="F25" s="506" t="s">
        <v>87</v>
      </c>
      <c r="G25" s="506" t="s">
        <v>1</v>
      </c>
      <c r="H25" s="506" t="s">
        <v>1299</v>
      </c>
      <c r="I25" s="506">
        <v>0</v>
      </c>
      <c r="J25" s="506" t="s">
        <v>1008</v>
      </c>
      <c r="K25" s="506" t="s">
        <v>1219</v>
      </c>
      <c r="L25" s="506" t="s">
        <v>55</v>
      </c>
      <c r="M25" s="506" t="s">
        <v>6</v>
      </c>
      <c r="N25" s="506" t="s">
        <v>1</v>
      </c>
      <c r="O25" s="506">
        <v>60</v>
      </c>
      <c r="P25" s="506">
        <v>29</v>
      </c>
      <c r="Q25" s="506">
        <v>31</v>
      </c>
      <c r="R25" s="506">
        <v>7</v>
      </c>
      <c r="S25" s="506">
        <v>6</v>
      </c>
      <c r="T25" s="506">
        <v>7</v>
      </c>
      <c r="U25" s="506">
        <v>3</v>
      </c>
      <c r="V25" s="506">
        <v>4</v>
      </c>
      <c r="W25" s="506">
        <v>1</v>
      </c>
      <c r="X25" s="506">
        <v>27</v>
      </c>
      <c r="Y25" s="506">
        <v>11</v>
      </c>
      <c r="Z25" s="506">
        <v>15</v>
      </c>
      <c r="AA25" s="506">
        <v>8</v>
      </c>
      <c r="AB25" s="506">
        <v>0</v>
      </c>
      <c r="AC25" s="506">
        <v>0</v>
      </c>
      <c r="AD25" s="506">
        <v>1</v>
      </c>
      <c r="AE25" s="506">
        <v>4</v>
      </c>
      <c r="AF25" s="506">
        <v>3</v>
      </c>
      <c r="AG25" s="506">
        <v>16</v>
      </c>
      <c r="AH25" s="506">
        <v>7</v>
      </c>
      <c r="AI25" s="506">
        <v>0</v>
      </c>
    </row>
    <row r="26" spans="1:35" x14ac:dyDescent="0.3">
      <c r="A26" s="139" t="str">
        <f t="shared" si="0"/>
        <v>4.00329</v>
      </c>
      <c r="B26" s="506" t="s">
        <v>1491</v>
      </c>
      <c r="C26" s="506" t="s">
        <v>285</v>
      </c>
      <c r="D26" s="506" t="s">
        <v>1492</v>
      </c>
      <c r="E26" s="506" t="s">
        <v>1096</v>
      </c>
      <c r="F26" s="506" t="s">
        <v>432</v>
      </c>
      <c r="G26" s="506" t="s">
        <v>3</v>
      </c>
      <c r="H26" s="506" t="s">
        <v>1299</v>
      </c>
      <c r="I26" s="506">
        <v>0</v>
      </c>
      <c r="J26" s="506" t="s">
        <v>180</v>
      </c>
      <c r="K26" s="506" t="s">
        <v>1219</v>
      </c>
      <c r="L26" s="506" t="s">
        <v>33</v>
      </c>
      <c r="M26" s="506" t="s">
        <v>49</v>
      </c>
      <c r="N26" s="506" t="s">
        <v>4</v>
      </c>
      <c r="O26" s="506">
        <v>40</v>
      </c>
      <c r="P26" s="506">
        <v>30</v>
      </c>
      <c r="Q26" s="506">
        <v>10</v>
      </c>
      <c r="R26" s="506">
        <v>16</v>
      </c>
      <c r="S26" s="506">
        <v>12</v>
      </c>
      <c r="T26" s="506">
        <v>9</v>
      </c>
      <c r="U26" s="506">
        <v>8</v>
      </c>
      <c r="V26" s="506">
        <v>1</v>
      </c>
      <c r="W26" s="506">
        <v>1</v>
      </c>
      <c r="X26" s="506">
        <v>14</v>
      </c>
      <c r="Y26" s="506">
        <v>9</v>
      </c>
      <c r="Z26" s="506">
        <v>0</v>
      </c>
      <c r="AA26" s="506">
        <v>0</v>
      </c>
      <c r="AB26" s="506">
        <v>0</v>
      </c>
      <c r="AC26" s="506">
        <v>0</v>
      </c>
      <c r="AD26" s="506">
        <v>4</v>
      </c>
      <c r="AE26" s="506">
        <v>1</v>
      </c>
      <c r="AF26" s="506">
        <v>0</v>
      </c>
      <c r="AG26" s="506">
        <v>5</v>
      </c>
      <c r="AH26" s="506">
        <v>0</v>
      </c>
      <c r="AI26" s="506">
        <v>0</v>
      </c>
    </row>
    <row r="27" spans="1:35" x14ac:dyDescent="0.3">
      <c r="A27" s="139" t="str">
        <f t="shared" si="0"/>
        <v>4.00330</v>
      </c>
      <c r="B27" s="506" t="s">
        <v>1498</v>
      </c>
      <c r="C27" s="506" t="s">
        <v>1499</v>
      </c>
      <c r="D27" s="506" t="s">
        <v>1500</v>
      </c>
      <c r="E27" s="506" t="s">
        <v>14</v>
      </c>
      <c r="F27" s="506" t="s">
        <v>44</v>
      </c>
      <c r="G27" s="506" t="s">
        <v>5</v>
      </c>
      <c r="H27" s="506" t="s">
        <v>1299</v>
      </c>
      <c r="I27" s="506">
        <v>0</v>
      </c>
      <c r="J27" s="506" t="s">
        <v>1008</v>
      </c>
      <c r="K27" s="506" t="s">
        <v>1219</v>
      </c>
      <c r="L27" s="506" t="s">
        <v>43</v>
      </c>
      <c r="M27" s="506" t="s">
        <v>1</v>
      </c>
      <c r="N27" s="506" t="s">
        <v>1</v>
      </c>
      <c r="O27" s="506">
        <v>66</v>
      </c>
      <c r="P27" s="506">
        <v>27</v>
      </c>
      <c r="Q27" s="506">
        <v>39</v>
      </c>
      <c r="R27" s="506">
        <v>4</v>
      </c>
      <c r="S27" s="506">
        <v>1</v>
      </c>
      <c r="T27" s="506">
        <v>7</v>
      </c>
      <c r="U27" s="506">
        <v>1</v>
      </c>
      <c r="V27" s="506">
        <v>25</v>
      </c>
      <c r="W27" s="506">
        <v>15</v>
      </c>
      <c r="X27" s="506">
        <v>17</v>
      </c>
      <c r="Y27" s="506">
        <v>5</v>
      </c>
      <c r="Z27" s="506">
        <v>13</v>
      </c>
      <c r="AA27" s="506">
        <v>5</v>
      </c>
      <c r="AB27" s="506">
        <v>0</v>
      </c>
      <c r="AC27" s="506">
        <v>0</v>
      </c>
      <c r="AD27" s="506">
        <v>3</v>
      </c>
      <c r="AE27" s="506">
        <v>6</v>
      </c>
      <c r="AF27" s="506">
        <v>10</v>
      </c>
      <c r="AG27" s="506">
        <v>12</v>
      </c>
      <c r="AH27" s="506">
        <v>8</v>
      </c>
      <c r="AI27" s="506">
        <v>0</v>
      </c>
    </row>
    <row r="28" spans="1:35" x14ac:dyDescent="0.3">
      <c r="A28" s="139" t="str">
        <f t="shared" si="0"/>
        <v>4.00331</v>
      </c>
      <c r="B28" s="506" t="s">
        <v>1506</v>
      </c>
      <c r="C28" s="506" t="s">
        <v>1507</v>
      </c>
      <c r="D28" s="506" t="s">
        <v>1508</v>
      </c>
      <c r="E28" s="506" t="s">
        <v>14</v>
      </c>
      <c r="F28" s="506" t="s">
        <v>44</v>
      </c>
      <c r="G28" s="506" t="s">
        <v>9</v>
      </c>
      <c r="H28" s="506" t="s">
        <v>1299</v>
      </c>
      <c r="I28" s="506">
        <v>0</v>
      </c>
      <c r="J28" s="506" t="s">
        <v>1008</v>
      </c>
      <c r="K28" s="506" t="s">
        <v>1219</v>
      </c>
      <c r="L28" s="506" t="s">
        <v>43</v>
      </c>
      <c r="M28" s="506" t="s">
        <v>2</v>
      </c>
      <c r="N28" s="506" t="s">
        <v>1</v>
      </c>
      <c r="O28" s="506">
        <v>25</v>
      </c>
      <c r="P28" s="506">
        <v>14</v>
      </c>
      <c r="Q28" s="506">
        <v>11</v>
      </c>
      <c r="R28" s="506">
        <v>0</v>
      </c>
      <c r="S28" s="506">
        <v>0</v>
      </c>
      <c r="T28" s="506">
        <v>0</v>
      </c>
      <c r="U28" s="506">
        <v>0</v>
      </c>
      <c r="V28" s="506">
        <v>6</v>
      </c>
      <c r="W28" s="506">
        <v>4</v>
      </c>
      <c r="X28" s="506">
        <v>13</v>
      </c>
      <c r="Y28" s="506">
        <v>5</v>
      </c>
      <c r="Z28" s="506">
        <v>6</v>
      </c>
      <c r="AA28" s="506">
        <v>5</v>
      </c>
      <c r="AB28" s="506">
        <v>0</v>
      </c>
      <c r="AC28" s="506">
        <v>0</v>
      </c>
      <c r="AD28" s="506">
        <v>0</v>
      </c>
      <c r="AE28" s="506">
        <v>0</v>
      </c>
      <c r="AF28" s="506">
        <v>2</v>
      </c>
      <c r="AG28" s="506">
        <v>8</v>
      </c>
      <c r="AH28" s="506">
        <v>1</v>
      </c>
      <c r="AI28" s="506">
        <v>0</v>
      </c>
    </row>
    <row r="29" spans="1:35" x14ac:dyDescent="0.3">
      <c r="A29" s="139" t="str">
        <f t="shared" si="0"/>
        <v>4.00335</v>
      </c>
      <c r="B29" s="506" t="s">
        <v>1517</v>
      </c>
      <c r="C29" s="506" t="s">
        <v>1518</v>
      </c>
      <c r="D29" s="506" t="s">
        <v>1519</v>
      </c>
      <c r="E29" s="506" t="s">
        <v>49</v>
      </c>
      <c r="F29" s="506" t="s">
        <v>42</v>
      </c>
      <c r="G29" s="506" t="s">
        <v>1</v>
      </c>
      <c r="H29" s="506" t="s">
        <v>1299</v>
      </c>
      <c r="I29" s="506">
        <v>0</v>
      </c>
      <c r="J29" s="506" t="s">
        <v>1008</v>
      </c>
      <c r="K29" s="506" t="s">
        <v>1219</v>
      </c>
      <c r="L29" s="506" t="s">
        <v>43</v>
      </c>
      <c r="M29" s="506" t="s">
        <v>7</v>
      </c>
      <c r="N29" s="506" t="s">
        <v>1</v>
      </c>
      <c r="O29" s="506">
        <v>51</v>
      </c>
      <c r="P29" s="506">
        <v>21</v>
      </c>
      <c r="Q29" s="506">
        <v>30</v>
      </c>
      <c r="R29" s="506">
        <v>2</v>
      </c>
      <c r="S29" s="506">
        <v>1</v>
      </c>
      <c r="T29" s="506">
        <v>18</v>
      </c>
      <c r="U29" s="506">
        <v>7</v>
      </c>
      <c r="V29" s="506">
        <v>2</v>
      </c>
      <c r="W29" s="506">
        <v>2</v>
      </c>
      <c r="X29" s="506">
        <v>20</v>
      </c>
      <c r="Y29" s="506">
        <v>7</v>
      </c>
      <c r="Z29" s="506">
        <v>9</v>
      </c>
      <c r="AA29" s="506">
        <v>4</v>
      </c>
      <c r="AB29" s="506">
        <v>0</v>
      </c>
      <c r="AC29" s="506">
        <v>0</v>
      </c>
      <c r="AD29" s="506">
        <v>1</v>
      </c>
      <c r="AE29" s="506">
        <v>11</v>
      </c>
      <c r="AF29" s="506">
        <v>0</v>
      </c>
      <c r="AG29" s="506">
        <v>13</v>
      </c>
      <c r="AH29" s="506">
        <v>5</v>
      </c>
      <c r="AI29" s="506">
        <v>0</v>
      </c>
    </row>
    <row r="30" spans="1:35" x14ac:dyDescent="0.3">
      <c r="A30" s="139" t="str">
        <f t="shared" si="0"/>
        <v>4.00337</v>
      </c>
      <c r="B30" s="506" t="s">
        <v>1525</v>
      </c>
      <c r="C30" s="506" t="s">
        <v>1526</v>
      </c>
      <c r="D30" s="506" t="s">
        <v>1527</v>
      </c>
      <c r="E30" s="506" t="s">
        <v>49</v>
      </c>
      <c r="F30" s="506" t="s">
        <v>42</v>
      </c>
      <c r="G30" s="506" t="s">
        <v>10</v>
      </c>
      <c r="H30" s="506" t="s">
        <v>1299</v>
      </c>
      <c r="I30" s="506">
        <v>0</v>
      </c>
      <c r="J30" s="506" t="s">
        <v>1008</v>
      </c>
      <c r="K30" s="506" t="s">
        <v>1219</v>
      </c>
      <c r="L30" s="506" t="s">
        <v>43</v>
      </c>
      <c r="M30" s="506" t="s">
        <v>11</v>
      </c>
      <c r="N30" s="506" t="s">
        <v>1</v>
      </c>
      <c r="O30" s="506">
        <v>410</v>
      </c>
      <c r="P30" s="506">
        <v>247</v>
      </c>
      <c r="Q30" s="506">
        <v>163</v>
      </c>
      <c r="R30" s="506">
        <v>65</v>
      </c>
      <c r="S30" s="506">
        <v>40</v>
      </c>
      <c r="T30" s="506">
        <v>69</v>
      </c>
      <c r="U30" s="506">
        <v>44</v>
      </c>
      <c r="V30" s="506">
        <v>63</v>
      </c>
      <c r="W30" s="506">
        <v>45</v>
      </c>
      <c r="X30" s="506">
        <v>137</v>
      </c>
      <c r="Y30" s="506">
        <v>76</v>
      </c>
      <c r="Z30" s="506">
        <v>76</v>
      </c>
      <c r="AA30" s="506">
        <v>42</v>
      </c>
      <c r="AB30" s="506">
        <v>0</v>
      </c>
      <c r="AC30" s="506">
        <v>0</v>
      </c>
      <c r="AD30" s="506">
        <v>25</v>
      </c>
      <c r="AE30" s="506">
        <v>25</v>
      </c>
      <c r="AF30" s="506">
        <v>18</v>
      </c>
      <c r="AG30" s="506">
        <v>61</v>
      </c>
      <c r="AH30" s="506">
        <v>34</v>
      </c>
      <c r="AI30" s="506">
        <v>0</v>
      </c>
    </row>
    <row r="31" spans="1:35" x14ac:dyDescent="0.3">
      <c r="A31" s="139" t="str">
        <f t="shared" si="0"/>
        <v>4.00338</v>
      </c>
      <c r="B31" s="506" t="s">
        <v>1534</v>
      </c>
      <c r="C31" s="506" t="s">
        <v>1535</v>
      </c>
      <c r="D31" s="506" t="s">
        <v>1536</v>
      </c>
      <c r="E31" s="506" t="s">
        <v>73</v>
      </c>
      <c r="F31" s="506" t="s">
        <v>955</v>
      </c>
      <c r="G31" s="506" t="s">
        <v>1</v>
      </c>
      <c r="H31" s="506" t="s">
        <v>1299</v>
      </c>
      <c r="I31" s="506">
        <v>0</v>
      </c>
      <c r="J31" s="506" t="s">
        <v>1008</v>
      </c>
      <c r="K31" s="506" t="s">
        <v>1219</v>
      </c>
      <c r="L31" s="506" t="s">
        <v>40</v>
      </c>
      <c r="M31" s="506" t="s">
        <v>1</v>
      </c>
      <c r="N31" s="506" t="s">
        <v>1</v>
      </c>
      <c r="O31" s="506">
        <v>321</v>
      </c>
      <c r="P31" s="506">
        <v>182</v>
      </c>
      <c r="Q31" s="506">
        <v>139</v>
      </c>
      <c r="R31" s="506">
        <v>43</v>
      </c>
      <c r="S31" s="506">
        <v>25</v>
      </c>
      <c r="T31" s="506">
        <v>62</v>
      </c>
      <c r="U31" s="506">
        <v>34</v>
      </c>
      <c r="V31" s="506">
        <v>44</v>
      </c>
      <c r="W31" s="506">
        <v>25</v>
      </c>
      <c r="X31" s="506">
        <v>126</v>
      </c>
      <c r="Y31" s="506">
        <v>69</v>
      </c>
      <c r="Z31" s="506">
        <v>46</v>
      </c>
      <c r="AA31" s="506">
        <v>29</v>
      </c>
      <c r="AB31" s="506">
        <v>0</v>
      </c>
      <c r="AC31" s="506">
        <v>0</v>
      </c>
      <c r="AD31" s="506">
        <v>18</v>
      </c>
      <c r="AE31" s="506">
        <v>28</v>
      </c>
      <c r="AF31" s="506">
        <v>19</v>
      </c>
      <c r="AG31" s="506">
        <v>57</v>
      </c>
      <c r="AH31" s="506">
        <v>17</v>
      </c>
      <c r="AI31" s="506">
        <v>0</v>
      </c>
    </row>
    <row r="32" spans="1:35" x14ac:dyDescent="0.3">
      <c r="A32" s="139" t="str">
        <f t="shared" si="0"/>
        <v>4.00341</v>
      </c>
      <c r="B32" s="506" t="s">
        <v>1541</v>
      </c>
      <c r="C32" s="506" t="s">
        <v>1542</v>
      </c>
      <c r="D32" s="506" t="s">
        <v>1543</v>
      </c>
      <c r="E32" s="506" t="s">
        <v>101</v>
      </c>
      <c r="F32" s="506" t="s">
        <v>97</v>
      </c>
      <c r="G32" s="506" t="s">
        <v>1</v>
      </c>
      <c r="H32" s="506" t="s">
        <v>1299</v>
      </c>
      <c r="I32" s="506">
        <v>0</v>
      </c>
      <c r="J32" s="506" t="s">
        <v>1008</v>
      </c>
      <c r="K32" s="506" t="s">
        <v>1219</v>
      </c>
      <c r="L32" s="506" t="s">
        <v>40</v>
      </c>
      <c r="M32" s="506" t="s">
        <v>2</v>
      </c>
      <c r="N32" s="506" t="s">
        <v>1</v>
      </c>
      <c r="O32" s="506">
        <v>139</v>
      </c>
      <c r="P32" s="506">
        <v>77</v>
      </c>
      <c r="Q32" s="506">
        <v>62</v>
      </c>
      <c r="R32" s="506">
        <v>20</v>
      </c>
      <c r="S32" s="506">
        <v>12</v>
      </c>
      <c r="T32" s="506">
        <v>31</v>
      </c>
      <c r="U32" s="506">
        <v>16</v>
      </c>
      <c r="V32" s="506">
        <v>34</v>
      </c>
      <c r="W32" s="506">
        <v>18</v>
      </c>
      <c r="X32" s="506">
        <v>33</v>
      </c>
      <c r="Y32" s="506">
        <v>22</v>
      </c>
      <c r="Z32" s="506">
        <v>21</v>
      </c>
      <c r="AA32" s="506">
        <v>9</v>
      </c>
      <c r="AB32" s="506">
        <v>0</v>
      </c>
      <c r="AC32" s="506">
        <v>0</v>
      </c>
      <c r="AD32" s="506">
        <v>8</v>
      </c>
      <c r="AE32" s="506">
        <v>15</v>
      </c>
      <c r="AF32" s="506">
        <v>16</v>
      </c>
      <c r="AG32" s="506">
        <v>11</v>
      </c>
      <c r="AH32" s="506">
        <v>12</v>
      </c>
      <c r="AI32" s="506">
        <v>0</v>
      </c>
    </row>
    <row r="33" spans="1:35" x14ac:dyDescent="0.3">
      <c r="A33" s="139" t="str">
        <f t="shared" si="0"/>
        <v>4.00343</v>
      </c>
      <c r="B33" s="506" t="s">
        <v>1549</v>
      </c>
      <c r="C33" s="506" t="s">
        <v>1550</v>
      </c>
      <c r="D33" s="506" t="s">
        <v>1551</v>
      </c>
      <c r="E33" s="506" t="s">
        <v>49</v>
      </c>
      <c r="F33" s="506" t="s">
        <v>42</v>
      </c>
      <c r="G33" s="506" t="s">
        <v>5</v>
      </c>
      <c r="H33" s="506" t="s">
        <v>1299</v>
      </c>
      <c r="I33" s="506">
        <v>0</v>
      </c>
      <c r="J33" s="506" t="s">
        <v>1008</v>
      </c>
      <c r="K33" s="506" t="s">
        <v>1223</v>
      </c>
      <c r="L33" s="506" t="s">
        <v>43</v>
      </c>
      <c r="M33" s="506" t="s">
        <v>9</v>
      </c>
      <c r="N33" s="506" t="s">
        <v>1</v>
      </c>
      <c r="O33" s="506">
        <v>53</v>
      </c>
      <c r="P33" s="506">
        <v>29</v>
      </c>
      <c r="Q33" s="506">
        <v>24</v>
      </c>
      <c r="R33" s="506">
        <v>8</v>
      </c>
      <c r="S33" s="506">
        <v>4</v>
      </c>
      <c r="T33" s="506">
        <v>12</v>
      </c>
      <c r="U33" s="506">
        <v>7</v>
      </c>
      <c r="V33" s="506">
        <v>11</v>
      </c>
      <c r="W33" s="506">
        <v>5</v>
      </c>
      <c r="X33" s="506">
        <v>12</v>
      </c>
      <c r="Y33" s="506">
        <v>7</v>
      </c>
      <c r="Z33" s="506">
        <v>10</v>
      </c>
      <c r="AA33" s="506">
        <v>6</v>
      </c>
      <c r="AB33" s="506">
        <v>0</v>
      </c>
      <c r="AC33" s="506">
        <v>0</v>
      </c>
      <c r="AD33" s="506">
        <v>4</v>
      </c>
      <c r="AE33" s="506">
        <v>5</v>
      </c>
      <c r="AF33" s="506">
        <v>6</v>
      </c>
      <c r="AG33" s="506">
        <v>5</v>
      </c>
      <c r="AH33" s="506">
        <v>4</v>
      </c>
      <c r="AI33" s="506">
        <v>0</v>
      </c>
    </row>
    <row r="34" spans="1:35" x14ac:dyDescent="0.3">
      <c r="A34" s="139" t="str">
        <f t="shared" si="0"/>
        <v>4.00353</v>
      </c>
      <c r="B34" s="506" t="s">
        <v>1556</v>
      </c>
      <c r="C34" s="506" t="s">
        <v>1557</v>
      </c>
      <c r="D34" s="506" t="s">
        <v>1558</v>
      </c>
      <c r="E34" s="506" t="s">
        <v>101</v>
      </c>
      <c r="F34" s="506" t="s">
        <v>97</v>
      </c>
      <c r="G34" s="506" t="s">
        <v>4</v>
      </c>
      <c r="H34" s="506" t="s">
        <v>1299</v>
      </c>
      <c r="I34" s="506">
        <v>0</v>
      </c>
      <c r="J34" s="506" t="s">
        <v>1008</v>
      </c>
      <c r="K34" s="506" t="s">
        <v>1219</v>
      </c>
      <c r="L34" s="506" t="s">
        <v>40</v>
      </c>
      <c r="M34" s="506" t="s">
        <v>6</v>
      </c>
      <c r="N34" s="506" t="s">
        <v>1</v>
      </c>
      <c r="O34" s="506">
        <v>86</v>
      </c>
      <c r="P34" s="506">
        <v>48</v>
      </c>
      <c r="Q34" s="506">
        <v>38</v>
      </c>
      <c r="R34" s="506">
        <v>10</v>
      </c>
      <c r="S34" s="506">
        <v>7</v>
      </c>
      <c r="T34" s="506">
        <v>10</v>
      </c>
      <c r="U34" s="506">
        <v>6</v>
      </c>
      <c r="V34" s="506">
        <v>15</v>
      </c>
      <c r="W34" s="506">
        <v>7</v>
      </c>
      <c r="X34" s="506">
        <v>35</v>
      </c>
      <c r="Y34" s="506">
        <v>21</v>
      </c>
      <c r="Z34" s="506">
        <v>16</v>
      </c>
      <c r="AA34" s="506">
        <v>7</v>
      </c>
      <c r="AB34" s="506">
        <v>0</v>
      </c>
      <c r="AC34" s="506">
        <v>0</v>
      </c>
      <c r="AD34" s="506">
        <v>3</v>
      </c>
      <c r="AE34" s="506">
        <v>4</v>
      </c>
      <c r="AF34" s="506">
        <v>8</v>
      </c>
      <c r="AG34" s="506">
        <v>14</v>
      </c>
      <c r="AH34" s="506">
        <v>9</v>
      </c>
      <c r="AI34" s="506">
        <v>0</v>
      </c>
    </row>
    <row r="35" spans="1:35" x14ac:dyDescent="0.3">
      <c r="A35" s="139" t="str">
        <f t="shared" si="0"/>
        <v>4.00415</v>
      </c>
      <c r="B35" s="506" t="s">
        <v>77</v>
      </c>
      <c r="C35" s="506" t="s">
        <v>1565</v>
      </c>
      <c r="D35" s="506" t="s">
        <v>1566</v>
      </c>
      <c r="E35" s="506" t="s">
        <v>9</v>
      </c>
      <c r="F35" s="506" t="s">
        <v>70</v>
      </c>
      <c r="G35" s="506" t="s">
        <v>3</v>
      </c>
      <c r="H35" s="506" t="s">
        <v>1299</v>
      </c>
      <c r="I35" s="506">
        <v>0</v>
      </c>
      <c r="J35" s="506" t="s">
        <v>1008</v>
      </c>
      <c r="K35" s="506" t="s">
        <v>1223</v>
      </c>
      <c r="L35" s="506" t="s">
        <v>55</v>
      </c>
      <c r="M35" s="506" t="s">
        <v>4</v>
      </c>
      <c r="N35" s="506" t="s">
        <v>1</v>
      </c>
      <c r="O35" s="506">
        <v>77</v>
      </c>
      <c r="P35" s="506">
        <v>43</v>
      </c>
      <c r="Q35" s="506">
        <v>34</v>
      </c>
      <c r="R35" s="506">
        <v>8</v>
      </c>
      <c r="S35" s="506">
        <v>4</v>
      </c>
      <c r="T35" s="506">
        <v>18</v>
      </c>
      <c r="U35" s="506">
        <v>11</v>
      </c>
      <c r="V35" s="506">
        <v>12</v>
      </c>
      <c r="W35" s="506">
        <v>10</v>
      </c>
      <c r="X35" s="506">
        <v>29</v>
      </c>
      <c r="Y35" s="506">
        <v>14</v>
      </c>
      <c r="Z35" s="506">
        <v>10</v>
      </c>
      <c r="AA35" s="506">
        <v>4</v>
      </c>
      <c r="AB35" s="506">
        <v>0</v>
      </c>
      <c r="AC35" s="506">
        <v>0</v>
      </c>
      <c r="AD35" s="506">
        <v>4</v>
      </c>
      <c r="AE35" s="506">
        <v>7</v>
      </c>
      <c r="AF35" s="506">
        <v>2</v>
      </c>
      <c r="AG35" s="506">
        <v>15</v>
      </c>
      <c r="AH35" s="506">
        <v>6</v>
      </c>
      <c r="AI35" s="506">
        <v>0</v>
      </c>
    </row>
    <row r="36" spans="1:35" x14ac:dyDescent="0.3">
      <c r="A36" s="139" t="str">
        <f t="shared" si="0"/>
        <v>4.00575</v>
      </c>
      <c r="B36" s="506" t="s">
        <v>1257</v>
      </c>
      <c r="C36" s="506" t="s">
        <v>1576</v>
      </c>
      <c r="D36" s="506" t="s">
        <v>1577</v>
      </c>
      <c r="E36" s="506" t="s">
        <v>7</v>
      </c>
      <c r="F36" s="506" t="s">
        <v>52</v>
      </c>
      <c r="G36" s="506" t="s">
        <v>2</v>
      </c>
      <c r="H36" s="506" t="s">
        <v>1299</v>
      </c>
      <c r="I36" s="506">
        <v>0</v>
      </c>
      <c r="J36" s="506" t="s">
        <v>1008</v>
      </c>
      <c r="K36" s="506" t="s">
        <v>1219</v>
      </c>
      <c r="L36" s="506" t="s">
        <v>51</v>
      </c>
      <c r="M36" s="506" t="s">
        <v>1</v>
      </c>
      <c r="N36" s="506" t="s">
        <v>3</v>
      </c>
      <c r="O36" s="506">
        <v>237</v>
      </c>
      <c r="P36" s="506">
        <v>112</v>
      </c>
      <c r="Q36" s="506">
        <v>125</v>
      </c>
      <c r="R36" s="506">
        <v>78</v>
      </c>
      <c r="S36" s="506">
        <v>34</v>
      </c>
      <c r="T36" s="506">
        <v>48</v>
      </c>
      <c r="U36" s="506">
        <v>22</v>
      </c>
      <c r="V36" s="506">
        <v>34</v>
      </c>
      <c r="W36" s="506">
        <v>17</v>
      </c>
      <c r="X36" s="506">
        <v>64</v>
      </c>
      <c r="Y36" s="506">
        <v>34</v>
      </c>
      <c r="Z36" s="506">
        <v>13</v>
      </c>
      <c r="AA36" s="506">
        <v>5</v>
      </c>
      <c r="AB36" s="506">
        <v>0</v>
      </c>
      <c r="AC36" s="506">
        <v>0</v>
      </c>
      <c r="AD36" s="506">
        <v>44</v>
      </c>
      <c r="AE36" s="506">
        <v>26</v>
      </c>
      <c r="AF36" s="506">
        <v>17</v>
      </c>
      <c r="AG36" s="506">
        <v>30</v>
      </c>
      <c r="AH36" s="506">
        <v>8</v>
      </c>
      <c r="AI36" s="506">
        <v>0</v>
      </c>
    </row>
    <row r="37" spans="1:35" x14ac:dyDescent="0.3">
      <c r="A37" s="139" t="str">
        <f t="shared" si="0"/>
        <v>4.00593</v>
      </c>
      <c r="B37" s="506" t="s">
        <v>490</v>
      </c>
      <c r="C37" s="506" t="s">
        <v>1583</v>
      </c>
      <c r="D37" s="506" t="s">
        <v>1248</v>
      </c>
      <c r="E37" s="506" t="s">
        <v>5</v>
      </c>
      <c r="F37" s="506" t="s">
        <v>56</v>
      </c>
      <c r="G37" s="506" t="s">
        <v>5</v>
      </c>
      <c r="H37" s="506" t="s">
        <v>1299</v>
      </c>
      <c r="I37" s="506" t="s">
        <v>1584</v>
      </c>
      <c r="J37" s="506" t="s">
        <v>1008</v>
      </c>
      <c r="K37" s="506" t="s">
        <v>1219</v>
      </c>
      <c r="L37" s="506" t="s">
        <v>37</v>
      </c>
      <c r="M37" s="506" t="s">
        <v>2</v>
      </c>
      <c r="N37" s="506" t="s">
        <v>1</v>
      </c>
      <c r="O37" s="506">
        <v>451</v>
      </c>
      <c r="P37" s="506">
        <v>246</v>
      </c>
      <c r="Q37" s="506">
        <v>205</v>
      </c>
      <c r="R37" s="506">
        <v>81</v>
      </c>
      <c r="S37" s="506">
        <v>56</v>
      </c>
      <c r="T37" s="506">
        <v>82</v>
      </c>
      <c r="U37" s="506">
        <v>44</v>
      </c>
      <c r="V37" s="506">
        <v>63</v>
      </c>
      <c r="W37" s="506">
        <v>38</v>
      </c>
      <c r="X37" s="506">
        <v>189</v>
      </c>
      <c r="Y37" s="506">
        <v>89</v>
      </c>
      <c r="Z37" s="506">
        <v>36</v>
      </c>
      <c r="AA37" s="506">
        <v>19</v>
      </c>
      <c r="AB37" s="506">
        <v>0</v>
      </c>
      <c r="AC37" s="506">
        <v>0</v>
      </c>
      <c r="AD37" s="506">
        <v>25</v>
      </c>
      <c r="AE37" s="506">
        <v>38</v>
      </c>
      <c r="AF37" s="506">
        <v>25</v>
      </c>
      <c r="AG37" s="506">
        <v>100</v>
      </c>
      <c r="AH37" s="506">
        <v>17</v>
      </c>
      <c r="AI37" s="506">
        <v>0</v>
      </c>
    </row>
    <row r="38" spans="1:35" x14ac:dyDescent="0.3">
      <c r="A38" s="139" t="str">
        <f t="shared" si="0"/>
        <v>4.00594</v>
      </c>
      <c r="B38" s="506" t="s">
        <v>1589</v>
      </c>
      <c r="C38" s="506" t="s">
        <v>1590</v>
      </c>
      <c r="D38" s="506" t="s">
        <v>1591</v>
      </c>
      <c r="E38" s="506" t="s">
        <v>13</v>
      </c>
      <c r="F38" s="506" t="s">
        <v>87</v>
      </c>
      <c r="G38" s="506" t="s">
        <v>3</v>
      </c>
      <c r="H38" s="506" t="s">
        <v>1299</v>
      </c>
      <c r="I38" s="506">
        <v>0</v>
      </c>
      <c r="J38" s="506" t="s">
        <v>1008</v>
      </c>
      <c r="K38" s="506" t="s">
        <v>1219</v>
      </c>
      <c r="L38" s="506" t="s">
        <v>55</v>
      </c>
      <c r="M38" s="506" t="s">
        <v>9</v>
      </c>
      <c r="N38" s="506" t="s">
        <v>1</v>
      </c>
      <c r="O38" s="506">
        <v>56</v>
      </c>
      <c r="P38" s="506">
        <v>37</v>
      </c>
      <c r="Q38" s="506">
        <v>19</v>
      </c>
      <c r="R38" s="506">
        <v>12</v>
      </c>
      <c r="S38" s="506">
        <v>9</v>
      </c>
      <c r="T38" s="506">
        <v>6</v>
      </c>
      <c r="U38" s="506">
        <v>4</v>
      </c>
      <c r="V38" s="506">
        <v>5</v>
      </c>
      <c r="W38" s="506">
        <v>4</v>
      </c>
      <c r="X38" s="506">
        <v>22</v>
      </c>
      <c r="Y38" s="506">
        <v>13</v>
      </c>
      <c r="Z38" s="506">
        <v>11</v>
      </c>
      <c r="AA38" s="506">
        <v>7</v>
      </c>
      <c r="AB38" s="506">
        <v>0</v>
      </c>
      <c r="AC38" s="506">
        <v>0</v>
      </c>
      <c r="AD38" s="506">
        <v>3</v>
      </c>
      <c r="AE38" s="506">
        <v>2</v>
      </c>
      <c r="AF38" s="506">
        <v>1</v>
      </c>
      <c r="AG38" s="506">
        <v>9</v>
      </c>
      <c r="AH38" s="506">
        <v>4</v>
      </c>
      <c r="AI38" s="506">
        <v>0</v>
      </c>
    </row>
    <row r="39" spans="1:35" x14ac:dyDescent="0.3">
      <c r="A39" s="139" t="str">
        <f t="shared" si="0"/>
        <v>4.00595</v>
      </c>
      <c r="B39" s="506" t="s">
        <v>1597</v>
      </c>
      <c r="C39" s="506" t="s">
        <v>1598</v>
      </c>
      <c r="D39" s="506" t="s">
        <v>1599</v>
      </c>
      <c r="E39" s="506" t="s">
        <v>9</v>
      </c>
      <c r="F39" s="506" t="s">
        <v>70</v>
      </c>
      <c r="G39" s="506" t="s">
        <v>1</v>
      </c>
      <c r="H39" s="506" t="s">
        <v>1299</v>
      </c>
      <c r="I39" s="506">
        <v>0</v>
      </c>
      <c r="J39" s="506" t="s">
        <v>1008</v>
      </c>
      <c r="K39" s="506" t="s">
        <v>1223</v>
      </c>
      <c r="L39" s="506" t="s">
        <v>55</v>
      </c>
      <c r="M39" s="506" t="s">
        <v>11</v>
      </c>
      <c r="N39" s="506" t="s">
        <v>1</v>
      </c>
      <c r="O39" s="506">
        <v>98</v>
      </c>
      <c r="P39" s="506">
        <v>59</v>
      </c>
      <c r="Q39" s="506">
        <v>39</v>
      </c>
      <c r="R39" s="506">
        <v>1</v>
      </c>
      <c r="S39" s="506">
        <v>1</v>
      </c>
      <c r="T39" s="506">
        <v>15</v>
      </c>
      <c r="U39" s="506">
        <v>8</v>
      </c>
      <c r="V39" s="506">
        <v>23</v>
      </c>
      <c r="W39" s="506">
        <v>14</v>
      </c>
      <c r="X39" s="506">
        <v>38</v>
      </c>
      <c r="Y39" s="506">
        <v>26</v>
      </c>
      <c r="Z39" s="506">
        <v>21</v>
      </c>
      <c r="AA39" s="506">
        <v>10</v>
      </c>
      <c r="AB39" s="506">
        <v>0</v>
      </c>
      <c r="AC39" s="506">
        <v>0</v>
      </c>
      <c r="AD39" s="506">
        <v>0</v>
      </c>
      <c r="AE39" s="506">
        <v>7</v>
      </c>
      <c r="AF39" s="506">
        <v>9</v>
      </c>
      <c r="AG39" s="506">
        <v>12</v>
      </c>
      <c r="AH39" s="506">
        <v>11</v>
      </c>
      <c r="AI39" s="506">
        <v>0</v>
      </c>
    </row>
    <row r="40" spans="1:35" x14ac:dyDescent="0.3">
      <c r="A40" s="139" t="str">
        <f t="shared" si="0"/>
        <v>4.00596</v>
      </c>
      <c r="B40" s="506" t="s">
        <v>1605</v>
      </c>
      <c r="C40" s="506" t="s">
        <v>1606</v>
      </c>
      <c r="D40" s="506" t="s">
        <v>1607</v>
      </c>
      <c r="E40" s="506" t="s">
        <v>1097</v>
      </c>
      <c r="F40" s="506" t="s">
        <v>433</v>
      </c>
      <c r="G40" s="506" t="s">
        <v>1</v>
      </c>
      <c r="H40" s="506" t="s">
        <v>1299</v>
      </c>
      <c r="I40" s="506">
        <v>0</v>
      </c>
      <c r="J40" s="506" t="s">
        <v>1008</v>
      </c>
      <c r="K40" s="506" t="s">
        <v>1219</v>
      </c>
      <c r="L40" s="506" t="s">
        <v>43</v>
      </c>
      <c r="M40" s="506" t="s">
        <v>3</v>
      </c>
      <c r="N40" s="506" t="s">
        <v>1</v>
      </c>
      <c r="O40" s="506">
        <v>193</v>
      </c>
      <c r="P40" s="506">
        <v>104</v>
      </c>
      <c r="Q40" s="506">
        <v>89</v>
      </c>
      <c r="R40" s="506">
        <v>22</v>
      </c>
      <c r="S40" s="506">
        <v>14</v>
      </c>
      <c r="T40" s="506">
        <v>30</v>
      </c>
      <c r="U40" s="506">
        <v>14</v>
      </c>
      <c r="V40" s="506">
        <v>24</v>
      </c>
      <c r="W40" s="506">
        <v>11</v>
      </c>
      <c r="X40" s="506">
        <v>84</v>
      </c>
      <c r="Y40" s="506">
        <v>45</v>
      </c>
      <c r="Z40" s="506">
        <v>33</v>
      </c>
      <c r="AA40" s="506">
        <v>20</v>
      </c>
      <c r="AB40" s="506">
        <v>0</v>
      </c>
      <c r="AC40" s="506">
        <v>0</v>
      </c>
      <c r="AD40" s="506">
        <v>8</v>
      </c>
      <c r="AE40" s="506">
        <v>16</v>
      </c>
      <c r="AF40" s="506">
        <v>13</v>
      </c>
      <c r="AG40" s="506">
        <v>39</v>
      </c>
      <c r="AH40" s="506">
        <v>13</v>
      </c>
      <c r="AI40" s="506">
        <v>0</v>
      </c>
    </row>
    <row r="41" spans="1:35" x14ac:dyDescent="0.3">
      <c r="A41" s="139" t="str">
        <f t="shared" si="0"/>
        <v>4.00597</v>
      </c>
      <c r="B41" s="506" t="s">
        <v>1614</v>
      </c>
      <c r="C41" s="506" t="s">
        <v>1615</v>
      </c>
      <c r="D41" s="506" t="s">
        <v>1616</v>
      </c>
      <c r="E41" s="506" t="s">
        <v>1097</v>
      </c>
      <c r="F41" s="506" t="s">
        <v>433</v>
      </c>
      <c r="G41" s="506" t="s">
        <v>7</v>
      </c>
      <c r="H41" s="506" t="s">
        <v>1299</v>
      </c>
      <c r="I41" s="506">
        <v>0</v>
      </c>
      <c r="J41" s="506" t="s">
        <v>1008</v>
      </c>
      <c r="K41" s="506" t="s">
        <v>1223</v>
      </c>
      <c r="L41" s="506" t="s">
        <v>43</v>
      </c>
      <c r="M41" s="506" t="s">
        <v>5</v>
      </c>
      <c r="N41" s="506" t="s">
        <v>2</v>
      </c>
      <c r="O41" s="506">
        <v>216</v>
      </c>
      <c r="P41" s="506">
        <v>107</v>
      </c>
      <c r="Q41" s="506">
        <v>109</v>
      </c>
      <c r="R41" s="506">
        <v>18</v>
      </c>
      <c r="S41" s="506">
        <v>7</v>
      </c>
      <c r="T41" s="506">
        <v>46</v>
      </c>
      <c r="U41" s="506">
        <v>28</v>
      </c>
      <c r="V41" s="506">
        <v>28</v>
      </c>
      <c r="W41" s="506">
        <v>14</v>
      </c>
      <c r="X41" s="506">
        <v>79</v>
      </c>
      <c r="Y41" s="506">
        <v>36</v>
      </c>
      <c r="Z41" s="506">
        <v>45</v>
      </c>
      <c r="AA41" s="506">
        <v>22</v>
      </c>
      <c r="AB41" s="506">
        <v>0</v>
      </c>
      <c r="AC41" s="506">
        <v>0</v>
      </c>
      <c r="AD41" s="506">
        <v>11</v>
      </c>
      <c r="AE41" s="506">
        <v>18</v>
      </c>
      <c r="AF41" s="506">
        <v>14</v>
      </c>
      <c r="AG41" s="506">
        <v>43</v>
      </c>
      <c r="AH41" s="506">
        <v>23</v>
      </c>
      <c r="AI41" s="506">
        <v>0</v>
      </c>
    </row>
    <row r="42" spans="1:35" x14ac:dyDescent="0.3">
      <c r="A42" s="139" t="str">
        <f t="shared" si="0"/>
        <v>4.00598</v>
      </c>
      <c r="B42" s="506" t="s">
        <v>1622</v>
      </c>
      <c r="C42" s="506" t="s">
        <v>1623</v>
      </c>
      <c r="D42" s="506" t="s">
        <v>1624</v>
      </c>
      <c r="E42" s="506" t="s">
        <v>15</v>
      </c>
      <c r="F42" s="506" t="s">
        <v>81</v>
      </c>
      <c r="G42" s="506" t="s">
        <v>1</v>
      </c>
      <c r="H42" s="506" t="s">
        <v>1299</v>
      </c>
      <c r="I42" s="506">
        <v>0</v>
      </c>
      <c r="J42" s="506" t="s">
        <v>1008</v>
      </c>
      <c r="K42" s="506" t="s">
        <v>1219</v>
      </c>
      <c r="L42" s="506" t="s">
        <v>43</v>
      </c>
      <c r="M42" s="506" t="s">
        <v>6</v>
      </c>
      <c r="N42" s="506" t="s">
        <v>1</v>
      </c>
      <c r="O42" s="506">
        <v>201</v>
      </c>
      <c r="P42" s="506">
        <v>90</v>
      </c>
      <c r="Q42" s="506">
        <v>111</v>
      </c>
      <c r="R42" s="506">
        <v>32</v>
      </c>
      <c r="S42" s="506">
        <v>13</v>
      </c>
      <c r="T42" s="506">
        <v>34</v>
      </c>
      <c r="U42" s="506">
        <v>15</v>
      </c>
      <c r="V42" s="506">
        <v>15</v>
      </c>
      <c r="W42" s="506">
        <v>5</v>
      </c>
      <c r="X42" s="506">
        <v>61</v>
      </c>
      <c r="Y42" s="506">
        <v>30</v>
      </c>
      <c r="Z42" s="506">
        <v>59</v>
      </c>
      <c r="AA42" s="506">
        <v>27</v>
      </c>
      <c r="AB42" s="506">
        <v>0</v>
      </c>
      <c r="AC42" s="506">
        <v>0</v>
      </c>
      <c r="AD42" s="506">
        <v>19</v>
      </c>
      <c r="AE42" s="506">
        <v>19</v>
      </c>
      <c r="AF42" s="506">
        <v>10</v>
      </c>
      <c r="AG42" s="506">
        <v>31</v>
      </c>
      <c r="AH42" s="506">
        <v>32</v>
      </c>
      <c r="AI42" s="506">
        <v>0</v>
      </c>
    </row>
    <row r="43" spans="1:35" x14ac:dyDescent="0.3">
      <c r="A43" s="139" t="str">
        <f t="shared" si="0"/>
        <v>4.00599</v>
      </c>
      <c r="B43" s="506" t="s">
        <v>1630</v>
      </c>
      <c r="C43" s="506" t="s">
        <v>1631</v>
      </c>
      <c r="D43" s="506" t="s">
        <v>1632</v>
      </c>
      <c r="E43" s="506" t="s">
        <v>49</v>
      </c>
      <c r="F43" s="506" t="s">
        <v>42</v>
      </c>
      <c r="G43" s="506" t="s">
        <v>4</v>
      </c>
      <c r="H43" s="506" t="s">
        <v>1299</v>
      </c>
      <c r="I43" s="506">
        <v>0</v>
      </c>
      <c r="J43" s="506" t="s">
        <v>1008</v>
      </c>
      <c r="K43" s="506" t="s">
        <v>1219</v>
      </c>
      <c r="L43" s="506" t="s">
        <v>43</v>
      </c>
      <c r="M43" s="506" t="s">
        <v>7</v>
      </c>
      <c r="N43" s="506" t="s">
        <v>3</v>
      </c>
      <c r="O43" s="506">
        <v>235</v>
      </c>
      <c r="P43" s="506">
        <v>154</v>
      </c>
      <c r="Q43" s="506">
        <v>81</v>
      </c>
      <c r="R43" s="506">
        <v>37</v>
      </c>
      <c r="S43" s="506">
        <v>27</v>
      </c>
      <c r="T43" s="506">
        <v>33</v>
      </c>
      <c r="U43" s="506">
        <v>23</v>
      </c>
      <c r="V43" s="506">
        <v>33</v>
      </c>
      <c r="W43" s="506">
        <v>28</v>
      </c>
      <c r="X43" s="506">
        <v>81</v>
      </c>
      <c r="Y43" s="506">
        <v>43</v>
      </c>
      <c r="Z43" s="506">
        <v>51</v>
      </c>
      <c r="AA43" s="506">
        <v>33</v>
      </c>
      <c r="AB43" s="506">
        <v>0</v>
      </c>
      <c r="AC43" s="506">
        <v>0</v>
      </c>
      <c r="AD43" s="506">
        <v>10</v>
      </c>
      <c r="AE43" s="506">
        <v>10</v>
      </c>
      <c r="AF43" s="506">
        <v>5</v>
      </c>
      <c r="AG43" s="506">
        <v>38</v>
      </c>
      <c r="AH43" s="506">
        <v>18</v>
      </c>
      <c r="AI43" s="506">
        <v>0</v>
      </c>
    </row>
    <row r="44" spans="1:35" x14ac:dyDescent="0.3">
      <c r="A44" s="139" t="str">
        <f t="shared" si="0"/>
        <v>4.00600</v>
      </c>
      <c r="B44" s="506" t="s">
        <v>1640</v>
      </c>
      <c r="C44" s="506" t="s">
        <v>1641</v>
      </c>
      <c r="D44" s="506" t="s">
        <v>1642</v>
      </c>
      <c r="E44" s="506" t="s">
        <v>73</v>
      </c>
      <c r="F44" s="506" t="s">
        <v>955</v>
      </c>
      <c r="G44" s="506" t="s">
        <v>4</v>
      </c>
      <c r="H44" s="506" t="s">
        <v>1299</v>
      </c>
      <c r="I44" s="506">
        <v>0</v>
      </c>
      <c r="J44" s="506" t="s">
        <v>1008</v>
      </c>
      <c r="K44" s="506" t="s">
        <v>1219</v>
      </c>
      <c r="L44" s="506" t="s">
        <v>40</v>
      </c>
      <c r="M44" s="506" t="s">
        <v>3</v>
      </c>
      <c r="N44" s="506" t="s">
        <v>1</v>
      </c>
      <c r="O44" s="506">
        <v>144</v>
      </c>
      <c r="P44" s="506">
        <v>80</v>
      </c>
      <c r="Q44" s="506">
        <v>64</v>
      </c>
      <c r="R44" s="506">
        <v>10</v>
      </c>
      <c r="S44" s="506">
        <v>9</v>
      </c>
      <c r="T44" s="506">
        <v>19</v>
      </c>
      <c r="U44" s="506">
        <v>12</v>
      </c>
      <c r="V44" s="506">
        <v>37</v>
      </c>
      <c r="W44" s="506">
        <v>21</v>
      </c>
      <c r="X44" s="506">
        <v>39</v>
      </c>
      <c r="Y44" s="506">
        <v>15</v>
      </c>
      <c r="Z44" s="506">
        <v>39</v>
      </c>
      <c r="AA44" s="506">
        <v>23</v>
      </c>
      <c r="AB44" s="506">
        <v>0</v>
      </c>
      <c r="AC44" s="506">
        <v>0</v>
      </c>
      <c r="AD44" s="506">
        <v>1</v>
      </c>
      <c r="AE44" s="506">
        <v>7</v>
      </c>
      <c r="AF44" s="506">
        <v>16</v>
      </c>
      <c r="AG44" s="506">
        <v>24</v>
      </c>
      <c r="AH44" s="506">
        <v>16</v>
      </c>
      <c r="AI44" s="506">
        <v>0</v>
      </c>
    </row>
    <row r="45" spans="1:35" x14ac:dyDescent="0.3">
      <c r="A45" s="139" t="str">
        <f t="shared" si="0"/>
        <v>4.00601</v>
      </c>
      <c r="B45" s="506" t="s">
        <v>1647</v>
      </c>
      <c r="C45" s="506" t="s">
        <v>1648</v>
      </c>
      <c r="D45" s="506" t="s">
        <v>1649</v>
      </c>
      <c r="E45" s="506" t="s">
        <v>73</v>
      </c>
      <c r="F45" s="506" t="s">
        <v>955</v>
      </c>
      <c r="G45" s="506" t="s">
        <v>10</v>
      </c>
      <c r="H45" s="506" t="s">
        <v>1299</v>
      </c>
      <c r="I45" s="506">
        <v>0</v>
      </c>
      <c r="J45" s="506" t="s">
        <v>1008</v>
      </c>
      <c r="K45" s="506" t="s">
        <v>1223</v>
      </c>
      <c r="L45" s="506" t="s">
        <v>40</v>
      </c>
      <c r="M45" s="506" t="s">
        <v>5</v>
      </c>
      <c r="N45" s="506" t="s">
        <v>2</v>
      </c>
      <c r="O45" s="506">
        <v>166</v>
      </c>
      <c r="P45" s="506">
        <v>90</v>
      </c>
      <c r="Q45" s="506">
        <v>76</v>
      </c>
      <c r="R45" s="506">
        <v>27</v>
      </c>
      <c r="S45" s="506">
        <v>12</v>
      </c>
      <c r="T45" s="506">
        <v>23</v>
      </c>
      <c r="U45" s="506">
        <v>14</v>
      </c>
      <c r="V45" s="506">
        <v>21</v>
      </c>
      <c r="W45" s="506">
        <v>9</v>
      </c>
      <c r="X45" s="506">
        <v>27</v>
      </c>
      <c r="Y45" s="506">
        <v>16</v>
      </c>
      <c r="Z45" s="506">
        <v>68</v>
      </c>
      <c r="AA45" s="506">
        <v>39</v>
      </c>
      <c r="AB45" s="506">
        <v>0</v>
      </c>
      <c r="AC45" s="506">
        <v>0</v>
      </c>
      <c r="AD45" s="506">
        <v>15</v>
      </c>
      <c r="AE45" s="506">
        <v>9</v>
      </c>
      <c r="AF45" s="506">
        <v>12</v>
      </c>
      <c r="AG45" s="506">
        <v>11</v>
      </c>
      <c r="AH45" s="506">
        <v>29</v>
      </c>
      <c r="AI45" s="506">
        <v>0</v>
      </c>
    </row>
    <row r="46" spans="1:35" x14ac:dyDescent="0.3">
      <c r="A46" s="139" t="str">
        <f t="shared" si="0"/>
        <v>4.00603</v>
      </c>
      <c r="B46" s="506" t="s">
        <v>1014</v>
      </c>
      <c r="C46" s="506" t="s">
        <v>1655</v>
      </c>
      <c r="D46" s="506" t="s">
        <v>1515</v>
      </c>
      <c r="E46" s="506" t="s">
        <v>1097</v>
      </c>
      <c r="F46" s="506" t="s">
        <v>433</v>
      </c>
      <c r="G46" s="506" t="s">
        <v>6</v>
      </c>
      <c r="H46" s="506" t="s">
        <v>1299</v>
      </c>
      <c r="I46" s="506">
        <v>0</v>
      </c>
      <c r="J46" s="506" t="s">
        <v>1008</v>
      </c>
      <c r="K46" s="506" t="s">
        <v>1219</v>
      </c>
      <c r="L46" s="506" t="s">
        <v>43</v>
      </c>
      <c r="M46" s="506" t="s">
        <v>5</v>
      </c>
      <c r="N46" s="506" t="s">
        <v>1</v>
      </c>
      <c r="O46" s="506">
        <v>73</v>
      </c>
      <c r="P46" s="506">
        <v>50</v>
      </c>
      <c r="Q46" s="506">
        <v>23</v>
      </c>
      <c r="R46" s="506">
        <v>5</v>
      </c>
      <c r="S46" s="506">
        <v>4</v>
      </c>
      <c r="T46" s="506">
        <v>12</v>
      </c>
      <c r="U46" s="506">
        <v>7</v>
      </c>
      <c r="V46" s="506">
        <v>11</v>
      </c>
      <c r="W46" s="506">
        <v>9</v>
      </c>
      <c r="X46" s="506">
        <v>28</v>
      </c>
      <c r="Y46" s="506">
        <v>16</v>
      </c>
      <c r="Z46" s="506">
        <v>17</v>
      </c>
      <c r="AA46" s="506">
        <v>14</v>
      </c>
      <c r="AB46" s="506">
        <v>0</v>
      </c>
      <c r="AC46" s="506">
        <v>0</v>
      </c>
      <c r="AD46" s="506">
        <v>1</v>
      </c>
      <c r="AE46" s="506">
        <v>5</v>
      </c>
      <c r="AF46" s="506">
        <v>2</v>
      </c>
      <c r="AG46" s="506">
        <v>12</v>
      </c>
      <c r="AH46" s="506">
        <v>3</v>
      </c>
      <c r="AI46" s="506">
        <v>0</v>
      </c>
    </row>
    <row r="47" spans="1:35" x14ac:dyDescent="0.3">
      <c r="A47" s="139" t="str">
        <f t="shared" si="0"/>
        <v>4.00647</v>
      </c>
      <c r="B47" s="506" t="s">
        <v>1658</v>
      </c>
      <c r="C47" s="506" t="s">
        <v>1659</v>
      </c>
      <c r="D47" s="506" t="s">
        <v>1660</v>
      </c>
      <c r="E47" s="506" t="s">
        <v>15</v>
      </c>
      <c r="F47" s="506" t="s">
        <v>81</v>
      </c>
      <c r="G47" s="506" t="s">
        <v>4</v>
      </c>
      <c r="H47" s="506" t="s">
        <v>1299</v>
      </c>
      <c r="I47" s="506">
        <v>0</v>
      </c>
      <c r="J47" s="506" t="s">
        <v>1008</v>
      </c>
      <c r="K47" s="506" t="s">
        <v>1223</v>
      </c>
      <c r="L47" s="506" t="s">
        <v>43</v>
      </c>
      <c r="M47" s="506" t="s">
        <v>10</v>
      </c>
      <c r="N47" s="506" t="s">
        <v>1</v>
      </c>
      <c r="O47" s="506">
        <v>177</v>
      </c>
      <c r="P47" s="506">
        <v>92</v>
      </c>
      <c r="Q47" s="506">
        <v>85</v>
      </c>
      <c r="R47" s="506">
        <v>22</v>
      </c>
      <c r="S47" s="506">
        <v>13</v>
      </c>
      <c r="T47" s="506">
        <v>23</v>
      </c>
      <c r="U47" s="506">
        <v>17</v>
      </c>
      <c r="V47" s="506">
        <v>19</v>
      </c>
      <c r="W47" s="506">
        <v>2</v>
      </c>
      <c r="X47" s="506">
        <v>45</v>
      </c>
      <c r="Y47" s="506">
        <v>28</v>
      </c>
      <c r="Z47" s="506">
        <v>68</v>
      </c>
      <c r="AA47" s="506">
        <v>32</v>
      </c>
      <c r="AB47" s="506">
        <v>0</v>
      </c>
      <c r="AC47" s="506">
        <v>0</v>
      </c>
      <c r="AD47" s="506">
        <v>9</v>
      </c>
      <c r="AE47" s="506">
        <v>6</v>
      </c>
      <c r="AF47" s="506">
        <v>17</v>
      </c>
      <c r="AG47" s="506">
        <v>17</v>
      </c>
      <c r="AH47" s="506">
        <v>36</v>
      </c>
      <c r="AI47" s="506">
        <v>0</v>
      </c>
    </row>
    <row r="48" spans="1:35" x14ac:dyDescent="0.3">
      <c r="A48" s="139" t="str">
        <f t="shared" si="0"/>
        <v>4.00709</v>
      </c>
      <c r="B48" s="506" t="s">
        <v>1666</v>
      </c>
      <c r="C48" s="506" t="s">
        <v>1667</v>
      </c>
      <c r="D48" s="506" t="s">
        <v>1367</v>
      </c>
      <c r="E48" s="506" t="s">
        <v>53</v>
      </c>
      <c r="F48" s="506" t="s">
        <v>75</v>
      </c>
      <c r="G48" s="506" t="s">
        <v>3</v>
      </c>
      <c r="H48" s="506" t="s">
        <v>1299</v>
      </c>
      <c r="I48" s="506">
        <v>0</v>
      </c>
      <c r="J48" s="506" t="s">
        <v>1008</v>
      </c>
      <c r="K48" s="506" t="s">
        <v>1219</v>
      </c>
      <c r="L48" s="506" t="s">
        <v>33</v>
      </c>
      <c r="M48" s="506" t="s">
        <v>76</v>
      </c>
      <c r="N48" s="506" t="s">
        <v>3</v>
      </c>
      <c r="O48" s="506">
        <v>103</v>
      </c>
      <c r="P48" s="506">
        <v>69</v>
      </c>
      <c r="Q48" s="506">
        <v>34</v>
      </c>
      <c r="R48" s="506">
        <v>15</v>
      </c>
      <c r="S48" s="506">
        <v>11</v>
      </c>
      <c r="T48" s="506">
        <v>20</v>
      </c>
      <c r="U48" s="506">
        <v>14</v>
      </c>
      <c r="V48" s="506">
        <v>10</v>
      </c>
      <c r="W48" s="506">
        <v>9</v>
      </c>
      <c r="X48" s="506">
        <v>50</v>
      </c>
      <c r="Y48" s="506">
        <v>31</v>
      </c>
      <c r="Z48" s="506">
        <v>8</v>
      </c>
      <c r="AA48" s="506">
        <v>4</v>
      </c>
      <c r="AB48" s="506">
        <v>0</v>
      </c>
      <c r="AC48" s="506">
        <v>0</v>
      </c>
      <c r="AD48" s="506">
        <v>4</v>
      </c>
      <c r="AE48" s="506">
        <v>6</v>
      </c>
      <c r="AF48" s="506">
        <v>1</v>
      </c>
      <c r="AG48" s="506">
        <v>19</v>
      </c>
      <c r="AH48" s="506">
        <v>4</v>
      </c>
      <c r="AI48" s="506">
        <v>0</v>
      </c>
    </row>
    <row r="49" spans="1:35" x14ac:dyDescent="0.3">
      <c r="A49" s="139" t="str">
        <f t="shared" si="0"/>
        <v>4.00710</v>
      </c>
      <c r="B49" s="506" t="s">
        <v>1673</v>
      </c>
      <c r="C49" s="506" t="s">
        <v>1674</v>
      </c>
      <c r="D49" s="506" t="s">
        <v>1675</v>
      </c>
      <c r="E49" s="506" t="s">
        <v>53</v>
      </c>
      <c r="F49" s="506" t="s">
        <v>75</v>
      </c>
      <c r="G49" s="506" t="s">
        <v>1</v>
      </c>
      <c r="H49" s="506" t="s">
        <v>1299</v>
      </c>
      <c r="I49" s="506">
        <v>0</v>
      </c>
      <c r="J49" s="506" t="s">
        <v>1008</v>
      </c>
      <c r="K49" s="506" t="s">
        <v>1219</v>
      </c>
      <c r="L49" s="506" t="s">
        <v>33</v>
      </c>
      <c r="M49" s="506" t="s">
        <v>76</v>
      </c>
      <c r="N49" s="506" t="s">
        <v>1</v>
      </c>
      <c r="O49" s="506">
        <v>37</v>
      </c>
      <c r="P49" s="506">
        <v>24</v>
      </c>
      <c r="Q49" s="506">
        <v>13</v>
      </c>
      <c r="R49" s="506">
        <v>1</v>
      </c>
      <c r="S49" s="506">
        <v>0</v>
      </c>
      <c r="T49" s="506">
        <v>2</v>
      </c>
      <c r="U49" s="506">
        <v>1</v>
      </c>
      <c r="V49" s="506">
        <v>5</v>
      </c>
      <c r="W49" s="506">
        <v>3</v>
      </c>
      <c r="X49" s="506">
        <v>25</v>
      </c>
      <c r="Y49" s="506">
        <v>18</v>
      </c>
      <c r="Z49" s="506">
        <v>4</v>
      </c>
      <c r="AA49" s="506">
        <v>2</v>
      </c>
      <c r="AB49" s="506">
        <v>0</v>
      </c>
      <c r="AC49" s="506">
        <v>0</v>
      </c>
      <c r="AD49" s="506">
        <v>1</v>
      </c>
      <c r="AE49" s="506">
        <v>1</v>
      </c>
      <c r="AF49" s="506">
        <v>2</v>
      </c>
      <c r="AG49" s="506">
        <v>7</v>
      </c>
      <c r="AH49" s="506">
        <v>2</v>
      </c>
      <c r="AI49" s="506">
        <v>0</v>
      </c>
    </row>
    <row r="50" spans="1:35" x14ac:dyDescent="0.3">
      <c r="A50" s="139" t="str">
        <f t="shared" si="0"/>
        <v>4.00711</v>
      </c>
      <c r="B50" s="506" t="s">
        <v>1680</v>
      </c>
      <c r="C50" s="506" t="s">
        <v>1681</v>
      </c>
      <c r="D50" s="506" t="s">
        <v>1682</v>
      </c>
      <c r="E50" s="506" t="s">
        <v>101</v>
      </c>
      <c r="F50" s="506" t="s">
        <v>97</v>
      </c>
      <c r="G50" s="506" t="s">
        <v>3</v>
      </c>
      <c r="H50" s="506" t="s">
        <v>1299</v>
      </c>
      <c r="I50" s="506">
        <v>0</v>
      </c>
      <c r="J50" s="506" t="s">
        <v>1008</v>
      </c>
      <c r="K50" s="506" t="s">
        <v>1219</v>
      </c>
      <c r="L50" s="506" t="s">
        <v>40</v>
      </c>
      <c r="M50" s="506" t="s">
        <v>2</v>
      </c>
      <c r="N50" s="506" t="s">
        <v>5</v>
      </c>
      <c r="O50" s="506">
        <v>25</v>
      </c>
      <c r="P50" s="506">
        <v>17</v>
      </c>
      <c r="Q50" s="506">
        <v>8</v>
      </c>
      <c r="R50" s="506">
        <v>4</v>
      </c>
      <c r="S50" s="506">
        <v>2</v>
      </c>
      <c r="T50" s="506">
        <v>2</v>
      </c>
      <c r="U50" s="506">
        <v>1</v>
      </c>
      <c r="V50" s="506">
        <v>1</v>
      </c>
      <c r="W50" s="506">
        <v>1</v>
      </c>
      <c r="X50" s="506">
        <v>14</v>
      </c>
      <c r="Y50" s="506">
        <v>10</v>
      </c>
      <c r="Z50" s="506">
        <v>4</v>
      </c>
      <c r="AA50" s="506">
        <v>3</v>
      </c>
      <c r="AB50" s="506">
        <v>0</v>
      </c>
      <c r="AC50" s="506">
        <v>0</v>
      </c>
      <c r="AD50" s="506">
        <v>2</v>
      </c>
      <c r="AE50" s="506">
        <v>1</v>
      </c>
      <c r="AF50" s="506">
        <v>0</v>
      </c>
      <c r="AG50" s="506">
        <v>4</v>
      </c>
      <c r="AH50" s="506">
        <v>1</v>
      </c>
      <c r="AI50" s="506">
        <v>0</v>
      </c>
    </row>
    <row r="51" spans="1:35" x14ac:dyDescent="0.3">
      <c r="A51" s="139" t="str">
        <f t="shared" si="0"/>
        <v>4.00739</v>
      </c>
      <c r="B51" s="506" t="s">
        <v>1689</v>
      </c>
      <c r="C51" s="506" t="s">
        <v>1690</v>
      </c>
      <c r="D51" s="506" t="s">
        <v>1691</v>
      </c>
      <c r="E51" s="506" t="s">
        <v>3</v>
      </c>
      <c r="F51" s="506" t="s">
        <v>39</v>
      </c>
      <c r="G51" s="506" t="s">
        <v>10</v>
      </c>
      <c r="H51" s="506" t="s">
        <v>1299</v>
      </c>
      <c r="I51" s="506">
        <v>0</v>
      </c>
      <c r="J51" s="506" t="s">
        <v>1008</v>
      </c>
      <c r="K51" s="506" t="s">
        <v>1219</v>
      </c>
      <c r="L51" s="506" t="s">
        <v>35</v>
      </c>
      <c r="M51" s="506" t="s">
        <v>10</v>
      </c>
      <c r="N51" s="506" t="s">
        <v>1</v>
      </c>
      <c r="O51" s="506">
        <v>161</v>
      </c>
      <c r="P51" s="506">
        <v>88</v>
      </c>
      <c r="Q51" s="506">
        <v>73</v>
      </c>
      <c r="R51" s="506">
        <v>14</v>
      </c>
      <c r="S51" s="506">
        <v>9</v>
      </c>
      <c r="T51" s="506">
        <v>29</v>
      </c>
      <c r="U51" s="506">
        <v>12</v>
      </c>
      <c r="V51" s="506">
        <v>36</v>
      </c>
      <c r="W51" s="506">
        <v>22</v>
      </c>
      <c r="X51" s="506">
        <v>55</v>
      </c>
      <c r="Y51" s="506">
        <v>28</v>
      </c>
      <c r="Z51" s="506">
        <v>27</v>
      </c>
      <c r="AA51" s="506">
        <v>17</v>
      </c>
      <c r="AB51" s="506">
        <v>0</v>
      </c>
      <c r="AC51" s="506">
        <v>0</v>
      </c>
      <c r="AD51" s="506">
        <v>5</v>
      </c>
      <c r="AE51" s="506">
        <v>17</v>
      </c>
      <c r="AF51" s="506">
        <v>14</v>
      </c>
      <c r="AG51" s="506">
        <v>27</v>
      </c>
      <c r="AH51" s="506">
        <v>10</v>
      </c>
      <c r="AI51" s="506">
        <v>0</v>
      </c>
    </row>
    <row r="52" spans="1:35" x14ac:dyDescent="0.3">
      <c r="A52" s="139" t="str">
        <f t="shared" si="0"/>
        <v>4.00788</v>
      </c>
      <c r="B52" s="506" t="s">
        <v>1574</v>
      </c>
      <c r="C52" s="506" t="s">
        <v>1698</v>
      </c>
      <c r="D52" s="506" t="s">
        <v>1699</v>
      </c>
      <c r="E52" s="506" t="s">
        <v>1100</v>
      </c>
      <c r="F52" s="506" t="s">
        <v>50</v>
      </c>
      <c r="G52" s="506" t="s">
        <v>3</v>
      </c>
      <c r="H52" s="506" t="s">
        <v>1299</v>
      </c>
      <c r="I52" s="506">
        <v>0</v>
      </c>
      <c r="J52" s="506" t="s">
        <v>1008</v>
      </c>
      <c r="K52" s="506" t="s">
        <v>1223</v>
      </c>
      <c r="L52" s="506" t="s">
        <v>51</v>
      </c>
      <c r="M52" s="506" t="s">
        <v>11</v>
      </c>
      <c r="N52" s="506" t="s">
        <v>1</v>
      </c>
      <c r="O52" s="506">
        <v>142</v>
      </c>
      <c r="P52" s="506">
        <v>64</v>
      </c>
      <c r="Q52" s="506">
        <v>78</v>
      </c>
      <c r="R52" s="506">
        <v>49</v>
      </c>
      <c r="S52" s="506">
        <v>20</v>
      </c>
      <c r="T52" s="506">
        <v>21</v>
      </c>
      <c r="U52" s="506">
        <v>12</v>
      </c>
      <c r="V52" s="506">
        <v>13</v>
      </c>
      <c r="W52" s="506">
        <v>9</v>
      </c>
      <c r="X52" s="506">
        <v>34</v>
      </c>
      <c r="Y52" s="506">
        <v>17</v>
      </c>
      <c r="Z52" s="506">
        <v>25</v>
      </c>
      <c r="AA52" s="506">
        <v>6</v>
      </c>
      <c r="AB52" s="506">
        <v>0</v>
      </c>
      <c r="AC52" s="506">
        <v>0</v>
      </c>
      <c r="AD52" s="506">
        <v>29</v>
      </c>
      <c r="AE52" s="506">
        <v>9</v>
      </c>
      <c r="AF52" s="506">
        <v>4</v>
      </c>
      <c r="AG52" s="506">
        <v>17</v>
      </c>
      <c r="AH52" s="506">
        <v>19</v>
      </c>
      <c r="AI52" s="506">
        <v>0</v>
      </c>
    </row>
    <row r="53" spans="1:35" x14ac:dyDescent="0.3">
      <c r="A53" s="139" t="str">
        <f t="shared" si="0"/>
        <v>4.00827</v>
      </c>
      <c r="B53" s="506" t="s">
        <v>1258</v>
      </c>
      <c r="C53" s="506" t="s">
        <v>1706</v>
      </c>
      <c r="D53" s="506" t="s">
        <v>1707</v>
      </c>
      <c r="E53" s="506" t="s">
        <v>101</v>
      </c>
      <c r="F53" s="506" t="s">
        <v>97</v>
      </c>
      <c r="G53" s="506" t="s">
        <v>4</v>
      </c>
      <c r="H53" s="506" t="s">
        <v>1299</v>
      </c>
      <c r="I53" s="506">
        <v>0</v>
      </c>
      <c r="J53" s="506" t="s">
        <v>1008</v>
      </c>
      <c r="K53" s="506" t="s">
        <v>1219</v>
      </c>
      <c r="L53" s="506" t="s">
        <v>40</v>
      </c>
      <c r="M53" s="506" t="s">
        <v>6</v>
      </c>
      <c r="N53" s="506" t="s">
        <v>3</v>
      </c>
      <c r="O53" s="506">
        <v>28</v>
      </c>
      <c r="P53" s="506">
        <v>14</v>
      </c>
      <c r="Q53" s="506">
        <v>14</v>
      </c>
      <c r="R53" s="506">
        <v>1</v>
      </c>
      <c r="S53" s="506">
        <v>0</v>
      </c>
      <c r="T53" s="506">
        <v>3</v>
      </c>
      <c r="U53" s="506">
        <v>1</v>
      </c>
      <c r="V53" s="506">
        <v>1</v>
      </c>
      <c r="W53" s="506">
        <v>0</v>
      </c>
      <c r="X53" s="506">
        <v>17</v>
      </c>
      <c r="Y53" s="506">
        <v>9</v>
      </c>
      <c r="Z53" s="506">
        <v>6</v>
      </c>
      <c r="AA53" s="506">
        <v>4</v>
      </c>
      <c r="AB53" s="506">
        <v>0</v>
      </c>
      <c r="AC53" s="506">
        <v>0</v>
      </c>
      <c r="AD53" s="506">
        <v>1</v>
      </c>
      <c r="AE53" s="506">
        <v>2</v>
      </c>
      <c r="AF53" s="506">
        <v>1</v>
      </c>
      <c r="AG53" s="506">
        <v>8</v>
      </c>
      <c r="AH53" s="506">
        <v>2</v>
      </c>
      <c r="AI53" s="506">
        <v>0</v>
      </c>
    </row>
    <row r="54" spans="1:35" x14ac:dyDescent="0.3">
      <c r="A54" s="139" t="str">
        <f t="shared" si="0"/>
        <v>4.00831</v>
      </c>
      <c r="B54" s="506" t="s">
        <v>1714</v>
      </c>
      <c r="C54" s="506" t="s">
        <v>1715</v>
      </c>
      <c r="D54" s="506" t="s">
        <v>1716</v>
      </c>
      <c r="E54" s="506" t="s">
        <v>53</v>
      </c>
      <c r="F54" s="506" t="s">
        <v>75</v>
      </c>
      <c r="G54" s="506" t="s">
        <v>10</v>
      </c>
      <c r="H54" s="506" t="s">
        <v>1299</v>
      </c>
      <c r="I54" s="506">
        <v>0</v>
      </c>
      <c r="J54" s="506" t="s">
        <v>1008</v>
      </c>
      <c r="K54" s="506" t="s">
        <v>1223</v>
      </c>
      <c r="L54" s="506" t="s">
        <v>33</v>
      </c>
      <c r="M54" s="506" t="s">
        <v>76</v>
      </c>
      <c r="N54" s="506" t="s">
        <v>5</v>
      </c>
      <c r="O54" s="506">
        <v>123</v>
      </c>
      <c r="P54" s="506">
        <v>71</v>
      </c>
      <c r="Q54" s="506">
        <v>52</v>
      </c>
      <c r="R54" s="506">
        <v>12</v>
      </c>
      <c r="S54" s="506">
        <v>8</v>
      </c>
      <c r="T54" s="506">
        <v>30</v>
      </c>
      <c r="U54" s="506">
        <v>19</v>
      </c>
      <c r="V54" s="506">
        <v>9</v>
      </c>
      <c r="W54" s="506">
        <v>2</v>
      </c>
      <c r="X54" s="506">
        <v>59</v>
      </c>
      <c r="Y54" s="506">
        <v>34</v>
      </c>
      <c r="Z54" s="506">
        <v>13</v>
      </c>
      <c r="AA54" s="506">
        <v>8</v>
      </c>
      <c r="AB54" s="506">
        <v>0</v>
      </c>
      <c r="AC54" s="506">
        <v>0</v>
      </c>
      <c r="AD54" s="506">
        <v>4</v>
      </c>
      <c r="AE54" s="506">
        <v>11</v>
      </c>
      <c r="AF54" s="506">
        <v>7</v>
      </c>
      <c r="AG54" s="506">
        <v>25</v>
      </c>
      <c r="AH54" s="506">
        <v>5</v>
      </c>
      <c r="AI54" s="506">
        <v>0</v>
      </c>
    </row>
    <row r="55" spans="1:35" x14ac:dyDescent="0.3">
      <c r="A55" s="139" t="str">
        <f t="shared" si="0"/>
        <v>4.01009</v>
      </c>
      <c r="B55" s="506" t="s">
        <v>1722</v>
      </c>
      <c r="C55" s="506" t="s">
        <v>1723</v>
      </c>
      <c r="D55" s="506" t="s">
        <v>1724</v>
      </c>
      <c r="E55" s="506" t="s">
        <v>15</v>
      </c>
      <c r="F55" s="506" t="s">
        <v>81</v>
      </c>
      <c r="G55" s="506" t="s">
        <v>5</v>
      </c>
      <c r="H55" s="506" t="s">
        <v>1299</v>
      </c>
      <c r="I55" s="506">
        <v>0</v>
      </c>
      <c r="J55" s="506" t="s">
        <v>1008</v>
      </c>
      <c r="K55" s="506" t="s">
        <v>1219</v>
      </c>
      <c r="L55" s="506" t="s">
        <v>43</v>
      </c>
      <c r="M55" s="506" t="s">
        <v>13</v>
      </c>
      <c r="N55" s="506" t="s">
        <v>1</v>
      </c>
      <c r="O55" s="506">
        <v>135</v>
      </c>
      <c r="P55" s="506">
        <v>62</v>
      </c>
      <c r="Q55" s="506">
        <v>73</v>
      </c>
      <c r="R55" s="506">
        <v>25</v>
      </c>
      <c r="S55" s="506">
        <v>18</v>
      </c>
      <c r="T55" s="506">
        <v>26</v>
      </c>
      <c r="U55" s="506">
        <v>6</v>
      </c>
      <c r="V55" s="506">
        <v>20</v>
      </c>
      <c r="W55" s="506">
        <v>4</v>
      </c>
      <c r="X55" s="506">
        <v>60</v>
      </c>
      <c r="Y55" s="506">
        <v>33</v>
      </c>
      <c r="Z55" s="506">
        <v>4</v>
      </c>
      <c r="AA55" s="506">
        <v>1</v>
      </c>
      <c r="AB55" s="506">
        <v>0</v>
      </c>
      <c r="AC55" s="506">
        <v>0</v>
      </c>
      <c r="AD55" s="506">
        <v>7</v>
      </c>
      <c r="AE55" s="506">
        <v>20</v>
      </c>
      <c r="AF55" s="506">
        <v>16</v>
      </c>
      <c r="AG55" s="506">
        <v>27</v>
      </c>
      <c r="AH55" s="506">
        <v>3</v>
      </c>
      <c r="AI55" s="506">
        <v>0</v>
      </c>
    </row>
    <row r="56" spans="1:35" x14ac:dyDescent="0.3">
      <c r="A56" s="139" t="str">
        <f t="shared" si="0"/>
        <v>4.01010</v>
      </c>
      <c r="B56" s="506" t="s">
        <v>1729</v>
      </c>
      <c r="C56" s="506" t="s">
        <v>1730</v>
      </c>
      <c r="D56" s="506" t="s">
        <v>1731</v>
      </c>
      <c r="E56" s="506" t="s">
        <v>1098</v>
      </c>
      <c r="F56" s="506" t="s">
        <v>434</v>
      </c>
      <c r="G56" s="506" t="s">
        <v>2</v>
      </c>
      <c r="H56" s="506" t="s">
        <v>1299</v>
      </c>
      <c r="I56" s="506">
        <v>0</v>
      </c>
      <c r="J56" s="506" t="s">
        <v>1008</v>
      </c>
      <c r="K56" s="506" t="s">
        <v>1223</v>
      </c>
      <c r="L56" s="506" t="s">
        <v>40</v>
      </c>
      <c r="M56" s="506" t="s">
        <v>4</v>
      </c>
      <c r="N56" s="506" t="s">
        <v>4</v>
      </c>
      <c r="O56" s="506">
        <v>55</v>
      </c>
      <c r="P56" s="506">
        <v>32</v>
      </c>
      <c r="Q56" s="506">
        <v>23</v>
      </c>
      <c r="R56" s="506">
        <v>4</v>
      </c>
      <c r="S56" s="506">
        <v>4</v>
      </c>
      <c r="T56" s="506">
        <v>5</v>
      </c>
      <c r="U56" s="506">
        <v>3</v>
      </c>
      <c r="V56" s="506">
        <v>8</v>
      </c>
      <c r="W56" s="506">
        <v>5</v>
      </c>
      <c r="X56" s="506">
        <v>29</v>
      </c>
      <c r="Y56" s="506">
        <v>15</v>
      </c>
      <c r="Z56" s="506">
        <v>9</v>
      </c>
      <c r="AA56" s="506">
        <v>5</v>
      </c>
      <c r="AB56" s="506">
        <v>0</v>
      </c>
      <c r="AC56" s="506">
        <v>0</v>
      </c>
      <c r="AD56" s="506">
        <v>0</v>
      </c>
      <c r="AE56" s="506">
        <v>2</v>
      </c>
      <c r="AF56" s="506">
        <v>3</v>
      </c>
      <c r="AG56" s="506">
        <v>14</v>
      </c>
      <c r="AH56" s="506">
        <v>4</v>
      </c>
      <c r="AI56" s="506">
        <v>0</v>
      </c>
    </row>
    <row r="57" spans="1:35" x14ac:dyDescent="0.3">
      <c r="A57" s="139" t="str">
        <f t="shared" si="0"/>
        <v>4.01132</v>
      </c>
      <c r="B57" s="506" t="s">
        <v>1739</v>
      </c>
      <c r="C57" s="506" t="s">
        <v>1740</v>
      </c>
      <c r="D57" s="506" t="s">
        <v>1741</v>
      </c>
      <c r="E57" s="506" t="s">
        <v>1095</v>
      </c>
      <c r="F57" s="506" t="s">
        <v>64</v>
      </c>
      <c r="G57" s="506" t="s">
        <v>1</v>
      </c>
      <c r="H57" s="506" t="s">
        <v>1299</v>
      </c>
      <c r="I57" s="506">
        <v>0</v>
      </c>
      <c r="J57" s="506" t="s">
        <v>1008</v>
      </c>
      <c r="K57" s="506" t="s">
        <v>1219</v>
      </c>
      <c r="L57" s="506" t="s">
        <v>33</v>
      </c>
      <c r="M57" s="506" t="s">
        <v>5</v>
      </c>
      <c r="N57" s="506" t="s">
        <v>1</v>
      </c>
      <c r="O57" s="506">
        <v>55</v>
      </c>
      <c r="P57" s="506">
        <v>27</v>
      </c>
      <c r="Q57" s="506">
        <v>28</v>
      </c>
      <c r="R57" s="506">
        <v>12</v>
      </c>
      <c r="S57" s="506">
        <v>6</v>
      </c>
      <c r="T57" s="506">
        <v>11</v>
      </c>
      <c r="U57" s="506">
        <v>3</v>
      </c>
      <c r="V57" s="506">
        <v>10</v>
      </c>
      <c r="W57" s="506">
        <v>7</v>
      </c>
      <c r="X57" s="506">
        <v>13</v>
      </c>
      <c r="Y57" s="506">
        <v>5</v>
      </c>
      <c r="Z57" s="506">
        <v>9</v>
      </c>
      <c r="AA57" s="506">
        <v>6</v>
      </c>
      <c r="AB57" s="506">
        <v>0</v>
      </c>
      <c r="AC57" s="506">
        <v>0</v>
      </c>
      <c r="AD57" s="506">
        <v>6</v>
      </c>
      <c r="AE57" s="506">
        <v>8</v>
      </c>
      <c r="AF57" s="506">
        <v>3</v>
      </c>
      <c r="AG57" s="506">
        <v>8</v>
      </c>
      <c r="AH57" s="506">
        <v>3</v>
      </c>
      <c r="AI57" s="506">
        <v>0</v>
      </c>
    </row>
  </sheetData>
  <sheetProtection algorithmName="SHA-512" hashValue="0sDqki8667KfexgkPEYE/MSfeltUL7I/as93sNsCzTtSpAY3i3V0NIHEgXm2V/IzBpxjaqXxZlGhjmAzjvZSmQ==" saltValue="17t8J6iAu/o3Iax6B2mgMg==" spinCount="100000" sheet="1" objects="1" scenarios="1" sort="0" autoFilter="0" pivotTables="0"/>
  <autoFilter ref="A2:AI8" xr:uid="{00000000-0009-0000-0000-00000D000000}"/>
  <sortState xmlns:xlrd2="http://schemas.microsoft.com/office/spreadsheetml/2017/richdata2" ref="A3:AI8">
    <sortCondition ref="A3:A8"/>
  </sortState>
  <phoneticPr fontId="22" type="noConversion"/>
  <printOptions horizontalCentered="1" verticalCentered="1"/>
  <pageMargins left="0.19685039370078741" right="0.19685039370078741" top="0.19685039370078741" bottom="0.39370078740157483" header="0.19685039370078741" footer="0.19685039370078741"/>
  <pageSetup scale="10" orientation="landscape" r:id="rId1"/>
  <headerFooter scaleWithDoc="0">
    <oddHeader>&amp;C&amp;G</oddHeader>
    <oddFooter>&amp;R&amp;"Gentium Basic,Normal"&amp;A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8">
    <tabColor theme="7" tint="0.79998168889431442"/>
    <pageSetUpPr fitToPage="1"/>
  </sheetPr>
  <dimension ref="A1:H20"/>
  <sheetViews>
    <sheetView showGridLines="0" showRuler="0" zoomScale="90" zoomScaleNormal="90" workbookViewId="0"/>
  </sheetViews>
  <sheetFormatPr baseColWidth="10" defaultColWidth="11.44140625" defaultRowHeight="14.4" x14ac:dyDescent="0.3"/>
  <cols>
    <col min="1" max="1" width="5.109375" style="7" customWidth="1"/>
    <col min="2" max="2" width="5.109375" style="6" hidden="1" customWidth="1"/>
    <col min="3" max="3" width="26.6640625" style="7" customWidth="1"/>
    <col min="4" max="5" width="15.109375" style="7" customWidth="1"/>
    <col min="6" max="6" width="8" style="7" customWidth="1"/>
    <col min="7" max="7" width="15.109375" style="7" customWidth="1"/>
    <col min="8" max="8" width="8" style="7" customWidth="1"/>
    <col min="9" max="16384" width="11.44140625" style="7"/>
  </cols>
  <sheetData>
    <row r="1" spans="1:8" ht="18.600000000000001" x14ac:dyDescent="0.4">
      <c r="B1" s="6">
        <v>1</v>
      </c>
      <c r="C1" s="176" t="s">
        <v>407</v>
      </c>
      <c r="E1" s="48"/>
      <c r="F1" s="48"/>
      <c r="G1" s="48"/>
      <c r="H1" s="48"/>
    </row>
    <row r="2" spans="1:8" ht="18.600000000000001" x14ac:dyDescent="0.4">
      <c r="B2" s="6">
        <v>2</v>
      </c>
      <c r="C2" s="176" t="s">
        <v>1889</v>
      </c>
      <c r="D2" s="176"/>
      <c r="E2" s="176"/>
      <c r="F2" s="176"/>
      <c r="G2" s="176"/>
      <c r="H2" s="176"/>
    </row>
    <row r="3" spans="1:8" ht="18.600000000000001" x14ac:dyDescent="0.4">
      <c r="B3" s="6">
        <v>3</v>
      </c>
      <c r="C3" s="176" t="s">
        <v>1827</v>
      </c>
      <c r="D3" s="176"/>
      <c r="E3" s="176"/>
      <c r="F3" s="176"/>
      <c r="G3" s="176"/>
      <c r="H3" s="176"/>
    </row>
    <row r="4" spans="1:8" ht="19.2" thickBot="1" x14ac:dyDescent="0.45">
      <c r="A4" s="246"/>
      <c r="B4" s="6">
        <v>4</v>
      </c>
      <c r="C4" s="176" t="s">
        <v>459</v>
      </c>
      <c r="D4" s="246"/>
      <c r="E4" s="246"/>
      <c r="F4" s="246"/>
      <c r="G4" s="246"/>
      <c r="H4" s="246"/>
    </row>
    <row r="5" spans="1:8" ht="27" customHeight="1" thickTop="1" thickBot="1" x14ac:dyDescent="0.35">
      <c r="B5" s="6">
        <v>5</v>
      </c>
      <c r="C5" s="521" t="s">
        <v>192</v>
      </c>
      <c r="D5" s="152" t="s">
        <v>0</v>
      </c>
      <c r="E5" s="696" t="s">
        <v>118</v>
      </c>
      <c r="F5" s="697"/>
      <c r="G5" s="698" t="s">
        <v>119</v>
      </c>
      <c r="H5" s="698"/>
    </row>
    <row r="6" spans="1:8" ht="30.75" customHeight="1" thickTop="1" thickBot="1" x14ac:dyDescent="0.35">
      <c r="B6" s="6">
        <v>6</v>
      </c>
      <c r="C6" s="522" t="s">
        <v>0</v>
      </c>
      <c r="D6" s="248">
        <f>SUM(D7:D11)</f>
        <v>0</v>
      </c>
      <c r="E6" s="249">
        <f>SUM(E7:E11)</f>
        <v>0</v>
      </c>
      <c r="F6" s="250" t="s">
        <v>1828</v>
      </c>
      <c r="G6" s="249">
        <f>SUM(G7:G11)</f>
        <v>0</v>
      </c>
      <c r="H6" s="251" t="s">
        <v>1828</v>
      </c>
    </row>
    <row r="7" spans="1:8" ht="26.4" customHeight="1" x14ac:dyDescent="0.3">
      <c r="B7" s="6">
        <v>7</v>
      </c>
      <c r="C7" s="523" t="s">
        <v>358</v>
      </c>
      <c r="D7" s="252">
        <f t="shared" ref="D7:D11" si="0">+E7+G7</f>
        <v>0</v>
      </c>
      <c r="E7" s="446"/>
      <c r="F7" s="253" t="str">
        <f>IFERROR(IF('Datos del Centro'!$D$7&lt;&gt;"",VLOOKUP('Datos del Centro'!$D$7,aplazados,19,FALSE),""),"")</f>
        <v/>
      </c>
      <c r="G7" s="446"/>
      <c r="H7" s="254" t="str">
        <f>IFERROR(IF('Datos del Centro'!$D$7&lt;&gt;"",VLOOKUP('Datos del Centro'!$D$7,aplazados,30,FALSE),""),"")</f>
        <v/>
      </c>
    </row>
    <row r="8" spans="1:8" ht="26.4" customHeight="1" x14ac:dyDescent="0.3">
      <c r="B8" s="6">
        <v>8</v>
      </c>
      <c r="C8" s="524" t="s">
        <v>359</v>
      </c>
      <c r="D8" s="235">
        <f t="shared" si="0"/>
        <v>0</v>
      </c>
      <c r="E8" s="447"/>
      <c r="F8" s="255" t="str">
        <f>IFERROR(IF('Datos del Centro'!$D$7&lt;&gt;"",VLOOKUP('Datos del Centro'!$D$7,aplazados,21,FALSE),""),"")</f>
        <v/>
      </c>
      <c r="G8" s="447"/>
      <c r="H8" s="256" t="str">
        <f>IFERROR(IF('Datos del Centro'!$D$7&lt;&gt;"",VLOOKUP('Datos del Centro'!$D$7,aplazados,31,FALSE),""),"")</f>
        <v/>
      </c>
    </row>
    <row r="9" spans="1:8" ht="26.4" customHeight="1" x14ac:dyDescent="0.3">
      <c r="B9" s="6">
        <v>9</v>
      </c>
      <c r="C9" s="524" t="s">
        <v>360</v>
      </c>
      <c r="D9" s="235">
        <f t="shared" si="0"/>
        <v>0</v>
      </c>
      <c r="E9" s="447"/>
      <c r="F9" s="255" t="str">
        <f>IFERROR(IF('Datos del Centro'!$D$7&lt;&gt;"",VLOOKUP('Datos del Centro'!$D$7,aplazados,23,FALSE),""),"")</f>
        <v/>
      </c>
      <c r="G9" s="447"/>
      <c r="H9" s="256" t="str">
        <f>IFERROR(IF('Datos del Centro'!$D$7&lt;&gt;"",VLOOKUP('Datos del Centro'!$D$7,aplazados,32,FALSE),""),"")</f>
        <v/>
      </c>
    </row>
    <row r="10" spans="1:8" ht="26.4" customHeight="1" x14ac:dyDescent="0.3">
      <c r="B10" s="6">
        <v>10</v>
      </c>
      <c r="C10" s="524" t="s">
        <v>348</v>
      </c>
      <c r="D10" s="216">
        <f t="shared" si="0"/>
        <v>0</v>
      </c>
      <c r="E10" s="447"/>
      <c r="F10" s="255" t="str">
        <f>IFERROR(IF('Datos del Centro'!$D$7&lt;&gt;"",VLOOKUP('Datos del Centro'!$D$7,aplazados,25,FALSE),""),"")</f>
        <v/>
      </c>
      <c r="G10" s="447"/>
      <c r="H10" s="256" t="str">
        <f>IFERROR(IF('Datos del Centro'!$D$7&lt;&gt;"",VLOOKUP('Datos del Centro'!$D$7,aplazados,33,FALSE),""),"")</f>
        <v/>
      </c>
    </row>
    <row r="11" spans="1:8" ht="26.4" customHeight="1" thickBot="1" x14ac:dyDescent="0.35">
      <c r="B11" s="6">
        <v>11</v>
      </c>
      <c r="C11" s="524" t="s">
        <v>361</v>
      </c>
      <c r="D11" s="216">
        <f t="shared" si="0"/>
        <v>0</v>
      </c>
      <c r="E11" s="447"/>
      <c r="F11" s="255" t="str">
        <f>IFERROR(IF('Datos del Centro'!$D$7&lt;&gt;"",VLOOKUP('Datos del Centro'!$D$7,aplazados,27,FALSE),""),"")</f>
        <v/>
      </c>
      <c r="G11" s="447"/>
      <c r="H11" s="256" t="str">
        <f>IFERROR(IF('Datos del Centro'!$D$7&lt;&gt;"",VLOOKUP('Datos del Centro'!$D$7,aplazados,34,FALSE),""),"")</f>
        <v/>
      </c>
    </row>
    <row r="12" spans="1:8" s="258" customFormat="1" ht="16.8" thickTop="1" x14ac:dyDescent="0.35">
      <c r="A12" s="257"/>
      <c r="B12" s="6">
        <v>12</v>
      </c>
      <c r="C12" s="547"/>
      <c r="D12" s="548"/>
      <c r="E12" s="549" t="str">
        <f>IF(OR(E7&gt;F7,E8&gt;F8,E9&gt;F9,E10&gt;F10,E11&gt;F11),"XX","")</f>
        <v/>
      </c>
      <c r="F12" s="548"/>
      <c r="G12" s="549" t="str">
        <f>IF(OR(G7&gt;H7,G8&gt;H8,G9&gt;H9,G10&gt;H10,G11&gt;H11),"XX","")</f>
        <v/>
      </c>
      <c r="H12" s="548"/>
    </row>
    <row r="13" spans="1:8" ht="23.4" customHeight="1" x14ac:dyDescent="0.3">
      <c r="B13" s="6">
        <v>13</v>
      </c>
      <c r="D13" s="622" t="str">
        <f>IF(OR(E12="XX",G12="XX"),"¡VERIFICAR!.  El dato digitado es mayor a la cifra de aplazados reportada en el Censo Escolar 2025-Informe Final.","")</f>
        <v/>
      </c>
      <c r="E13" s="622"/>
      <c r="F13" s="622"/>
      <c r="G13" s="622"/>
      <c r="H13" s="622"/>
    </row>
    <row r="14" spans="1:8" ht="23.4" customHeight="1" x14ac:dyDescent="0.3">
      <c r="B14" s="6">
        <v>14</v>
      </c>
      <c r="C14" s="342"/>
      <c r="D14" s="622"/>
      <c r="E14" s="622"/>
      <c r="F14" s="622"/>
      <c r="G14" s="622"/>
      <c r="H14" s="622"/>
    </row>
    <row r="15" spans="1:8" ht="16.2" x14ac:dyDescent="0.35">
      <c r="B15" s="6">
        <v>15</v>
      </c>
      <c r="C15" s="259" t="s">
        <v>193</v>
      </c>
    </row>
    <row r="16" spans="1:8" x14ac:dyDescent="0.3">
      <c r="B16" s="6">
        <v>16</v>
      </c>
      <c r="C16" s="687"/>
      <c r="D16" s="688"/>
      <c r="E16" s="688"/>
      <c r="F16" s="688"/>
      <c r="G16" s="688"/>
      <c r="H16" s="689"/>
    </row>
    <row r="17" spans="3:8" x14ac:dyDescent="0.3">
      <c r="C17" s="690"/>
      <c r="D17" s="691"/>
      <c r="E17" s="691"/>
      <c r="F17" s="691"/>
      <c r="G17" s="691"/>
      <c r="H17" s="692"/>
    </row>
    <row r="18" spans="3:8" x14ac:dyDescent="0.3">
      <c r="C18" s="690"/>
      <c r="D18" s="691"/>
      <c r="E18" s="691"/>
      <c r="F18" s="691"/>
      <c r="G18" s="691"/>
      <c r="H18" s="692"/>
    </row>
    <row r="19" spans="3:8" x14ac:dyDescent="0.3">
      <c r="C19" s="690"/>
      <c r="D19" s="691"/>
      <c r="E19" s="691"/>
      <c r="F19" s="691"/>
      <c r="G19" s="691"/>
      <c r="H19" s="692"/>
    </row>
    <row r="20" spans="3:8" x14ac:dyDescent="0.3">
      <c r="C20" s="693"/>
      <c r="D20" s="694"/>
      <c r="E20" s="694"/>
      <c r="F20" s="694"/>
      <c r="G20" s="694"/>
      <c r="H20" s="695"/>
    </row>
  </sheetData>
  <sheetProtection algorithmName="SHA-512" hashValue="eGkGuYOtKVqXo4N0zb9I1uSY8lSyL2hMpw/5CsR8To6JNo69fRviuk4Xvu1VUb5cHP84vlZOi1PDYN0A3OMqBw==" saltValue="G/4nT0rpUofhC9toQmVGLg==" spinCount="100000" sheet="1" objects="1" scenarios="1" sort="0" autoFilter="0" pivotTables="0"/>
  <mergeCells count="4">
    <mergeCell ref="C16:H20"/>
    <mergeCell ref="E5:F5"/>
    <mergeCell ref="G5:H5"/>
    <mergeCell ref="D13:H14"/>
  </mergeCells>
  <conditionalFormatting sqref="D13 C14">
    <cfRule type="notContainsBlanks" dxfId="35" priority="2">
      <formula>LEN(TRIM(C13))&gt;0</formula>
    </cfRule>
  </conditionalFormatting>
  <conditionalFormatting sqref="E6 D6:D11">
    <cfRule type="cellIs" dxfId="34" priority="28" operator="equal">
      <formula>0</formula>
    </cfRule>
  </conditionalFormatting>
  <conditionalFormatting sqref="E7:E11 G7:G11">
    <cfRule type="expression" dxfId="33" priority="9">
      <formula>E7&gt;F7</formula>
    </cfRule>
  </conditionalFormatting>
  <conditionalFormatting sqref="F7:F11">
    <cfRule type="cellIs" dxfId="32" priority="27" operator="equal">
      <formula>0</formula>
    </cfRule>
  </conditionalFormatting>
  <conditionalFormatting sqref="G6">
    <cfRule type="cellIs" dxfId="31" priority="26" operator="equal">
      <formula>0</formula>
    </cfRule>
  </conditionalFormatting>
  <conditionalFormatting sqref="H7:H11">
    <cfRule type="cellIs" dxfId="30" priority="16" operator="equal">
      <formula>0</formula>
    </cfRule>
  </conditionalFormatting>
  <dataValidations count="1">
    <dataValidation type="whole" operator="greaterThanOrEqual" allowBlank="1" showInputMessage="1" showErrorMessage="1" sqref="D6:E11 G6:G11" xr:uid="{00000000-0002-0000-0E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orientation="landscape" r:id="rId1"/>
  <headerFooter scaleWithDoc="0">
    <oddHeader>&amp;C&amp;G</oddHeader>
    <oddFooter>&amp;R&amp;"Gentium Basic,Normal"&amp;A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20">
    <tabColor theme="7" tint="0.79998168889431442"/>
    <pageSetUpPr fitToPage="1"/>
  </sheetPr>
  <dimension ref="B1:V31"/>
  <sheetViews>
    <sheetView showGridLines="0" zoomScale="90" zoomScaleNormal="90" workbookViewId="0"/>
  </sheetViews>
  <sheetFormatPr baseColWidth="10" defaultColWidth="11.44140625" defaultRowHeight="14.4" x14ac:dyDescent="0.3"/>
  <cols>
    <col min="1" max="1" width="7.5546875" style="139" customWidth="1"/>
    <col min="2" max="2" width="4.44140625" style="245" hidden="1" customWidth="1"/>
    <col min="3" max="3" width="51.6640625" style="139" customWidth="1"/>
    <col min="4" max="21" width="7.5546875" style="139" customWidth="1"/>
    <col min="22" max="16384" width="11.44140625" style="139"/>
  </cols>
  <sheetData>
    <row r="1" spans="2:22" ht="18.600000000000001" x14ac:dyDescent="0.4">
      <c r="B1" s="6">
        <v>1</v>
      </c>
      <c r="C1" s="223" t="s">
        <v>408</v>
      </c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5"/>
      <c r="O1" s="225"/>
      <c r="R1" s="48"/>
      <c r="S1" s="48"/>
      <c r="T1" s="48"/>
      <c r="U1" s="48"/>
      <c r="V1" s="48"/>
    </row>
    <row r="2" spans="2:22" ht="19.2" thickBot="1" x14ac:dyDescent="0.45">
      <c r="B2" s="6">
        <v>2</v>
      </c>
      <c r="C2" s="223" t="s">
        <v>1888</v>
      </c>
      <c r="D2" s="226"/>
      <c r="E2" s="226"/>
      <c r="F2" s="226"/>
      <c r="G2" s="226"/>
      <c r="H2" s="226"/>
      <c r="I2" s="226"/>
      <c r="J2" s="226"/>
      <c r="K2" s="226"/>
      <c r="L2" s="226"/>
      <c r="M2" s="226"/>
      <c r="N2" s="226"/>
      <c r="O2" s="226"/>
      <c r="P2" s="226"/>
      <c r="Q2" s="226"/>
    </row>
    <row r="3" spans="2:22" ht="19.5" customHeight="1" thickTop="1" x14ac:dyDescent="0.3">
      <c r="B3" s="6">
        <v>3</v>
      </c>
      <c r="C3" s="708" t="s">
        <v>194</v>
      </c>
      <c r="D3" s="710" t="s">
        <v>0</v>
      </c>
      <c r="E3" s="711"/>
      <c r="F3" s="712"/>
      <c r="G3" s="618" t="s">
        <v>358</v>
      </c>
      <c r="H3" s="619"/>
      <c r="I3" s="619"/>
      <c r="J3" s="618" t="s">
        <v>359</v>
      </c>
      <c r="K3" s="619"/>
      <c r="L3" s="619"/>
      <c r="M3" s="618" t="s">
        <v>360</v>
      </c>
      <c r="N3" s="619"/>
      <c r="O3" s="619"/>
      <c r="P3" s="618" t="s">
        <v>348</v>
      </c>
      <c r="Q3" s="619"/>
      <c r="R3" s="619"/>
      <c r="S3" s="618" t="s">
        <v>361</v>
      </c>
      <c r="T3" s="619"/>
      <c r="U3" s="619"/>
    </row>
    <row r="4" spans="2:22" ht="30" customHeight="1" thickBot="1" x14ac:dyDescent="0.35">
      <c r="B4" s="6">
        <v>4</v>
      </c>
      <c r="C4" s="709"/>
      <c r="D4" s="227" t="s">
        <v>0</v>
      </c>
      <c r="E4" s="228" t="s">
        <v>195</v>
      </c>
      <c r="F4" s="229" t="s">
        <v>196</v>
      </c>
      <c r="G4" s="230" t="s">
        <v>0</v>
      </c>
      <c r="H4" s="228" t="s">
        <v>195</v>
      </c>
      <c r="I4" s="231" t="s">
        <v>196</v>
      </c>
      <c r="J4" s="230" t="s">
        <v>0</v>
      </c>
      <c r="K4" s="228" t="s">
        <v>195</v>
      </c>
      <c r="L4" s="231" t="s">
        <v>196</v>
      </c>
      <c r="M4" s="230" t="s">
        <v>0</v>
      </c>
      <c r="N4" s="228" t="s">
        <v>195</v>
      </c>
      <c r="O4" s="231" t="s">
        <v>196</v>
      </c>
      <c r="P4" s="230" t="s">
        <v>0</v>
      </c>
      <c r="Q4" s="228" t="s">
        <v>195</v>
      </c>
      <c r="R4" s="231" t="s">
        <v>196</v>
      </c>
      <c r="S4" s="232" t="s">
        <v>0</v>
      </c>
      <c r="T4" s="233" t="s">
        <v>195</v>
      </c>
      <c r="U4" s="234" t="s">
        <v>196</v>
      </c>
    </row>
    <row r="5" spans="2:22" ht="23.25" customHeight="1" thickTop="1" x14ac:dyDescent="0.3">
      <c r="B5" s="6">
        <v>5</v>
      </c>
      <c r="C5" s="569" t="s">
        <v>197</v>
      </c>
      <c r="D5" s="66">
        <f t="shared" ref="D5:D22" si="0">+E5+F5</f>
        <v>0</v>
      </c>
      <c r="E5" s="371">
        <f>+H5+K5+N5+Q5+T5</f>
        <v>0</v>
      </c>
      <c r="F5" s="371">
        <f>+I5+L5+O5+R5+U5</f>
        <v>0</v>
      </c>
      <c r="G5" s="372">
        <f>+H5+I5</f>
        <v>0</v>
      </c>
      <c r="H5" s="405"/>
      <c r="I5" s="405"/>
      <c r="J5" s="372">
        <f>+K5+L5</f>
        <v>0</v>
      </c>
      <c r="K5" s="405"/>
      <c r="L5" s="405"/>
      <c r="M5" s="372">
        <f>+N5+O5</f>
        <v>0</v>
      </c>
      <c r="N5" s="405"/>
      <c r="O5" s="405"/>
      <c r="P5" s="372">
        <f>+Q5+R5</f>
        <v>0</v>
      </c>
      <c r="Q5" s="405"/>
      <c r="R5" s="405"/>
      <c r="S5" s="372">
        <f>+T5+U5</f>
        <v>0</v>
      </c>
      <c r="T5" s="405"/>
      <c r="U5" s="407"/>
    </row>
    <row r="6" spans="2:22" ht="23.25" customHeight="1" x14ac:dyDescent="0.3">
      <c r="B6" s="6">
        <v>6</v>
      </c>
      <c r="C6" s="569" t="s">
        <v>198</v>
      </c>
      <c r="D6" s="66">
        <f t="shared" si="0"/>
        <v>0</v>
      </c>
      <c r="E6" s="371">
        <f>+H6+K6+N6+Q6+T6</f>
        <v>0</v>
      </c>
      <c r="F6" s="371">
        <f>+I6+L6+O6+R6+U6</f>
        <v>0</v>
      </c>
      <c r="G6" s="372">
        <f>+H6+I6</f>
        <v>0</v>
      </c>
      <c r="H6" s="405"/>
      <c r="I6" s="405"/>
      <c r="J6" s="372">
        <f>+K6+L6</f>
        <v>0</v>
      </c>
      <c r="K6" s="405"/>
      <c r="L6" s="405"/>
      <c r="M6" s="372">
        <f>+N6+O6</f>
        <v>0</v>
      </c>
      <c r="N6" s="405"/>
      <c r="O6" s="405"/>
      <c r="P6" s="372">
        <f>+Q6+R6</f>
        <v>0</v>
      </c>
      <c r="Q6" s="405"/>
      <c r="R6" s="405"/>
      <c r="S6" s="372">
        <f>+T6+U6</f>
        <v>0</v>
      </c>
      <c r="T6" s="405"/>
      <c r="U6" s="407"/>
    </row>
    <row r="7" spans="2:22" ht="23.25" customHeight="1" x14ac:dyDescent="0.3">
      <c r="B7" s="6">
        <v>7</v>
      </c>
      <c r="C7" s="570" t="s">
        <v>200</v>
      </c>
      <c r="D7" s="66">
        <f t="shared" si="0"/>
        <v>0</v>
      </c>
      <c r="E7" s="371">
        <f t="shared" ref="E7:F20" si="1">+H7+K7+N7+Q7+T7</f>
        <v>0</v>
      </c>
      <c r="F7" s="371">
        <f t="shared" si="1"/>
        <v>0</v>
      </c>
      <c r="G7" s="372">
        <f t="shared" ref="G7:G21" si="2">+H7+I7</f>
        <v>0</v>
      </c>
      <c r="H7" s="405"/>
      <c r="I7" s="405"/>
      <c r="J7" s="372">
        <f t="shared" ref="J7:J21" si="3">+K7+L7</f>
        <v>0</v>
      </c>
      <c r="K7" s="405"/>
      <c r="L7" s="405"/>
      <c r="M7" s="372">
        <f t="shared" ref="M7:M21" si="4">+N7+O7</f>
        <v>0</v>
      </c>
      <c r="N7" s="405"/>
      <c r="O7" s="405"/>
      <c r="P7" s="372">
        <f t="shared" ref="P7:P20" si="5">+Q7+R7</f>
        <v>0</v>
      </c>
      <c r="Q7" s="405"/>
      <c r="R7" s="405"/>
      <c r="S7" s="372">
        <f t="shared" ref="S7:S20" si="6">+T7+U7</f>
        <v>0</v>
      </c>
      <c r="T7" s="405"/>
      <c r="U7" s="407"/>
    </row>
    <row r="8" spans="2:22" ht="23.25" customHeight="1" x14ac:dyDescent="0.3">
      <c r="B8" s="6">
        <v>8</v>
      </c>
      <c r="C8" s="570" t="s">
        <v>199</v>
      </c>
      <c r="D8" s="66">
        <f t="shared" si="0"/>
        <v>0</v>
      </c>
      <c r="E8" s="371">
        <f t="shared" si="1"/>
        <v>0</v>
      </c>
      <c r="F8" s="371">
        <f t="shared" si="1"/>
        <v>0</v>
      </c>
      <c r="G8" s="372">
        <f t="shared" si="2"/>
        <v>0</v>
      </c>
      <c r="H8" s="405"/>
      <c r="I8" s="405"/>
      <c r="J8" s="372">
        <f t="shared" si="3"/>
        <v>0</v>
      </c>
      <c r="K8" s="405"/>
      <c r="L8" s="405"/>
      <c r="M8" s="372">
        <f t="shared" si="4"/>
        <v>0</v>
      </c>
      <c r="N8" s="405"/>
      <c r="O8" s="405"/>
      <c r="P8" s="623"/>
      <c r="Q8" s="624"/>
      <c r="R8" s="624"/>
      <c r="S8" s="624"/>
      <c r="T8" s="624"/>
      <c r="U8" s="624"/>
    </row>
    <row r="9" spans="2:22" ht="23.25" customHeight="1" x14ac:dyDescent="0.3">
      <c r="B9" s="6">
        <v>9</v>
      </c>
      <c r="C9" s="570" t="s">
        <v>342</v>
      </c>
      <c r="D9" s="66">
        <f t="shared" si="0"/>
        <v>0</v>
      </c>
      <c r="E9" s="371">
        <f t="shared" si="1"/>
        <v>0</v>
      </c>
      <c r="F9" s="371">
        <f t="shared" si="1"/>
        <v>0</v>
      </c>
      <c r="G9" s="630"/>
      <c r="H9" s="631"/>
      <c r="I9" s="631"/>
      <c r="J9" s="631"/>
      <c r="K9" s="631"/>
      <c r="L9" s="631"/>
      <c r="M9" s="631"/>
      <c r="N9" s="631"/>
      <c r="O9" s="632"/>
      <c r="P9" s="372">
        <f t="shared" si="5"/>
        <v>0</v>
      </c>
      <c r="Q9" s="405"/>
      <c r="R9" s="405"/>
      <c r="S9" s="372">
        <f t="shared" si="6"/>
        <v>0</v>
      </c>
      <c r="T9" s="405"/>
      <c r="U9" s="407"/>
    </row>
    <row r="10" spans="2:22" ht="23.25" customHeight="1" x14ac:dyDescent="0.3">
      <c r="B10" s="6">
        <v>10</v>
      </c>
      <c r="C10" s="570" t="s">
        <v>343</v>
      </c>
      <c r="D10" s="66">
        <f t="shared" si="0"/>
        <v>0</v>
      </c>
      <c r="E10" s="371">
        <f t="shared" si="1"/>
        <v>0</v>
      </c>
      <c r="F10" s="371">
        <f t="shared" si="1"/>
        <v>0</v>
      </c>
      <c r="G10" s="633"/>
      <c r="H10" s="634"/>
      <c r="I10" s="634"/>
      <c r="J10" s="634"/>
      <c r="K10" s="634"/>
      <c r="L10" s="634"/>
      <c r="M10" s="634"/>
      <c r="N10" s="634"/>
      <c r="O10" s="635"/>
      <c r="P10" s="372">
        <f t="shared" si="5"/>
        <v>0</v>
      </c>
      <c r="Q10" s="405"/>
      <c r="R10" s="405"/>
      <c r="S10" s="372">
        <f t="shared" si="6"/>
        <v>0</v>
      </c>
      <c r="T10" s="405"/>
      <c r="U10" s="407"/>
    </row>
    <row r="11" spans="2:22" ht="23.25" customHeight="1" x14ac:dyDescent="0.3">
      <c r="B11" s="6">
        <v>11</v>
      </c>
      <c r="C11" s="570" t="s">
        <v>344</v>
      </c>
      <c r="D11" s="66">
        <f t="shared" si="0"/>
        <v>0</v>
      </c>
      <c r="E11" s="371">
        <f t="shared" si="1"/>
        <v>0</v>
      </c>
      <c r="F11" s="371">
        <f t="shared" si="1"/>
        <v>0</v>
      </c>
      <c r="G11" s="636"/>
      <c r="H11" s="637"/>
      <c r="I11" s="637"/>
      <c r="J11" s="637"/>
      <c r="K11" s="637"/>
      <c r="L11" s="637"/>
      <c r="M11" s="637"/>
      <c r="N11" s="637"/>
      <c r="O11" s="638"/>
      <c r="P11" s="372">
        <f t="shared" si="5"/>
        <v>0</v>
      </c>
      <c r="Q11" s="405"/>
      <c r="R11" s="405"/>
      <c r="S11" s="372">
        <f t="shared" si="6"/>
        <v>0</v>
      </c>
      <c r="T11" s="405"/>
      <c r="U11" s="407"/>
    </row>
    <row r="12" spans="2:22" ht="23.25" customHeight="1" x14ac:dyDescent="0.3">
      <c r="B12" s="6">
        <v>12</v>
      </c>
      <c r="C12" s="570" t="s">
        <v>124</v>
      </c>
      <c r="D12" s="66">
        <f t="shared" si="0"/>
        <v>0</v>
      </c>
      <c r="E12" s="371">
        <f t="shared" si="1"/>
        <v>0</v>
      </c>
      <c r="F12" s="371">
        <f t="shared" si="1"/>
        <v>0</v>
      </c>
      <c r="G12" s="372">
        <f t="shared" si="2"/>
        <v>0</v>
      </c>
      <c r="H12" s="405"/>
      <c r="I12" s="405"/>
      <c r="J12" s="372">
        <f t="shared" si="3"/>
        <v>0</v>
      </c>
      <c r="K12" s="405"/>
      <c r="L12" s="405"/>
      <c r="M12" s="372">
        <f t="shared" si="4"/>
        <v>0</v>
      </c>
      <c r="N12" s="405"/>
      <c r="O12" s="405"/>
      <c r="P12" s="372">
        <f t="shared" si="5"/>
        <v>0</v>
      </c>
      <c r="Q12" s="405"/>
      <c r="R12" s="405"/>
      <c r="S12" s="372">
        <f t="shared" si="6"/>
        <v>0</v>
      </c>
      <c r="T12" s="405"/>
      <c r="U12" s="407"/>
    </row>
    <row r="13" spans="2:22" ht="23.25" customHeight="1" x14ac:dyDescent="0.3">
      <c r="B13" s="6">
        <v>13</v>
      </c>
      <c r="C13" s="570" t="s">
        <v>16</v>
      </c>
      <c r="D13" s="66">
        <f t="shared" si="0"/>
        <v>0</v>
      </c>
      <c r="E13" s="371">
        <f t="shared" si="1"/>
        <v>0</v>
      </c>
      <c r="F13" s="371">
        <f t="shared" si="1"/>
        <v>0</v>
      </c>
      <c r="G13" s="372">
        <f t="shared" si="2"/>
        <v>0</v>
      </c>
      <c r="H13" s="405"/>
      <c r="I13" s="405"/>
      <c r="J13" s="372">
        <f t="shared" si="3"/>
        <v>0</v>
      </c>
      <c r="K13" s="405"/>
      <c r="L13" s="405"/>
      <c r="M13" s="372">
        <f t="shared" si="4"/>
        <v>0</v>
      </c>
      <c r="N13" s="405"/>
      <c r="O13" s="405"/>
      <c r="P13" s="372">
        <f t="shared" si="5"/>
        <v>0</v>
      </c>
      <c r="Q13" s="405"/>
      <c r="R13" s="405"/>
      <c r="S13" s="372">
        <f t="shared" si="6"/>
        <v>0</v>
      </c>
      <c r="T13" s="405"/>
      <c r="U13" s="407"/>
    </row>
    <row r="14" spans="2:22" ht="23.25" customHeight="1" x14ac:dyDescent="0.3">
      <c r="B14" s="6">
        <v>14</v>
      </c>
      <c r="C14" s="570" t="s">
        <v>1178</v>
      </c>
      <c r="D14" s="66">
        <f t="shared" si="0"/>
        <v>0</v>
      </c>
      <c r="E14" s="371">
        <f t="shared" si="1"/>
        <v>0</v>
      </c>
      <c r="F14" s="371">
        <f t="shared" si="1"/>
        <v>0</v>
      </c>
      <c r="G14" s="372">
        <f t="shared" si="2"/>
        <v>0</v>
      </c>
      <c r="H14" s="405"/>
      <c r="I14" s="405"/>
      <c r="J14" s="372">
        <f t="shared" si="3"/>
        <v>0</v>
      </c>
      <c r="K14" s="405"/>
      <c r="L14" s="405"/>
      <c r="M14" s="372">
        <f t="shared" si="4"/>
        <v>0</v>
      </c>
      <c r="N14" s="405"/>
      <c r="O14" s="405"/>
      <c r="P14" s="372">
        <f t="shared" si="5"/>
        <v>0</v>
      </c>
      <c r="Q14" s="405"/>
      <c r="R14" s="405"/>
      <c r="S14" s="372">
        <f t="shared" si="6"/>
        <v>0</v>
      </c>
      <c r="T14" s="405"/>
      <c r="U14" s="407"/>
    </row>
    <row r="15" spans="2:22" ht="23.25" customHeight="1" x14ac:dyDescent="0.3">
      <c r="B15" s="6">
        <v>15</v>
      </c>
      <c r="C15" s="570" t="s">
        <v>1179</v>
      </c>
      <c r="D15" s="66">
        <f t="shared" si="0"/>
        <v>0</v>
      </c>
      <c r="E15" s="371">
        <f t="shared" si="1"/>
        <v>0</v>
      </c>
      <c r="F15" s="371">
        <f t="shared" si="1"/>
        <v>0</v>
      </c>
      <c r="G15" s="372">
        <f t="shared" si="2"/>
        <v>0</v>
      </c>
      <c r="H15" s="405"/>
      <c r="I15" s="405"/>
      <c r="J15" s="372">
        <f t="shared" si="3"/>
        <v>0</v>
      </c>
      <c r="K15" s="405"/>
      <c r="L15" s="405"/>
      <c r="M15" s="372">
        <f t="shared" si="4"/>
        <v>0</v>
      </c>
      <c r="N15" s="405"/>
      <c r="O15" s="405"/>
      <c r="P15" s="372">
        <f t="shared" si="5"/>
        <v>0</v>
      </c>
      <c r="Q15" s="405"/>
      <c r="R15" s="405"/>
      <c r="S15" s="372">
        <f t="shared" si="6"/>
        <v>0</v>
      </c>
      <c r="T15" s="405"/>
      <c r="U15" s="407"/>
    </row>
    <row r="16" spans="2:22" ht="23.25" customHeight="1" x14ac:dyDescent="0.3">
      <c r="B16" s="6">
        <v>16</v>
      </c>
      <c r="C16" s="570" t="s">
        <v>1180</v>
      </c>
      <c r="D16" s="66">
        <f t="shared" si="0"/>
        <v>0</v>
      </c>
      <c r="E16" s="371">
        <f t="shared" si="1"/>
        <v>0</v>
      </c>
      <c r="F16" s="371">
        <f t="shared" si="1"/>
        <v>0</v>
      </c>
      <c r="G16" s="372">
        <f t="shared" si="2"/>
        <v>0</v>
      </c>
      <c r="H16" s="405"/>
      <c r="I16" s="405"/>
      <c r="J16" s="372">
        <f t="shared" si="3"/>
        <v>0</v>
      </c>
      <c r="K16" s="405"/>
      <c r="L16" s="405"/>
      <c r="M16" s="372">
        <f t="shared" si="4"/>
        <v>0</v>
      </c>
      <c r="N16" s="405"/>
      <c r="O16" s="405"/>
      <c r="P16" s="372">
        <f t="shared" si="5"/>
        <v>0</v>
      </c>
      <c r="Q16" s="405"/>
      <c r="R16" s="405"/>
      <c r="S16" s="372">
        <f t="shared" si="6"/>
        <v>0</v>
      </c>
      <c r="T16" s="405"/>
      <c r="U16" s="407"/>
    </row>
    <row r="17" spans="2:21" ht="23.25" customHeight="1" x14ac:dyDescent="0.3">
      <c r="B17" s="6">
        <v>17</v>
      </c>
      <c r="C17" s="570" t="s">
        <v>1181</v>
      </c>
      <c r="D17" s="66">
        <f t="shared" si="0"/>
        <v>0</v>
      </c>
      <c r="E17" s="371">
        <f t="shared" si="1"/>
        <v>0</v>
      </c>
      <c r="F17" s="371">
        <f t="shared" si="1"/>
        <v>0</v>
      </c>
      <c r="G17" s="372">
        <f t="shared" si="2"/>
        <v>0</v>
      </c>
      <c r="H17" s="405"/>
      <c r="I17" s="405"/>
      <c r="J17" s="372">
        <f t="shared" si="3"/>
        <v>0</v>
      </c>
      <c r="K17" s="405"/>
      <c r="L17" s="405"/>
      <c r="M17" s="372">
        <f t="shared" si="4"/>
        <v>0</v>
      </c>
      <c r="N17" s="405"/>
      <c r="O17" s="405"/>
      <c r="P17" s="372">
        <f t="shared" si="5"/>
        <v>0</v>
      </c>
      <c r="Q17" s="405"/>
      <c r="R17" s="405"/>
      <c r="S17" s="372">
        <f t="shared" si="6"/>
        <v>0</v>
      </c>
      <c r="T17" s="405"/>
      <c r="U17" s="407"/>
    </row>
    <row r="18" spans="2:21" ht="23.25" customHeight="1" x14ac:dyDescent="0.3">
      <c r="B18" s="6">
        <v>18</v>
      </c>
      <c r="C18" s="570" t="s">
        <v>345</v>
      </c>
      <c r="D18" s="66">
        <f t="shared" si="0"/>
        <v>0</v>
      </c>
      <c r="E18" s="371">
        <f t="shared" si="1"/>
        <v>0</v>
      </c>
      <c r="F18" s="371">
        <f t="shared" si="1"/>
        <v>0</v>
      </c>
      <c r="G18" s="372">
        <f t="shared" si="2"/>
        <v>0</v>
      </c>
      <c r="H18" s="405"/>
      <c r="I18" s="405"/>
      <c r="J18" s="372">
        <f t="shared" si="3"/>
        <v>0</v>
      </c>
      <c r="K18" s="405"/>
      <c r="L18" s="405"/>
      <c r="M18" s="372">
        <f t="shared" si="4"/>
        <v>0</v>
      </c>
      <c r="N18" s="405"/>
      <c r="O18" s="405"/>
      <c r="P18" s="372">
        <f t="shared" si="5"/>
        <v>0</v>
      </c>
      <c r="Q18" s="405"/>
      <c r="R18" s="405"/>
      <c r="S18" s="372">
        <f t="shared" si="6"/>
        <v>0</v>
      </c>
      <c r="T18" s="405"/>
      <c r="U18" s="407"/>
    </row>
    <row r="19" spans="2:21" ht="23.25" customHeight="1" x14ac:dyDescent="0.3">
      <c r="B19" s="6">
        <v>19</v>
      </c>
      <c r="C19" s="570" t="s">
        <v>117</v>
      </c>
      <c r="D19" s="66">
        <f t="shared" si="0"/>
        <v>0</v>
      </c>
      <c r="E19" s="371">
        <f t="shared" si="1"/>
        <v>0</v>
      </c>
      <c r="F19" s="371">
        <f t="shared" si="1"/>
        <v>0</v>
      </c>
      <c r="G19" s="372">
        <f t="shared" si="2"/>
        <v>0</v>
      </c>
      <c r="H19" s="405"/>
      <c r="I19" s="405"/>
      <c r="J19" s="372">
        <f t="shared" si="3"/>
        <v>0</v>
      </c>
      <c r="K19" s="405"/>
      <c r="L19" s="405"/>
      <c r="M19" s="372">
        <f t="shared" si="4"/>
        <v>0</v>
      </c>
      <c r="N19" s="405"/>
      <c r="O19" s="405"/>
      <c r="P19" s="372">
        <f t="shared" si="5"/>
        <v>0</v>
      </c>
      <c r="Q19" s="405"/>
      <c r="R19" s="405"/>
      <c r="S19" s="372">
        <f t="shared" si="6"/>
        <v>0</v>
      </c>
      <c r="T19" s="405"/>
      <c r="U19" s="407"/>
    </row>
    <row r="20" spans="2:21" ht="23.25" customHeight="1" x14ac:dyDescent="0.3">
      <c r="B20" s="6">
        <v>20</v>
      </c>
      <c r="C20" s="570" t="s">
        <v>405</v>
      </c>
      <c r="D20" s="66">
        <f t="shared" si="0"/>
        <v>0</v>
      </c>
      <c r="E20" s="371">
        <f t="shared" si="1"/>
        <v>0</v>
      </c>
      <c r="F20" s="371">
        <f t="shared" si="1"/>
        <v>0</v>
      </c>
      <c r="G20" s="372">
        <f t="shared" si="2"/>
        <v>0</v>
      </c>
      <c r="H20" s="405"/>
      <c r="I20" s="405"/>
      <c r="J20" s="372">
        <f t="shared" si="3"/>
        <v>0</v>
      </c>
      <c r="K20" s="405"/>
      <c r="L20" s="405"/>
      <c r="M20" s="372">
        <f t="shared" si="4"/>
        <v>0</v>
      </c>
      <c r="N20" s="405"/>
      <c r="O20" s="405"/>
      <c r="P20" s="372">
        <f t="shared" si="5"/>
        <v>0</v>
      </c>
      <c r="Q20" s="405"/>
      <c r="R20" s="405"/>
      <c r="S20" s="372">
        <f t="shared" si="6"/>
        <v>0</v>
      </c>
      <c r="T20" s="405"/>
      <c r="U20" s="407"/>
    </row>
    <row r="21" spans="2:21" ht="23.25" customHeight="1" x14ac:dyDescent="0.3">
      <c r="B21" s="6">
        <v>21</v>
      </c>
      <c r="C21" s="570" t="s">
        <v>1896</v>
      </c>
      <c r="D21" s="216">
        <f t="shared" si="0"/>
        <v>0</v>
      </c>
      <c r="E21" s="236">
        <f t="shared" ref="E21:F23" si="7">+H21+K21+N21+Q21+T21</f>
        <v>0</v>
      </c>
      <c r="F21" s="236">
        <f t="shared" si="7"/>
        <v>0</v>
      </c>
      <c r="G21" s="283">
        <f t="shared" si="2"/>
        <v>0</v>
      </c>
      <c r="H21" s="406"/>
      <c r="I21" s="406"/>
      <c r="J21" s="283">
        <f t="shared" si="3"/>
        <v>0</v>
      </c>
      <c r="K21" s="406"/>
      <c r="L21" s="406"/>
      <c r="M21" s="283">
        <f t="shared" si="4"/>
        <v>0</v>
      </c>
      <c r="N21" s="406"/>
      <c r="O21" s="406"/>
      <c r="P21" s="623"/>
      <c r="Q21" s="624"/>
      <c r="R21" s="624"/>
      <c r="S21" s="624"/>
      <c r="T21" s="624"/>
      <c r="U21" s="624"/>
    </row>
    <row r="22" spans="2:21" ht="23.25" customHeight="1" x14ac:dyDescent="0.3">
      <c r="B22" s="6">
        <v>22</v>
      </c>
      <c r="C22" s="570" t="s">
        <v>1897</v>
      </c>
      <c r="D22" s="216">
        <f t="shared" si="0"/>
        <v>0</v>
      </c>
      <c r="E22" s="236">
        <f t="shared" si="7"/>
        <v>0</v>
      </c>
      <c r="F22" s="236">
        <f t="shared" si="7"/>
        <v>0</v>
      </c>
      <c r="G22" s="623"/>
      <c r="H22" s="624"/>
      <c r="I22" s="624"/>
      <c r="J22" s="624"/>
      <c r="K22" s="624"/>
      <c r="L22" s="624"/>
      <c r="M22" s="624"/>
      <c r="N22" s="624"/>
      <c r="O22" s="625"/>
      <c r="P22" s="283">
        <f t="shared" ref="P22:P23" si="8">+Q22+R22</f>
        <v>0</v>
      </c>
      <c r="Q22" s="406"/>
      <c r="R22" s="409"/>
      <c r="S22" s="283">
        <f t="shared" ref="S22:S23" si="9">+T22+U22</f>
        <v>0</v>
      </c>
      <c r="T22" s="406"/>
      <c r="U22" s="408"/>
    </row>
    <row r="23" spans="2:21" ht="23.25" customHeight="1" x14ac:dyDescent="0.3">
      <c r="B23" s="6">
        <v>23</v>
      </c>
      <c r="C23" s="571" t="s">
        <v>1825</v>
      </c>
      <c r="D23" s="360">
        <f>+E23+F23</f>
        <v>0</v>
      </c>
      <c r="E23" s="373">
        <f t="shared" si="7"/>
        <v>0</v>
      </c>
      <c r="F23" s="373">
        <f t="shared" si="7"/>
        <v>0</v>
      </c>
      <c r="G23" s="364">
        <f>+H23+I23</f>
        <v>0</v>
      </c>
      <c r="H23" s="410"/>
      <c r="I23" s="410"/>
      <c r="J23" s="364">
        <f>+K23+L23</f>
        <v>0</v>
      </c>
      <c r="K23" s="410"/>
      <c r="L23" s="410"/>
      <c r="M23" s="364">
        <f>+N23+O23</f>
        <v>0</v>
      </c>
      <c r="N23" s="410"/>
      <c r="O23" s="410"/>
      <c r="P23" s="364">
        <f t="shared" si="8"/>
        <v>0</v>
      </c>
      <c r="Q23" s="410"/>
      <c r="R23" s="411"/>
      <c r="S23" s="364">
        <f t="shared" si="9"/>
        <v>0</v>
      </c>
      <c r="T23" s="410"/>
      <c r="U23" s="412"/>
    </row>
    <row r="24" spans="2:21" ht="23.25" customHeight="1" thickBot="1" x14ac:dyDescent="0.35">
      <c r="B24" s="6">
        <v>24</v>
      </c>
      <c r="C24" s="572" t="s">
        <v>288</v>
      </c>
      <c r="D24" s="237">
        <f t="shared" ref="D24" si="10">E24+F24</f>
        <v>0</v>
      </c>
      <c r="E24" s="238">
        <f>H24+K24+N24+Q24+T24</f>
        <v>0</v>
      </c>
      <c r="F24" s="239">
        <f>+I24+L24+O24+R24+U24</f>
        <v>0</v>
      </c>
      <c r="G24" s="240">
        <f t="shared" ref="G24" si="11">+H24+I24</f>
        <v>0</v>
      </c>
      <c r="H24" s="448"/>
      <c r="I24" s="449"/>
      <c r="J24" s="240">
        <f t="shared" ref="J24" si="12">+K24+L24</f>
        <v>0</v>
      </c>
      <c r="K24" s="448"/>
      <c r="L24" s="449"/>
      <c r="M24" s="240">
        <f t="shared" ref="M24" si="13">+N24+O24</f>
        <v>0</v>
      </c>
      <c r="N24" s="448"/>
      <c r="O24" s="449"/>
      <c r="P24" s="240">
        <f t="shared" ref="P24" si="14">+Q24+R24</f>
        <v>0</v>
      </c>
      <c r="Q24" s="448"/>
      <c r="R24" s="449"/>
      <c r="S24" s="240">
        <f t="shared" ref="S24" si="15">+T24+U24</f>
        <v>0</v>
      </c>
      <c r="T24" s="448"/>
      <c r="U24" s="450"/>
    </row>
    <row r="25" spans="2:21" ht="19.2" thickTop="1" x14ac:dyDescent="0.3">
      <c r="B25" s="6">
        <v>25</v>
      </c>
      <c r="C25" s="241"/>
      <c r="D25" s="7"/>
      <c r="E25" s="7"/>
      <c r="F25" s="7"/>
      <c r="G25" s="242"/>
      <c r="H25" s="243"/>
      <c r="I25" s="243"/>
      <c r="J25" s="243"/>
      <c r="K25" s="243"/>
      <c r="L25" s="243"/>
      <c r="M25" s="243"/>
      <c r="N25" s="243"/>
      <c r="O25" s="243"/>
      <c r="P25" s="243"/>
      <c r="Q25" s="243"/>
      <c r="R25" s="243"/>
      <c r="S25" s="243"/>
      <c r="T25" s="243"/>
      <c r="U25" s="243"/>
    </row>
    <row r="26" spans="2:21" ht="16.2" x14ac:dyDescent="0.35">
      <c r="B26" s="6">
        <v>26</v>
      </c>
      <c r="C26" s="244" t="s">
        <v>193</v>
      </c>
      <c r="H26" s="713"/>
      <c r="I26" s="713"/>
      <c r="J26" s="713"/>
      <c r="K26" s="713"/>
      <c r="L26" s="713"/>
      <c r="M26" s="713"/>
      <c r="N26" s="713"/>
      <c r="O26" s="713"/>
      <c r="P26" s="713"/>
      <c r="Q26" s="713"/>
      <c r="R26" s="713"/>
      <c r="S26" s="713"/>
      <c r="T26" s="713"/>
      <c r="U26" s="713"/>
    </row>
    <row r="27" spans="2:21" ht="18" customHeight="1" x14ac:dyDescent="0.3">
      <c r="B27" s="6">
        <v>27</v>
      </c>
      <c r="C27" s="699"/>
      <c r="D27" s="700"/>
      <c r="E27" s="700"/>
      <c r="F27" s="700"/>
      <c r="G27" s="700"/>
      <c r="H27" s="700"/>
      <c r="I27" s="700"/>
      <c r="J27" s="700"/>
      <c r="K27" s="700"/>
      <c r="L27" s="700"/>
      <c r="M27" s="700"/>
      <c r="N27" s="700"/>
      <c r="O27" s="700"/>
      <c r="P27" s="700"/>
      <c r="Q27" s="700"/>
      <c r="R27" s="700"/>
      <c r="S27" s="700"/>
      <c r="T27" s="700"/>
      <c r="U27" s="701"/>
    </row>
    <row r="28" spans="2:21" ht="18" customHeight="1" x14ac:dyDescent="0.3">
      <c r="C28" s="702"/>
      <c r="D28" s="703"/>
      <c r="E28" s="703"/>
      <c r="F28" s="703"/>
      <c r="G28" s="703"/>
      <c r="H28" s="703"/>
      <c r="I28" s="703"/>
      <c r="J28" s="703"/>
      <c r="K28" s="703"/>
      <c r="L28" s="703"/>
      <c r="M28" s="703"/>
      <c r="N28" s="703"/>
      <c r="O28" s="703"/>
      <c r="P28" s="703"/>
      <c r="Q28" s="703"/>
      <c r="R28" s="703"/>
      <c r="S28" s="703"/>
      <c r="T28" s="703"/>
      <c r="U28" s="704"/>
    </row>
    <row r="29" spans="2:21" ht="18" customHeight="1" x14ac:dyDescent="0.3">
      <c r="C29" s="702"/>
      <c r="D29" s="703"/>
      <c r="E29" s="703"/>
      <c r="F29" s="703"/>
      <c r="G29" s="703"/>
      <c r="H29" s="703"/>
      <c r="I29" s="703"/>
      <c r="J29" s="703"/>
      <c r="K29" s="703"/>
      <c r="L29" s="703"/>
      <c r="M29" s="703"/>
      <c r="N29" s="703"/>
      <c r="O29" s="703"/>
      <c r="P29" s="703"/>
      <c r="Q29" s="703"/>
      <c r="R29" s="703"/>
      <c r="S29" s="703"/>
      <c r="T29" s="703"/>
      <c r="U29" s="704"/>
    </row>
    <row r="30" spans="2:21" ht="18" customHeight="1" x14ac:dyDescent="0.3">
      <c r="C30" s="702"/>
      <c r="D30" s="703"/>
      <c r="E30" s="703"/>
      <c r="F30" s="703"/>
      <c r="G30" s="703"/>
      <c r="H30" s="703"/>
      <c r="I30" s="703"/>
      <c r="J30" s="703"/>
      <c r="K30" s="703"/>
      <c r="L30" s="703"/>
      <c r="M30" s="703"/>
      <c r="N30" s="703"/>
      <c r="O30" s="703"/>
      <c r="P30" s="703"/>
      <c r="Q30" s="703"/>
      <c r="R30" s="703"/>
      <c r="S30" s="703"/>
      <c r="T30" s="703"/>
      <c r="U30" s="704"/>
    </row>
    <row r="31" spans="2:21" ht="18" customHeight="1" x14ac:dyDescent="0.3">
      <c r="C31" s="705"/>
      <c r="D31" s="706"/>
      <c r="E31" s="706"/>
      <c r="F31" s="706"/>
      <c r="G31" s="706"/>
      <c r="H31" s="706"/>
      <c r="I31" s="706"/>
      <c r="J31" s="706"/>
      <c r="K31" s="706"/>
      <c r="L31" s="706"/>
      <c r="M31" s="706"/>
      <c r="N31" s="706"/>
      <c r="O31" s="706"/>
      <c r="P31" s="706"/>
      <c r="Q31" s="706"/>
      <c r="R31" s="706"/>
      <c r="S31" s="706"/>
      <c r="T31" s="706"/>
      <c r="U31" s="707"/>
    </row>
  </sheetData>
  <sheetProtection algorithmName="SHA-512" hashValue="QNCrSAJ2iLAJoM8KR+4kIakQIS3Ga9uzgyxVKOezdsNKt0f5AtOo1NhzrKKQLvSsaFywAhjrIxC0tgG5RBFrWg==" saltValue="2acLQ1DlAxCJj5xxOrPK2Q==" spinCount="100000" sheet="1" objects="1" scenarios="1" sort="0" autoFilter="0" pivotTables="0"/>
  <mergeCells count="13">
    <mergeCell ref="C27:U31"/>
    <mergeCell ref="C3:C4"/>
    <mergeCell ref="D3:F3"/>
    <mergeCell ref="G3:I3"/>
    <mergeCell ref="J3:L3"/>
    <mergeCell ref="M3:O3"/>
    <mergeCell ref="P3:R3"/>
    <mergeCell ref="S3:U3"/>
    <mergeCell ref="G22:O22"/>
    <mergeCell ref="P8:U8"/>
    <mergeCell ref="G9:O11"/>
    <mergeCell ref="P21:U21"/>
    <mergeCell ref="H26:U26"/>
  </mergeCells>
  <conditionalFormatting sqref="D12:G24">
    <cfRule type="cellIs" dxfId="29" priority="1" operator="equal">
      <formula>0</formula>
    </cfRule>
  </conditionalFormatting>
  <conditionalFormatting sqref="F5:F23">
    <cfRule type="expression" dxfId="28" priority="4">
      <formula>F5&gt;#REF!</formula>
    </cfRule>
  </conditionalFormatting>
  <conditionalFormatting sqref="H25">
    <cfRule type="containsText" dxfId="27" priority="287" operator="containsText" text="¡VERIFICAR!">
      <formula>NOT(ISERROR(SEARCH("¡VERIFICAR!",H25)))</formula>
    </cfRule>
  </conditionalFormatting>
  <conditionalFormatting sqref="J5:J8 M5:M8 D5:G9 P5:P24 S9:S20 D10:F11 J12:J21 M12:M21 J23:J24 M23:M24">
    <cfRule type="cellIs" dxfId="26" priority="3" operator="equal">
      <formula>0</formula>
    </cfRule>
  </conditionalFormatting>
  <conditionalFormatting sqref="S5:S7 S22:S24">
    <cfRule type="cellIs" dxfId="25" priority="2" operator="equal">
      <formula>0</formula>
    </cfRule>
  </conditionalFormatting>
  <dataValidations count="1">
    <dataValidation type="whole" operator="greaterThanOrEqual" allowBlank="1" showInputMessage="1" showErrorMessage="1" sqref="D24:U24 Q5:U7 Q22:U23 H5:O8 G5:G9 H23:O23 H12:O21 Q9:U20 D5:F23 P5:P23 G12:G23" xr:uid="{00000000-0002-0000-0F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72" orientation="landscape" r:id="rId1"/>
  <headerFooter scaleWithDoc="0">
    <oddHeader>&amp;C&amp;G</oddHeader>
    <oddFooter>&amp;R&amp;"Gentium Basic,Normal"&amp;A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22">
    <tabColor theme="7" tint="0.79998168889431442"/>
    <pageSetUpPr fitToPage="1"/>
  </sheetPr>
  <dimension ref="B1:H17"/>
  <sheetViews>
    <sheetView showGridLines="0" zoomScale="90" zoomScaleNormal="90" workbookViewId="0"/>
  </sheetViews>
  <sheetFormatPr baseColWidth="10" defaultColWidth="11.44140625" defaultRowHeight="14.4" x14ac:dyDescent="0.3"/>
  <cols>
    <col min="1" max="1" width="6.6640625" style="47" customWidth="1"/>
    <col min="2" max="2" width="4.44140625" style="71" hidden="1" customWidth="1"/>
    <col min="3" max="3" width="70.5546875" style="47" customWidth="1"/>
    <col min="4" max="4" width="6.77734375" style="47" customWidth="1"/>
    <col min="5" max="7" width="12.5546875" style="47" customWidth="1"/>
    <col min="8" max="8" width="37.6640625" style="47" customWidth="1"/>
    <col min="9" max="16384" width="11.44140625" style="47"/>
  </cols>
  <sheetData>
    <row r="1" spans="2:8" ht="18.600000000000001" x14ac:dyDescent="0.3">
      <c r="B1" s="6">
        <v>1</v>
      </c>
      <c r="C1" s="46" t="s">
        <v>347</v>
      </c>
      <c r="D1" s="48"/>
      <c r="E1" s="48"/>
      <c r="F1" s="48"/>
      <c r="G1" s="48"/>
      <c r="H1" s="48"/>
    </row>
    <row r="2" spans="2:8" ht="18.600000000000001" x14ac:dyDescent="0.3">
      <c r="B2" s="6">
        <v>2</v>
      </c>
      <c r="C2" s="46" t="s">
        <v>1887</v>
      </c>
      <c r="D2" s="46"/>
      <c r="E2" s="46"/>
      <c r="F2" s="46"/>
      <c r="G2" s="46"/>
    </row>
    <row r="3" spans="2:8" ht="19.2" thickBot="1" x14ac:dyDescent="0.35">
      <c r="B3" s="6">
        <v>3</v>
      </c>
      <c r="C3" s="514" t="s">
        <v>1849</v>
      </c>
      <c r="D3" s="46"/>
      <c r="E3" s="46"/>
      <c r="F3" s="46"/>
      <c r="G3" s="46"/>
    </row>
    <row r="4" spans="2:8" ht="26.25" customHeight="1" thickTop="1" thickBot="1" x14ac:dyDescent="0.35">
      <c r="B4" s="6">
        <v>4</v>
      </c>
      <c r="C4" s="204" t="s">
        <v>120</v>
      </c>
      <c r="D4" s="205"/>
      <c r="E4" s="108" t="s">
        <v>0</v>
      </c>
      <c r="F4" s="153" t="s">
        <v>118</v>
      </c>
      <c r="G4" s="154" t="s">
        <v>119</v>
      </c>
    </row>
    <row r="5" spans="2:8" ht="34.5" customHeight="1" thickTop="1" thickBot="1" x14ac:dyDescent="0.35">
      <c r="B5" s="6">
        <v>5</v>
      </c>
      <c r="C5" s="206" t="s">
        <v>220</v>
      </c>
      <c r="D5" s="207"/>
      <c r="E5" s="208">
        <f t="shared" ref="E5:E10" si="0">+F5+G5</f>
        <v>0</v>
      </c>
      <c r="F5" s="209">
        <f>SUM(F6:F10)</f>
        <v>0</v>
      </c>
      <c r="G5" s="210">
        <f>SUM(G6:G10)</f>
        <v>0</v>
      </c>
    </row>
    <row r="6" spans="2:8" ht="34.5" customHeight="1" x14ac:dyDescent="0.3">
      <c r="B6" s="6">
        <v>6</v>
      </c>
      <c r="C6" s="211" t="s">
        <v>1814</v>
      </c>
      <c r="D6" s="213" t="str">
        <f>IF(AND(E6=0,'CUADRO 11'!E6&gt;0),"**","")</f>
        <v/>
      </c>
      <c r="E6" s="116">
        <f t="shared" si="0"/>
        <v>0</v>
      </c>
      <c r="F6" s="425"/>
      <c r="G6" s="426"/>
    </row>
    <row r="7" spans="2:8" ht="34.5" customHeight="1" x14ac:dyDescent="0.3">
      <c r="B7" s="6">
        <v>7</v>
      </c>
      <c r="C7" s="214" t="s">
        <v>1815</v>
      </c>
      <c r="D7" s="215" t="str">
        <f>IF(AND(E7=0,'CUADRO 11'!E11&gt;0),"**","")</f>
        <v/>
      </c>
      <c r="E7" s="216">
        <f t="shared" si="0"/>
        <v>0</v>
      </c>
      <c r="F7" s="406"/>
      <c r="G7" s="427"/>
    </row>
    <row r="8" spans="2:8" ht="34.5" customHeight="1" x14ac:dyDescent="0.3">
      <c r="B8" s="6">
        <v>8</v>
      </c>
      <c r="C8" s="214" t="s">
        <v>350</v>
      </c>
      <c r="D8" s="215" t="str">
        <f>IF(AND(E8=0,'CUADRO 11'!E16&gt;0),"**","")</f>
        <v/>
      </c>
      <c r="E8" s="216">
        <f t="shared" si="0"/>
        <v>0</v>
      </c>
      <c r="F8" s="406"/>
      <c r="G8" s="427"/>
    </row>
    <row r="9" spans="2:8" ht="34.5" customHeight="1" x14ac:dyDescent="0.3">
      <c r="B9" s="6">
        <v>9</v>
      </c>
      <c r="C9" s="214" t="s">
        <v>1816</v>
      </c>
      <c r="D9" s="215" t="str">
        <f>IF(AND(E9=0,'CUADRO 11'!E36&gt;0),"**","")</f>
        <v/>
      </c>
      <c r="E9" s="216">
        <f t="shared" si="0"/>
        <v>0</v>
      </c>
      <c r="F9" s="406"/>
      <c r="G9" s="427"/>
      <c r="H9" s="715" t="str">
        <f>IF(AND(OR(E9=0),AND(('CUADRO 7'!G7+'CUADRO 7'!M7)&gt;0)),"¿Quién atiende los estudiantes que reciben Servicio de Apoyo Educativo?",(IF(AND(OR(E9&gt;0),AND(('CUADRO 7'!G7+'CUADRO 7'!M7)=0)),"¡No reportó datos en el Cuadro 7!","")))</f>
        <v/>
      </c>
    </row>
    <row r="10" spans="2:8" ht="34.5" customHeight="1" thickBot="1" x14ac:dyDescent="0.35">
      <c r="B10" s="6">
        <v>10</v>
      </c>
      <c r="C10" s="217" t="s">
        <v>1817</v>
      </c>
      <c r="D10" s="218" t="str">
        <f>IF(AND(E10=0,'CUADRO 11'!E47&gt;0),"**","")</f>
        <v/>
      </c>
      <c r="E10" s="219">
        <f t="shared" si="0"/>
        <v>0</v>
      </c>
      <c r="F10" s="432"/>
      <c r="G10" s="433"/>
      <c r="H10" s="715"/>
    </row>
    <row r="11" spans="2:8" ht="22.95" customHeight="1" thickTop="1" x14ac:dyDescent="0.3">
      <c r="B11" s="6">
        <v>11</v>
      </c>
      <c r="C11" s="515" t="str">
        <f>IF(OR(D6="**",D7="**",D8="**",D9="**",D10="**"),"** En el Cuadro 11 se indicaron datos, debe completar este Cuadro.","")</f>
        <v/>
      </c>
      <c r="D11" s="221"/>
      <c r="E11" s="222"/>
      <c r="F11" s="175"/>
      <c r="G11" s="175"/>
    </row>
    <row r="12" spans="2:8" ht="21" customHeight="1" x14ac:dyDescent="0.35">
      <c r="B12" s="6">
        <v>12</v>
      </c>
      <c r="C12" s="69" t="s">
        <v>193</v>
      </c>
      <c r="D12" s="69"/>
      <c r="F12" s="714"/>
      <c r="G12" s="714"/>
    </row>
    <row r="13" spans="2:8" ht="18.600000000000001" customHeight="1" x14ac:dyDescent="0.3">
      <c r="B13" s="6">
        <v>13</v>
      </c>
      <c r="C13" s="599"/>
      <c r="D13" s="610"/>
      <c r="E13" s="610"/>
      <c r="F13" s="610"/>
      <c r="G13" s="611"/>
    </row>
    <row r="14" spans="2:8" ht="18.600000000000001" customHeight="1" x14ac:dyDescent="0.3">
      <c r="C14" s="612"/>
      <c r="D14" s="613"/>
      <c r="E14" s="613"/>
      <c r="F14" s="613"/>
      <c r="G14" s="614"/>
    </row>
    <row r="15" spans="2:8" ht="18.600000000000001" customHeight="1" x14ac:dyDescent="0.3">
      <c r="C15" s="612"/>
      <c r="D15" s="613"/>
      <c r="E15" s="613"/>
      <c r="F15" s="613"/>
      <c r="G15" s="614"/>
    </row>
    <row r="16" spans="2:8" ht="18.600000000000001" customHeight="1" x14ac:dyDescent="0.3">
      <c r="C16" s="612"/>
      <c r="D16" s="613"/>
      <c r="E16" s="613"/>
      <c r="F16" s="613"/>
      <c r="G16" s="614"/>
    </row>
    <row r="17" spans="3:7" ht="18.600000000000001" customHeight="1" x14ac:dyDescent="0.3">
      <c r="C17" s="615"/>
      <c r="D17" s="616"/>
      <c r="E17" s="616"/>
      <c r="F17" s="616"/>
      <c r="G17" s="617"/>
    </row>
  </sheetData>
  <sheetProtection algorithmName="SHA-512" hashValue="3W1kOkno5ji+TuvfiblZd+KGGWTJtEnewM3HUPohQPXYTsT07i9QLypTj1lUJ+IEDcMK9gtRQuWNSDpS9hlxmA==" saltValue="KZoZYB0XdtXVuodwz2awfA==" spinCount="100000" sheet="1" objects="1" scenarios="1" sort="0" autoFilter="0" pivotTables="0"/>
  <mergeCells count="3">
    <mergeCell ref="C13:G17"/>
    <mergeCell ref="F12:G12"/>
    <mergeCell ref="H9:H10"/>
  </mergeCells>
  <conditionalFormatting sqref="E5:E10">
    <cfRule type="cellIs" dxfId="24" priority="4" operator="equal">
      <formula>0</formula>
    </cfRule>
  </conditionalFormatting>
  <conditionalFormatting sqref="E5:G5">
    <cfRule type="cellIs" dxfId="23" priority="3" operator="equal">
      <formula>0</formula>
    </cfRule>
  </conditionalFormatting>
  <dataValidations count="1">
    <dataValidation type="whole" operator="greaterThanOrEqual" allowBlank="1" showInputMessage="1" showErrorMessage="1" sqref="E5:G10" xr:uid="{00000000-0002-0000-10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85" orientation="landscape" r:id="rId1"/>
  <headerFooter scaleWithDoc="0">
    <oddHeader>&amp;C&amp;G</oddHeader>
    <oddFooter>&amp;R&amp;"Gentium Basic,Normal"&amp;A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23">
    <tabColor theme="7" tint="0.79998168889431442"/>
    <pageSetUpPr fitToPage="1"/>
  </sheetPr>
  <dimension ref="B1:J66"/>
  <sheetViews>
    <sheetView showGridLines="0" zoomScale="90" zoomScaleNormal="90" workbookViewId="0"/>
  </sheetViews>
  <sheetFormatPr baseColWidth="10" defaultColWidth="11.44140625" defaultRowHeight="14.4" x14ac:dyDescent="0.3"/>
  <cols>
    <col min="1" max="1" width="7.109375" style="74" customWidth="1"/>
    <col min="2" max="2" width="7.109375" style="71" hidden="1" customWidth="1"/>
    <col min="3" max="3" width="62.6640625" style="74" customWidth="1"/>
    <col min="4" max="4" width="6.44140625" style="175" customWidth="1"/>
    <col min="5" max="7" width="13.88671875" style="74" customWidth="1"/>
    <col min="8" max="8" width="3.77734375" style="74" customWidth="1"/>
    <col min="9" max="10" width="17.88671875" style="74" customWidth="1"/>
    <col min="11" max="16384" width="11.44140625" style="74"/>
  </cols>
  <sheetData>
    <row r="1" spans="2:10" ht="18.600000000000001" x14ac:dyDescent="0.4">
      <c r="B1" s="6">
        <v>1</v>
      </c>
      <c r="C1" s="176" t="s">
        <v>276</v>
      </c>
      <c r="E1" s="177"/>
      <c r="F1" s="177"/>
      <c r="G1" s="177"/>
    </row>
    <row r="2" spans="2:10" ht="18.600000000000001" x14ac:dyDescent="0.4">
      <c r="B2" s="6">
        <v>2</v>
      </c>
      <c r="C2" s="73" t="s">
        <v>1886</v>
      </c>
      <c r="D2" s="178"/>
      <c r="E2" s="177"/>
      <c r="F2" s="177"/>
      <c r="G2" s="177"/>
    </row>
    <row r="3" spans="2:10" s="47" customFormat="1" ht="19.2" thickBot="1" x14ac:dyDescent="0.35">
      <c r="B3" s="6">
        <v>3</v>
      </c>
      <c r="C3" s="514" t="s">
        <v>1850</v>
      </c>
      <c r="D3" s="179"/>
      <c r="E3" s="46"/>
      <c r="F3" s="46"/>
      <c r="G3" s="46"/>
    </row>
    <row r="4" spans="2:10" ht="30" customHeight="1" thickTop="1" thickBot="1" x14ac:dyDescent="0.35">
      <c r="B4" s="6">
        <v>4</v>
      </c>
      <c r="C4" s="516" t="s">
        <v>120</v>
      </c>
      <c r="D4" s="181"/>
      <c r="E4" s="182" t="s">
        <v>0</v>
      </c>
      <c r="F4" s="183" t="s">
        <v>118</v>
      </c>
      <c r="G4" s="180" t="s">
        <v>119</v>
      </c>
    </row>
    <row r="5" spans="2:10" ht="19.5" customHeight="1" thickTop="1" thickBot="1" x14ac:dyDescent="0.35">
      <c r="B5" s="6">
        <v>5</v>
      </c>
      <c r="C5" s="184" t="s">
        <v>0</v>
      </c>
      <c r="D5" s="185" t="str">
        <f>IF(AND(E5&gt;0,'CUADRO 10'!E5=0),"|**|","")</f>
        <v/>
      </c>
      <c r="E5" s="156">
        <f t="shared" ref="E5:E33" si="0">+F5+G5</f>
        <v>0</v>
      </c>
      <c r="F5" s="157">
        <f>+F6+F11+F16+F36+F47</f>
        <v>0</v>
      </c>
      <c r="G5" s="186">
        <f>+G6+G11+G16+G36+G47</f>
        <v>0</v>
      </c>
      <c r="I5" s="403" t="str">
        <f>IF(D5="|**|","|**| = El Cuadro 10 no tiene información.","")</f>
        <v/>
      </c>
      <c r="J5" s="63"/>
    </row>
    <row r="6" spans="2:10" ht="19.5" customHeight="1" x14ac:dyDescent="0.3">
      <c r="B6" s="6">
        <v>6</v>
      </c>
      <c r="C6" s="187" t="s">
        <v>1092</v>
      </c>
      <c r="D6" s="188" t="str">
        <f>IF(OR('CUADRO 10'!E6&gt;E6,'CUADRO 10'!F6&gt;F6,'CUADRO 10'!G6&gt;G6),"*","")</f>
        <v/>
      </c>
      <c r="E6" s="189">
        <f t="shared" si="0"/>
        <v>0</v>
      </c>
      <c r="F6" s="190">
        <f>SUM(F7:F10)</f>
        <v>0</v>
      </c>
      <c r="G6" s="191">
        <f>SUM(G7:G10)</f>
        <v>0</v>
      </c>
    </row>
    <row r="7" spans="2:10" ht="19.5" customHeight="1" x14ac:dyDescent="0.3">
      <c r="B7" s="6">
        <v>7</v>
      </c>
      <c r="C7" s="168" t="s">
        <v>1873</v>
      </c>
      <c r="D7" s="192"/>
      <c r="E7" s="64">
        <f t="shared" si="0"/>
        <v>0</v>
      </c>
      <c r="F7" s="451"/>
      <c r="G7" s="396"/>
      <c r="I7" s="559"/>
      <c r="J7" s="559"/>
    </row>
    <row r="8" spans="2:10" ht="19.5" customHeight="1" x14ac:dyDescent="0.3">
      <c r="B8" s="6">
        <v>8</v>
      </c>
      <c r="C8" s="168" t="s">
        <v>121</v>
      </c>
      <c r="D8" s="192"/>
      <c r="E8" s="64">
        <f t="shared" si="0"/>
        <v>0</v>
      </c>
      <c r="F8" s="451"/>
      <c r="G8" s="396"/>
      <c r="I8" s="559"/>
      <c r="J8" s="559"/>
    </row>
    <row r="9" spans="2:10" ht="19.5" customHeight="1" x14ac:dyDescent="0.3">
      <c r="B9" s="6">
        <v>9</v>
      </c>
      <c r="C9" s="566" t="s">
        <v>209</v>
      </c>
      <c r="D9" s="193"/>
      <c r="E9" s="194">
        <f t="shared" si="0"/>
        <v>0</v>
      </c>
      <c r="F9" s="452"/>
      <c r="G9" s="453"/>
      <c r="I9" s="655" t="str">
        <f>IF(OR(D6="*",D11="*",D16="*",D36="*",D47="*"),"* = Los datos del Cuadro 10 son mayores a los reportados en este Cuadro. Recuerde, los datos de este Cuadro pueden ser mayores, en caso de que una persona desempeñe más de un cargo, sino, deben ser iguales a los indicados en el Cuadro 10.","")</f>
        <v/>
      </c>
      <c r="J9" s="655"/>
    </row>
    <row r="10" spans="2:10" ht="19.5" customHeight="1" x14ac:dyDescent="0.3">
      <c r="B10" s="6">
        <v>10</v>
      </c>
      <c r="C10" s="566" t="s">
        <v>354</v>
      </c>
      <c r="D10" s="193"/>
      <c r="E10" s="194">
        <f t="shared" si="0"/>
        <v>0</v>
      </c>
      <c r="F10" s="452"/>
      <c r="G10" s="453"/>
      <c r="I10" s="655"/>
      <c r="J10" s="655"/>
    </row>
    <row r="11" spans="2:10" ht="19.5" customHeight="1" x14ac:dyDescent="0.3">
      <c r="B11" s="6">
        <v>11</v>
      </c>
      <c r="C11" s="525" t="s">
        <v>1093</v>
      </c>
      <c r="D11" s="196" t="str">
        <f>IF(OR('CUADRO 10'!E7&gt;E11,'CUADRO 10'!F7&gt;F11,'CUADRO 10'!G7&gt;G11),"*","")</f>
        <v/>
      </c>
      <c r="E11" s="526">
        <f t="shared" si="0"/>
        <v>0</v>
      </c>
      <c r="F11" s="527">
        <f>SUM(F12:F15)</f>
        <v>0</v>
      </c>
      <c r="G11" s="528">
        <f>SUM(G12:G15)</f>
        <v>0</v>
      </c>
      <c r="I11" s="655"/>
      <c r="J11" s="655"/>
    </row>
    <row r="12" spans="2:10" ht="19.5" customHeight="1" x14ac:dyDescent="0.3">
      <c r="B12" s="6">
        <v>12</v>
      </c>
      <c r="C12" s="168" t="s">
        <v>210</v>
      </c>
      <c r="D12" s="192"/>
      <c r="E12" s="64">
        <f t="shared" si="0"/>
        <v>0</v>
      </c>
      <c r="F12" s="451"/>
      <c r="G12" s="396"/>
      <c r="I12" s="655"/>
      <c r="J12" s="655"/>
    </row>
    <row r="13" spans="2:10" ht="19.5" customHeight="1" x14ac:dyDescent="0.3">
      <c r="B13" s="6">
        <v>13</v>
      </c>
      <c r="C13" s="168" t="s">
        <v>211</v>
      </c>
      <c r="D13" s="192"/>
      <c r="E13" s="64">
        <f t="shared" si="0"/>
        <v>0</v>
      </c>
      <c r="F13" s="451"/>
      <c r="G13" s="396"/>
      <c r="I13" s="655"/>
      <c r="J13" s="655"/>
    </row>
    <row r="14" spans="2:10" ht="19.5" customHeight="1" x14ac:dyDescent="0.3">
      <c r="B14" s="6">
        <v>14</v>
      </c>
      <c r="C14" s="566" t="s">
        <v>212</v>
      </c>
      <c r="D14" s="193"/>
      <c r="E14" s="194">
        <f t="shared" si="0"/>
        <v>0</v>
      </c>
      <c r="F14" s="452"/>
      <c r="G14" s="453"/>
      <c r="I14" s="655"/>
      <c r="J14" s="655"/>
    </row>
    <row r="15" spans="2:10" ht="19.5" customHeight="1" x14ac:dyDescent="0.3">
      <c r="B15" s="6">
        <v>15</v>
      </c>
      <c r="C15" s="567" t="s">
        <v>355</v>
      </c>
      <c r="D15" s="197"/>
      <c r="E15" s="195">
        <f t="shared" si="0"/>
        <v>0</v>
      </c>
      <c r="F15" s="454"/>
      <c r="G15" s="455"/>
      <c r="I15" s="655"/>
      <c r="J15" s="655"/>
    </row>
    <row r="16" spans="2:10" ht="19.5" customHeight="1" x14ac:dyDescent="0.3">
      <c r="B16" s="6">
        <v>16</v>
      </c>
      <c r="C16" s="172" t="s">
        <v>123</v>
      </c>
      <c r="D16" s="196" t="str">
        <f>IF(OR('CUADRO 10'!E8&gt;E16,'CUADRO 10'!F8&gt;F16,'CUADRO 10'!G8&gt;G16),"*","")</f>
        <v/>
      </c>
      <c r="E16" s="57">
        <f t="shared" si="0"/>
        <v>0</v>
      </c>
      <c r="F16" s="163">
        <f>SUM(F17:F35)</f>
        <v>0</v>
      </c>
      <c r="G16" s="60">
        <f>SUM(G17:G35)</f>
        <v>0</v>
      </c>
      <c r="I16" s="63"/>
      <c r="J16" s="63"/>
    </row>
    <row r="17" spans="2:10" ht="19.5" customHeight="1" x14ac:dyDescent="0.3">
      <c r="B17" s="6">
        <v>17</v>
      </c>
      <c r="C17" s="169" t="s">
        <v>197</v>
      </c>
      <c r="D17" s="192"/>
      <c r="E17" s="64">
        <f t="shared" si="0"/>
        <v>0</v>
      </c>
      <c r="F17" s="451"/>
      <c r="G17" s="396"/>
      <c r="I17" s="63"/>
      <c r="J17" s="63"/>
    </row>
    <row r="18" spans="2:10" ht="19.5" customHeight="1" x14ac:dyDescent="0.3">
      <c r="B18" s="6">
        <v>18</v>
      </c>
      <c r="C18" s="169" t="s">
        <v>198</v>
      </c>
      <c r="D18" s="192"/>
      <c r="E18" s="64">
        <f t="shared" si="0"/>
        <v>0</v>
      </c>
      <c r="F18" s="451"/>
      <c r="G18" s="396"/>
      <c r="I18" s="63"/>
      <c r="J18" s="63"/>
    </row>
    <row r="19" spans="2:10" ht="19.5" customHeight="1" x14ac:dyDescent="0.3">
      <c r="B19" s="6">
        <v>19</v>
      </c>
      <c r="C19" s="169" t="s">
        <v>200</v>
      </c>
      <c r="D19" s="192"/>
      <c r="E19" s="64">
        <f t="shared" ref="E19:E24" si="1">+F19+G19</f>
        <v>0</v>
      </c>
      <c r="F19" s="451"/>
      <c r="G19" s="396"/>
    </row>
    <row r="20" spans="2:10" ht="19.5" customHeight="1" x14ac:dyDescent="0.3">
      <c r="B20" s="6">
        <v>20</v>
      </c>
      <c r="C20" s="169" t="s">
        <v>199</v>
      </c>
      <c r="D20" s="192"/>
      <c r="E20" s="64">
        <f t="shared" si="1"/>
        <v>0</v>
      </c>
      <c r="F20" s="451"/>
      <c r="G20" s="396"/>
    </row>
    <row r="21" spans="2:10" ht="19.5" customHeight="1" x14ac:dyDescent="0.3">
      <c r="B21" s="6">
        <v>21</v>
      </c>
      <c r="C21" s="169" t="s">
        <v>342</v>
      </c>
      <c r="D21" s="192"/>
      <c r="E21" s="64">
        <f t="shared" si="1"/>
        <v>0</v>
      </c>
      <c r="F21" s="451"/>
      <c r="G21" s="396"/>
    </row>
    <row r="22" spans="2:10" ht="19.5" customHeight="1" x14ac:dyDescent="0.3">
      <c r="B22" s="6">
        <v>22</v>
      </c>
      <c r="C22" s="169" t="s">
        <v>343</v>
      </c>
      <c r="D22" s="192"/>
      <c r="E22" s="64">
        <f t="shared" si="1"/>
        <v>0</v>
      </c>
      <c r="F22" s="451"/>
      <c r="G22" s="396"/>
      <c r="J22" s="63"/>
    </row>
    <row r="23" spans="2:10" ht="19.5" customHeight="1" x14ac:dyDescent="0.3">
      <c r="B23" s="6">
        <v>23</v>
      </c>
      <c r="C23" s="169" t="s">
        <v>344</v>
      </c>
      <c r="D23" s="192"/>
      <c r="E23" s="64">
        <f t="shared" si="1"/>
        <v>0</v>
      </c>
      <c r="F23" s="451"/>
      <c r="G23" s="396"/>
    </row>
    <row r="24" spans="2:10" ht="19.5" customHeight="1" x14ac:dyDescent="0.3">
      <c r="B24" s="6">
        <v>24</v>
      </c>
      <c r="C24" s="169" t="s">
        <v>124</v>
      </c>
      <c r="D24" s="192"/>
      <c r="E24" s="64">
        <f t="shared" si="1"/>
        <v>0</v>
      </c>
      <c r="F24" s="451"/>
      <c r="G24" s="396"/>
    </row>
    <row r="25" spans="2:10" ht="19.5" customHeight="1" x14ac:dyDescent="0.3">
      <c r="B25" s="6">
        <v>25</v>
      </c>
      <c r="C25" s="169" t="s">
        <v>16</v>
      </c>
      <c r="D25" s="192"/>
      <c r="E25" s="64">
        <f t="shared" si="0"/>
        <v>0</v>
      </c>
      <c r="F25" s="451"/>
      <c r="G25" s="396"/>
    </row>
    <row r="26" spans="2:10" ht="19.5" customHeight="1" x14ac:dyDescent="0.3">
      <c r="B26" s="6">
        <v>26</v>
      </c>
      <c r="C26" s="169" t="s">
        <v>1178</v>
      </c>
      <c r="D26" s="192"/>
      <c r="E26" s="64">
        <f t="shared" si="0"/>
        <v>0</v>
      </c>
      <c r="F26" s="451"/>
      <c r="G26" s="396"/>
    </row>
    <row r="27" spans="2:10" ht="19.5" customHeight="1" x14ac:dyDescent="0.3">
      <c r="B27" s="6">
        <v>27</v>
      </c>
      <c r="C27" s="169" t="s">
        <v>1179</v>
      </c>
      <c r="D27" s="192"/>
      <c r="E27" s="64">
        <f t="shared" si="0"/>
        <v>0</v>
      </c>
      <c r="F27" s="451"/>
      <c r="G27" s="396"/>
    </row>
    <row r="28" spans="2:10" ht="19.5" customHeight="1" x14ac:dyDescent="0.3">
      <c r="B28" s="6">
        <v>28</v>
      </c>
      <c r="C28" s="169" t="s">
        <v>1180</v>
      </c>
      <c r="D28" s="192"/>
      <c r="E28" s="64">
        <f t="shared" si="0"/>
        <v>0</v>
      </c>
      <c r="F28" s="451"/>
      <c r="G28" s="396"/>
      <c r="J28" s="63"/>
    </row>
    <row r="29" spans="2:10" ht="19.5" customHeight="1" x14ac:dyDescent="0.3">
      <c r="B29" s="6">
        <v>29</v>
      </c>
      <c r="C29" s="169" t="s">
        <v>1181</v>
      </c>
      <c r="D29" s="192"/>
      <c r="E29" s="64">
        <f t="shared" si="0"/>
        <v>0</v>
      </c>
      <c r="F29" s="451"/>
      <c r="G29" s="396"/>
    </row>
    <row r="30" spans="2:10" ht="19.5" customHeight="1" x14ac:dyDescent="0.3">
      <c r="B30" s="6">
        <v>30</v>
      </c>
      <c r="C30" s="169" t="s">
        <v>345</v>
      </c>
      <c r="D30" s="192"/>
      <c r="E30" s="64">
        <f t="shared" si="0"/>
        <v>0</v>
      </c>
      <c r="F30" s="451"/>
      <c r="G30" s="396"/>
    </row>
    <row r="31" spans="2:10" ht="19.5" customHeight="1" x14ac:dyDescent="0.3">
      <c r="B31" s="6">
        <v>31</v>
      </c>
      <c r="C31" s="169" t="s">
        <v>117</v>
      </c>
      <c r="D31" s="192"/>
      <c r="E31" s="64">
        <f t="shared" si="0"/>
        <v>0</v>
      </c>
      <c r="F31" s="451"/>
      <c r="G31" s="396"/>
    </row>
    <row r="32" spans="2:10" ht="19.5" customHeight="1" x14ac:dyDescent="0.3">
      <c r="B32" s="6">
        <v>32</v>
      </c>
      <c r="C32" s="169" t="s">
        <v>405</v>
      </c>
      <c r="D32" s="192"/>
      <c r="E32" s="64">
        <f t="shared" si="0"/>
        <v>0</v>
      </c>
      <c r="F32" s="451"/>
      <c r="G32" s="396"/>
    </row>
    <row r="33" spans="2:7" ht="19.5" customHeight="1" x14ac:dyDescent="0.3">
      <c r="B33" s="6">
        <v>33</v>
      </c>
      <c r="C33" s="169" t="s">
        <v>1898</v>
      </c>
      <c r="D33" s="192"/>
      <c r="E33" s="64">
        <f t="shared" si="0"/>
        <v>0</v>
      </c>
      <c r="F33" s="451"/>
      <c r="G33" s="396"/>
    </row>
    <row r="34" spans="2:7" ht="21" customHeight="1" x14ac:dyDescent="0.3">
      <c r="B34" s="6">
        <v>34</v>
      </c>
      <c r="C34" s="198" t="s">
        <v>356</v>
      </c>
      <c r="D34" s="192"/>
      <c r="E34" s="57">
        <f t="shared" ref="E34:E60" si="2">+F34+G34</f>
        <v>0</v>
      </c>
      <c r="F34" s="456"/>
      <c r="G34" s="402"/>
    </row>
    <row r="35" spans="2:7" ht="21" customHeight="1" x14ac:dyDescent="0.3">
      <c r="B35" s="6">
        <v>35</v>
      </c>
      <c r="C35" s="568" t="s">
        <v>214</v>
      </c>
      <c r="D35" s="193"/>
      <c r="E35" s="194">
        <f t="shared" si="2"/>
        <v>0</v>
      </c>
      <c r="F35" s="452"/>
      <c r="G35" s="453"/>
    </row>
    <row r="36" spans="2:7" ht="21" customHeight="1" x14ac:dyDescent="0.3">
      <c r="B36" s="6">
        <v>36</v>
      </c>
      <c r="C36" s="525" t="s">
        <v>208</v>
      </c>
      <c r="D36" s="196" t="str">
        <f>IF(OR('CUADRO 10'!E9&gt;E36,'CUADRO 10'!F9&gt;F36,'CUADRO 10'!G9&gt;G36),"*","")</f>
        <v/>
      </c>
      <c r="E36" s="526">
        <f t="shared" si="2"/>
        <v>0</v>
      </c>
      <c r="F36" s="527">
        <f>SUM(F37:F46)</f>
        <v>0</v>
      </c>
      <c r="G36" s="528">
        <f>SUM(G37:G46)</f>
        <v>0</v>
      </c>
    </row>
    <row r="37" spans="2:7" ht="21" customHeight="1" x14ac:dyDescent="0.3">
      <c r="B37" s="6">
        <v>37</v>
      </c>
      <c r="C37" s="168" t="s">
        <v>135</v>
      </c>
      <c r="D37" s="199"/>
      <c r="E37" s="64">
        <f t="shared" si="2"/>
        <v>0</v>
      </c>
      <c r="F37" s="451"/>
      <c r="G37" s="396"/>
    </row>
    <row r="38" spans="2:7" ht="21" customHeight="1" x14ac:dyDescent="0.3">
      <c r="B38" s="6">
        <v>38</v>
      </c>
      <c r="C38" s="168" t="s">
        <v>126</v>
      </c>
      <c r="D38" s="199"/>
      <c r="E38" s="64">
        <f t="shared" si="2"/>
        <v>0</v>
      </c>
      <c r="F38" s="451"/>
      <c r="G38" s="396"/>
    </row>
    <row r="39" spans="2:7" ht="21" customHeight="1" x14ac:dyDescent="0.3">
      <c r="B39" s="6">
        <v>39</v>
      </c>
      <c r="C39" s="168" t="s">
        <v>127</v>
      </c>
      <c r="D39" s="199"/>
      <c r="E39" s="64">
        <f t="shared" si="2"/>
        <v>0</v>
      </c>
      <c r="F39" s="451"/>
      <c r="G39" s="396"/>
    </row>
    <row r="40" spans="2:7" ht="21" customHeight="1" x14ac:dyDescent="0.3">
      <c r="B40" s="6">
        <v>40</v>
      </c>
      <c r="C40" s="169" t="s">
        <v>460</v>
      </c>
      <c r="D40" s="199"/>
      <c r="E40" s="64">
        <f t="shared" si="2"/>
        <v>0</v>
      </c>
      <c r="F40" s="451"/>
      <c r="G40" s="396"/>
    </row>
    <row r="41" spans="2:7" ht="21" customHeight="1" x14ac:dyDescent="0.3">
      <c r="B41" s="6">
        <v>41</v>
      </c>
      <c r="C41" s="169" t="s">
        <v>133</v>
      </c>
      <c r="D41" s="199"/>
      <c r="E41" s="64">
        <f t="shared" si="2"/>
        <v>0</v>
      </c>
      <c r="F41" s="451"/>
      <c r="G41" s="396"/>
    </row>
    <row r="42" spans="2:7" ht="21" customHeight="1" x14ac:dyDescent="0.3">
      <c r="B42" s="6">
        <v>42</v>
      </c>
      <c r="C42" s="169" t="s">
        <v>128</v>
      </c>
      <c r="D42" s="199"/>
      <c r="E42" s="64">
        <f t="shared" si="2"/>
        <v>0</v>
      </c>
      <c r="F42" s="451"/>
      <c r="G42" s="396"/>
    </row>
    <row r="43" spans="2:7" ht="21" customHeight="1" x14ac:dyDescent="0.3">
      <c r="B43" s="6">
        <v>43</v>
      </c>
      <c r="C43" s="169" t="s">
        <v>131</v>
      </c>
      <c r="D43" s="199"/>
      <c r="E43" s="64">
        <f t="shared" si="2"/>
        <v>0</v>
      </c>
      <c r="F43" s="451"/>
      <c r="G43" s="396"/>
    </row>
    <row r="44" spans="2:7" ht="21" customHeight="1" x14ac:dyDescent="0.3">
      <c r="B44" s="6">
        <v>44</v>
      </c>
      <c r="C44" s="169" t="s">
        <v>132</v>
      </c>
      <c r="D44" s="199"/>
      <c r="E44" s="64">
        <f t="shared" si="2"/>
        <v>0</v>
      </c>
      <c r="F44" s="451"/>
      <c r="G44" s="396"/>
    </row>
    <row r="45" spans="2:7" ht="21" customHeight="1" x14ac:dyDescent="0.3">
      <c r="B45" s="6">
        <v>45</v>
      </c>
      <c r="C45" s="169" t="s">
        <v>357</v>
      </c>
      <c r="D45" s="199"/>
      <c r="E45" s="64">
        <f t="shared" si="2"/>
        <v>0</v>
      </c>
      <c r="F45" s="451"/>
      <c r="G45" s="396"/>
    </row>
    <row r="46" spans="2:7" ht="21" customHeight="1" x14ac:dyDescent="0.3">
      <c r="B46" s="6">
        <v>46</v>
      </c>
      <c r="C46" s="568" t="s">
        <v>213</v>
      </c>
      <c r="D46" s="200"/>
      <c r="E46" s="194">
        <f t="shared" si="2"/>
        <v>0</v>
      </c>
      <c r="F46" s="452"/>
      <c r="G46" s="453"/>
    </row>
    <row r="47" spans="2:7" ht="21" customHeight="1" x14ac:dyDescent="0.3">
      <c r="B47" s="6">
        <v>47</v>
      </c>
      <c r="C47" s="529" t="s">
        <v>125</v>
      </c>
      <c r="D47" s="196" t="str">
        <f>IF(OR('CUADRO 10'!E10&gt;E47,'CUADRO 10'!F10&gt;F47,'CUADRO 10'!G10&gt;G47),"*","")</f>
        <v/>
      </c>
      <c r="E47" s="526">
        <f t="shared" si="2"/>
        <v>0</v>
      </c>
      <c r="F47" s="527">
        <f>SUM(F48:F60)</f>
        <v>0</v>
      </c>
      <c r="G47" s="528">
        <f>SUM(G48:G60)</f>
        <v>0</v>
      </c>
    </row>
    <row r="48" spans="2:7" ht="21" customHeight="1" x14ac:dyDescent="0.3">
      <c r="B48" s="6">
        <v>48</v>
      </c>
      <c r="C48" s="169" t="s">
        <v>1902</v>
      </c>
      <c r="D48" s="199"/>
      <c r="E48" s="64">
        <f t="shared" si="2"/>
        <v>0</v>
      </c>
      <c r="F48" s="451"/>
      <c r="G48" s="396"/>
    </row>
    <row r="49" spans="2:7" ht="21" customHeight="1" x14ac:dyDescent="0.3">
      <c r="B49" s="6">
        <v>49</v>
      </c>
      <c r="C49" s="169" t="s">
        <v>181</v>
      </c>
      <c r="D49" s="199"/>
      <c r="E49" s="64">
        <f t="shared" si="2"/>
        <v>0</v>
      </c>
      <c r="F49" s="451"/>
      <c r="G49" s="396"/>
    </row>
    <row r="50" spans="2:7" ht="21" customHeight="1" x14ac:dyDescent="0.3">
      <c r="B50" s="6">
        <v>50</v>
      </c>
      <c r="C50" s="169" t="s">
        <v>134</v>
      </c>
      <c r="D50" s="199"/>
      <c r="E50" s="64">
        <f t="shared" si="2"/>
        <v>0</v>
      </c>
      <c r="F50" s="451"/>
      <c r="G50" s="396"/>
    </row>
    <row r="51" spans="2:7" ht="21" customHeight="1" x14ac:dyDescent="0.3">
      <c r="B51" s="6">
        <v>51</v>
      </c>
      <c r="C51" s="169" t="s">
        <v>461</v>
      </c>
      <c r="D51" s="199"/>
      <c r="E51" s="64">
        <f t="shared" si="2"/>
        <v>0</v>
      </c>
      <c r="F51" s="451"/>
      <c r="G51" s="396"/>
    </row>
    <row r="52" spans="2:7" ht="21" customHeight="1" x14ac:dyDescent="0.3">
      <c r="B52" s="6">
        <v>52</v>
      </c>
      <c r="C52" s="169" t="s">
        <v>462</v>
      </c>
      <c r="D52" s="199"/>
      <c r="E52" s="64">
        <f t="shared" si="2"/>
        <v>0</v>
      </c>
      <c r="F52" s="451"/>
      <c r="G52" s="396"/>
    </row>
    <row r="53" spans="2:7" ht="21" customHeight="1" x14ac:dyDescent="0.3">
      <c r="B53" s="6">
        <v>53</v>
      </c>
      <c r="C53" s="169" t="s">
        <v>1874</v>
      </c>
      <c r="D53" s="199"/>
      <c r="E53" s="64">
        <f>+F53+G53</f>
        <v>0</v>
      </c>
      <c r="F53" s="451"/>
      <c r="G53" s="396"/>
    </row>
    <row r="54" spans="2:7" ht="21" customHeight="1" x14ac:dyDescent="0.3">
      <c r="B54" s="6">
        <v>54</v>
      </c>
      <c r="C54" s="169" t="s">
        <v>1875</v>
      </c>
      <c r="D54" s="199"/>
      <c r="E54" s="64">
        <f t="shared" si="2"/>
        <v>0</v>
      </c>
      <c r="F54" s="451"/>
      <c r="G54" s="396"/>
    </row>
    <row r="55" spans="2:7" ht="21" customHeight="1" x14ac:dyDescent="0.3">
      <c r="B55" s="6">
        <v>55</v>
      </c>
      <c r="C55" s="168" t="s">
        <v>1876</v>
      </c>
      <c r="D55" s="199"/>
      <c r="E55" s="64">
        <f t="shared" si="2"/>
        <v>0</v>
      </c>
      <c r="F55" s="451"/>
      <c r="G55" s="396"/>
    </row>
    <row r="56" spans="2:7" ht="21" customHeight="1" x14ac:dyDescent="0.3">
      <c r="B56" s="6">
        <v>56</v>
      </c>
      <c r="C56" s="168" t="s">
        <v>1877</v>
      </c>
      <c r="D56" s="199"/>
      <c r="E56" s="64">
        <f t="shared" si="2"/>
        <v>0</v>
      </c>
      <c r="F56" s="451"/>
      <c r="G56" s="396"/>
    </row>
    <row r="57" spans="2:7" ht="21" customHeight="1" x14ac:dyDescent="0.3">
      <c r="B57" s="6">
        <v>57</v>
      </c>
      <c r="C57" s="168" t="s">
        <v>1878</v>
      </c>
      <c r="D57" s="199"/>
      <c r="E57" s="64">
        <f t="shared" si="2"/>
        <v>0</v>
      </c>
      <c r="F57" s="451"/>
      <c r="G57" s="396"/>
    </row>
    <row r="58" spans="2:7" ht="21" customHeight="1" x14ac:dyDescent="0.3">
      <c r="B58" s="6">
        <v>58</v>
      </c>
      <c r="C58" s="168" t="s">
        <v>1879</v>
      </c>
      <c r="D58" s="199"/>
      <c r="E58" s="64">
        <f t="shared" si="2"/>
        <v>0</v>
      </c>
      <c r="F58" s="451"/>
      <c r="G58" s="396"/>
    </row>
    <row r="59" spans="2:7" ht="21" customHeight="1" x14ac:dyDescent="0.3">
      <c r="B59" s="6">
        <v>59</v>
      </c>
      <c r="C59" s="169" t="s">
        <v>1880</v>
      </c>
      <c r="D59" s="199"/>
      <c r="E59" s="64">
        <f t="shared" si="2"/>
        <v>0</v>
      </c>
      <c r="F59" s="451"/>
      <c r="G59" s="396"/>
    </row>
    <row r="60" spans="2:7" ht="21" customHeight="1" thickBot="1" x14ac:dyDescent="0.35">
      <c r="B60" s="6">
        <v>60</v>
      </c>
      <c r="C60" s="565" t="s">
        <v>122</v>
      </c>
      <c r="D60" s="551"/>
      <c r="E60" s="67">
        <f t="shared" si="2"/>
        <v>0</v>
      </c>
      <c r="F60" s="466"/>
      <c r="G60" s="398"/>
    </row>
    <row r="61" spans="2:7" ht="15" thickTop="1" x14ac:dyDescent="0.3">
      <c r="B61" s="6">
        <v>61</v>
      </c>
    </row>
    <row r="62" spans="2:7" ht="18.600000000000001" x14ac:dyDescent="0.35">
      <c r="B62" s="6">
        <v>62</v>
      </c>
      <c r="C62" s="69" t="s">
        <v>193</v>
      </c>
      <c r="D62" s="201"/>
      <c r="E62" s="202"/>
      <c r="F62" s="203"/>
      <c r="G62" s="203"/>
    </row>
    <row r="63" spans="2:7" ht="21" customHeight="1" x14ac:dyDescent="0.3">
      <c r="B63" s="6">
        <v>63</v>
      </c>
      <c r="C63" s="699"/>
      <c r="D63" s="700"/>
      <c r="E63" s="700"/>
      <c r="F63" s="700"/>
      <c r="G63" s="701"/>
    </row>
    <row r="64" spans="2:7" ht="21" customHeight="1" x14ac:dyDescent="0.3">
      <c r="C64" s="702"/>
      <c r="D64" s="703"/>
      <c r="E64" s="703"/>
      <c r="F64" s="703"/>
      <c r="G64" s="704"/>
    </row>
    <row r="65" spans="3:7" x14ac:dyDescent="0.3">
      <c r="C65" s="702"/>
      <c r="D65" s="703"/>
      <c r="E65" s="703"/>
      <c r="F65" s="703"/>
      <c r="G65" s="704"/>
    </row>
    <row r="66" spans="3:7" x14ac:dyDescent="0.3">
      <c r="C66" s="705"/>
      <c r="D66" s="706"/>
      <c r="E66" s="706"/>
      <c r="F66" s="706"/>
      <c r="G66" s="707"/>
    </row>
  </sheetData>
  <sheetProtection algorithmName="SHA-512" hashValue="SDZr4SeHFDozoRj0QsFNsHQ33RCFt7s5F0zDZcx7fo8hdIe9ZaM47Qm2A93aNsqx3HMFZP8/ZUdajDgnsSPs3Q==" saltValue="JebaI/T+Cps19raL0472sA==" spinCount="100000" sheet="1" objects="1" scenarios="1" sort="0" autoFilter="0" pivotTables="0"/>
  <mergeCells count="2">
    <mergeCell ref="C63:G66"/>
    <mergeCell ref="I9:J15"/>
  </mergeCells>
  <conditionalFormatting sqref="E7:E60">
    <cfRule type="cellIs" dxfId="22" priority="1" operator="equal">
      <formula>0</formula>
    </cfRule>
  </conditionalFormatting>
  <conditionalFormatting sqref="E5:G6 F11:G11 F16:G16 F36:G36 F47:G47">
    <cfRule type="cellIs" dxfId="21" priority="6" operator="equal">
      <formula>0</formula>
    </cfRule>
  </conditionalFormatting>
  <dataValidations count="1">
    <dataValidation type="whole" operator="greaterThanOrEqual" allowBlank="1" showInputMessage="1" showErrorMessage="1" sqref="E5:G60" xr:uid="{00000000-0002-0000-11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48" orientation="portrait" r:id="rId1"/>
  <headerFooter scaleWithDoc="0">
    <oddHeader>&amp;C&amp;G</oddHeader>
    <oddFooter>&amp;R&amp;"Gentium Basic,Normal"&amp;A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24">
    <tabColor theme="7" tint="0.79998168889431442"/>
    <pageSetUpPr fitToPage="1"/>
  </sheetPr>
  <dimension ref="B1:N42"/>
  <sheetViews>
    <sheetView showGridLines="0" zoomScale="90" zoomScaleNormal="90" workbookViewId="0"/>
  </sheetViews>
  <sheetFormatPr baseColWidth="10" defaultColWidth="11.44140625" defaultRowHeight="14.4" x14ac:dyDescent="0.3"/>
  <cols>
    <col min="1" max="1" width="5.33203125" style="74" customWidth="1"/>
    <col min="2" max="2" width="4.6640625" style="71" hidden="1" customWidth="1"/>
    <col min="3" max="3" width="48.6640625" style="74" customWidth="1"/>
    <col min="4" max="4" width="6.5546875" style="74" customWidth="1"/>
    <col min="5" max="13" width="9.109375" style="74" customWidth="1"/>
    <col min="14" max="16384" width="11.44140625" style="74"/>
  </cols>
  <sheetData>
    <row r="1" spans="2:14" ht="18.600000000000001" x14ac:dyDescent="0.3">
      <c r="B1" s="6">
        <v>1</v>
      </c>
      <c r="C1" s="73" t="s">
        <v>277</v>
      </c>
      <c r="D1" s="150"/>
      <c r="E1" s="150"/>
      <c r="I1" s="48"/>
      <c r="J1" s="48"/>
      <c r="K1" s="48"/>
      <c r="L1" s="48"/>
      <c r="M1" s="48"/>
      <c r="N1" s="48"/>
    </row>
    <row r="2" spans="2:14" ht="19.2" thickBot="1" x14ac:dyDescent="0.35">
      <c r="B2" s="6">
        <v>2</v>
      </c>
      <c r="C2" s="73" t="s">
        <v>1885</v>
      </c>
      <c r="D2" s="150"/>
      <c r="E2" s="150"/>
      <c r="F2" s="150"/>
      <c r="G2" s="150"/>
      <c r="H2" s="150"/>
      <c r="I2" s="150"/>
      <c r="J2" s="150"/>
      <c r="K2" s="150"/>
      <c r="L2" s="150"/>
      <c r="M2" s="150"/>
    </row>
    <row r="3" spans="2:14" s="47" customFormat="1" ht="42.6" customHeight="1" thickTop="1" thickBot="1" x14ac:dyDescent="0.35">
      <c r="B3" s="6">
        <v>3</v>
      </c>
      <c r="C3" s="521" t="s">
        <v>120</v>
      </c>
      <c r="D3" s="151"/>
      <c r="E3" s="152" t="s">
        <v>0</v>
      </c>
      <c r="F3" s="153" t="s">
        <v>1808</v>
      </c>
      <c r="G3" s="153" t="s">
        <v>1809</v>
      </c>
      <c r="H3" s="153" t="s">
        <v>1810</v>
      </c>
      <c r="I3" s="153" t="s">
        <v>1811</v>
      </c>
      <c r="J3" s="153" t="s">
        <v>1812</v>
      </c>
      <c r="K3" s="153" t="s">
        <v>1813</v>
      </c>
      <c r="L3" s="153" t="s">
        <v>215</v>
      </c>
      <c r="M3" s="154" t="s">
        <v>122</v>
      </c>
    </row>
    <row r="4" spans="2:14" ht="24.75" customHeight="1" thickTop="1" thickBot="1" x14ac:dyDescent="0.35">
      <c r="B4" s="6">
        <v>4</v>
      </c>
      <c r="C4" s="155" t="s">
        <v>1899</v>
      </c>
      <c r="D4" s="155"/>
      <c r="E4" s="156">
        <f t="shared" ref="E4:M4" si="0">+E5+E25</f>
        <v>0</v>
      </c>
      <c r="F4" s="157">
        <f t="shared" si="0"/>
        <v>0</v>
      </c>
      <c r="G4" s="158">
        <f t="shared" si="0"/>
        <v>0</v>
      </c>
      <c r="H4" s="158">
        <f t="shared" si="0"/>
        <v>0</v>
      </c>
      <c r="I4" s="158">
        <f t="shared" si="0"/>
        <v>0</v>
      </c>
      <c r="J4" s="158">
        <f t="shared" si="0"/>
        <v>0</v>
      </c>
      <c r="K4" s="158">
        <f t="shared" si="0"/>
        <v>0</v>
      </c>
      <c r="L4" s="157">
        <f t="shared" si="0"/>
        <v>0</v>
      </c>
      <c r="M4" s="159">
        <f t="shared" si="0"/>
        <v>0</v>
      </c>
    </row>
    <row r="5" spans="2:14" ht="22.5" customHeight="1" x14ac:dyDescent="0.3">
      <c r="B5" s="6">
        <v>5</v>
      </c>
      <c r="C5" s="160" t="s">
        <v>123</v>
      </c>
      <c r="D5" s="161"/>
      <c r="E5" s="162">
        <f t="shared" ref="E5:M5" si="1">SUM(E6:E24)</f>
        <v>0</v>
      </c>
      <c r="F5" s="163">
        <f t="shared" si="1"/>
        <v>0</v>
      </c>
      <c r="G5" s="164">
        <f t="shared" si="1"/>
        <v>0</v>
      </c>
      <c r="H5" s="164">
        <f t="shared" si="1"/>
        <v>0</v>
      </c>
      <c r="I5" s="164">
        <f t="shared" si="1"/>
        <v>0</v>
      </c>
      <c r="J5" s="164">
        <f t="shared" si="1"/>
        <v>0</v>
      </c>
      <c r="K5" s="164">
        <f t="shared" si="1"/>
        <v>0</v>
      </c>
      <c r="L5" s="165">
        <f t="shared" si="1"/>
        <v>0</v>
      </c>
      <c r="M5" s="166">
        <f t="shared" si="1"/>
        <v>0</v>
      </c>
    </row>
    <row r="6" spans="2:14" ht="22.5" customHeight="1" x14ac:dyDescent="0.3">
      <c r="B6" s="6">
        <v>6</v>
      </c>
      <c r="C6" s="168" t="s">
        <v>197</v>
      </c>
      <c r="D6" s="167" t="str">
        <f>IF(AND(E6=(F6+G6+H6+I6+J6+K6+L6+M6)),"","**")</f>
        <v/>
      </c>
      <c r="E6" s="64">
        <f>+'CUADRO 11'!E17</f>
        <v>0</v>
      </c>
      <c r="F6" s="451"/>
      <c r="G6" s="457"/>
      <c r="H6" s="457"/>
      <c r="I6" s="457"/>
      <c r="J6" s="457"/>
      <c r="K6" s="457"/>
      <c r="L6" s="451"/>
      <c r="M6" s="458"/>
    </row>
    <row r="7" spans="2:14" ht="22.5" customHeight="1" x14ac:dyDescent="0.3">
      <c r="B7" s="6">
        <v>7</v>
      </c>
      <c r="C7" s="168" t="s">
        <v>198</v>
      </c>
      <c r="D7" s="167" t="str">
        <f t="shared" ref="D7:D24" si="2">IF(AND(E7=(F7+G7+H7+I7+J7+K7+L7+M7)),"","**")</f>
        <v/>
      </c>
      <c r="E7" s="64">
        <f>+'CUADRO 11'!E18</f>
        <v>0</v>
      </c>
      <c r="F7" s="451"/>
      <c r="G7" s="457"/>
      <c r="H7" s="457"/>
      <c r="I7" s="457"/>
      <c r="J7" s="457"/>
      <c r="K7" s="457"/>
      <c r="L7" s="451"/>
      <c r="M7" s="458"/>
    </row>
    <row r="8" spans="2:14" ht="22.5" customHeight="1" x14ac:dyDescent="0.3">
      <c r="B8" s="6">
        <v>8</v>
      </c>
      <c r="C8" s="168" t="s">
        <v>200</v>
      </c>
      <c r="D8" s="167" t="str">
        <f t="shared" si="2"/>
        <v/>
      </c>
      <c r="E8" s="64">
        <f>+'CUADRO 11'!E19</f>
        <v>0</v>
      </c>
      <c r="F8" s="451"/>
      <c r="G8" s="457"/>
      <c r="H8" s="457"/>
      <c r="I8" s="457"/>
      <c r="J8" s="457"/>
      <c r="K8" s="457"/>
      <c r="L8" s="451"/>
      <c r="M8" s="458"/>
    </row>
    <row r="9" spans="2:14" ht="22.5" customHeight="1" x14ac:dyDescent="0.3">
      <c r="B9" s="6">
        <v>9</v>
      </c>
      <c r="C9" s="168" t="s">
        <v>199</v>
      </c>
      <c r="D9" s="167" t="str">
        <f t="shared" si="2"/>
        <v/>
      </c>
      <c r="E9" s="64">
        <f>+'CUADRO 11'!E20</f>
        <v>0</v>
      </c>
      <c r="F9" s="451"/>
      <c r="G9" s="457"/>
      <c r="H9" s="457"/>
      <c r="I9" s="457"/>
      <c r="J9" s="457"/>
      <c r="K9" s="457"/>
      <c r="L9" s="451"/>
      <c r="M9" s="458"/>
    </row>
    <row r="10" spans="2:14" ht="22.5" customHeight="1" x14ac:dyDescent="0.3">
      <c r="B10" s="6">
        <v>10</v>
      </c>
      <c r="C10" s="168" t="s">
        <v>342</v>
      </c>
      <c r="D10" s="167" t="str">
        <f t="shared" si="2"/>
        <v/>
      </c>
      <c r="E10" s="64">
        <f>+'CUADRO 11'!E21</f>
        <v>0</v>
      </c>
      <c r="F10" s="451"/>
      <c r="G10" s="459"/>
      <c r="H10" s="457"/>
      <c r="I10" s="457"/>
      <c r="J10" s="457"/>
      <c r="K10" s="457"/>
      <c r="L10" s="451"/>
      <c r="M10" s="458"/>
    </row>
    <row r="11" spans="2:14" ht="22.5" customHeight="1" x14ac:dyDescent="0.3">
      <c r="B11" s="6">
        <v>11</v>
      </c>
      <c r="C11" s="168" t="s">
        <v>343</v>
      </c>
      <c r="D11" s="167" t="str">
        <f t="shared" si="2"/>
        <v/>
      </c>
      <c r="E11" s="64">
        <f>+'CUADRO 11'!E22</f>
        <v>0</v>
      </c>
      <c r="F11" s="451"/>
      <c r="G11" s="460"/>
      <c r="H11" s="460"/>
      <c r="I11" s="460"/>
      <c r="J11" s="460"/>
      <c r="K11" s="460"/>
      <c r="L11" s="451"/>
      <c r="M11" s="458"/>
    </row>
    <row r="12" spans="2:14" ht="22.5" customHeight="1" x14ac:dyDescent="0.3">
      <c r="B12" s="6">
        <v>12</v>
      </c>
      <c r="C12" s="168" t="s">
        <v>344</v>
      </c>
      <c r="D12" s="167" t="str">
        <f t="shared" si="2"/>
        <v/>
      </c>
      <c r="E12" s="64">
        <f>+'CUADRO 11'!E23</f>
        <v>0</v>
      </c>
      <c r="F12" s="451"/>
      <c r="G12" s="457"/>
      <c r="H12" s="457"/>
      <c r="I12" s="457"/>
      <c r="J12" s="457"/>
      <c r="K12" s="457"/>
      <c r="L12" s="451"/>
      <c r="M12" s="458"/>
    </row>
    <row r="13" spans="2:14" ht="22.5" customHeight="1" x14ac:dyDescent="0.3">
      <c r="B13" s="6">
        <v>13</v>
      </c>
      <c r="C13" s="168" t="s">
        <v>124</v>
      </c>
      <c r="D13" s="167" t="str">
        <f t="shared" si="2"/>
        <v/>
      </c>
      <c r="E13" s="64">
        <f>+'CUADRO 11'!E24</f>
        <v>0</v>
      </c>
      <c r="F13" s="451"/>
      <c r="G13" s="457"/>
      <c r="H13" s="457"/>
      <c r="I13" s="457"/>
      <c r="J13" s="457"/>
      <c r="K13" s="457"/>
      <c r="L13" s="451"/>
      <c r="M13" s="458"/>
    </row>
    <row r="14" spans="2:14" ht="22.5" customHeight="1" x14ac:dyDescent="0.3">
      <c r="B14" s="6">
        <v>14</v>
      </c>
      <c r="C14" s="168" t="s">
        <v>16</v>
      </c>
      <c r="D14" s="167" t="str">
        <f t="shared" si="2"/>
        <v/>
      </c>
      <c r="E14" s="64">
        <f>+'CUADRO 11'!E25</f>
        <v>0</v>
      </c>
      <c r="F14" s="451"/>
      <c r="G14" s="457"/>
      <c r="H14" s="457"/>
      <c r="I14" s="457"/>
      <c r="J14" s="457"/>
      <c r="K14" s="457"/>
      <c r="L14" s="451"/>
      <c r="M14" s="458"/>
    </row>
    <row r="15" spans="2:14" ht="22.5" customHeight="1" x14ac:dyDescent="0.3">
      <c r="B15" s="6">
        <v>15</v>
      </c>
      <c r="C15" s="168" t="s">
        <v>1178</v>
      </c>
      <c r="D15" s="167" t="str">
        <f t="shared" si="2"/>
        <v/>
      </c>
      <c r="E15" s="64">
        <f>+'CUADRO 11'!E26</f>
        <v>0</v>
      </c>
      <c r="F15" s="451"/>
      <c r="G15" s="459"/>
      <c r="H15" s="457"/>
      <c r="I15" s="457"/>
      <c r="J15" s="457"/>
      <c r="K15" s="457"/>
      <c r="L15" s="451"/>
      <c r="M15" s="458"/>
    </row>
    <row r="16" spans="2:14" ht="22.5" customHeight="1" x14ac:dyDescent="0.3">
      <c r="B16" s="6">
        <v>16</v>
      </c>
      <c r="C16" s="168" t="s">
        <v>1179</v>
      </c>
      <c r="D16" s="167" t="str">
        <f t="shared" si="2"/>
        <v/>
      </c>
      <c r="E16" s="64">
        <f>+'CUADRO 11'!E27</f>
        <v>0</v>
      </c>
      <c r="F16" s="451"/>
      <c r="G16" s="460"/>
      <c r="H16" s="460"/>
      <c r="I16" s="460"/>
      <c r="J16" s="460"/>
      <c r="K16" s="460"/>
      <c r="L16" s="451"/>
      <c r="M16" s="458"/>
    </row>
    <row r="17" spans="2:13" ht="22.5" customHeight="1" x14ac:dyDescent="0.3">
      <c r="B17" s="6">
        <v>17</v>
      </c>
      <c r="C17" s="168" t="s">
        <v>1180</v>
      </c>
      <c r="D17" s="167" t="str">
        <f t="shared" si="2"/>
        <v/>
      </c>
      <c r="E17" s="64">
        <f>+'CUADRO 11'!E28</f>
        <v>0</v>
      </c>
      <c r="F17" s="451"/>
      <c r="G17" s="460"/>
      <c r="H17" s="460"/>
      <c r="I17" s="460"/>
      <c r="J17" s="460"/>
      <c r="K17" s="460"/>
      <c r="L17" s="451"/>
      <c r="M17" s="458"/>
    </row>
    <row r="18" spans="2:13" ht="22.5" customHeight="1" x14ac:dyDescent="0.3">
      <c r="B18" s="6">
        <v>18</v>
      </c>
      <c r="C18" s="168" t="s">
        <v>1181</v>
      </c>
      <c r="D18" s="167" t="str">
        <f t="shared" si="2"/>
        <v/>
      </c>
      <c r="E18" s="64">
        <f>+'CUADRO 11'!E29</f>
        <v>0</v>
      </c>
      <c r="F18" s="451"/>
      <c r="G18" s="460"/>
      <c r="H18" s="461"/>
      <c r="I18" s="460"/>
      <c r="J18" s="461"/>
      <c r="K18" s="461"/>
      <c r="L18" s="451"/>
      <c r="M18" s="462"/>
    </row>
    <row r="19" spans="2:13" ht="22.5" customHeight="1" x14ac:dyDescent="0.3">
      <c r="B19" s="6">
        <v>19</v>
      </c>
      <c r="C19" s="168" t="s">
        <v>345</v>
      </c>
      <c r="D19" s="167" t="str">
        <f t="shared" si="2"/>
        <v/>
      </c>
      <c r="E19" s="64">
        <f>+'CUADRO 11'!E30</f>
        <v>0</v>
      </c>
      <c r="F19" s="451"/>
      <c r="G19" s="460"/>
      <c r="H19" s="461"/>
      <c r="I19" s="460"/>
      <c r="J19" s="461"/>
      <c r="K19" s="461"/>
      <c r="L19" s="451"/>
      <c r="M19" s="462"/>
    </row>
    <row r="20" spans="2:13" ht="22.5" customHeight="1" x14ac:dyDescent="0.3">
      <c r="B20" s="6">
        <v>20</v>
      </c>
      <c r="C20" s="168" t="s">
        <v>117</v>
      </c>
      <c r="D20" s="167" t="str">
        <f t="shared" si="2"/>
        <v/>
      </c>
      <c r="E20" s="64">
        <f>+'CUADRO 11'!E31</f>
        <v>0</v>
      </c>
      <c r="F20" s="451"/>
      <c r="G20" s="460"/>
      <c r="H20" s="461"/>
      <c r="I20" s="460"/>
      <c r="J20" s="461"/>
      <c r="K20" s="461"/>
      <c r="L20" s="451"/>
      <c r="M20" s="462"/>
    </row>
    <row r="21" spans="2:13" ht="22.5" customHeight="1" x14ac:dyDescent="0.3">
      <c r="B21" s="6">
        <v>21</v>
      </c>
      <c r="C21" s="168" t="s">
        <v>405</v>
      </c>
      <c r="D21" s="167" t="str">
        <f t="shared" si="2"/>
        <v/>
      </c>
      <c r="E21" s="64">
        <f>+'CUADRO 11'!E32</f>
        <v>0</v>
      </c>
      <c r="F21" s="451"/>
      <c r="G21" s="460"/>
      <c r="H21" s="461"/>
      <c r="I21" s="460"/>
      <c r="J21" s="461"/>
      <c r="K21" s="461"/>
      <c r="L21" s="451"/>
      <c r="M21" s="462"/>
    </row>
    <row r="22" spans="2:13" ht="22.5" customHeight="1" x14ac:dyDescent="0.3">
      <c r="B22" s="6">
        <v>22</v>
      </c>
      <c r="C22" s="168" t="s">
        <v>1898</v>
      </c>
      <c r="D22" s="167" t="str">
        <f t="shared" si="2"/>
        <v/>
      </c>
      <c r="E22" s="64">
        <f>+'CUADRO 11'!E33</f>
        <v>0</v>
      </c>
      <c r="F22" s="451"/>
      <c r="G22" s="460"/>
      <c r="H22" s="461"/>
      <c r="I22" s="460"/>
      <c r="J22" s="461"/>
      <c r="K22" s="461"/>
      <c r="L22" s="451"/>
      <c r="M22" s="462"/>
    </row>
    <row r="23" spans="2:13" ht="22.5" customHeight="1" x14ac:dyDescent="0.3">
      <c r="B23" s="6">
        <v>23</v>
      </c>
      <c r="C23" s="168" t="s">
        <v>356</v>
      </c>
      <c r="D23" s="167" t="str">
        <f t="shared" si="2"/>
        <v/>
      </c>
      <c r="E23" s="64">
        <f>+'CUADRO 11'!E34</f>
        <v>0</v>
      </c>
      <c r="F23" s="451"/>
      <c r="G23" s="460"/>
      <c r="H23" s="461"/>
      <c r="I23" s="460"/>
      <c r="J23" s="461"/>
      <c r="K23" s="461"/>
      <c r="L23" s="451"/>
      <c r="M23" s="462"/>
    </row>
    <row r="24" spans="2:13" ht="22.5" customHeight="1" x14ac:dyDescent="0.3">
      <c r="B24" s="6">
        <v>24</v>
      </c>
      <c r="C24" s="564" t="s">
        <v>214</v>
      </c>
      <c r="D24" s="170" t="str">
        <f t="shared" si="2"/>
        <v/>
      </c>
      <c r="E24" s="171">
        <f>+'CUADRO 11'!E35</f>
        <v>0</v>
      </c>
      <c r="F24" s="463"/>
      <c r="G24" s="464"/>
      <c r="H24" s="464"/>
      <c r="I24" s="464"/>
      <c r="J24" s="464"/>
      <c r="K24" s="464"/>
      <c r="L24" s="463"/>
      <c r="M24" s="465"/>
    </row>
    <row r="25" spans="2:13" ht="22.5" customHeight="1" x14ac:dyDescent="0.3">
      <c r="B25" s="6">
        <v>25</v>
      </c>
      <c r="C25" s="172" t="s">
        <v>208</v>
      </c>
      <c r="D25" s="173"/>
      <c r="E25" s="57">
        <f t="shared" ref="E25:M25" si="3">SUM(E26:E35)</f>
        <v>0</v>
      </c>
      <c r="F25" s="163">
        <f t="shared" si="3"/>
        <v>0</v>
      </c>
      <c r="G25" s="164">
        <f t="shared" si="3"/>
        <v>0</v>
      </c>
      <c r="H25" s="164">
        <f t="shared" si="3"/>
        <v>0</v>
      </c>
      <c r="I25" s="164">
        <f t="shared" si="3"/>
        <v>0</v>
      </c>
      <c r="J25" s="164">
        <f t="shared" si="3"/>
        <v>0</v>
      </c>
      <c r="K25" s="164">
        <f t="shared" si="3"/>
        <v>0</v>
      </c>
      <c r="L25" s="163">
        <f t="shared" si="3"/>
        <v>0</v>
      </c>
      <c r="M25" s="166">
        <f t="shared" si="3"/>
        <v>0</v>
      </c>
    </row>
    <row r="26" spans="2:13" ht="22.5" customHeight="1" x14ac:dyDescent="0.3">
      <c r="B26" s="6">
        <v>26</v>
      </c>
      <c r="C26" s="168" t="s">
        <v>135</v>
      </c>
      <c r="D26" s="167" t="str">
        <f t="shared" ref="D26:D35" si="4">IF(AND(E26=(F26+G26+H26+I26+J26+K26+L26+M26)),"","**")</f>
        <v/>
      </c>
      <c r="E26" s="64">
        <f>+'CUADRO 11'!E37</f>
        <v>0</v>
      </c>
      <c r="F26" s="451"/>
      <c r="G26" s="457"/>
      <c r="H26" s="457"/>
      <c r="I26" s="457"/>
      <c r="J26" s="457"/>
      <c r="K26" s="457"/>
      <c r="L26" s="451"/>
      <c r="M26" s="458"/>
    </row>
    <row r="27" spans="2:13" ht="22.5" customHeight="1" x14ac:dyDescent="0.3">
      <c r="B27" s="6">
        <v>27</v>
      </c>
      <c r="C27" s="168" t="s">
        <v>126</v>
      </c>
      <c r="D27" s="167" t="str">
        <f t="shared" si="4"/>
        <v/>
      </c>
      <c r="E27" s="64">
        <f>+'CUADRO 11'!E38</f>
        <v>0</v>
      </c>
      <c r="F27" s="451"/>
      <c r="G27" s="457"/>
      <c r="H27" s="457"/>
      <c r="I27" s="457"/>
      <c r="J27" s="457"/>
      <c r="K27" s="457"/>
      <c r="L27" s="451"/>
      <c r="M27" s="458"/>
    </row>
    <row r="28" spans="2:13" ht="22.5" customHeight="1" x14ac:dyDescent="0.3">
      <c r="B28" s="6">
        <v>28</v>
      </c>
      <c r="C28" s="168" t="s">
        <v>127</v>
      </c>
      <c r="D28" s="167" t="str">
        <f t="shared" si="4"/>
        <v/>
      </c>
      <c r="E28" s="64">
        <f>+'CUADRO 11'!E39</f>
        <v>0</v>
      </c>
      <c r="F28" s="451"/>
      <c r="G28" s="457"/>
      <c r="H28" s="457"/>
      <c r="I28" s="457"/>
      <c r="J28" s="457"/>
      <c r="K28" s="457"/>
      <c r="L28" s="451"/>
      <c r="M28" s="458"/>
    </row>
    <row r="29" spans="2:13" ht="22.5" customHeight="1" x14ac:dyDescent="0.3">
      <c r="B29" s="6">
        <v>29</v>
      </c>
      <c r="C29" s="169" t="s">
        <v>460</v>
      </c>
      <c r="D29" s="167" t="str">
        <f t="shared" si="4"/>
        <v/>
      </c>
      <c r="E29" s="64">
        <f>+'CUADRO 11'!E40</f>
        <v>0</v>
      </c>
      <c r="F29" s="451"/>
      <c r="G29" s="457"/>
      <c r="H29" s="457"/>
      <c r="I29" s="457"/>
      <c r="J29" s="457"/>
      <c r="K29" s="457"/>
      <c r="L29" s="451"/>
      <c r="M29" s="458"/>
    </row>
    <row r="30" spans="2:13" ht="22.5" customHeight="1" x14ac:dyDescent="0.3">
      <c r="B30" s="6">
        <v>30</v>
      </c>
      <c r="C30" s="168" t="s">
        <v>133</v>
      </c>
      <c r="D30" s="167" t="str">
        <f t="shared" si="4"/>
        <v/>
      </c>
      <c r="E30" s="64">
        <f>+'CUADRO 11'!E41</f>
        <v>0</v>
      </c>
      <c r="F30" s="451"/>
      <c r="G30" s="457"/>
      <c r="H30" s="457"/>
      <c r="I30" s="457"/>
      <c r="J30" s="457"/>
      <c r="K30" s="457"/>
      <c r="L30" s="451"/>
      <c r="M30" s="458"/>
    </row>
    <row r="31" spans="2:13" ht="22.5" customHeight="1" x14ac:dyDescent="0.3">
      <c r="B31" s="6">
        <v>31</v>
      </c>
      <c r="C31" s="168" t="s">
        <v>128</v>
      </c>
      <c r="D31" s="167" t="str">
        <f t="shared" si="4"/>
        <v/>
      </c>
      <c r="E31" s="64">
        <f>+'CUADRO 11'!E42</f>
        <v>0</v>
      </c>
      <c r="F31" s="451"/>
      <c r="G31" s="457"/>
      <c r="H31" s="457"/>
      <c r="I31" s="457"/>
      <c r="J31" s="457"/>
      <c r="K31" s="457"/>
      <c r="L31" s="451"/>
      <c r="M31" s="458"/>
    </row>
    <row r="32" spans="2:13" ht="22.5" customHeight="1" x14ac:dyDescent="0.3">
      <c r="B32" s="6">
        <v>32</v>
      </c>
      <c r="C32" s="168" t="s">
        <v>131</v>
      </c>
      <c r="D32" s="167" t="str">
        <f t="shared" si="4"/>
        <v/>
      </c>
      <c r="E32" s="64">
        <f>+'CUADRO 11'!E43</f>
        <v>0</v>
      </c>
      <c r="F32" s="451"/>
      <c r="G32" s="457"/>
      <c r="H32" s="457"/>
      <c r="I32" s="457"/>
      <c r="J32" s="457"/>
      <c r="K32" s="457"/>
      <c r="L32" s="451"/>
      <c r="M32" s="458"/>
    </row>
    <row r="33" spans="2:13" ht="22.5" customHeight="1" x14ac:dyDescent="0.3">
      <c r="B33" s="6">
        <v>33</v>
      </c>
      <c r="C33" s="168" t="s">
        <v>132</v>
      </c>
      <c r="D33" s="167" t="str">
        <f t="shared" si="4"/>
        <v/>
      </c>
      <c r="E33" s="64">
        <f>+'CUADRO 11'!E44</f>
        <v>0</v>
      </c>
      <c r="F33" s="451"/>
      <c r="G33" s="457"/>
      <c r="H33" s="457"/>
      <c r="I33" s="457"/>
      <c r="J33" s="457"/>
      <c r="K33" s="457"/>
      <c r="L33" s="451"/>
      <c r="M33" s="458"/>
    </row>
    <row r="34" spans="2:13" ht="22.5" customHeight="1" x14ac:dyDescent="0.3">
      <c r="B34" s="6">
        <v>34</v>
      </c>
      <c r="C34" s="168" t="s">
        <v>357</v>
      </c>
      <c r="D34" s="167" t="str">
        <f t="shared" si="4"/>
        <v/>
      </c>
      <c r="E34" s="64">
        <f>+'CUADRO 11'!E45</f>
        <v>0</v>
      </c>
      <c r="F34" s="451"/>
      <c r="G34" s="457"/>
      <c r="H34" s="457"/>
      <c r="I34" s="457"/>
      <c r="J34" s="457"/>
      <c r="K34" s="457"/>
      <c r="L34" s="451"/>
      <c r="M34" s="458"/>
    </row>
    <row r="35" spans="2:13" ht="22.5" customHeight="1" thickBot="1" x14ac:dyDescent="0.35">
      <c r="B35" s="6">
        <v>35</v>
      </c>
      <c r="C35" s="565" t="s">
        <v>213</v>
      </c>
      <c r="D35" s="174" t="str">
        <f t="shared" si="4"/>
        <v/>
      </c>
      <c r="E35" s="67">
        <f>+'CUADRO 11'!E46</f>
        <v>0</v>
      </c>
      <c r="F35" s="466"/>
      <c r="G35" s="467"/>
      <c r="H35" s="467"/>
      <c r="I35" s="467"/>
      <c r="J35" s="467"/>
      <c r="K35" s="467"/>
      <c r="L35" s="466"/>
      <c r="M35" s="468"/>
    </row>
    <row r="36" spans="2:13" s="47" customFormat="1" ht="15.75" customHeight="1" thickTop="1" x14ac:dyDescent="0.3">
      <c r="B36" s="6">
        <v>36</v>
      </c>
      <c r="C36" s="26"/>
      <c r="D36" s="26"/>
      <c r="E36" s="377" t="str" cm="1">
        <f t="array" ref="E36">IF(OR(D6:D35="**"),"**","")</f>
        <v/>
      </c>
      <c r="F36" s="716" t="str">
        <f>IF(E36="**","** = ¡VERIFICAR!. Los datos desglosados no coinciden con el total.","")</f>
        <v/>
      </c>
      <c r="G36" s="716"/>
      <c r="H36" s="716"/>
      <c r="I36" s="716"/>
      <c r="J36" s="716"/>
      <c r="K36" s="716"/>
      <c r="L36" s="716"/>
      <c r="M36" s="716"/>
    </row>
    <row r="37" spans="2:13" ht="16.2" x14ac:dyDescent="0.35">
      <c r="B37" s="6">
        <v>37</v>
      </c>
      <c r="C37" s="69" t="s">
        <v>193</v>
      </c>
      <c r="D37" s="69"/>
      <c r="E37" s="530"/>
      <c r="F37" s="717"/>
      <c r="G37" s="717"/>
      <c r="H37" s="717"/>
      <c r="I37" s="717"/>
      <c r="J37" s="717"/>
      <c r="K37" s="717"/>
      <c r="L37" s="717"/>
      <c r="M37" s="717"/>
    </row>
    <row r="38" spans="2:13" x14ac:dyDescent="0.3">
      <c r="B38" s="6">
        <v>38</v>
      </c>
      <c r="C38" s="699"/>
      <c r="D38" s="700"/>
      <c r="E38" s="700"/>
      <c r="F38" s="700"/>
      <c r="G38" s="700"/>
      <c r="H38" s="700"/>
      <c r="I38" s="700"/>
      <c r="J38" s="700"/>
      <c r="K38" s="700"/>
      <c r="L38" s="700"/>
      <c r="M38" s="701"/>
    </row>
    <row r="39" spans="2:13" x14ac:dyDescent="0.3">
      <c r="C39" s="702"/>
      <c r="D39" s="703"/>
      <c r="E39" s="703"/>
      <c r="F39" s="703"/>
      <c r="G39" s="703"/>
      <c r="H39" s="703"/>
      <c r="I39" s="703"/>
      <c r="J39" s="703"/>
      <c r="K39" s="703"/>
      <c r="L39" s="703"/>
      <c r="M39" s="704"/>
    </row>
    <row r="40" spans="2:13" x14ac:dyDescent="0.3">
      <c r="C40" s="702"/>
      <c r="D40" s="703"/>
      <c r="E40" s="703"/>
      <c r="F40" s="703"/>
      <c r="G40" s="703"/>
      <c r="H40" s="703"/>
      <c r="I40" s="703"/>
      <c r="J40" s="703"/>
      <c r="K40" s="703"/>
      <c r="L40" s="703"/>
      <c r="M40" s="704"/>
    </row>
    <row r="41" spans="2:13" x14ac:dyDescent="0.3">
      <c r="C41" s="702"/>
      <c r="D41" s="703"/>
      <c r="E41" s="703"/>
      <c r="F41" s="703"/>
      <c r="G41" s="703"/>
      <c r="H41" s="703"/>
      <c r="I41" s="703"/>
      <c r="J41" s="703"/>
      <c r="K41" s="703"/>
      <c r="L41" s="703"/>
      <c r="M41" s="704"/>
    </row>
    <row r="42" spans="2:13" x14ac:dyDescent="0.3">
      <c r="C42" s="705"/>
      <c r="D42" s="706"/>
      <c r="E42" s="706"/>
      <c r="F42" s="706"/>
      <c r="G42" s="706"/>
      <c r="H42" s="706"/>
      <c r="I42" s="706"/>
      <c r="J42" s="706"/>
      <c r="K42" s="706"/>
      <c r="L42" s="706"/>
      <c r="M42" s="707"/>
    </row>
  </sheetData>
  <sheetProtection algorithmName="SHA-512" hashValue="DU7bZUe34qrWh3E+l5wYckrYKPOhTTAZw8HK1R9Lw5NixWLqfEErekYaEmv7mlAu3Ispp2bXKC+jgQOs+YDUSg==" saltValue="UyudXWQS3MYJvmV2NiQrBA==" spinCount="100000" sheet="1" objects="1" scenarios="1" sort="0" autoFilter="0" pivotTables="0"/>
  <mergeCells count="2">
    <mergeCell ref="C38:M42"/>
    <mergeCell ref="F36:M37"/>
  </mergeCells>
  <conditionalFormatting sqref="E4:E35">
    <cfRule type="cellIs" dxfId="20" priority="1" operator="equal">
      <formula>0</formula>
    </cfRule>
  </conditionalFormatting>
  <conditionalFormatting sqref="F4:M5 F25:M25">
    <cfRule type="cellIs" dxfId="19" priority="5" operator="equal">
      <formula>0</formula>
    </cfRule>
  </conditionalFormatting>
  <dataValidations count="1">
    <dataValidation type="whole" operator="greaterThanOrEqual" allowBlank="1" showInputMessage="1" showErrorMessage="1" sqref="E4:M35" xr:uid="{00000000-0002-0000-12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52" orientation="landscape" r:id="rId1"/>
  <headerFooter scaleWithDoc="0">
    <oddHeader>&amp;C&amp;G</oddHeader>
    <oddFooter>&amp;R&amp;"Gentium Basic,Normal"&amp;A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049B14-B81F-4BCF-A2A2-7B3B8C166F44}">
  <sheetPr codeName="Hoja3">
    <tabColor theme="7" tint="0.79998168889431442"/>
    <pageSetUpPr fitToPage="1"/>
  </sheetPr>
  <dimension ref="B1:I94"/>
  <sheetViews>
    <sheetView showGridLines="0" showRuler="0" zoomScale="90" zoomScaleNormal="90" zoomScaleSheetLayoutView="90" zoomScalePageLayoutView="86" workbookViewId="0"/>
  </sheetViews>
  <sheetFormatPr baseColWidth="10" defaultColWidth="11.44140625" defaultRowHeight="14.4" x14ac:dyDescent="0.3"/>
  <cols>
    <col min="1" max="1" width="9.33203125" style="74" customWidth="1"/>
    <col min="2" max="2" width="6.6640625" style="505" hidden="1" customWidth="1"/>
    <col min="3" max="3" width="35.88671875" style="128" hidden="1" customWidth="1"/>
    <col min="4" max="4" width="4.6640625" style="130" customWidth="1"/>
    <col min="5" max="5" width="81.88671875" style="129" customWidth="1"/>
    <col min="6" max="6" width="11.44140625" style="74"/>
    <col min="7" max="7" width="53" style="74" customWidth="1"/>
    <col min="8" max="9" width="9.33203125" style="74" hidden="1" customWidth="1"/>
    <col min="10" max="10" width="9.33203125" style="74" customWidth="1"/>
    <col min="11" max="16384" width="11.44140625" style="74"/>
  </cols>
  <sheetData>
    <row r="1" spans="2:9" ht="18.600000000000001" x14ac:dyDescent="0.3">
      <c r="B1" s="6">
        <v>1</v>
      </c>
      <c r="D1" s="73" t="s">
        <v>346</v>
      </c>
      <c r="F1" s="129"/>
    </row>
    <row r="2" spans="2:9" ht="18.600000000000001" x14ac:dyDescent="0.3">
      <c r="B2" s="6">
        <v>2</v>
      </c>
      <c r="D2" s="725" t="s">
        <v>1884</v>
      </c>
      <c r="E2" s="725"/>
      <c r="F2" s="725"/>
      <c r="G2" s="725"/>
    </row>
    <row r="3" spans="2:9" ht="8.4" customHeight="1" x14ac:dyDescent="0.3">
      <c r="B3" s="6">
        <v>3</v>
      </c>
      <c r="E3" s="46"/>
      <c r="F3" s="131"/>
    </row>
    <row r="4" spans="2:9" ht="18.75" customHeight="1" x14ac:dyDescent="0.3">
      <c r="B4" s="6">
        <v>4</v>
      </c>
      <c r="C4" s="128" t="s">
        <v>1025</v>
      </c>
      <c r="D4" s="132" t="s">
        <v>141</v>
      </c>
      <c r="E4" s="726" t="s">
        <v>467</v>
      </c>
      <c r="F4" s="469"/>
      <c r="G4" s="403" t="str">
        <f>IF(F4="","Responda la pregunta 1","")</f>
        <v>Responda la pregunta 1</v>
      </c>
      <c r="H4" s="133" t="s">
        <v>218</v>
      </c>
      <c r="I4" s="133" t="s">
        <v>218</v>
      </c>
    </row>
    <row r="5" spans="2:9" ht="18.75" customHeight="1" x14ac:dyDescent="0.3">
      <c r="B5" s="6">
        <v>5</v>
      </c>
      <c r="D5" s="132"/>
      <c r="E5" s="726"/>
      <c r="H5" s="133" t="s">
        <v>219</v>
      </c>
      <c r="I5" s="133" t="s">
        <v>219</v>
      </c>
    </row>
    <row r="6" spans="2:9" ht="18.75" customHeight="1" x14ac:dyDescent="0.3">
      <c r="B6" s="6">
        <v>6</v>
      </c>
      <c r="D6" s="132"/>
      <c r="E6" s="726"/>
      <c r="H6" s="133"/>
      <c r="I6" s="93" t="s">
        <v>1026</v>
      </c>
    </row>
    <row r="7" spans="2:9" ht="11.4" customHeight="1" x14ac:dyDescent="0.3">
      <c r="B7" s="6">
        <v>7</v>
      </c>
      <c r="D7" s="132"/>
      <c r="E7" s="134"/>
      <c r="F7" s="135"/>
      <c r="H7" s="133" t="s">
        <v>279</v>
      </c>
      <c r="I7" s="93"/>
    </row>
    <row r="8" spans="2:9" ht="18.75" customHeight="1" x14ac:dyDescent="0.3">
      <c r="B8" s="6">
        <v>8</v>
      </c>
      <c r="C8" s="29" t="s">
        <v>1027</v>
      </c>
      <c r="D8" s="132" t="s">
        <v>142</v>
      </c>
      <c r="E8" s="136" t="s">
        <v>445</v>
      </c>
    </row>
    <row r="9" spans="2:9" ht="18.75" customHeight="1" x14ac:dyDescent="0.3">
      <c r="B9" s="6">
        <v>9</v>
      </c>
      <c r="C9" s="29" t="s">
        <v>1027</v>
      </c>
      <c r="D9" s="132"/>
      <c r="E9" s="137" t="s">
        <v>1028</v>
      </c>
      <c r="F9" s="469"/>
      <c r="G9" s="403" t="str">
        <f>IF(F9="","Responda la pregunta","")</f>
        <v>Responda la pregunta</v>
      </c>
    </row>
    <row r="10" spans="2:9" ht="18.600000000000001" customHeight="1" x14ac:dyDescent="0.3">
      <c r="B10" s="6">
        <v>10</v>
      </c>
      <c r="C10" s="29" t="s">
        <v>1027</v>
      </c>
      <c r="D10" s="132"/>
      <c r="E10" s="115" t="s">
        <v>1029</v>
      </c>
      <c r="F10" s="469"/>
      <c r="G10" s="403" t="str">
        <f t="shared" ref="G10:G13" si="0">IF(F10="","Responda la pregunta","")</f>
        <v>Responda la pregunta</v>
      </c>
    </row>
    <row r="11" spans="2:9" ht="18.75" customHeight="1" x14ac:dyDescent="0.3">
      <c r="B11" s="6">
        <v>11</v>
      </c>
      <c r="C11" s="29" t="s">
        <v>1027</v>
      </c>
      <c r="D11" s="132"/>
      <c r="E11" s="115" t="s">
        <v>1030</v>
      </c>
      <c r="F11" s="469"/>
      <c r="G11" s="403" t="str">
        <f t="shared" si="0"/>
        <v>Responda la pregunta</v>
      </c>
    </row>
    <row r="12" spans="2:9" ht="18.600000000000001" customHeight="1" x14ac:dyDescent="0.3">
      <c r="B12" s="6">
        <v>12</v>
      </c>
      <c r="C12" s="29" t="s">
        <v>1027</v>
      </c>
      <c r="D12" s="132"/>
      <c r="E12" s="115" t="s">
        <v>1031</v>
      </c>
      <c r="F12" s="469"/>
      <c r="G12" s="403" t="str">
        <f t="shared" si="0"/>
        <v>Responda la pregunta</v>
      </c>
    </row>
    <row r="13" spans="2:9" ht="18.75" customHeight="1" x14ac:dyDescent="0.3">
      <c r="B13" s="6">
        <v>13</v>
      </c>
      <c r="C13" s="29" t="s">
        <v>1027</v>
      </c>
      <c r="D13" s="132"/>
      <c r="E13" s="115" t="s">
        <v>1032</v>
      </c>
      <c r="F13" s="469"/>
      <c r="G13" s="403" t="str">
        <f t="shared" si="0"/>
        <v>Responda la pregunta</v>
      </c>
    </row>
    <row r="14" spans="2:9" ht="11.4" customHeight="1" x14ac:dyDescent="0.3">
      <c r="B14" s="6">
        <v>14</v>
      </c>
      <c r="C14" s="129"/>
      <c r="D14" s="132"/>
      <c r="E14" s="138"/>
      <c r="F14" s="139"/>
      <c r="G14" s="503"/>
    </row>
    <row r="15" spans="2:9" ht="18.600000000000001" customHeight="1" x14ac:dyDescent="0.3">
      <c r="B15" s="6">
        <v>15</v>
      </c>
      <c r="C15" s="129" t="s">
        <v>1033</v>
      </c>
      <c r="D15" s="132" t="s">
        <v>143</v>
      </c>
      <c r="E15" s="136" t="s">
        <v>1034</v>
      </c>
      <c r="F15" s="469"/>
      <c r="G15" s="403" t="str">
        <f t="shared" ref="G15" si="1">IF(F15="","Responda la pregunta","")</f>
        <v>Responda la pregunta</v>
      </c>
    </row>
    <row r="16" spans="2:9" ht="18.600000000000001" customHeight="1" x14ac:dyDescent="0.3">
      <c r="B16" s="6">
        <v>16</v>
      </c>
      <c r="C16" s="129"/>
      <c r="D16" s="132"/>
      <c r="E16" s="562" t="str">
        <f>IF(F15="Sí","Responda lo que se le solicita en 3.1",IF(F15="No","Seleccione el o los motivos por los que no se ha habilitado (ver punto 3.2):",""))</f>
        <v/>
      </c>
      <c r="F16" s="140"/>
      <c r="G16" s="141" t="str">
        <f>IF(AND($F$17="",$F$15="Sí"),1,"")</f>
        <v/>
      </c>
    </row>
    <row r="17" spans="2:7" ht="18.75" customHeight="1" x14ac:dyDescent="0.3">
      <c r="B17" s="6">
        <v>17</v>
      </c>
      <c r="C17" s="129" t="s">
        <v>1035</v>
      </c>
      <c r="D17" s="142" t="s">
        <v>1036</v>
      </c>
      <c r="E17" s="143" t="s">
        <v>1037</v>
      </c>
      <c r="F17" s="144"/>
      <c r="G17" s="727" t="str">
        <f>IF(F15="Sí","* Artículo 4 del Reglamento de condiciones para las salas de lactancia materna en los centros de trabajo Nº 41080-MTSS-S","")</f>
        <v/>
      </c>
    </row>
    <row r="18" spans="2:7" ht="18.600000000000001" customHeight="1" x14ac:dyDescent="0.3">
      <c r="B18" s="6">
        <v>18</v>
      </c>
      <c r="C18" s="129" t="s">
        <v>1038</v>
      </c>
      <c r="D18" s="142" t="s">
        <v>1039</v>
      </c>
      <c r="E18" s="143" t="s">
        <v>1807</v>
      </c>
      <c r="G18" s="727"/>
    </row>
    <row r="19" spans="2:7" ht="18.75" customHeight="1" x14ac:dyDescent="0.3">
      <c r="B19" s="6">
        <v>19</v>
      </c>
      <c r="C19" s="129" t="s">
        <v>1038</v>
      </c>
      <c r="D19" s="142"/>
      <c r="E19" s="563" t="s">
        <v>1040</v>
      </c>
      <c r="F19" s="144"/>
      <c r="G19" s="658" t="str">
        <f>IF(AND(OR(F15="",F15="Sí"),F19="",F20="",F21="",F22=""),"",IF(AND(F15="No",OR(F19="X",F20="X",F21="X",F22="X")),"","Se indicó que NO tiene Sala para Lactancia, debe seleccionar al menos un motivo"))</f>
        <v/>
      </c>
    </row>
    <row r="20" spans="2:7" ht="18.75" customHeight="1" x14ac:dyDescent="0.3">
      <c r="B20" s="6">
        <v>20</v>
      </c>
      <c r="C20" s="129" t="s">
        <v>1038</v>
      </c>
      <c r="D20" s="142"/>
      <c r="E20" s="563" t="s">
        <v>1041</v>
      </c>
      <c r="F20" s="144"/>
      <c r="G20" s="658"/>
    </row>
    <row r="21" spans="2:7" ht="18.75" customHeight="1" x14ac:dyDescent="0.3">
      <c r="B21" s="6">
        <v>21</v>
      </c>
      <c r="C21" s="129" t="s">
        <v>1038</v>
      </c>
      <c r="D21" s="142"/>
      <c r="E21" s="563" t="s">
        <v>1042</v>
      </c>
      <c r="F21" s="144"/>
      <c r="G21" s="728" t="str">
        <f>IF(F15="No","** Artículo 100 del Código de Trabajo, Ley de Fomento a la Lactancia Materna, Reglamento a la Ley de Fomento a la Lactancia Materna, Ley N°7430, Decreto Ejecutivo 24576.","")</f>
        <v/>
      </c>
    </row>
    <row r="22" spans="2:7" ht="18.75" customHeight="1" x14ac:dyDescent="0.3">
      <c r="B22" s="6">
        <v>22</v>
      </c>
      <c r="C22" s="129" t="s">
        <v>1038</v>
      </c>
      <c r="D22" s="142"/>
      <c r="E22" s="563" t="s">
        <v>1043</v>
      </c>
      <c r="F22" s="144"/>
      <c r="G22" s="728"/>
    </row>
    <row r="23" spans="2:7" ht="12" customHeight="1" x14ac:dyDescent="0.3">
      <c r="B23" s="6">
        <v>23</v>
      </c>
      <c r="D23" s="132"/>
      <c r="E23" s="145"/>
      <c r="F23" s="137"/>
      <c r="G23" s="146"/>
    </row>
    <row r="24" spans="2:7" ht="18.75" customHeight="1" x14ac:dyDescent="0.3">
      <c r="B24" s="6">
        <v>24</v>
      </c>
      <c r="C24" s="128" t="s">
        <v>1044</v>
      </c>
      <c r="D24" s="132" t="s">
        <v>144</v>
      </c>
      <c r="E24" s="136" t="s">
        <v>487</v>
      </c>
    </row>
    <row r="25" spans="2:7" ht="18.75" customHeight="1" x14ac:dyDescent="0.3">
      <c r="B25" s="6">
        <v>25</v>
      </c>
      <c r="C25" s="128" t="s">
        <v>1044</v>
      </c>
      <c r="D25" s="132"/>
      <c r="E25" s="137" t="s">
        <v>1045</v>
      </c>
      <c r="F25" s="469"/>
      <c r="G25" s="718" t="str">
        <f>IF(OR(F25="X",F26="X",F27="X",F28="X"),"","Responda la pregunta 4")</f>
        <v>Responda la pregunta 4</v>
      </c>
    </row>
    <row r="26" spans="2:7" ht="18.75" customHeight="1" x14ac:dyDescent="0.3">
      <c r="B26" s="6">
        <v>26</v>
      </c>
      <c r="C26" s="128" t="s">
        <v>1044</v>
      </c>
      <c r="D26" s="132"/>
      <c r="E26" s="137" t="s">
        <v>1046</v>
      </c>
      <c r="F26" s="469"/>
      <c r="G26" s="718"/>
    </row>
    <row r="27" spans="2:7" ht="18.75" customHeight="1" x14ac:dyDescent="0.3">
      <c r="B27" s="6">
        <v>27</v>
      </c>
      <c r="C27" s="128" t="s">
        <v>1044</v>
      </c>
      <c r="D27" s="132"/>
      <c r="E27" s="137" t="s">
        <v>1047</v>
      </c>
      <c r="F27" s="469"/>
      <c r="G27" s="718"/>
    </row>
    <row r="28" spans="2:7" ht="18.75" customHeight="1" x14ac:dyDescent="0.3">
      <c r="B28" s="6">
        <v>28</v>
      </c>
      <c r="C28" s="128" t="s">
        <v>1044</v>
      </c>
      <c r="D28" s="132"/>
      <c r="E28" s="115" t="s">
        <v>1048</v>
      </c>
      <c r="F28" s="469"/>
      <c r="G28" s="718"/>
    </row>
    <row r="29" spans="2:7" ht="12" customHeight="1" x14ac:dyDescent="0.3">
      <c r="B29" s="6">
        <v>29</v>
      </c>
      <c r="D29" s="132"/>
      <c r="E29" s="145"/>
      <c r="G29" s="503"/>
    </row>
    <row r="30" spans="2:7" ht="18.75" customHeight="1" x14ac:dyDescent="0.3">
      <c r="B30" s="6">
        <v>30</v>
      </c>
      <c r="C30" s="128" t="s">
        <v>1049</v>
      </c>
      <c r="D30" s="132" t="s">
        <v>145</v>
      </c>
      <c r="E30" s="136" t="s">
        <v>488</v>
      </c>
      <c r="G30" s="503"/>
    </row>
    <row r="31" spans="2:7" ht="18.75" customHeight="1" x14ac:dyDescent="0.3">
      <c r="B31" s="6">
        <v>31</v>
      </c>
      <c r="C31" s="128" t="s">
        <v>1049</v>
      </c>
      <c r="D31" s="132"/>
      <c r="E31" s="115" t="s">
        <v>1050</v>
      </c>
      <c r="F31" s="469"/>
      <c r="G31" s="718" t="str">
        <f>IF(OR(F31="X",F32="X",F33="X",F34="X",F35="X",F36="X",F37="X",F38="X",F39="X",F40="X",F41="X"),"","Responda la pregunta 5")</f>
        <v>Responda la pregunta 5</v>
      </c>
    </row>
    <row r="32" spans="2:7" ht="18.75" customHeight="1" x14ac:dyDescent="0.3">
      <c r="B32" s="6">
        <v>32</v>
      </c>
      <c r="C32" s="128" t="s">
        <v>1049</v>
      </c>
      <c r="D32" s="132"/>
      <c r="E32" s="115" t="s">
        <v>1051</v>
      </c>
      <c r="F32" s="469"/>
      <c r="G32" s="718"/>
    </row>
    <row r="33" spans="2:7" ht="18.75" customHeight="1" x14ac:dyDescent="0.3">
      <c r="B33" s="6">
        <v>33</v>
      </c>
      <c r="C33" s="128" t="s">
        <v>1049</v>
      </c>
      <c r="D33" s="132"/>
      <c r="E33" s="115" t="s">
        <v>1052</v>
      </c>
      <c r="F33" s="469"/>
      <c r="G33" s="718"/>
    </row>
    <row r="34" spans="2:7" ht="18.75" customHeight="1" x14ac:dyDescent="0.3">
      <c r="B34" s="6">
        <v>34</v>
      </c>
      <c r="C34" s="128" t="s">
        <v>1049</v>
      </c>
      <c r="D34" s="132"/>
      <c r="E34" s="115" t="s">
        <v>1053</v>
      </c>
      <c r="F34" s="469"/>
      <c r="G34" s="718"/>
    </row>
    <row r="35" spans="2:7" ht="18.75" customHeight="1" x14ac:dyDescent="0.3">
      <c r="B35" s="6">
        <v>35</v>
      </c>
      <c r="C35" s="128" t="s">
        <v>1049</v>
      </c>
      <c r="D35" s="132"/>
      <c r="E35" s="115" t="s">
        <v>1054</v>
      </c>
      <c r="F35" s="469"/>
    </row>
    <row r="36" spans="2:7" ht="18.75" customHeight="1" x14ac:dyDescent="0.3">
      <c r="B36" s="6">
        <v>36</v>
      </c>
      <c r="C36" s="128" t="s">
        <v>1049</v>
      </c>
      <c r="D36" s="132"/>
      <c r="E36" s="115" t="s">
        <v>1055</v>
      </c>
      <c r="F36" s="469"/>
    </row>
    <row r="37" spans="2:7" ht="18.75" customHeight="1" x14ac:dyDescent="0.3">
      <c r="B37" s="6">
        <v>37</v>
      </c>
      <c r="C37" s="128" t="s">
        <v>1049</v>
      </c>
      <c r="D37" s="132"/>
      <c r="E37" s="115" t="s">
        <v>448</v>
      </c>
      <c r="F37" s="469"/>
    </row>
    <row r="38" spans="2:7" ht="18.75" customHeight="1" x14ac:dyDescent="0.3">
      <c r="B38" s="6">
        <v>38</v>
      </c>
      <c r="C38" s="128" t="s">
        <v>1049</v>
      </c>
      <c r="D38" s="132"/>
      <c r="E38" s="115" t="s">
        <v>449</v>
      </c>
      <c r="F38" s="469"/>
    </row>
    <row r="39" spans="2:7" ht="18.75" customHeight="1" x14ac:dyDescent="0.3">
      <c r="B39" s="6">
        <v>39</v>
      </c>
      <c r="C39" s="128" t="s">
        <v>1049</v>
      </c>
      <c r="D39" s="132"/>
      <c r="E39" s="115" t="s">
        <v>1056</v>
      </c>
      <c r="F39" s="469"/>
    </row>
    <row r="40" spans="2:7" ht="18.75" customHeight="1" x14ac:dyDescent="0.3">
      <c r="B40" s="6">
        <v>40</v>
      </c>
      <c r="C40" s="128" t="s">
        <v>1049</v>
      </c>
      <c r="D40" s="132"/>
      <c r="E40" s="115" t="s">
        <v>1057</v>
      </c>
      <c r="F40" s="469"/>
    </row>
    <row r="41" spans="2:7" ht="18.75" customHeight="1" x14ac:dyDescent="0.3">
      <c r="B41" s="6">
        <v>41</v>
      </c>
      <c r="C41" s="128" t="s">
        <v>1049</v>
      </c>
      <c r="D41" s="132"/>
      <c r="E41" s="115" t="s">
        <v>177</v>
      </c>
      <c r="F41" s="469"/>
    </row>
    <row r="42" spans="2:7" ht="12" customHeight="1" x14ac:dyDescent="0.3">
      <c r="B42" s="6">
        <v>42</v>
      </c>
      <c r="D42" s="132"/>
      <c r="E42" s="145"/>
      <c r="F42" s="47"/>
    </row>
    <row r="43" spans="2:7" ht="18.75" customHeight="1" x14ac:dyDescent="0.3">
      <c r="B43" s="6">
        <v>43</v>
      </c>
      <c r="C43" s="128" t="s">
        <v>1058</v>
      </c>
      <c r="D43" s="132" t="s">
        <v>146</v>
      </c>
      <c r="E43" s="136" t="s">
        <v>178</v>
      </c>
      <c r="F43" s="47"/>
    </row>
    <row r="44" spans="2:7" ht="18.75" customHeight="1" x14ac:dyDescent="0.3">
      <c r="B44" s="6">
        <v>44</v>
      </c>
      <c r="C44" s="128" t="s">
        <v>1058</v>
      </c>
      <c r="D44" s="132"/>
      <c r="E44" s="115" t="s">
        <v>1059</v>
      </c>
      <c r="F44" s="469"/>
      <c r="G44" s="718" t="str">
        <f>IF(OR(F44="X",F45="X",F46="X",F47="X",F48="X",F49="X"),"","Responda la pregunta 6")</f>
        <v>Responda la pregunta 6</v>
      </c>
    </row>
    <row r="45" spans="2:7" ht="18.75" customHeight="1" x14ac:dyDescent="0.3">
      <c r="B45" s="6">
        <v>45</v>
      </c>
      <c r="C45" s="128" t="s">
        <v>1058</v>
      </c>
      <c r="D45" s="132"/>
      <c r="E45" s="115" t="s">
        <v>1060</v>
      </c>
      <c r="F45" s="469"/>
      <c r="G45" s="718"/>
    </row>
    <row r="46" spans="2:7" ht="18.75" customHeight="1" x14ac:dyDescent="0.3">
      <c r="B46" s="6">
        <v>46</v>
      </c>
      <c r="C46" s="128" t="s">
        <v>1058</v>
      </c>
      <c r="D46" s="132"/>
      <c r="E46" s="115" t="s">
        <v>1061</v>
      </c>
      <c r="F46" s="469"/>
      <c r="G46" s="718"/>
    </row>
    <row r="47" spans="2:7" ht="18.75" customHeight="1" x14ac:dyDescent="0.3">
      <c r="B47" s="6">
        <v>47</v>
      </c>
      <c r="C47" s="128" t="s">
        <v>1058</v>
      </c>
      <c r="D47" s="132"/>
      <c r="E47" s="115" t="s">
        <v>1062</v>
      </c>
      <c r="F47" s="469"/>
      <c r="G47" s="718"/>
    </row>
    <row r="48" spans="2:7" ht="18.75" customHeight="1" x14ac:dyDescent="0.3">
      <c r="B48" s="6">
        <v>48</v>
      </c>
      <c r="C48" s="128" t="s">
        <v>1058</v>
      </c>
      <c r="D48" s="132"/>
      <c r="E48" s="115" t="s">
        <v>1063</v>
      </c>
      <c r="F48" s="469"/>
    </row>
    <row r="49" spans="2:7" ht="18.75" customHeight="1" x14ac:dyDescent="0.3">
      <c r="B49" s="6">
        <v>49</v>
      </c>
      <c r="C49" s="128" t="s">
        <v>1058</v>
      </c>
      <c r="D49" s="132"/>
      <c r="E49" s="115" t="s">
        <v>177</v>
      </c>
      <c r="F49" s="469"/>
    </row>
    <row r="50" spans="2:7" ht="12" customHeight="1" x14ac:dyDescent="0.3">
      <c r="B50" s="6">
        <v>50</v>
      </c>
      <c r="D50" s="132"/>
      <c r="E50" s="29"/>
      <c r="F50" s="47"/>
    </row>
    <row r="51" spans="2:7" ht="24.6" customHeight="1" x14ac:dyDescent="0.3">
      <c r="B51" s="6">
        <v>51</v>
      </c>
      <c r="C51" s="128" t="s">
        <v>1064</v>
      </c>
      <c r="D51" s="132" t="s">
        <v>147</v>
      </c>
      <c r="E51" s="136" t="s">
        <v>489</v>
      </c>
      <c r="F51" s="47"/>
    </row>
    <row r="52" spans="2:7" ht="18.75" customHeight="1" x14ac:dyDescent="0.3">
      <c r="B52" s="6">
        <v>52</v>
      </c>
      <c r="C52" s="128" t="s">
        <v>1064</v>
      </c>
      <c r="D52" s="132"/>
      <c r="E52" s="115" t="s">
        <v>1065</v>
      </c>
      <c r="F52" s="469"/>
      <c r="G52" s="718" t="str">
        <f>IF(OR(F52="X",F53="X",F54="X",F55="X",F56="X",F57="X"),"","Responda la pregunta 7")</f>
        <v>Responda la pregunta 7</v>
      </c>
    </row>
    <row r="53" spans="2:7" ht="18.75" customHeight="1" x14ac:dyDescent="0.3">
      <c r="B53" s="6">
        <v>53</v>
      </c>
      <c r="C53" s="128" t="s">
        <v>1064</v>
      </c>
      <c r="D53" s="132"/>
      <c r="E53" s="115" t="s">
        <v>1066</v>
      </c>
      <c r="F53" s="469"/>
      <c r="G53" s="718"/>
    </row>
    <row r="54" spans="2:7" ht="18.75" customHeight="1" x14ac:dyDescent="0.3">
      <c r="B54" s="6">
        <v>54</v>
      </c>
      <c r="C54" s="128" t="s">
        <v>1064</v>
      </c>
      <c r="D54" s="132"/>
      <c r="E54" s="115" t="s">
        <v>1067</v>
      </c>
      <c r="F54" s="469"/>
      <c r="G54" s="718"/>
    </row>
    <row r="55" spans="2:7" ht="18.75" customHeight="1" x14ac:dyDescent="0.3">
      <c r="B55" s="6">
        <v>55</v>
      </c>
      <c r="C55" s="128" t="s">
        <v>1064</v>
      </c>
      <c r="D55" s="132"/>
      <c r="E55" s="115" t="s">
        <v>1068</v>
      </c>
      <c r="F55" s="469"/>
      <c r="G55" s="718"/>
    </row>
    <row r="56" spans="2:7" ht="18.75" customHeight="1" x14ac:dyDescent="0.3">
      <c r="B56" s="6">
        <v>56</v>
      </c>
      <c r="C56" s="128" t="s">
        <v>1064</v>
      </c>
      <c r="D56" s="132"/>
      <c r="E56" s="115" t="s">
        <v>1069</v>
      </c>
      <c r="F56" s="469"/>
      <c r="G56" s="503"/>
    </row>
    <row r="57" spans="2:7" ht="18.75" customHeight="1" x14ac:dyDescent="0.3">
      <c r="B57" s="6">
        <v>57</v>
      </c>
      <c r="C57" s="128" t="s">
        <v>1064</v>
      </c>
      <c r="D57" s="132"/>
      <c r="E57" s="115" t="s">
        <v>1070</v>
      </c>
      <c r="F57" s="469"/>
      <c r="G57" s="503"/>
    </row>
    <row r="58" spans="2:7" ht="12.6" customHeight="1" x14ac:dyDescent="0.3">
      <c r="B58" s="6">
        <v>58</v>
      </c>
      <c r="D58" s="132"/>
      <c r="G58" s="503"/>
    </row>
    <row r="59" spans="2:7" ht="18.75" customHeight="1" x14ac:dyDescent="0.3">
      <c r="B59" s="6">
        <v>59</v>
      </c>
      <c r="C59" s="128" t="s">
        <v>1071</v>
      </c>
      <c r="D59" s="132" t="s">
        <v>148</v>
      </c>
      <c r="E59" s="136" t="s">
        <v>410</v>
      </c>
      <c r="F59" s="469"/>
      <c r="G59" s="403" t="str">
        <f>IF(F59="","Responda la pregunta 8","")</f>
        <v>Responda la pregunta 8</v>
      </c>
    </row>
    <row r="60" spans="2:7" ht="18.75" customHeight="1" x14ac:dyDescent="0.3">
      <c r="B60" s="6">
        <v>60</v>
      </c>
      <c r="C60" s="128" t="s">
        <v>1071</v>
      </c>
      <c r="D60" s="132"/>
      <c r="E60" s="147" t="str">
        <f>IF(F59="Sí","Indique nombre y código presupuestario de la institución con la que se comparte","")</f>
        <v/>
      </c>
      <c r="G60" s="504"/>
    </row>
    <row r="61" spans="2:7" ht="18.75" customHeight="1" x14ac:dyDescent="0.3">
      <c r="B61" s="6">
        <v>61</v>
      </c>
      <c r="C61" s="128" t="s">
        <v>1071</v>
      </c>
      <c r="D61" s="132"/>
      <c r="E61" s="470"/>
      <c r="F61" s="469"/>
      <c r="G61" s="718" t="str" cm="1">
        <f t="array" ref="G61">IF(AND(OR(F59="No",F59=""),E61:E64=""),"",IF(AND(OR(F59="No",F59=""),OR(E61:E64&lt;&gt;"")),"¿Comparte edificio? Verifique la respuesta a la pregunta.",IF(AND(F59="Sí",OR(E61:E64&lt;&gt;"")),"","Se indicó que comparte el edificio, complete lo que se le solicita")))</f>
        <v/>
      </c>
    </row>
    <row r="62" spans="2:7" ht="18.75" customHeight="1" x14ac:dyDescent="0.3">
      <c r="B62" s="6">
        <v>62</v>
      </c>
      <c r="C62" s="128" t="s">
        <v>1071</v>
      </c>
      <c r="D62" s="132"/>
      <c r="E62" s="470"/>
      <c r="F62" s="469"/>
      <c r="G62" s="718"/>
    </row>
    <row r="63" spans="2:7" ht="18.75" customHeight="1" x14ac:dyDescent="0.3">
      <c r="B63" s="6">
        <v>63</v>
      </c>
      <c r="C63" s="128" t="s">
        <v>1071</v>
      </c>
      <c r="D63" s="132"/>
      <c r="E63" s="470"/>
      <c r="F63" s="469"/>
      <c r="G63" s="718"/>
    </row>
    <row r="64" spans="2:7" ht="18.75" customHeight="1" x14ac:dyDescent="0.3">
      <c r="B64" s="6">
        <v>64</v>
      </c>
      <c r="C64" s="128" t="s">
        <v>1071</v>
      </c>
      <c r="D64" s="132"/>
      <c r="E64" s="470"/>
      <c r="F64" s="469"/>
      <c r="G64" s="718"/>
    </row>
    <row r="65" spans="2:6" ht="12" customHeight="1" x14ac:dyDescent="0.3">
      <c r="B65" s="6">
        <v>65</v>
      </c>
      <c r="D65" s="132"/>
      <c r="E65" s="148"/>
      <c r="F65" s="144"/>
    </row>
    <row r="66" spans="2:6" ht="18.600000000000001" customHeight="1" x14ac:dyDescent="0.3">
      <c r="B66" s="6">
        <v>66</v>
      </c>
      <c r="D66" s="132"/>
      <c r="E66" s="149" t="s">
        <v>193</v>
      </c>
    </row>
    <row r="67" spans="2:6" ht="18.75" customHeight="1" x14ac:dyDescent="0.3">
      <c r="B67" s="6">
        <v>67</v>
      </c>
      <c r="C67" s="128" t="s">
        <v>1072</v>
      </c>
      <c r="D67" s="132"/>
      <c r="E67" s="719"/>
      <c r="F67" s="720"/>
    </row>
    <row r="68" spans="2:6" ht="18.75" customHeight="1" x14ac:dyDescent="0.3">
      <c r="D68" s="132"/>
      <c r="E68" s="721"/>
      <c r="F68" s="722"/>
    </row>
    <row r="69" spans="2:6" ht="16.2" x14ac:dyDescent="0.3">
      <c r="D69" s="132"/>
      <c r="E69" s="721"/>
      <c r="F69" s="722"/>
    </row>
    <row r="70" spans="2:6" ht="16.2" x14ac:dyDescent="0.3">
      <c r="D70" s="132"/>
      <c r="E70" s="721"/>
      <c r="F70" s="722"/>
    </row>
    <row r="71" spans="2:6" ht="16.2" x14ac:dyDescent="0.3">
      <c r="D71" s="132"/>
      <c r="E71" s="721"/>
      <c r="F71" s="722"/>
    </row>
    <row r="72" spans="2:6" ht="16.2" x14ac:dyDescent="0.3">
      <c r="D72" s="132"/>
      <c r="E72" s="723"/>
      <c r="F72" s="724"/>
    </row>
    <row r="73" spans="2:6" ht="16.2" x14ac:dyDescent="0.3">
      <c r="D73" s="132"/>
    </row>
    <row r="74" spans="2:6" ht="16.2" x14ac:dyDescent="0.3">
      <c r="D74" s="132"/>
    </row>
    <row r="75" spans="2:6" ht="16.2" x14ac:dyDescent="0.3">
      <c r="D75" s="132"/>
    </row>
    <row r="76" spans="2:6" ht="16.2" x14ac:dyDescent="0.3">
      <c r="D76" s="132"/>
    </row>
    <row r="77" spans="2:6" ht="16.2" x14ac:dyDescent="0.3">
      <c r="D77" s="132"/>
    </row>
    <row r="78" spans="2:6" ht="16.2" x14ac:dyDescent="0.3">
      <c r="D78" s="132"/>
    </row>
    <row r="79" spans="2:6" ht="16.2" x14ac:dyDescent="0.3">
      <c r="D79" s="132"/>
    </row>
    <row r="80" spans="2:6" ht="16.2" x14ac:dyDescent="0.3">
      <c r="D80" s="132"/>
    </row>
    <row r="81" spans="2:4" s="129" customFormat="1" ht="16.2" x14ac:dyDescent="0.3">
      <c r="B81" s="505"/>
      <c r="C81" s="128"/>
      <c r="D81" s="132"/>
    </row>
    <row r="82" spans="2:4" s="129" customFormat="1" ht="16.2" x14ac:dyDescent="0.3">
      <c r="B82" s="505"/>
      <c r="C82" s="128"/>
      <c r="D82" s="132"/>
    </row>
    <row r="83" spans="2:4" s="129" customFormat="1" ht="16.2" x14ac:dyDescent="0.3">
      <c r="B83" s="505"/>
      <c r="C83" s="128"/>
      <c r="D83" s="132"/>
    </row>
    <row r="84" spans="2:4" s="129" customFormat="1" ht="16.2" x14ac:dyDescent="0.3">
      <c r="B84" s="505"/>
      <c r="C84" s="128"/>
      <c r="D84" s="132"/>
    </row>
    <row r="85" spans="2:4" s="129" customFormat="1" ht="16.2" x14ac:dyDescent="0.3">
      <c r="B85" s="505"/>
      <c r="C85" s="128"/>
      <c r="D85" s="132"/>
    </row>
    <row r="86" spans="2:4" s="129" customFormat="1" ht="16.2" x14ac:dyDescent="0.3">
      <c r="B86" s="505"/>
      <c r="C86" s="128"/>
      <c r="D86" s="132"/>
    </row>
    <row r="87" spans="2:4" s="129" customFormat="1" ht="16.2" x14ac:dyDescent="0.3">
      <c r="B87" s="505"/>
      <c r="C87" s="128"/>
      <c r="D87" s="132"/>
    </row>
    <row r="88" spans="2:4" s="129" customFormat="1" ht="16.2" x14ac:dyDescent="0.3">
      <c r="B88" s="505"/>
      <c r="C88" s="128"/>
      <c r="D88" s="132"/>
    </row>
    <row r="89" spans="2:4" s="129" customFormat="1" ht="16.2" x14ac:dyDescent="0.3">
      <c r="B89" s="505"/>
      <c r="C89" s="128"/>
      <c r="D89" s="132"/>
    </row>
    <row r="90" spans="2:4" s="129" customFormat="1" ht="16.2" x14ac:dyDescent="0.3">
      <c r="B90" s="505"/>
      <c r="C90" s="128"/>
      <c r="D90" s="132"/>
    </row>
    <row r="91" spans="2:4" s="129" customFormat="1" ht="16.2" x14ac:dyDescent="0.3">
      <c r="B91" s="505"/>
      <c r="C91" s="128"/>
      <c r="D91" s="132"/>
    </row>
    <row r="92" spans="2:4" s="129" customFormat="1" ht="16.2" x14ac:dyDescent="0.3">
      <c r="B92" s="505"/>
      <c r="C92" s="128"/>
      <c r="D92" s="132"/>
    </row>
    <row r="93" spans="2:4" s="129" customFormat="1" ht="16.2" x14ac:dyDescent="0.3">
      <c r="B93" s="505"/>
      <c r="C93" s="128"/>
      <c r="D93" s="132"/>
    </row>
    <row r="94" spans="2:4" s="129" customFormat="1" ht="16.2" x14ac:dyDescent="0.3">
      <c r="B94" s="505"/>
      <c r="C94" s="128"/>
      <c r="D94" s="132"/>
    </row>
  </sheetData>
  <sheetProtection algorithmName="SHA-512" hashValue="adksUKSGHdIioXnar1UGZWi3daG4gKwflHDPh12Hq9UelajFc0wob4GFJVq2gg2fTtR7vJ5CctpR9J2f6gBFLg==" saltValue="/qt2YZ7FpAqRmDawR4vUHw==" spinCount="100000" sheet="1" objects="1" scenarios="1" sort="0" autoFilter="0" pivotTables="0"/>
  <mergeCells count="11">
    <mergeCell ref="G25:G28"/>
    <mergeCell ref="D2:G2"/>
    <mergeCell ref="E4:E6"/>
    <mergeCell ref="G17:G18"/>
    <mergeCell ref="G19:G20"/>
    <mergeCell ref="G21:G22"/>
    <mergeCell ref="G31:G34"/>
    <mergeCell ref="G44:G47"/>
    <mergeCell ref="G52:G55"/>
    <mergeCell ref="G61:G64"/>
    <mergeCell ref="E67:F72"/>
  </mergeCells>
  <conditionalFormatting sqref="C8:C13">
    <cfRule type="cellIs" dxfId="18" priority="10" operator="equal">
      <formula>"Error!"</formula>
    </cfRule>
  </conditionalFormatting>
  <conditionalFormatting sqref="C24:D28">
    <cfRule type="cellIs" dxfId="17" priority="15" operator="equal">
      <formula>"Error!"</formula>
    </cfRule>
  </conditionalFormatting>
  <conditionalFormatting sqref="C30:D41">
    <cfRule type="cellIs" dxfId="16" priority="14" operator="equal">
      <formula>"Error!"</formula>
    </cfRule>
  </conditionalFormatting>
  <conditionalFormatting sqref="D17:E17">
    <cfRule type="expression" dxfId="15" priority="4">
      <formula>$F$15="Sí"</formula>
    </cfRule>
  </conditionalFormatting>
  <conditionalFormatting sqref="D18:E22">
    <cfRule type="expression" dxfId="14" priority="3">
      <formula>$F$15="No"</formula>
    </cfRule>
  </conditionalFormatting>
  <conditionalFormatting sqref="E8">
    <cfRule type="cellIs" dxfId="13" priority="12" operator="equal">
      <formula>"Error!"</formula>
    </cfRule>
  </conditionalFormatting>
  <conditionalFormatting sqref="E23:E42">
    <cfRule type="cellIs" dxfId="12" priority="7" operator="equal">
      <formula>"Error!"</formula>
    </cfRule>
  </conditionalFormatting>
  <conditionalFormatting sqref="F4">
    <cfRule type="containsBlanks" dxfId="11" priority="13">
      <formula>LEN(TRIM(F4))=0</formula>
    </cfRule>
  </conditionalFormatting>
  <conditionalFormatting sqref="F9:F13">
    <cfRule type="containsBlanks" dxfId="10" priority="8">
      <formula>LEN(TRIM(F9))=0</formula>
    </cfRule>
  </conditionalFormatting>
  <conditionalFormatting sqref="F15">
    <cfRule type="containsBlanks" dxfId="9" priority="6">
      <formula>LEN(TRIM(F15))=0</formula>
    </cfRule>
  </conditionalFormatting>
  <conditionalFormatting sqref="F17">
    <cfRule type="expression" dxfId="8" priority="2">
      <formula>$G$16=1</formula>
    </cfRule>
    <cfRule type="expression" dxfId="7" priority="5">
      <formula>$F$15="Sí"</formula>
    </cfRule>
  </conditionalFormatting>
  <conditionalFormatting sqref="F19:F22">
    <cfRule type="expression" dxfId="6" priority="1">
      <formula>$F$15="No"</formula>
    </cfRule>
  </conditionalFormatting>
  <conditionalFormatting sqref="F59">
    <cfRule type="containsBlanks" dxfId="5" priority="11">
      <formula>LEN(TRIM(F59))=0</formula>
    </cfRule>
  </conditionalFormatting>
  <dataValidations count="2">
    <dataValidation type="list" allowBlank="1" showInputMessage="1" showErrorMessage="1" sqref="F31:F41 F25:F28 F44:F49 F52:F57 F19:F22" xr:uid="{F2F3B070-D89C-4FCD-9CF2-970D91680760}">
      <formula1>marca</formula1>
    </dataValidation>
    <dataValidation type="list" allowBlank="1" showInputMessage="1" showErrorMessage="1" sqref="F4 F9:F13 F59 F15 F17" xr:uid="{AFF3FD20-21D6-4400-B76D-C8E37FD1AD58}">
      <formula1>sino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43" orientation="landscape" r:id="rId1"/>
  <headerFooter scaleWithDoc="0">
    <oddHeader>&amp;C&amp;G</oddHeader>
    <oddFooter>&amp;R&amp;"Gentium Basic,Normal"&amp;A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84D8F0-603F-401B-8C87-EEB2C19FF940}">
  <sheetPr codeName="Hoja4">
    <tabColor theme="7" tint="0.79998168889431442"/>
    <pageSetUpPr fitToPage="1"/>
  </sheetPr>
  <dimension ref="B1:H35"/>
  <sheetViews>
    <sheetView showGridLines="0" showRuler="0" zoomScale="90" zoomScaleNormal="90" zoomScaleSheetLayoutView="90" zoomScalePageLayoutView="86" workbookViewId="0"/>
  </sheetViews>
  <sheetFormatPr baseColWidth="10" defaultColWidth="11.44140625" defaultRowHeight="14.4" x14ac:dyDescent="0.3"/>
  <cols>
    <col min="1" max="1" width="9.33203125" style="74" customWidth="1"/>
    <col min="2" max="2" width="4.109375" style="93" hidden="1" customWidth="1"/>
    <col min="3" max="3" width="55.6640625" style="74" customWidth="1"/>
    <col min="4" max="4" width="8.44140625" style="74" customWidth="1"/>
    <col min="5" max="6" width="15.6640625" style="74" customWidth="1"/>
    <col min="7" max="7" width="15.88671875" style="74" customWidth="1"/>
    <col min="8" max="16384" width="11.44140625" style="74"/>
  </cols>
  <sheetData>
    <row r="1" spans="2:8" ht="18.600000000000001" x14ac:dyDescent="0.3">
      <c r="B1" s="72">
        <v>1</v>
      </c>
      <c r="C1" s="73" t="s">
        <v>428</v>
      </c>
      <c r="E1" s="73"/>
      <c r="H1" s="73"/>
    </row>
    <row r="2" spans="2:8" ht="19.2" thickBot="1" x14ac:dyDescent="0.35">
      <c r="B2" s="72">
        <v>2</v>
      </c>
      <c r="C2" s="729" t="s">
        <v>1883</v>
      </c>
      <c r="D2" s="729"/>
      <c r="E2" s="729"/>
      <c r="F2" s="729"/>
      <c r="G2" s="105"/>
    </row>
    <row r="3" spans="2:8" ht="34.950000000000003" customHeight="1" thickTop="1" thickBot="1" x14ac:dyDescent="0.35">
      <c r="B3" s="72">
        <v>3</v>
      </c>
      <c r="C3" s="106"/>
      <c r="D3" s="107"/>
      <c r="E3" s="108" t="s">
        <v>216</v>
      </c>
      <c r="F3" s="109" t="s">
        <v>1073</v>
      </c>
    </row>
    <row r="4" spans="2:8" ht="21.6" customHeight="1" thickTop="1" x14ac:dyDescent="0.3">
      <c r="B4" s="72">
        <v>4</v>
      </c>
      <c r="C4" s="110" t="s">
        <v>444</v>
      </c>
      <c r="D4" s="110"/>
      <c r="E4" s="111">
        <f>+E5+E6</f>
        <v>0</v>
      </c>
      <c r="F4" s="112">
        <f>+F5+F6</f>
        <v>0</v>
      </c>
    </row>
    <row r="5" spans="2:8" ht="21.6" customHeight="1" x14ac:dyDescent="0.3">
      <c r="B5" s="72">
        <v>5</v>
      </c>
      <c r="C5" s="552" t="s">
        <v>1900</v>
      </c>
      <c r="D5" s="113"/>
      <c r="E5" s="471"/>
      <c r="F5" s="472"/>
      <c r="G5" s="114" t="str">
        <f>IF(AND(OR(E5&gt;0),AND(F5="")),"¿Nada en buen estado?",IF(AND(OR(E5&gt;=0),AND(F5&gt;E5)),"Verifique la cantidad total",""))</f>
        <v/>
      </c>
    </row>
    <row r="6" spans="2:8" ht="21.6" customHeight="1" x14ac:dyDescent="0.3">
      <c r="B6" s="72">
        <v>6</v>
      </c>
      <c r="C6" s="115" t="s">
        <v>278</v>
      </c>
      <c r="D6" s="115"/>
      <c r="E6" s="116">
        <f>+E7+E8+E9</f>
        <v>0</v>
      </c>
      <c r="F6" s="117">
        <f>+F7+F8+F9</f>
        <v>0</v>
      </c>
    </row>
    <row r="7" spans="2:8" ht="21.6" customHeight="1" x14ac:dyDescent="0.3">
      <c r="B7" s="72">
        <v>7</v>
      </c>
      <c r="C7" s="479"/>
      <c r="D7" s="118"/>
      <c r="E7" s="473"/>
      <c r="F7" s="408"/>
      <c r="G7" s="114" t="str">
        <f>IF(AND(OR(E7&gt;0),AND(F7="")),"¿Nada en buen estado?",IF(AND(OR(E7&gt;=0),AND(F7&gt;E7)),"Verifique la cantidad total",""))</f>
        <v/>
      </c>
    </row>
    <row r="8" spans="2:8" ht="21.6" customHeight="1" x14ac:dyDescent="0.3">
      <c r="B8" s="72">
        <v>8</v>
      </c>
      <c r="C8" s="479"/>
      <c r="D8" s="118"/>
      <c r="E8" s="473"/>
      <c r="F8" s="408"/>
      <c r="G8" s="114" t="str">
        <f t="shared" ref="G8:G23" si="0">IF(AND(OR(E8&gt;0),AND(F8="")),"¿Nada en buen estado?",IF(AND(OR(E8&gt;=0),AND(F8&gt;E8)),"Verifique la cantidad total",""))</f>
        <v/>
      </c>
    </row>
    <row r="9" spans="2:8" ht="21.6" customHeight="1" x14ac:dyDescent="0.3">
      <c r="B9" s="72">
        <v>9</v>
      </c>
      <c r="C9" s="479"/>
      <c r="D9" s="118"/>
      <c r="E9" s="473"/>
      <c r="F9" s="408"/>
      <c r="G9" s="114" t="str">
        <f t="shared" si="0"/>
        <v/>
      </c>
    </row>
    <row r="10" spans="2:8" ht="21.6" customHeight="1" x14ac:dyDescent="0.3">
      <c r="B10" s="72">
        <v>10</v>
      </c>
      <c r="C10" s="119" t="s">
        <v>217</v>
      </c>
      <c r="D10" s="119"/>
      <c r="E10" s="473"/>
      <c r="F10" s="474"/>
      <c r="G10" s="114" t="str">
        <f t="shared" si="0"/>
        <v/>
      </c>
    </row>
    <row r="11" spans="2:8" ht="21.6" customHeight="1" x14ac:dyDescent="0.3">
      <c r="B11" s="72">
        <v>11</v>
      </c>
      <c r="C11" s="120" t="s">
        <v>173</v>
      </c>
      <c r="D11" s="120"/>
      <c r="E11" s="473"/>
      <c r="F11" s="474"/>
      <c r="G11" s="114" t="str">
        <f t="shared" si="0"/>
        <v/>
      </c>
    </row>
    <row r="12" spans="2:8" ht="21.6" customHeight="1" x14ac:dyDescent="0.3">
      <c r="B12" s="72">
        <v>12</v>
      </c>
      <c r="C12" s="120" t="s">
        <v>280</v>
      </c>
      <c r="D12" s="120"/>
      <c r="E12" s="473"/>
      <c r="F12" s="474"/>
      <c r="G12" s="114" t="str">
        <f t="shared" si="0"/>
        <v/>
      </c>
    </row>
    <row r="13" spans="2:8" ht="21.6" customHeight="1" x14ac:dyDescent="0.3">
      <c r="B13" s="72">
        <v>13</v>
      </c>
      <c r="C13" s="119" t="s">
        <v>411</v>
      </c>
      <c r="D13" s="119"/>
      <c r="E13" s="473"/>
      <c r="F13" s="474"/>
      <c r="G13" s="114" t="str">
        <f t="shared" si="0"/>
        <v/>
      </c>
    </row>
    <row r="14" spans="2:8" ht="21.6" customHeight="1" x14ac:dyDescent="0.3">
      <c r="B14" s="72">
        <v>14</v>
      </c>
      <c r="C14" s="120" t="s">
        <v>174</v>
      </c>
      <c r="D14" s="120"/>
      <c r="E14" s="473"/>
      <c r="F14" s="474"/>
      <c r="G14" s="114" t="str">
        <f t="shared" si="0"/>
        <v/>
      </c>
    </row>
    <row r="15" spans="2:8" ht="21.6" customHeight="1" x14ac:dyDescent="0.3">
      <c r="B15" s="72">
        <v>15</v>
      </c>
      <c r="C15" s="120" t="s">
        <v>190</v>
      </c>
      <c r="D15" s="120"/>
      <c r="E15" s="473"/>
      <c r="F15" s="474"/>
      <c r="G15" s="114" t="str">
        <f t="shared" si="0"/>
        <v/>
      </c>
    </row>
    <row r="16" spans="2:8" ht="21.6" customHeight="1" x14ac:dyDescent="0.3">
      <c r="B16" s="72">
        <v>16</v>
      </c>
      <c r="C16" s="119" t="s">
        <v>201</v>
      </c>
      <c r="D16" s="121" t="str">
        <f>IF(AND('CUADRO 13'!F9="Sí",OR(E16="",E16=0)),"**",IF(AND(E16&gt;0,OR('CUADRO 13'!F9="No",'CUADRO 13'!F9="")),"/**/",""))</f>
        <v/>
      </c>
      <c r="E16" s="473"/>
      <c r="F16" s="474"/>
      <c r="G16" s="114" t="str">
        <f t="shared" si="0"/>
        <v/>
      </c>
    </row>
    <row r="17" spans="2:7" ht="21.6" customHeight="1" x14ac:dyDescent="0.3">
      <c r="B17" s="72">
        <v>17</v>
      </c>
      <c r="C17" s="120" t="s">
        <v>204</v>
      </c>
      <c r="D17" s="120"/>
      <c r="E17" s="473"/>
      <c r="F17" s="474"/>
      <c r="G17" s="114" t="str">
        <f t="shared" si="0"/>
        <v/>
      </c>
    </row>
    <row r="18" spans="2:7" ht="21.6" customHeight="1" x14ac:dyDescent="0.3">
      <c r="B18" s="72">
        <v>18</v>
      </c>
      <c r="C18" s="120" t="s">
        <v>364</v>
      </c>
      <c r="D18" s="120"/>
      <c r="E18" s="473"/>
      <c r="F18" s="474"/>
      <c r="G18" s="114" t="str">
        <f t="shared" si="0"/>
        <v/>
      </c>
    </row>
    <row r="19" spans="2:7" ht="21.6" customHeight="1" x14ac:dyDescent="0.3">
      <c r="B19" s="72">
        <v>19</v>
      </c>
      <c r="C19" s="120" t="s">
        <v>202</v>
      </c>
      <c r="D19" s="120"/>
      <c r="E19" s="473"/>
      <c r="F19" s="474"/>
      <c r="G19" s="114" t="str">
        <f t="shared" si="0"/>
        <v/>
      </c>
    </row>
    <row r="20" spans="2:7" ht="21.6" customHeight="1" x14ac:dyDescent="0.3">
      <c r="B20" s="72">
        <v>20</v>
      </c>
      <c r="C20" s="120" t="s">
        <v>203</v>
      </c>
      <c r="D20" s="120"/>
      <c r="E20" s="473"/>
      <c r="F20" s="474"/>
      <c r="G20" s="114" t="str">
        <f t="shared" si="0"/>
        <v/>
      </c>
    </row>
    <row r="21" spans="2:7" ht="21.6" customHeight="1" x14ac:dyDescent="0.3">
      <c r="B21" s="72">
        <v>21</v>
      </c>
      <c r="C21" s="120" t="s">
        <v>281</v>
      </c>
      <c r="D21" s="120"/>
      <c r="E21" s="473"/>
      <c r="F21" s="474"/>
      <c r="G21" s="114" t="str">
        <f t="shared" si="0"/>
        <v/>
      </c>
    </row>
    <row r="22" spans="2:7" ht="21.6" customHeight="1" x14ac:dyDescent="0.3">
      <c r="B22" s="72">
        <v>22</v>
      </c>
      <c r="C22" s="122" t="s">
        <v>1074</v>
      </c>
      <c r="D22" s="123" t="str">
        <f>IF(AND('CUADRO 13'!F15="Sí",OR(E22="",E22=0)),"***",IF(AND(E22&gt;0,OR('CUADRO 13'!F15="No",'CUADRO 13'!F15="")),"++",""))</f>
        <v/>
      </c>
      <c r="E22" s="475"/>
      <c r="F22" s="476"/>
      <c r="G22" s="114" t="str">
        <f t="shared" si="0"/>
        <v/>
      </c>
    </row>
    <row r="23" spans="2:7" ht="21.6" customHeight="1" thickBot="1" x14ac:dyDescent="0.35">
      <c r="B23" s="72">
        <v>23</v>
      </c>
      <c r="C23" s="124" t="s">
        <v>446</v>
      </c>
      <c r="D23" s="124"/>
      <c r="E23" s="477"/>
      <c r="F23" s="478"/>
      <c r="G23" s="114" t="str">
        <f t="shared" si="0"/>
        <v/>
      </c>
    </row>
    <row r="24" spans="2:7" ht="15" thickTop="1" x14ac:dyDescent="0.3">
      <c r="B24" s="72">
        <v>24</v>
      </c>
      <c r="C24" s="125" t="str">
        <f>IF(D16="**","** En el Cuadro 10 indicó que se cuenta con Servicio de Biblioteca, pero no indica espacio físico en este cuadro.","")</f>
        <v/>
      </c>
      <c r="E24" s="26"/>
      <c r="F24" s="126"/>
      <c r="G24" s="127"/>
    </row>
    <row r="25" spans="2:7" x14ac:dyDescent="0.3">
      <c r="B25" s="72">
        <v>25</v>
      </c>
      <c r="C25" s="125" t="str">
        <f>IF(D16="/**/","/**/ Indicó espacio físico para Biblioteca, pero no indica Servicio de biblioteca en el Cuadro 10.","")</f>
        <v/>
      </c>
      <c r="E25" s="26"/>
      <c r="F25" s="126"/>
      <c r="G25" s="127"/>
    </row>
    <row r="26" spans="2:7" x14ac:dyDescent="0.3">
      <c r="B26" s="72">
        <v>26</v>
      </c>
      <c r="C26" s="125" t="str">
        <f>IF(D22="***","*** Indicó que cuentan con Sala de Lactancia en el Cuadro 13, pero no indica espacio físico.",(IF(D22="++","++ Indicó datos en espacio físico, pero en el Cuadro 13, seleccionó la opción No o la dejó en blanco.","")))</f>
        <v/>
      </c>
    </row>
    <row r="27" spans="2:7" x14ac:dyDescent="0.3">
      <c r="B27" s="72">
        <v>27</v>
      </c>
    </row>
    <row r="28" spans="2:7" ht="16.2" x14ac:dyDescent="0.3">
      <c r="B28" s="72">
        <v>28</v>
      </c>
      <c r="C28" s="92" t="s">
        <v>193</v>
      </c>
    </row>
    <row r="29" spans="2:7" x14ac:dyDescent="0.3">
      <c r="B29" s="72">
        <v>29</v>
      </c>
      <c r="C29" s="719"/>
      <c r="D29" s="730"/>
      <c r="E29" s="730"/>
      <c r="F29" s="720"/>
    </row>
    <row r="30" spans="2:7" x14ac:dyDescent="0.3">
      <c r="C30" s="721"/>
      <c r="D30" s="731"/>
      <c r="E30" s="731"/>
      <c r="F30" s="722"/>
    </row>
    <row r="31" spans="2:7" x14ac:dyDescent="0.3">
      <c r="C31" s="721"/>
      <c r="D31" s="731"/>
      <c r="E31" s="731"/>
      <c r="F31" s="722"/>
    </row>
    <row r="32" spans="2:7" x14ac:dyDescent="0.3">
      <c r="C32" s="721"/>
      <c r="D32" s="731"/>
      <c r="E32" s="731"/>
      <c r="F32" s="722"/>
    </row>
    <row r="33" spans="3:6" x14ac:dyDescent="0.3">
      <c r="C33" s="721"/>
      <c r="D33" s="731"/>
      <c r="E33" s="731"/>
      <c r="F33" s="722"/>
    </row>
    <row r="34" spans="3:6" x14ac:dyDescent="0.3">
      <c r="C34" s="721"/>
      <c r="D34" s="731"/>
      <c r="E34" s="731"/>
      <c r="F34" s="722"/>
    </row>
    <row r="35" spans="3:6" x14ac:dyDescent="0.3">
      <c r="C35" s="723"/>
      <c r="D35" s="732"/>
      <c r="E35" s="732"/>
      <c r="F35" s="724"/>
    </row>
  </sheetData>
  <sheetProtection algorithmName="SHA-512" hashValue="N77Ab49MxG16wkIcAtESyRSeczc3Z0CZcTSRXqDWwgTBBrtFoHvWp8hcufx1M6GUzjo4fi6GpcyNK8QMLXjyrA==" saltValue="gmJaWIE4U3lWDSRZZOsE/w==" spinCount="100000" sheet="1" objects="1" scenarios="1" sort="0" autoFilter="0" pivotTables="0"/>
  <mergeCells count="2">
    <mergeCell ref="C2:F2"/>
    <mergeCell ref="C29:F35"/>
  </mergeCells>
  <conditionalFormatting sqref="E4:F4">
    <cfRule type="cellIs" dxfId="4" priority="4" operator="equal">
      <formula>0</formula>
    </cfRule>
  </conditionalFormatting>
  <conditionalFormatting sqref="E6:F6">
    <cfRule type="cellIs" dxfId="3" priority="5" operator="equal">
      <formula>0</formula>
    </cfRule>
  </conditionalFormatting>
  <conditionalFormatting sqref="G5 G7:G23">
    <cfRule type="cellIs" dxfId="2" priority="3" operator="equal">
      <formula>"Error!"</formula>
    </cfRule>
  </conditionalFormatting>
  <dataValidations count="1">
    <dataValidation type="whole" operator="greaterThanOrEqual" allowBlank="1" showInputMessage="1" showErrorMessage="1" sqref="F24:G25 E4:F23" xr:uid="{0E44343F-B115-4209-BABE-A96E73BA2F91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76" orientation="landscape" r:id="rId1"/>
  <headerFooter scaleWithDoc="0">
    <oddHeader>&amp;C&amp;G</oddHeader>
    <oddFooter>&amp;R&amp;"Gentium Basic,Normal"&amp;A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5F0AB-E8C2-4A94-91AC-4D6128D2792D}">
  <sheetPr codeName="Hoja2"/>
  <dimension ref="B4:C237"/>
  <sheetViews>
    <sheetView topLeftCell="A43" workbookViewId="0">
      <selection activeCell="B6" sqref="B6:B237"/>
    </sheetView>
  </sheetViews>
  <sheetFormatPr baseColWidth="10" defaultRowHeight="14.4" x14ac:dyDescent="0.3"/>
  <sheetData>
    <row r="4" spans="2:3" x14ac:dyDescent="0.3">
      <c r="C4" s="43" t="s">
        <v>21</v>
      </c>
    </row>
    <row r="5" spans="2:3" x14ac:dyDescent="0.3">
      <c r="C5" s="44" t="s">
        <v>320</v>
      </c>
    </row>
    <row r="6" spans="2:3" x14ac:dyDescent="0.3">
      <c r="B6" t="str">
        <f>IF(C6=C5,"XX","")</f>
        <v/>
      </c>
      <c r="C6" s="42" t="s">
        <v>226</v>
      </c>
    </row>
    <row r="7" spans="2:3" x14ac:dyDescent="0.3">
      <c r="B7" t="str">
        <f t="shared" ref="B7:B70" si="0">IF(C7=C6,"XX","")</f>
        <v/>
      </c>
      <c r="C7" s="42" t="s">
        <v>232</v>
      </c>
    </row>
    <row r="8" spans="2:3" x14ac:dyDescent="0.3">
      <c r="B8" t="str">
        <f t="shared" si="0"/>
        <v/>
      </c>
      <c r="C8" s="42" t="s">
        <v>368</v>
      </c>
    </row>
    <row r="9" spans="2:3" x14ac:dyDescent="0.3">
      <c r="B9" t="str">
        <f t="shared" si="0"/>
        <v/>
      </c>
      <c r="C9" s="42" t="s">
        <v>1023</v>
      </c>
    </row>
    <row r="10" spans="2:3" x14ac:dyDescent="0.3">
      <c r="B10" t="str">
        <f t="shared" si="0"/>
        <v/>
      </c>
      <c r="C10" s="42" t="s">
        <v>381</v>
      </c>
    </row>
    <row r="11" spans="2:3" x14ac:dyDescent="0.3">
      <c r="B11" t="str">
        <f t="shared" si="0"/>
        <v/>
      </c>
      <c r="C11" s="42" t="s">
        <v>394</v>
      </c>
    </row>
    <row r="12" spans="2:3" x14ac:dyDescent="0.3">
      <c r="B12" t="str">
        <f t="shared" si="0"/>
        <v/>
      </c>
      <c r="C12" s="42" t="s">
        <v>383</v>
      </c>
    </row>
    <row r="13" spans="2:3" x14ac:dyDescent="0.3">
      <c r="B13" t="str">
        <f t="shared" si="0"/>
        <v/>
      </c>
      <c r="C13" s="42" t="s">
        <v>255</v>
      </c>
    </row>
    <row r="14" spans="2:3" x14ac:dyDescent="0.3">
      <c r="B14" t="str">
        <f t="shared" si="0"/>
        <v/>
      </c>
      <c r="C14" s="42" t="s">
        <v>318</v>
      </c>
    </row>
    <row r="15" spans="2:3" x14ac:dyDescent="0.3">
      <c r="B15" t="str">
        <f t="shared" si="0"/>
        <v/>
      </c>
      <c r="C15" s="42" t="s">
        <v>419</v>
      </c>
    </row>
    <row r="16" spans="2:3" x14ac:dyDescent="0.3">
      <c r="B16" t="str">
        <f t="shared" si="0"/>
        <v/>
      </c>
      <c r="C16" s="42" t="s">
        <v>259</v>
      </c>
    </row>
    <row r="17" spans="2:3" x14ac:dyDescent="0.3">
      <c r="B17" t="str">
        <f t="shared" si="0"/>
        <v/>
      </c>
      <c r="C17" s="42" t="s">
        <v>396</v>
      </c>
    </row>
    <row r="18" spans="2:3" x14ac:dyDescent="0.3">
      <c r="B18" t="str">
        <f t="shared" si="0"/>
        <v/>
      </c>
      <c r="C18" s="42" t="s">
        <v>421</v>
      </c>
    </row>
    <row r="19" spans="2:3" x14ac:dyDescent="0.3">
      <c r="B19" t="str">
        <f t="shared" si="0"/>
        <v/>
      </c>
      <c r="C19" s="42" t="s">
        <v>349</v>
      </c>
    </row>
    <row r="20" spans="2:3" x14ac:dyDescent="0.3">
      <c r="B20" t="str">
        <f t="shared" si="0"/>
        <v/>
      </c>
      <c r="C20" s="42" t="s">
        <v>1572</v>
      </c>
    </row>
    <row r="21" spans="2:3" x14ac:dyDescent="0.3">
      <c r="B21" t="str">
        <f t="shared" si="0"/>
        <v/>
      </c>
      <c r="C21" s="42" t="s">
        <v>315</v>
      </c>
    </row>
    <row r="22" spans="2:3" x14ac:dyDescent="0.3">
      <c r="B22" t="str">
        <f t="shared" si="0"/>
        <v/>
      </c>
      <c r="C22" s="42" t="s">
        <v>475</v>
      </c>
    </row>
    <row r="23" spans="2:3" x14ac:dyDescent="0.3">
      <c r="B23" t="str">
        <f t="shared" si="0"/>
        <v/>
      </c>
      <c r="C23" s="42" t="s">
        <v>380</v>
      </c>
    </row>
    <row r="24" spans="2:3" x14ac:dyDescent="0.3">
      <c r="B24" t="str">
        <f t="shared" si="0"/>
        <v/>
      </c>
      <c r="C24" s="42" t="s">
        <v>413</v>
      </c>
    </row>
    <row r="25" spans="2:3" x14ac:dyDescent="0.3">
      <c r="B25" t="str">
        <f t="shared" si="0"/>
        <v/>
      </c>
      <c r="C25" s="42" t="s">
        <v>370</v>
      </c>
    </row>
    <row r="26" spans="2:3" x14ac:dyDescent="0.3">
      <c r="B26" t="str">
        <f t="shared" si="0"/>
        <v/>
      </c>
      <c r="C26" s="42" t="s">
        <v>1704</v>
      </c>
    </row>
    <row r="27" spans="2:3" x14ac:dyDescent="0.3">
      <c r="B27" t="str">
        <f t="shared" si="0"/>
        <v/>
      </c>
      <c r="C27" s="42" t="s">
        <v>1736</v>
      </c>
    </row>
    <row r="28" spans="2:3" x14ac:dyDescent="0.3">
      <c r="B28" t="str">
        <f t="shared" si="0"/>
        <v/>
      </c>
      <c r="C28" s="42" t="s">
        <v>1747</v>
      </c>
    </row>
    <row r="29" spans="2:3" x14ac:dyDescent="0.3">
      <c r="B29" t="str">
        <f t="shared" si="0"/>
        <v/>
      </c>
      <c r="C29" s="42" t="s">
        <v>250</v>
      </c>
    </row>
    <row r="30" spans="2:3" x14ac:dyDescent="0.3">
      <c r="B30" t="str">
        <f t="shared" si="0"/>
        <v/>
      </c>
      <c r="C30" s="42" t="s">
        <v>478</v>
      </c>
    </row>
    <row r="31" spans="2:3" x14ac:dyDescent="0.3">
      <c r="B31" t="str">
        <f t="shared" si="0"/>
        <v/>
      </c>
      <c r="C31" s="42" t="s">
        <v>375</v>
      </c>
    </row>
    <row r="32" spans="2:3" x14ac:dyDescent="0.3">
      <c r="B32" t="str">
        <f t="shared" si="0"/>
        <v/>
      </c>
      <c r="C32" s="42" t="s">
        <v>314</v>
      </c>
    </row>
    <row r="33" spans="2:3" x14ac:dyDescent="0.3">
      <c r="B33" t="str">
        <f t="shared" si="0"/>
        <v/>
      </c>
      <c r="C33" s="42" t="s">
        <v>286</v>
      </c>
    </row>
    <row r="34" spans="2:3" x14ac:dyDescent="0.3">
      <c r="B34" t="str">
        <f t="shared" si="0"/>
        <v/>
      </c>
      <c r="C34" s="42" t="s">
        <v>223</v>
      </c>
    </row>
    <row r="35" spans="2:3" x14ac:dyDescent="0.3">
      <c r="B35" t="str">
        <f t="shared" si="0"/>
        <v/>
      </c>
      <c r="C35" s="42" t="s">
        <v>371</v>
      </c>
    </row>
    <row r="36" spans="2:3" x14ac:dyDescent="0.3">
      <c r="B36" t="str">
        <f t="shared" si="0"/>
        <v/>
      </c>
      <c r="C36" s="42" t="s">
        <v>1017</v>
      </c>
    </row>
    <row r="37" spans="2:3" x14ac:dyDescent="0.3">
      <c r="B37" t="str">
        <f t="shared" si="0"/>
        <v/>
      </c>
      <c r="C37" s="42" t="s">
        <v>482</v>
      </c>
    </row>
    <row r="38" spans="2:3" x14ac:dyDescent="0.3">
      <c r="B38" t="str">
        <f t="shared" si="0"/>
        <v/>
      </c>
      <c r="C38" s="42" t="s">
        <v>945</v>
      </c>
    </row>
    <row r="39" spans="2:3" x14ac:dyDescent="0.3">
      <c r="B39" t="str">
        <f t="shared" si="0"/>
        <v/>
      </c>
      <c r="C39" s="42" t="s">
        <v>397</v>
      </c>
    </row>
    <row r="40" spans="2:3" x14ac:dyDescent="0.3">
      <c r="B40" t="str">
        <f t="shared" si="0"/>
        <v/>
      </c>
      <c r="C40" s="42" t="s">
        <v>424</v>
      </c>
    </row>
    <row r="41" spans="2:3" x14ac:dyDescent="0.3">
      <c r="B41" t="str">
        <f t="shared" si="0"/>
        <v/>
      </c>
      <c r="C41" s="42" t="s">
        <v>1751</v>
      </c>
    </row>
    <row r="42" spans="2:3" x14ac:dyDescent="0.3">
      <c r="B42" t="str">
        <f t="shared" si="0"/>
        <v/>
      </c>
      <c r="C42" s="42" t="s">
        <v>420</v>
      </c>
    </row>
    <row r="43" spans="2:3" x14ac:dyDescent="0.3">
      <c r="B43" t="str">
        <f t="shared" si="0"/>
        <v/>
      </c>
      <c r="C43" s="42" t="s">
        <v>1021</v>
      </c>
    </row>
    <row r="44" spans="2:3" x14ac:dyDescent="0.3">
      <c r="B44" t="str">
        <f t="shared" si="0"/>
        <v/>
      </c>
      <c r="C44" s="42" t="s">
        <v>1749</v>
      </c>
    </row>
    <row r="45" spans="2:3" x14ac:dyDescent="0.3">
      <c r="B45" t="str">
        <f t="shared" si="0"/>
        <v/>
      </c>
      <c r="C45" s="42" t="s">
        <v>946</v>
      </c>
    </row>
    <row r="46" spans="2:3" x14ac:dyDescent="0.3">
      <c r="B46" t="str">
        <f t="shared" si="0"/>
        <v/>
      </c>
      <c r="C46" s="42" t="s">
        <v>440</v>
      </c>
    </row>
    <row r="47" spans="2:3" x14ac:dyDescent="0.3">
      <c r="B47" t="str">
        <f t="shared" si="0"/>
        <v/>
      </c>
      <c r="C47" s="42" t="s">
        <v>437</v>
      </c>
    </row>
    <row r="48" spans="2:3" x14ac:dyDescent="0.3">
      <c r="B48" t="str">
        <f t="shared" si="0"/>
        <v/>
      </c>
      <c r="C48" s="42" t="s">
        <v>435</v>
      </c>
    </row>
    <row r="49" spans="2:3" x14ac:dyDescent="0.3">
      <c r="B49" t="str">
        <f t="shared" si="0"/>
        <v/>
      </c>
      <c r="C49" s="42" t="s">
        <v>1746</v>
      </c>
    </row>
    <row r="50" spans="2:3" x14ac:dyDescent="0.3">
      <c r="B50" t="str">
        <f t="shared" si="0"/>
        <v/>
      </c>
      <c r="C50" s="42" t="s">
        <v>401</v>
      </c>
    </row>
    <row r="51" spans="2:3" x14ac:dyDescent="0.3">
      <c r="B51" t="str">
        <f t="shared" si="0"/>
        <v/>
      </c>
      <c r="C51" s="42" t="s">
        <v>416</v>
      </c>
    </row>
    <row r="52" spans="2:3" x14ac:dyDescent="0.3">
      <c r="B52" t="str">
        <f t="shared" si="0"/>
        <v/>
      </c>
      <c r="C52" s="42" t="s">
        <v>494</v>
      </c>
    </row>
    <row r="53" spans="2:3" x14ac:dyDescent="0.3">
      <c r="B53" t="str">
        <f t="shared" si="0"/>
        <v/>
      </c>
      <c r="C53" s="42" t="s">
        <v>1244</v>
      </c>
    </row>
    <row r="54" spans="2:3" x14ac:dyDescent="0.3">
      <c r="B54" t="str">
        <f t="shared" si="0"/>
        <v/>
      </c>
      <c r="C54" s="42" t="s">
        <v>309</v>
      </c>
    </row>
    <row r="55" spans="2:3" x14ac:dyDescent="0.3">
      <c r="B55" t="str">
        <f t="shared" si="0"/>
        <v/>
      </c>
      <c r="C55" s="42" t="s">
        <v>939</v>
      </c>
    </row>
    <row r="56" spans="2:3" x14ac:dyDescent="0.3">
      <c r="B56" t="str">
        <f t="shared" si="0"/>
        <v/>
      </c>
      <c r="C56" s="42" t="s">
        <v>942</v>
      </c>
    </row>
    <row r="57" spans="2:3" x14ac:dyDescent="0.3">
      <c r="B57" t="str">
        <f t="shared" si="0"/>
        <v/>
      </c>
      <c r="C57" s="42" t="s">
        <v>935</v>
      </c>
    </row>
    <row r="58" spans="2:3" x14ac:dyDescent="0.3">
      <c r="B58" t="str">
        <f t="shared" si="0"/>
        <v/>
      </c>
      <c r="C58" s="42" t="s">
        <v>936</v>
      </c>
    </row>
    <row r="59" spans="2:3" x14ac:dyDescent="0.3">
      <c r="B59" t="str">
        <f t="shared" si="0"/>
        <v/>
      </c>
      <c r="C59" s="42" t="s">
        <v>324</v>
      </c>
    </row>
    <row r="60" spans="2:3" x14ac:dyDescent="0.3">
      <c r="B60" t="str">
        <f t="shared" si="0"/>
        <v/>
      </c>
      <c r="C60" s="42" t="s">
        <v>934</v>
      </c>
    </row>
    <row r="61" spans="2:3" x14ac:dyDescent="0.3">
      <c r="B61" t="str">
        <f t="shared" si="0"/>
        <v/>
      </c>
      <c r="C61" s="42" t="s">
        <v>303</v>
      </c>
    </row>
    <row r="62" spans="2:3" x14ac:dyDescent="0.3">
      <c r="B62" t="str">
        <f t="shared" si="0"/>
        <v/>
      </c>
      <c r="C62" s="42" t="s">
        <v>951</v>
      </c>
    </row>
    <row r="63" spans="2:3" x14ac:dyDescent="0.3">
      <c r="B63" t="str">
        <f t="shared" si="0"/>
        <v/>
      </c>
      <c r="C63" s="42" t="s">
        <v>1571</v>
      </c>
    </row>
    <row r="64" spans="2:3" x14ac:dyDescent="0.3">
      <c r="B64" t="str">
        <f t="shared" si="0"/>
        <v/>
      </c>
      <c r="C64" s="42" t="s">
        <v>294</v>
      </c>
    </row>
    <row r="65" spans="2:3" x14ac:dyDescent="0.3">
      <c r="B65" t="str">
        <f t="shared" si="0"/>
        <v/>
      </c>
      <c r="C65" s="42" t="s">
        <v>374</v>
      </c>
    </row>
    <row r="66" spans="2:3" x14ac:dyDescent="0.3">
      <c r="B66" t="str">
        <f t="shared" si="0"/>
        <v/>
      </c>
      <c r="C66" s="42" t="s">
        <v>1099</v>
      </c>
    </row>
    <row r="67" spans="2:3" x14ac:dyDescent="0.3">
      <c r="B67" t="str">
        <f t="shared" si="0"/>
        <v/>
      </c>
      <c r="C67" s="42" t="s">
        <v>476</v>
      </c>
    </row>
    <row r="68" spans="2:3" x14ac:dyDescent="0.3">
      <c r="B68" t="str">
        <f t="shared" si="0"/>
        <v/>
      </c>
      <c r="C68" s="42" t="s">
        <v>481</v>
      </c>
    </row>
    <row r="69" spans="2:3" x14ac:dyDescent="0.3">
      <c r="B69" t="str">
        <f t="shared" si="0"/>
        <v/>
      </c>
      <c r="C69" s="42" t="s">
        <v>325</v>
      </c>
    </row>
    <row r="70" spans="2:3" x14ac:dyDescent="0.3">
      <c r="B70" t="str">
        <f t="shared" si="0"/>
        <v/>
      </c>
      <c r="C70" s="42" t="s">
        <v>308</v>
      </c>
    </row>
    <row r="71" spans="2:3" x14ac:dyDescent="0.3">
      <c r="B71" t="str">
        <f t="shared" ref="B71:B134" si="1">IF(C71=C70,"XX","")</f>
        <v/>
      </c>
      <c r="C71" s="42" t="s">
        <v>441</v>
      </c>
    </row>
    <row r="72" spans="2:3" x14ac:dyDescent="0.3">
      <c r="B72" t="str">
        <f t="shared" si="1"/>
        <v/>
      </c>
      <c r="C72" s="42" t="s">
        <v>933</v>
      </c>
    </row>
    <row r="73" spans="2:3" x14ac:dyDescent="0.3">
      <c r="B73" t="str">
        <f t="shared" si="1"/>
        <v/>
      </c>
      <c r="C73" s="42" t="s">
        <v>306</v>
      </c>
    </row>
    <row r="74" spans="2:3" x14ac:dyDescent="0.3">
      <c r="B74" t="str">
        <f t="shared" si="1"/>
        <v/>
      </c>
      <c r="C74" s="42" t="s">
        <v>932</v>
      </c>
    </row>
    <row r="75" spans="2:3" x14ac:dyDescent="0.3">
      <c r="B75" t="str">
        <f t="shared" si="1"/>
        <v/>
      </c>
      <c r="C75" s="42" t="s">
        <v>305</v>
      </c>
    </row>
    <row r="76" spans="2:3" x14ac:dyDescent="0.3">
      <c r="B76" t="str">
        <f t="shared" si="1"/>
        <v/>
      </c>
      <c r="C76" s="42" t="s">
        <v>292</v>
      </c>
    </row>
    <row r="77" spans="2:3" x14ac:dyDescent="0.3">
      <c r="B77" t="str">
        <f t="shared" si="1"/>
        <v/>
      </c>
      <c r="C77" s="42" t="s">
        <v>393</v>
      </c>
    </row>
    <row r="78" spans="2:3" x14ac:dyDescent="0.3">
      <c r="B78" t="str">
        <f t="shared" si="1"/>
        <v/>
      </c>
      <c r="C78" s="42" t="s">
        <v>297</v>
      </c>
    </row>
    <row r="79" spans="2:3" x14ac:dyDescent="0.3">
      <c r="B79" t="str">
        <f t="shared" si="1"/>
        <v/>
      </c>
      <c r="C79" s="42" t="s">
        <v>295</v>
      </c>
    </row>
    <row r="80" spans="2:3" x14ac:dyDescent="0.3">
      <c r="B80" t="str">
        <f t="shared" si="1"/>
        <v/>
      </c>
      <c r="C80" s="42" t="s">
        <v>300</v>
      </c>
    </row>
    <row r="81" spans="2:3" x14ac:dyDescent="0.3">
      <c r="B81" t="str">
        <f t="shared" si="1"/>
        <v/>
      </c>
      <c r="C81" s="42" t="s">
        <v>227</v>
      </c>
    </row>
    <row r="82" spans="2:3" x14ac:dyDescent="0.3">
      <c r="B82" t="str">
        <f t="shared" si="1"/>
        <v/>
      </c>
      <c r="C82" s="42" t="s">
        <v>471</v>
      </c>
    </row>
    <row r="83" spans="2:3" x14ac:dyDescent="0.3">
      <c r="B83" t="str">
        <f t="shared" si="1"/>
        <v/>
      </c>
      <c r="C83" s="42" t="s">
        <v>1230</v>
      </c>
    </row>
    <row r="84" spans="2:3" x14ac:dyDescent="0.3">
      <c r="B84" t="str">
        <f t="shared" si="1"/>
        <v/>
      </c>
      <c r="C84" s="42" t="s">
        <v>293</v>
      </c>
    </row>
    <row r="85" spans="2:3" x14ac:dyDescent="0.3">
      <c r="B85" t="str">
        <f t="shared" si="1"/>
        <v/>
      </c>
      <c r="C85" s="42" t="s">
        <v>1015</v>
      </c>
    </row>
    <row r="86" spans="2:3" x14ac:dyDescent="0.3">
      <c r="B86" t="str">
        <f t="shared" si="1"/>
        <v/>
      </c>
      <c r="C86" s="42" t="s">
        <v>337</v>
      </c>
    </row>
    <row r="87" spans="2:3" x14ac:dyDescent="0.3">
      <c r="B87" t="str">
        <f t="shared" si="1"/>
        <v/>
      </c>
      <c r="C87" s="42" t="s">
        <v>322</v>
      </c>
    </row>
    <row r="88" spans="2:3" x14ac:dyDescent="0.3">
      <c r="B88" t="str">
        <f t="shared" si="1"/>
        <v/>
      </c>
      <c r="C88" s="42" t="s">
        <v>321</v>
      </c>
    </row>
    <row r="89" spans="2:3" x14ac:dyDescent="0.3">
      <c r="B89" t="str">
        <f t="shared" si="1"/>
        <v/>
      </c>
      <c r="C89" s="42" t="s">
        <v>307</v>
      </c>
    </row>
    <row r="90" spans="2:3" x14ac:dyDescent="0.3">
      <c r="B90" t="str">
        <f t="shared" si="1"/>
        <v/>
      </c>
      <c r="C90" s="42" t="s">
        <v>1737</v>
      </c>
    </row>
    <row r="91" spans="2:3" x14ac:dyDescent="0.3">
      <c r="B91" t="str">
        <f t="shared" si="1"/>
        <v/>
      </c>
      <c r="C91" s="42" t="s">
        <v>317</v>
      </c>
    </row>
    <row r="92" spans="2:3" x14ac:dyDescent="0.3">
      <c r="B92" t="str">
        <f t="shared" si="1"/>
        <v/>
      </c>
      <c r="C92" s="42" t="s">
        <v>1018</v>
      </c>
    </row>
    <row r="93" spans="2:3" x14ac:dyDescent="0.3">
      <c r="B93" t="str">
        <f t="shared" si="1"/>
        <v/>
      </c>
      <c r="C93" s="42" t="s">
        <v>954</v>
      </c>
    </row>
    <row r="94" spans="2:3" x14ac:dyDescent="0.3">
      <c r="B94" t="str">
        <f t="shared" si="1"/>
        <v/>
      </c>
      <c r="C94" s="42" t="s">
        <v>243</v>
      </c>
    </row>
    <row r="95" spans="2:3" x14ac:dyDescent="0.3">
      <c r="B95" t="str">
        <f t="shared" si="1"/>
        <v/>
      </c>
      <c r="C95" s="42" t="s">
        <v>251</v>
      </c>
    </row>
    <row r="96" spans="2:3" x14ac:dyDescent="0.3">
      <c r="B96" t="str">
        <f t="shared" si="1"/>
        <v/>
      </c>
      <c r="C96" s="42" t="s">
        <v>399</v>
      </c>
    </row>
    <row r="97" spans="2:3" x14ac:dyDescent="0.3">
      <c r="B97" t="str">
        <f t="shared" si="1"/>
        <v/>
      </c>
      <c r="C97" s="42" t="s">
        <v>947</v>
      </c>
    </row>
    <row r="98" spans="2:3" x14ac:dyDescent="0.3">
      <c r="B98" t="str">
        <f t="shared" si="1"/>
        <v/>
      </c>
      <c r="C98" s="42" t="s">
        <v>248</v>
      </c>
    </row>
    <row r="99" spans="2:3" x14ac:dyDescent="0.3">
      <c r="B99" t="str">
        <f t="shared" si="1"/>
        <v/>
      </c>
      <c r="C99" s="42" t="s">
        <v>388</v>
      </c>
    </row>
    <row r="100" spans="2:3" x14ac:dyDescent="0.3">
      <c r="B100" t="str">
        <f t="shared" si="1"/>
        <v/>
      </c>
      <c r="C100" s="42" t="s">
        <v>414</v>
      </c>
    </row>
    <row r="101" spans="2:3" x14ac:dyDescent="0.3">
      <c r="B101" t="str">
        <f t="shared" si="1"/>
        <v/>
      </c>
      <c r="C101" s="42" t="s">
        <v>480</v>
      </c>
    </row>
    <row r="102" spans="2:3" x14ac:dyDescent="0.3">
      <c r="B102" t="str">
        <f t="shared" si="1"/>
        <v/>
      </c>
      <c r="C102" s="42" t="s">
        <v>244</v>
      </c>
    </row>
    <row r="103" spans="2:3" x14ac:dyDescent="0.3">
      <c r="B103" t="str">
        <f t="shared" si="1"/>
        <v/>
      </c>
      <c r="C103" s="42" t="s">
        <v>474</v>
      </c>
    </row>
    <row r="104" spans="2:3" x14ac:dyDescent="0.3">
      <c r="B104" t="str">
        <f t="shared" si="1"/>
        <v/>
      </c>
      <c r="C104" s="42" t="s">
        <v>242</v>
      </c>
    </row>
    <row r="105" spans="2:3" x14ac:dyDescent="0.3">
      <c r="B105" t="str">
        <f t="shared" si="1"/>
        <v/>
      </c>
      <c r="C105" s="42" t="s">
        <v>402</v>
      </c>
    </row>
    <row r="106" spans="2:3" x14ac:dyDescent="0.3">
      <c r="B106" t="str">
        <f t="shared" si="1"/>
        <v/>
      </c>
      <c r="C106" s="42" t="s">
        <v>237</v>
      </c>
    </row>
    <row r="107" spans="2:3" x14ac:dyDescent="0.3">
      <c r="B107" t="str">
        <f t="shared" si="1"/>
        <v/>
      </c>
      <c r="C107" s="42" t="s">
        <v>331</v>
      </c>
    </row>
    <row r="108" spans="2:3" x14ac:dyDescent="0.3">
      <c r="B108" t="str">
        <f t="shared" si="1"/>
        <v/>
      </c>
      <c r="C108" s="42" t="s">
        <v>387</v>
      </c>
    </row>
    <row r="109" spans="2:3" x14ac:dyDescent="0.3">
      <c r="B109" t="str">
        <f t="shared" si="1"/>
        <v/>
      </c>
      <c r="C109" s="42" t="s">
        <v>313</v>
      </c>
    </row>
    <row r="110" spans="2:3" x14ac:dyDescent="0.3">
      <c r="B110" t="str">
        <f t="shared" si="1"/>
        <v/>
      </c>
      <c r="C110" s="42" t="s">
        <v>950</v>
      </c>
    </row>
    <row r="111" spans="2:3" x14ac:dyDescent="0.3">
      <c r="B111" t="str">
        <f t="shared" si="1"/>
        <v/>
      </c>
      <c r="C111" s="42" t="s">
        <v>335</v>
      </c>
    </row>
    <row r="112" spans="2:3" x14ac:dyDescent="0.3">
      <c r="B112" t="str">
        <f t="shared" si="1"/>
        <v/>
      </c>
      <c r="C112" s="42" t="s">
        <v>379</v>
      </c>
    </row>
    <row r="113" spans="2:3" x14ac:dyDescent="0.3">
      <c r="B113" t="str">
        <f t="shared" si="1"/>
        <v/>
      </c>
      <c r="C113" s="42" t="s">
        <v>366</v>
      </c>
    </row>
    <row r="114" spans="2:3" x14ac:dyDescent="0.3">
      <c r="B114" t="str">
        <f t="shared" si="1"/>
        <v/>
      </c>
      <c r="C114" s="42" t="s">
        <v>372</v>
      </c>
    </row>
    <row r="115" spans="2:3" x14ac:dyDescent="0.3">
      <c r="B115" t="str">
        <f t="shared" si="1"/>
        <v/>
      </c>
      <c r="C115" s="42" t="s">
        <v>245</v>
      </c>
    </row>
    <row r="116" spans="2:3" x14ac:dyDescent="0.3">
      <c r="B116" t="str">
        <f t="shared" si="1"/>
        <v/>
      </c>
      <c r="C116" s="42" t="s">
        <v>1750</v>
      </c>
    </row>
    <row r="117" spans="2:3" x14ac:dyDescent="0.3">
      <c r="B117" t="str">
        <f t="shared" si="1"/>
        <v/>
      </c>
      <c r="C117" s="42" t="s">
        <v>265</v>
      </c>
    </row>
    <row r="118" spans="2:3" x14ac:dyDescent="0.3">
      <c r="B118" t="str">
        <f t="shared" si="1"/>
        <v/>
      </c>
      <c r="C118" s="42" t="s">
        <v>944</v>
      </c>
    </row>
    <row r="119" spans="2:3" x14ac:dyDescent="0.3">
      <c r="B119" t="str">
        <f t="shared" si="1"/>
        <v/>
      </c>
      <c r="C119" s="42" t="s">
        <v>269</v>
      </c>
    </row>
    <row r="120" spans="2:3" x14ac:dyDescent="0.3">
      <c r="B120" t="str">
        <f t="shared" si="1"/>
        <v/>
      </c>
      <c r="C120" s="42" t="s">
        <v>254</v>
      </c>
    </row>
    <row r="121" spans="2:3" x14ac:dyDescent="0.3">
      <c r="B121" t="str">
        <f t="shared" si="1"/>
        <v/>
      </c>
      <c r="C121" s="42" t="s">
        <v>952</v>
      </c>
    </row>
    <row r="122" spans="2:3" x14ac:dyDescent="0.3">
      <c r="B122" t="str">
        <f t="shared" si="1"/>
        <v/>
      </c>
      <c r="C122" s="42" t="s">
        <v>266</v>
      </c>
    </row>
    <row r="123" spans="2:3" x14ac:dyDescent="0.3">
      <c r="B123" t="str">
        <f t="shared" si="1"/>
        <v/>
      </c>
      <c r="C123" s="42" t="s">
        <v>442</v>
      </c>
    </row>
    <row r="124" spans="2:3" x14ac:dyDescent="0.3">
      <c r="B124" t="str">
        <f t="shared" si="1"/>
        <v/>
      </c>
      <c r="C124" s="42" t="s">
        <v>247</v>
      </c>
    </row>
    <row r="125" spans="2:3" x14ac:dyDescent="0.3">
      <c r="B125" t="str">
        <f t="shared" si="1"/>
        <v/>
      </c>
      <c r="C125" s="42" t="s">
        <v>1020</v>
      </c>
    </row>
    <row r="126" spans="2:3" x14ac:dyDescent="0.3">
      <c r="B126" t="str">
        <f t="shared" si="1"/>
        <v/>
      </c>
      <c r="C126" s="42" t="s">
        <v>234</v>
      </c>
    </row>
    <row r="127" spans="2:3" x14ac:dyDescent="0.3">
      <c r="B127" t="str">
        <f t="shared" si="1"/>
        <v/>
      </c>
      <c r="C127" s="42" t="s">
        <v>479</v>
      </c>
    </row>
    <row r="128" spans="2:3" x14ac:dyDescent="0.3">
      <c r="B128" t="str">
        <f t="shared" si="1"/>
        <v/>
      </c>
      <c r="C128" s="42" t="s">
        <v>491</v>
      </c>
    </row>
    <row r="129" spans="2:3" x14ac:dyDescent="0.3">
      <c r="B129" t="str">
        <f t="shared" si="1"/>
        <v/>
      </c>
      <c r="C129" s="42" t="s">
        <v>304</v>
      </c>
    </row>
    <row r="130" spans="2:3" x14ac:dyDescent="0.3">
      <c r="B130" t="str">
        <f t="shared" si="1"/>
        <v/>
      </c>
      <c r="C130" s="42" t="s">
        <v>472</v>
      </c>
    </row>
    <row r="131" spans="2:3" x14ac:dyDescent="0.3">
      <c r="B131" t="str">
        <f t="shared" si="1"/>
        <v/>
      </c>
      <c r="C131" s="42" t="s">
        <v>436</v>
      </c>
    </row>
    <row r="132" spans="2:3" x14ac:dyDescent="0.3">
      <c r="B132" t="str">
        <f t="shared" si="1"/>
        <v/>
      </c>
      <c r="C132" s="42" t="s">
        <v>231</v>
      </c>
    </row>
    <row r="133" spans="2:3" x14ac:dyDescent="0.3">
      <c r="B133" t="str">
        <f t="shared" si="1"/>
        <v/>
      </c>
      <c r="C133" s="42" t="s">
        <v>931</v>
      </c>
    </row>
    <row r="134" spans="2:3" x14ac:dyDescent="0.3">
      <c r="B134" t="str">
        <f t="shared" si="1"/>
        <v/>
      </c>
      <c r="C134" s="42" t="s">
        <v>409</v>
      </c>
    </row>
    <row r="135" spans="2:3" x14ac:dyDescent="0.3">
      <c r="B135" t="str">
        <f t="shared" ref="B135:B198" si="2">IF(C135=C134,"XX","")</f>
        <v/>
      </c>
      <c r="C135" s="42" t="s">
        <v>943</v>
      </c>
    </row>
    <row r="136" spans="2:3" x14ac:dyDescent="0.3">
      <c r="B136" t="str">
        <f t="shared" si="2"/>
        <v/>
      </c>
      <c r="C136" s="42" t="s">
        <v>240</v>
      </c>
    </row>
    <row r="137" spans="2:3" x14ac:dyDescent="0.3">
      <c r="B137" t="str">
        <f t="shared" si="2"/>
        <v/>
      </c>
      <c r="C137" s="42" t="s">
        <v>938</v>
      </c>
    </row>
    <row r="138" spans="2:3" x14ac:dyDescent="0.3">
      <c r="B138" t="str">
        <f t="shared" si="2"/>
        <v/>
      </c>
      <c r="C138" s="42" t="s">
        <v>263</v>
      </c>
    </row>
    <row r="139" spans="2:3" x14ac:dyDescent="0.3">
      <c r="B139" t="str">
        <f t="shared" si="2"/>
        <v/>
      </c>
      <c r="C139" s="42" t="s">
        <v>338</v>
      </c>
    </row>
    <row r="140" spans="2:3" x14ac:dyDescent="0.3">
      <c r="B140" t="str">
        <f t="shared" si="2"/>
        <v/>
      </c>
      <c r="C140" s="42" t="s">
        <v>417</v>
      </c>
    </row>
    <row r="141" spans="2:3" x14ac:dyDescent="0.3">
      <c r="B141" t="str">
        <f t="shared" si="2"/>
        <v/>
      </c>
      <c r="C141" s="42" t="s">
        <v>336</v>
      </c>
    </row>
    <row r="142" spans="2:3" x14ac:dyDescent="0.3">
      <c r="B142" t="str">
        <f t="shared" si="2"/>
        <v/>
      </c>
      <c r="C142" s="42" t="s">
        <v>191</v>
      </c>
    </row>
    <row r="143" spans="2:3" x14ac:dyDescent="0.3">
      <c r="B143" t="str">
        <f t="shared" si="2"/>
        <v/>
      </c>
      <c r="C143" s="42" t="s">
        <v>328</v>
      </c>
    </row>
    <row r="144" spans="2:3" x14ac:dyDescent="0.3">
      <c r="B144" t="str">
        <f t="shared" si="2"/>
        <v/>
      </c>
      <c r="C144" s="42" t="s">
        <v>260</v>
      </c>
    </row>
    <row r="145" spans="2:3" x14ac:dyDescent="0.3">
      <c r="B145" t="str">
        <f t="shared" si="2"/>
        <v/>
      </c>
      <c r="C145" s="42" t="s">
        <v>1748</v>
      </c>
    </row>
    <row r="146" spans="2:3" x14ac:dyDescent="0.3">
      <c r="B146" t="str">
        <f t="shared" si="2"/>
        <v/>
      </c>
      <c r="C146" s="42" t="s">
        <v>302</v>
      </c>
    </row>
    <row r="147" spans="2:3" x14ac:dyDescent="0.3">
      <c r="B147" t="str">
        <f t="shared" si="2"/>
        <v/>
      </c>
      <c r="C147" s="42" t="s">
        <v>261</v>
      </c>
    </row>
    <row r="148" spans="2:3" x14ac:dyDescent="0.3">
      <c r="B148" t="str">
        <f t="shared" si="2"/>
        <v/>
      </c>
      <c r="C148" s="42" t="s">
        <v>339</v>
      </c>
    </row>
    <row r="149" spans="2:3" x14ac:dyDescent="0.3">
      <c r="B149" t="str">
        <f t="shared" si="2"/>
        <v/>
      </c>
      <c r="C149" s="42" t="s">
        <v>384</v>
      </c>
    </row>
    <row r="150" spans="2:3" x14ac:dyDescent="0.3">
      <c r="B150" t="str">
        <f t="shared" si="2"/>
        <v/>
      </c>
      <c r="C150" s="42" t="s">
        <v>1016</v>
      </c>
    </row>
    <row r="151" spans="2:3" x14ac:dyDescent="0.3">
      <c r="B151" t="str">
        <f t="shared" si="2"/>
        <v/>
      </c>
      <c r="C151" s="42" t="s">
        <v>1221</v>
      </c>
    </row>
    <row r="152" spans="2:3" x14ac:dyDescent="0.3">
      <c r="B152" t="str">
        <f t="shared" si="2"/>
        <v/>
      </c>
      <c r="C152" s="42" t="s">
        <v>390</v>
      </c>
    </row>
    <row r="153" spans="2:3" x14ac:dyDescent="0.3">
      <c r="B153" t="str">
        <f t="shared" si="2"/>
        <v/>
      </c>
      <c r="C153" s="42" t="s">
        <v>65</v>
      </c>
    </row>
    <row r="154" spans="2:3" x14ac:dyDescent="0.3">
      <c r="B154" t="str">
        <f t="shared" si="2"/>
        <v/>
      </c>
      <c r="C154" s="42" t="s">
        <v>367</v>
      </c>
    </row>
    <row r="155" spans="2:3" x14ac:dyDescent="0.3">
      <c r="B155" t="str">
        <f t="shared" si="2"/>
        <v/>
      </c>
      <c r="C155" s="42" t="s">
        <v>418</v>
      </c>
    </row>
    <row r="156" spans="2:3" x14ac:dyDescent="0.3">
      <c r="B156" t="str">
        <f t="shared" si="2"/>
        <v/>
      </c>
      <c r="C156" s="42" t="s">
        <v>256</v>
      </c>
    </row>
    <row r="157" spans="2:3" x14ac:dyDescent="0.3">
      <c r="B157" t="str">
        <f t="shared" si="2"/>
        <v/>
      </c>
      <c r="C157" s="42" t="s">
        <v>264</v>
      </c>
    </row>
    <row r="158" spans="2:3" x14ac:dyDescent="0.3">
      <c r="B158" t="str">
        <f t="shared" si="2"/>
        <v/>
      </c>
      <c r="C158" s="42" t="s">
        <v>312</v>
      </c>
    </row>
    <row r="159" spans="2:3" x14ac:dyDescent="0.3">
      <c r="B159" t="str">
        <f t="shared" si="2"/>
        <v/>
      </c>
      <c r="C159" s="42" t="s">
        <v>400</v>
      </c>
    </row>
    <row r="160" spans="2:3" x14ac:dyDescent="0.3">
      <c r="B160" t="str">
        <f t="shared" si="2"/>
        <v/>
      </c>
      <c r="C160" s="42" t="s">
        <v>422</v>
      </c>
    </row>
    <row r="161" spans="2:3" x14ac:dyDescent="0.3">
      <c r="B161" t="str">
        <f t="shared" si="2"/>
        <v/>
      </c>
      <c r="C161" s="42" t="s">
        <v>377</v>
      </c>
    </row>
    <row r="162" spans="2:3" x14ac:dyDescent="0.3">
      <c r="B162" t="str">
        <f t="shared" si="2"/>
        <v/>
      </c>
      <c r="C162" s="42" t="s">
        <v>252</v>
      </c>
    </row>
    <row r="163" spans="2:3" x14ac:dyDescent="0.3">
      <c r="B163" t="str">
        <f t="shared" si="2"/>
        <v/>
      </c>
      <c r="C163" s="42" t="s">
        <v>1024</v>
      </c>
    </row>
    <row r="164" spans="2:3" x14ac:dyDescent="0.3">
      <c r="B164" t="str">
        <f t="shared" si="2"/>
        <v/>
      </c>
      <c r="C164" s="42" t="s">
        <v>1022</v>
      </c>
    </row>
    <row r="165" spans="2:3" x14ac:dyDescent="0.3">
      <c r="B165" t="str">
        <f t="shared" si="2"/>
        <v/>
      </c>
      <c r="C165" s="42" t="s">
        <v>1102</v>
      </c>
    </row>
    <row r="166" spans="2:3" x14ac:dyDescent="0.3">
      <c r="B166" t="str">
        <f t="shared" si="2"/>
        <v/>
      </c>
      <c r="C166" s="42" t="s">
        <v>253</v>
      </c>
    </row>
    <row r="167" spans="2:3" x14ac:dyDescent="0.3">
      <c r="B167" t="str">
        <f t="shared" si="2"/>
        <v/>
      </c>
      <c r="C167" s="42" t="s">
        <v>1492</v>
      </c>
    </row>
    <row r="168" spans="2:3" x14ac:dyDescent="0.3">
      <c r="B168" t="str">
        <f t="shared" si="2"/>
        <v/>
      </c>
      <c r="C168" s="42" t="s">
        <v>268</v>
      </c>
    </row>
    <row r="169" spans="2:3" x14ac:dyDescent="0.3">
      <c r="B169" t="str">
        <f t="shared" si="2"/>
        <v/>
      </c>
      <c r="C169" s="42" t="s">
        <v>369</v>
      </c>
    </row>
    <row r="170" spans="2:3" x14ac:dyDescent="0.3">
      <c r="B170" t="str">
        <f t="shared" si="2"/>
        <v/>
      </c>
      <c r="C170" s="42" t="s">
        <v>233</v>
      </c>
    </row>
    <row r="171" spans="2:3" x14ac:dyDescent="0.3">
      <c r="B171" t="str">
        <f t="shared" si="2"/>
        <v/>
      </c>
      <c r="C171" s="42" t="s">
        <v>373</v>
      </c>
    </row>
    <row r="172" spans="2:3" x14ac:dyDescent="0.3">
      <c r="B172" t="str">
        <f t="shared" si="2"/>
        <v/>
      </c>
      <c r="C172" s="42" t="s">
        <v>326</v>
      </c>
    </row>
    <row r="173" spans="2:3" x14ac:dyDescent="0.3">
      <c r="B173" t="str">
        <f t="shared" si="2"/>
        <v/>
      </c>
      <c r="C173" s="42" t="s">
        <v>1103</v>
      </c>
    </row>
    <row r="174" spans="2:3" x14ac:dyDescent="0.3">
      <c r="B174" t="str">
        <f t="shared" si="2"/>
        <v/>
      </c>
      <c r="C174" s="42" t="s">
        <v>236</v>
      </c>
    </row>
    <row r="175" spans="2:3" x14ac:dyDescent="0.3">
      <c r="B175" t="str">
        <f t="shared" si="2"/>
        <v/>
      </c>
      <c r="C175" s="42" t="s">
        <v>492</v>
      </c>
    </row>
    <row r="176" spans="2:3" x14ac:dyDescent="0.3">
      <c r="B176" t="str">
        <f t="shared" si="2"/>
        <v/>
      </c>
      <c r="C176" s="42" t="s">
        <v>258</v>
      </c>
    </row>
    <row r="177" spans="2:3" x14ac:dyDescent="0.3">
      <c r="B177" t="str">
        <f t="shared" si="2"/>
        <v/>
      </c>
      <c r="C177" s="42" t="s">
        <v>224</v>
      </c>
    </row>
    <row r="178" spans="2:3" x14ac:dyDescent="0.3">
      <c r="B178" t="str">
        <f t="shared" si="2"/>
        <v/>
      </c>
      <c r="C178" s="42" t="s">
        <v>398</v>
      </c>
    </row>
    <row r="179" spans="2:3" x14ac:dyDescent="0.3">
      <c r="B179" t="str">
        <f t="shared" si="2"/>
        <v/>
      </c>
      <c r="C179" s="42" t="s">
        <v>296</v>
      </c>
    </row>
    <row r="180" spans="2:3" x14ac:dyDescent="0.3">
      <c r="B180" t="str">
        <f t="shared" si="2"/>
        <v/>
      </c>
      <c r="C180" s="42" t="s">
        <v>1019</v>
      </c>
    </row>
    <row r="181" spans="2:3" x14ac:dyDescent="0.3">
      <c r="B181" t="str">
        <f t="shared" si="2"/>
        <v/>
      </c>
      <c r="C181" s="42" t="s">
        <v>229</v>
      </c>
    </row>
    <row r="182" spans="2:3" x14ac:dyDescent="0.3">
      <c r="B182" t="str">
        <f t="shared" si="2"/>
        <v/>
      </c>
      <c r="C182" s="42" t="s">
        <v>330</v>
      </c>
    </row>
    <row r="183" spans="2:3" x14ac:dyDescent="0.3">
      <c r="B183" t="str">
        <f t="shared" si="2"/>
        <v/>
      </c>
      <c r="C183" s="42" t="s">
        <v>365</v>
      </c>
    </row>
    <row r="184" spans="2:3" x14ac:dyDescent="0.3">
      <c r="B184" t="str">
        <f t="shared" si="2"/>
        <v/>
      </c>
      <c r="C184" s="42" t="s">
        <v>940</v>
      </c>
    </row>
    <row r="185" spans="2:3" x14ac:dyDescent="0.3">
      <c r="B185" t="str">
        <f t="shared" si="2"/>
        <v/>
      </c>
      <c r="C185" s="42" t="s">
        <v>323</v>
      </c>
    </row>
    <row r="186" spans="2:3" x14ac:dyDescent="0.3">
      <c r="B186" t="str">
        <f t="shared" si="2"/>
        <v/>
      </c>
      <c r="C186" s="42" t="s">
        <v>311</v>
      </c>
    </row>
    <row r="187" spans="2:3" x14ac:dyDescent="0.3">
      <c r="B187" t="str">
        <f t="shared" si="2"/>
        <v/>
      </c>
      <c r="C187" s="42" t="s">
        <v>235</v>
      </c>
    </row>
    <row r="188" spans="2:3" x14ac:dyDescent="0.3">
      <c r="B188" t="str">
        <f t="shared" si="2"/>
        <v/>
      </c>
      <c r="C188" s="42" t="s">
        <v>225</v>
      </c>
    </row>
    <row r="189" spans="2:3" x14ac:dyDescent="0.3">
      <c r="B189" t="str">
        <f t="shared" si="2"/>
        <v/>
      </c>
      <c r="C189" s="42" t="s">
        <v>438</v>
      </c>
    </row>
    <row r="190" spans="2:3" x14ac:dyDescent="0.3">
      <c r="B190" t="str">
        <f t="shared" si="2"/>
        <v/>
      </c>
      <c r="C190" s="42" t="s">
        <v>332</v>
      </c>
    </row>
    <row r="191" spans="2:3" x14ac:dyDescent="0.3">
      <c r="B191" t="str">
        <f t="shared" si="2"/>
        <v/>
      </c>
      <c r="C191" s="42" t="s">
        <v>941</v>
      </c>
    </row>
    <row r="192" spans="2:3" x14ac:dyDescent="0.3">
      <c r="B192" t="str">
        <f t="shared" si="2"/>
        <v/>
      </c>
      <c r="C192" s="42" t="s">
        <v>930</v>
      </c>
    </row>
    <row r="193" spans="2:3" x14ac:dyDescent="0.3">
      <c r="B193" t="str">
        <f t="shared" si="2"/>
        <v/>
      </c>
      <c r="C193" s="42" t="s">
        <v>262</v>
      </c>
    </row>
    <row r="194" spans="2:3" x14ac:dyDescent="0.3">
      <c r="B194" t="str">
        <f t="shared" si="2"/>
        <v/>
      </c>
      <c r="C194" s="42" t="s">
        <v>493</v>
      </c>
    </row>
    <row r="195" spans="2:3" x14ac:dyDescent="0.3">
      <c r="B195" t="str">
        <f t="shared" si="2"/>
        <v/>
      </c>
      <c r="C195" s="42" t="s">
        <v>327</v>
      </c>
    </row>
    <row r="196" spans="2:3" x14ac:dyDescent="0.3">
      <c r="B196" t="str">
        <f t="shared" si="2"/>
        <v/>
      </c>
      <c r="C196" s="42" t="s">
        <v>298</v>
      </c>
    </row>
    <row r="197" spans="2:3" x14ac:dyDescent="0.3">
      <c r="B197" t="str">
        <f t="shared" si="2"/>
        <v/>
      </c>
      <c r="C197" s="42" t="s">
        <v>316</v>
      </c>
    </row>
    <row r="198" spans="2:3" x14ac:dyDescent="0.3">
      <c r="B198" t="str">
        <f t="shared" si="2"/>
        <v/>
      </c>
      <c r="C198" s="42" t="s">
        <v>230</v>
      </c>
    </row>
    <row r="199" spans="2:3" x14ac:dyDescent="0.3">
      <c r="B199" t="str">
        <f t="shared" ref="B199:B237" si="3">IF(C199=C198,"XX","")</f>
        <v/>
      </c>
      <c r="C199" s="42" t="s">
        <v>238</v>
      </c>
    </row>
    <row r="200" spans="2:3" x14ac:dyDescent="0.3">
      <c r="B200" t="str">
        <f t="shared" si="3"/>
        <v/>
      </c>
      <c r="C200" s="42" t="s">
        <v>93</v>
      </c>
    </row>
    <row r="201" spans="2:3" x14ac:dyDescent="0.3">
      <c r="B201" t="str">
        <f t="shared" si="3"/>
        <v/>
      </c>
      <c r="C201" s="42" t="s">
        <v>84</v>
      </c>
    </row>
    <row r="202" spans="2:3" x14ac:dyDescent="0.3">
      <c r="B202" t="str">
        <f t="shared" si="3"/>
        <v/>
      </c>
      <c r="C202" s="42" t="s">
        <v>82</v>
      </c>
    </row>
    <row r="203" spans="2:3" x14ac:dyDescent="0.3">
      <c r="B203" t="str">
        <f t="shared" si="3"/>
        <v/>
      </c>
      <c r="C203" s="42" t="s">
        <v>239</v>
      </c>
    </row>
    <row r="204" spans="2:3" x14ac:dyDescent="0.3">
      <c r="B204" t="str">
        <f t="shared" si="3"/>
        <v/>
      </c>
      <c r="C204" s="42" t="s">
        <v>249</v>
      </c>
    </row>
    <row r="205" spans="2:3" x14ac:dyDescent="0.3">
      <c r="B205" t="str">
        <f t="shared" si="3"/>
        <v/>
      </c>
      <c r="C205" s="42" t="s">
        <v>60</v>
      </c>
    </row>
    <row r="206" spans="2:3" x14ac:dyDescent="0.3">
      <c r="B206" t="str">
        <f t="shared" si="3"/>
        <v/>
      </c>
      <c r="C206" s="42" t="s">
        <v>423</v>
      </c>
    </row>
    <row r="207" spans="2:3" x14ac:dyDescent="0.3">
      <c r="B207" t="str">
        <f t="shared" si="3"/>
        <v/>
      </c>
      <c r="C207" s="42" t="s">
        <v>473</v>
      </c>
    </row>
    <row r="208" spans="2:3" x14ac:dyDescent="0.3">
      <c r="B208" t="str">
        <f t="shared" si="3"/>
        <v/>
      </c>
      <c r="C208" s="42" t="s">
        <v>395</v>
      </c>
    </row>
    <row r="209" spans="2:3" x14ac:dyDescent="0.3">
      <c r="B209" t="str">
        <f t="shared" si="3"/>
        <v/>
      </c>
      <c r="C209" s="42" t="s">
        <v>334</v>
      </c>
    </row>
    <row r="210" spans="2:3" x14ac:dyDescent="0.3">
      <c r="B210" t="str">
        <f t="shared" si="3"/>
        <v/>
      </c>
      <c r="C210" s="42" t="s">
        <v>89</v>
      </c>
    </row>
    <row r="211" spans="2:3" x14ac:dyDescent="0.3">
      <c r="B211" t="str">
        <f t="shared" si="3"/>
        <v/>
      </c>
      <c r="C211" s="42" t="s">
        <v>937</v>
      </c>
    </row>
    <row r="212" spans="2:3" x14ac:dyDescent="0.3">
      <c r="B212" t="str">
        <f t="shared" si="3"/>
        <v/>
      </c>
      <c r="C212" s="42" t="s">
        <v>228</v>
      </c>
    </row>
    <row r="213" spans="2:3" x14ac:dyDescent="0.3">
      <c r="B213" t="str">
        <f t="shared" si="3"/>
        <v/>
      </c>
      <c r="C213" s="42" t="s">
        <v>382</v>
      </c>
    </row>
    <row r="214" spans="2:3" x14ac:dyDescent="0.3">
      <c r="B214" t="str">
        <f t="shared" si="3"/>
        <v/>
      </c>
      <c r="C214" s="42" t="s">
        <v>290</v>
      </c>
    </row>
    <row r="215" spans="2:3" x14ac:dyDescent="0.3">
      <c r="B215" t="str">
        <f t="shared" si="3"/>
        <v/>
      </c>
      <c r="C215" s="42" t="s">
        <v>949</v>
      </c>
    </row>
    <row r="216" spans="2:3" x14ac:dyDescent="0.3">
      <c r="B216" t="str">
        <f t="shared" si="3"/>
        <v/>
      </c>
      <c r="C216" s="42" t="s">
        <v>953</v>
      </c>
    </row>
    <row r="217" spans="2:3" x14ac:dyDescent="0.3">
      <c r="B217" t="str">
        <f t="shared" si="3"/>
        <v/>
      </c>
      <c r="C217" s="42" t="s">
        <v>391</v>
      </c>
    </row>
    <row r="218" spans="2:3" x14ac:dyDescent="0.3">
      <c r="B218" t="str">
        <f t="shared" si="3"/>
        <v/>
      </c>
      <c r="C218" s="42" t="s">
        <v>477</v>
      </c>
    </row>
    <row r="219" spans="2:3" x14ac:dyDescent="0.3">
      <c r="B219" t="str">
        <f t="shared" si="3"/>
        <v/>
      </c>
      <c r="C219" s="42" t="s">
        <v>439</v>
      </c>
    </row>
    <row r="220" spans="2:3" x14ac:dyDescent="0.3">
      <c r="B220" t="str">
        <f t="shared" si="3"/>
        <v/>
      </c>
      <c r="C220" s="42" t="s">
        <v>340</v>
      </c>
    </row>
    <row r="221" spans="2:3" x14ac:dyDescent="0.3">
      <c r="B221" t="str">
        <f t="shared" si="3"/>
        <v/>
      </c>
      <c r="C221" s="42" t="s">
        <v>1104</v>
      </c>
    </row>
    <row r="222" spans="2:3" x14ac:dyDescent="0.3">
      <c r="B222" t="str">
        <f t="shared" si="3"/>
        <v/>
      </c>
      <c r="C222" s="42" t="s">
        <v>378</v>
      </c>
    </row>
    <row r="223" spans="2:3" x14ac:dyDescent="0.3">
      <c r="B223" t="str">
        <f t="shared" si="3"/>
        <v/>
      </c>
      <c r="C223" s="42" t="s">
        <v>246</v>
      </c>
    </row>
    <row r="224" spans="2:3" x14ac:dyDescent="0.3">
      <c r="B224" t="str">
        <f t="shared" si="3"/>
        <v/>
      </c>
      <c r="C224" s="42" t="s">
        <v>443</v>
      </c>
    </row>
    <row r="225" spans="2:3" x14ac:dyDescent="0.3">
      <c r="B225" t="str">
        <f t="shared" si="3"/>
        <v/>
      </c>
      <c r="C225" s="42" t="s">
        <v>376</v>
      </c>
    </row>
    <row r="226" spans="2:3" x14ac:dyDescent="0.3">
      <c r="B226" t="str">
        <f t="shared" si="3"/>
        <v/>
      </c>
      <c r="C226" s="42" t="s">
        <v>91</v>
      </c>
    </row>
    <row r="227" spans="2:3" x14ac:dyDescent="0.3">
      <c r="B227" t="str">
        <f t="shared" si="3"/>
        <v/>
      </c>
      <c r="C227" s="42" t="s">
        <v>415</v>
      </c>
    </row>
    <row r="228" spans="2:3" x14ac:dyDescent="0.3">
      <c r="B228" t="str">
        <f t="shared" si="3"/>
        <v/>
      </c>
      <c r="C228" s="42" t="s">
        <v>287</v>
      </c>
    </row>
    <row r="229" spans="2:3" x14ac:dyDescent="0.3">
      <c r="B229" t="str">
        <f t="shared" si="3"/>
        <v/>
      </c>
      <c r="C229" s="42" t="s">
        <v>333</v>
      </c>
    </row>
    <row r="230" spans="2:3" x14ac:dyDescent="0.3">
      <c r="B230" t="str">
        <f t="shared" si="3"/>
        <v/>
      </c>
      <c r="C230" s="42" t="s">
        <v>386</v>
      </c>
    </row>
    <row r="231" spans="2:3" x14ac:dyDescent="0.3">
      <c r="B231" t="str">
        <f t="shared" si="3"/>
        <v/>
      </c>
      <c r="C231" s="42" t="s">
        <v>310</v>
      </c>
    </row>
    <row r="232" spans="2:3" x14ac:dyDescent="0.3">
      <c r="B232" t="str">
        <f t="shared" si="3"/>
        <v/>
      </c>
      <c r="C232" s="42" t="s">
        <v>385</v>
      </c>
    </row>
    <row r="233" spans="2:3" x14ac:dyDescent="0.3">
      <c r="B233" t="str">
        <f t="shared" si="3"/>
        <v/>
      </c>
      <c r="C233" s="42" t="s">
        <v>329</v>
      </c>
    </row>
    <row r="234" spans="2:3" x14ac:dyDescent="0.3">
      <c r="B234" t="str">
        <f t="shared" si="3"/>
        <v/>
      </c>
      <c r="C234" s="42" t="s">
        <v>267</v>
      </c>
    </row>
    <row r="235" spans="2:3" x14ac:dyDescent="0.3">
      <c r="B235" t="str">
        <f t="shared" si="3"/>
        <v/>
      </c>
      <c r="C235" s="42" t="s">
        <v>241</v>
      </c>
    </row>
    <row r="236" spans="2:3" x14ac:dyDescent="0.3">
      <c r="B236" t="str">
        <f t="shared" si="3"/>
        <v/>
      </c>
      <c r="C236" s="42" t="s">
        <v>257</v>
      </c>
    </row>
    <row r="237" spans="2:3" x14ac:dyDescent="0.3">
      <c r="B237" t="str">
        <f t="shared" si="3"/>
        <v/>
      </c>
      <c r="C237" s="42" t="s">
        <v>111</v>
      </c>
    </row>
  </sheetData>
  <sheetProtection algorithmName="SHA-512" hashValue="PLraY988ExoJZkMTVoDb8ftjaoztlb5w6aW5T4tzJL5I6u2ZNBH8zzozzvgMkmgx8x3uYho1jlgIutNjjpXZ+w==" saltValue="ukU/y8QbNau8dOY2+CqfTQ==" spinCount="100000" sheet="1" objects="1" scenarios="1" sort="0" autoFilter="0" pivotTables="0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8AAB7-706D-4818-A900-9BF62A5AE4B9}">
  <sheetPr codeName="Hoja7">
    <tabColor theme="7" tint="0.79998168889431442"/>
    <pageSetUpPr fitToPage="1"/>
  </sheetPr>
  <dimension ref="B1:G18"/>
  <sheetViews>
    <sheetView showGridLines="0" showRuler="0" zoomScale="90" zoomScaleNormal="90" zoomScaleSheetLayoutView="90" zoomScalePageLayoutView="86" workbookViewId="0"/>
  </sheetViews>
  <sheetFormatPr baseColWidth="10" defaultColWidth="11.44140625" defaultRowHeight="14.4" x14ac:dyDescent="0.3"/>
  <cols>
    <col min="1" max="1" width="9.33203125" style="74" customWidth="1"/>
    <col min="2" max="2" width="3.33203125" style="93" hidden="1" customWidth="1"/>
    <col min="3" max="3" width="43.6640625" style="74" customWidth="1"/>
    <col min="4" max="7" width="15.6640625" style="74" customWidth="1"/>
    <col min="8" max="16384" width="11.44140625" style="74"/>
  </cols>
  <sheetData>
    <row r="1" spans="2:7" ht="18.600000000000001" x14ac:dyDescent="0.3">
      <c r="B1" s="72">
        <v>1</v>
      </c>
      <c r="C1" s="73" t="s">
        <v>447</v>
      </c>
      <c r="D1" s="73"/>
    </row>
    <row r="2" spans="2:7" ht="19.2" thickBot="1" x14ac:dyDescent="0.35">
      <c r="B2" s="72">
        <v>2</v>
      </c>
      <c r="C2" s="729" t="s">
        <v>1882</v>
      </c>
      <c r="D2" s="729"/>
      <c r="E2" s="729"/>
      <c r="F2" s="729"/>
      <c r="G2" s="729"/>
    </row>
    <row r="3" spans="2:7" ht="24.6" customHeight="1" thickTop="1" x14ac:dyDescent="0.3">
      <c r="B3" s="72">
        <v>3</v>
      </c>
      <c r="C3" s="733" t="s">
        <v>188</v>
      </c>
      <c r="D3" s="735" t="s">
        <v>187</v>
      </c>
      <c r="E3" s="736"/>
      <c r="F3" s="737" t="s">
        <v>1075</v>
      </c>
      <c r="G3" s="738"/>
    </row>
    <row r="4" spans="2:7" ht="31.2" customHeight="1" thickBot="1" x14ac:dyDescent="0.35">
      <c r="B4" s="72">
        <v>4</v>
      </c>
      <c r="C4" s="734"/>
      <c r="D4" s="94" t="s">
        <v>1076</v>
      </c>
      <c r="E4" s="95" t="s">
        <v>182</v>
      </c>
      <c r="F4" s="96" t="s">
        <v>1076</v>
      </c>
      <c r="G4" s="97" t="s">
        <v>182</v>
      </c>
    </row>
    <row r="5" spans="2:7" ht="26.4" customHeight="1" thickTop="1" x14ac:dyDescent="0.3">
      <c r="B5" s="72">
        <v>5</v>
      </c>
      <c r="C5" s="98" t="s">
        <v>183</v>
      </c>
      <c r="D5" s="99">
        <f>SUM(D6:D8)</f>
        <v>0</v>
      </c>
      <c r="E5" s="100">
        <f>SUM(E6:E8)</f>
        <v>0</v>
      </c>
      <c r="F5" s="101">
        <f>SUM(F6:F8)</f>
        <v>0</v>
      </c>
      <c r="G5" s="102">
        <f>SUM(G6:G8)</f>
        <v>0</v>
      </c>
    </row>
    <row r="6" spans="2:7" ht="26.4" customHeight="1" x14ac:dyDescent="0.3">
      <c r="B6" s="72">
        <v>6</v>
      </c>
      <c r="C6" s="103" t="s">
        <v>184</v>
      </c>
      <c r="D6" s="480"/>
      <c r="E6" s="481"/>
      <c r="F6" s="482"/>
      <c r="G6" s="483"/>
    </row>
    <row r="7" spans="2:7" ht="26.4" customHeight="1" x14ac:dyDescent="0.3">
      <c r="B7" s="72">
        <v>7</v>
      </c>
      <c r="C7" s="103" t="s">
        <v>185</v>
      </c>
      <c r="D7" s="480"/>
      <c r="E7" s="481"/>
      <c r="F7" s="482"/>
      <c r="G7" s="483"/>
    </row>
    <row r="8" spans="2:7" ht="26.4" customHeight="1" thickBot="1" x14ac:dyDescent="0.35">
      <c r="B8" s="72">
        <v>8</v>
      </c>
      <c r="C8" s="104" t="s">
        <v>186</v>
      </c>
      <c r="D8" s="484"/>
      <c r="E8" s="485"/>
      <c r="F8" s="486"/>
      <c r="G8" s="487"/>
    </row>
    <row r="9" spans="2:7" ht="15" thickTop="1" x14ac:dyDescent="0.3">
      <c r="B9" s="72">
        <v>9</v>
      </c>
    </row>
    <row r="10" spans="2:7" x14ac:dyDescent="0.3">
      <c r="B10" s="72">
        <v>10</v>
      </c>
    </row>
    <row r="11" spans="2:7" ht="16.2" x14ac:dyDescent="0.3">
      <c r="B11" s="72">
        <v>11</v>
      </c>
      <c r="C11" s="92" t="s">
        <v>193</v>
      </c>
    </row>
    <row r="12" spans="2:7" x14ac:dyDescent="0.3">
      <c r="B12" s="72">
        <v>12</v>
      </c>
      <c r="C12" s="719"/>
      <c r="D12" s="730"/>
      <c r="E12" s="730"/>
      <c r="F12" s="730"/>
      <c r="G12" s="720"/>
    </row>
    <row r="13" spans="2:7" x14ac:dyDescent="0.3">
      <c r="C13" s="721"/>
      <c r="D13" s="731"/>
      <c r="E13" s="731"/>
      <c r="F13" s="731"/>
      <c r="G13" s="722"/>
    </row>
    <row r="14" spans="2:7" x14ac:dyDescent="0.3">
      <c r="C14" s="721"/>
      <c r="D14" s="731"/>
      <c r="E14" s="731"/>
      <c r="F14" s="731"/>
      <c r="G14" s="722"/>
    </row>
    <row r="15" spans="2:7" x14ac:dyDescent="0.3">
      <c r="C15" s="721"/>
      <c r="D15" s="731"/>
      <c r="E15" s="731"/>
      <c r="F15" s="731"/>
      <c r="G15" s="722"/>
    </row>
    <row r="16" spans="2:7" x14ac:dyDescent="0.3">
      <c r="C16" s="721"/>
      <c r="D16" s="731"/>
      <c r="E16" s="731"/>
      <c r="F16" s="731"/>
      <c r="G16" s="722"/>
    </row>
    <row r="17" spans="3:7" x14ac:dyDescent="0.3">
      <c r="C17" s="721"/>
      <c r="D17" s="731"/>
      <c r="E17" s="731"/>
      <c r="F17" s="731"/>
      <c r="G17" s="722"/>
    </row>
    <row r="18" spans="3:7" x14ac:dyDescent="0.3">
      <c r="C18" s="723"/>
      <c r="D18" s="732"/>
      <c r="E18" s="732"/>
      <c r="F18" s="732"/>
      <c r="G18" s="724"/>
    </row>
  </sheetData>
  <sheetProtection algorithmName="SHA-512" hashValue="o+3ksMAwOZbrFVkNOVRABchK9YRVXU1AoXML4LDwYGYwBhLTmlK/iedRihuZ9zEFRvKtCrpgMjzackKLRX8tDA==" saltValue="HwASpiGLoAu8MATamYmuNw==" spinCount="100000" sheet="1" objects="1" scenarios="1" sort="0" autoFilter="0" pivotTables="0"/>
  <mergeCells count="5">
    <mergeCell ref="C3:C4"/>
    <mergeCell ref="D3:E3"/>
    <mergeCell ref="F3:G3"/>
    <mergeCell ref="C12:G18"/>
    <mergeCell ref="C2:G2"/>
  </mergeCells>
  <conditionalFormatting sqref="D5:G5">
    <cfRule type="cellIs" dxfId="1" priority="1" operator="equal">
      <formula>0</formula>
    </cfRule>
  </conditionalFormatting>
  <dataValidations count="1">
    <dataValidation type="whole" operator="greaterThanOrEqual" allowBlank="1" showInputMessage="1" showErrorMessage="1" sqref="D5:G8" xr:uid="{19E4D4B5-E396-431F-A6FF-7FE2C560A2EC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orientation="landscape" r:id="rId1"/>
  <headerFooter scaleWithDoc="0">
    <oddHeader>&amp;C&amp;G</oddHeader>
    <oddFooter>&amp;R&amp;"Gentium Basic,Normal"&amp;A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87516C-15D3-4AC2-B5C4-A981011EBF8B}">
  <sheetPr codeName="Hoja9">
    <tabColor theme="7" tint="0.79998168889431442"/>
    <pageSetUpPr fitToPage="1"/>
  </sheetPr>
  <dimension ref="B1:M17"/>
  <sheetViews>
    <sheetView showGridLines="0" showRuler="0" zoomScale="90" zoomScaleNormal="90" zoomScaleSheetLayoutView="90" zoomScalePageLayoutView="86" workbookViewId="0"/>
  </sheetViews>
  <sheetFormatPr baseColWidth="10" defaultColWidth="11.44140625" defaultRowHeight="14.4" x14ac:dyDescent="0.3"/>
  <cols>
    <col min="1" max="1" width="9.33203125" style="74" customWidth="1"/>
    <col min="2" max="2" width="5.33203125" style="71" hidden="1" customWidth="1"/>
    <col min="3" max="3" width="43.109375" style="74" customWidth="1"/>
    <col min="4" max="11" width="13" style="74" customWidth="1"/>
    <col min="12" max="12" width="23.33203125" style="15" customWidth="1"/>
    <col min="13" max="16384" width="11.44140625" style="74"/>
  </cols>
  <sheetData>
    <row r="1" spans="2:13" ht="18.600000000000001" x14ac:dyDescent="0.3">
      <c r="B1" s="6">
        <v>1</v>
      </c>
      <c r="C1" s="73" t="s">
        <v>1077</v>
      </c>
      <c r="D1" s="73"/>
      <c r="H1" s="73"/>
      <c r="K1" s="48"/>
      <c r="L1" s="48"/>
    </row>
    <row r="2" spans="2:13" ht="19.2" thickBot="1" x14ac:dyDescent="0.35">
      <c r="B2" s="6">
        <v>2</v>
      </c>
      <c r="C2" s="73" t="s">
        <v>1881</v>
      </c>
      <c r="D2" s="46"/>
      <c r="H2" s="46"/>
      <c r="I2" s="46"/>
    </row>
    <row r="3" spans="2:13" ht="25.95" customHeight="1" thickTop="1" x14ac:dyDescent="0.3">
      <c r="B3" s="6">
        <v>3</v>
      </c>
      <c r="C3" s="75"/>
      <c r="D3" s="748" t="s">
        <v>0</v>
      </c>
      <c r="E3" s="749"/>
      <c r="F3" s="750" t="s">
        <v>451</v>
      </c>
      <c r="G3" s="751"/>
      <c r="H3" s="752" t="s">
        <v>452</v>
      </c>
      <c r="I3" s="749"/>
      <c r="J3" s="752" t="s">
        <v>453</v>
      </c>
      <c r="K3" s="751"/>
    </row>
    <row r="4" spans="2:13" ht="29.4" customHeight="1" thickBot="1" x14ac:dyDescent="0.35">
      <c r="B4" s="6">
        <v>4</v>
      </c>
      <c r="C4" s="76"/>
      <c r="D4" s="77" t="s">
        <v>0</v>
      </c>
      <c r="E4" s="78" t="s">
        <v>1073</v>
      </c>
      <c r="F4" s="79" t="s">
        <v>0</v>
      </c>
      <c r="G4" s="78" t="s">
        <v>1073</v>
      </c>
      <c r="H4" s="80" t="s">
        <v>0</v>
      </c>
      <c r="I4" s="78" t="s">
        <v>1073</v>
      </c>
      <c r="J4" s="80" t="s">
        <v>0</v>
      </c>
      <c r="K4" s="81" t="s">
        <v>1073</v>
      </c>
    </row>
    <row r="5" spans="2:13" ht="23.4" customHeight="1" thickTop="1" x14ac:dyDescent="0.3">
      <c r="B5" s="6">
        <v>5</v>
      </c>
      <c r="C5" s="82" t="s">
        <v>450</v>
      </c>
      <c r="D5" s="83">
        <f>+F5+H5+J5</f>
        <v>0</v>
      </c>
      <c r="E5" s="84">
        <f>+G5+I5+K5</f>
        <v>0</v>
      </c>
      <c r="F5" s="488"/>
      <c r="G5" s="489"/>
      <c r="H5" s="490"/>
      <c r="I5" s="491"/>
      <c r="J5" s="490"/>
      <c r="K5" s="489"/>
      <c r="L5" s="739" t="str">
        <f>IF(AND(D5&gt;0,E5=0),"¿Nada en buen estado?",IF(OR(G5&gt;F5,I5&gt;H5,K5&gt;J5),"Verifique la cantidad total, se indicó más cantidad en buen estado",""))</f>
        <v/>
      </c>
      <c r="M5" s="739"/>
    </row>
    <row r="6" spans="2:13" ht="23.4" customHeight="1" x14ac:dyDescent="0.3">
      <c r="B6" s="6">
        <v>6</v>
      </c>
      <c r="C6" s="85" t="s">
        <v>176</v>
      </c>
      <c r="D6" s="86">
        <f t="shared" ref="D6:E9" si="0">+F6+H6+J6</f>
        <v>0</v>
      </c>
      <c r="E6" s="87">
        <f t="shared" si="0"/>
        <v>0</v>
      </c>
      <c r="F6" s="492"/>
      <c r="G6" s="493"/>
      <c r="H6" s="494"/>
      <c r="I6" s="495"/>
      <c r="J6" s="494"/>
      <c r="K6" s="493"/>
      <c r="L6" s="739" t="str">
        <f>IF(AND(D6&gt;0,E6=0),"¿Nada en buen estado?",IF(OR(G6&gt;F6,I6&gt;H6,K6&gt;J6),"Verifique la cantidad total, se indicó más cantidad en buen estado",""))</f>
        <v/>
      </c>
      <c r="M6" s="739"/>
    </row>
    <row r="7" spans="2:13" ht="23.4" customHeight="1" x14ac:dyDescent="0.3">
      <c r="B7" s="6">
        <v>7</v>
      </c>
      <c r="C7" s="85" t="s">
        <v>175</v>
      </c>
      <c r="D7" s="86">
        <f t="shared" si="0"/>
        <v>0</v>
      </c>
      <c r="E7" s="87">
        <f t="shared" si="0"/>
        <v>0</v>
      </c>
      <c r="F7" s="492"/>
      <c r="G7" s="493"/>
      <c r="H7" s="494"/>
      <c r="I7" s="495"/>
      <c r="J7" s="494"/>
      <c r="K7" s="493"/>
      <c r="L7" s="739" t="str">
        <f t="shared" ref="L7:L10" si="1">IF(AND(D7&gt;0,E7=0),"¿Nada en buen estado?",IF(OR(G7&gt;F7,I7&gt;H7,K7&gt;J7),"Verifique la cantidad total, se indicó más cantidad en buen estado",""))</f>
        <v/>
      </c>
      <c r="M7" s="739"/>
    </row>
    <row r="8" spans="2:13" ht="23.4" customHeight="1" x14ac:dyDescent="0.3">
      <c r="B8" s="6">
        <v>8</v>
      </c>
      <c r="C8" s="85" t="s">
        <v>454</v>
      </c>
      <c r="D8" s="86">
        <f t="shared" si="0"/>
        <v>0</v>
      </c>
      <c r="E8" s="87">
        <f t="shared" si="0"/>
        <v>0</v>
      </c>
      <c r="F8" s="492"/>
      <c r="G8" s="493"/>
      <c r="H8" s="494"/>
      <c r="I8" s="495"/>
      <c r="J8" s="494"/>
      <c r="K8" s="493"/>
      <c r="L8" s="739" t="str">
        <f t="shared" si="1"/>
        <v/>
      </c>
      <c r="M8" s="739"/>
    </row>
    <row r="9" spans="2:13" ht="23.4" customHeight="1" x14ac:dyDescent="0.3">
      <c r="B9" s="6">
        <v>9</v>
      </c>
      <c r="C9" s="88" t="s">
        <v>463</v>
      </c>
      <c r="D9" s="89">
        <f t="shared" si="0"/>
        <v>0</v>
      </c>
      <c r="E9" s="90">
        <f t="shared" si="0"/>
        <v>0</v>
      </c>
      <c r="F9" s="494"/>
      <c r="G9" s="493"/>
      <c r="H9" s="494"/>
      <c r="I9" s="495"/>
      <c r="J9" s="494"/>
      <c r="K9" s="493"/>
      <c r="L9" s="739" t="str">
        <f t="shared" si="1"/>
        <v/>
      </c>
      <c r="M9" s="739"/>
    </row>
    <row r="10" spans="2:13" ht="23.4" customHeight="1" thickBot="1" x14ac:dyDescent="0.35">
      <c r="B10" s="6">
        <v>10</v>
      </c>
      <c r="C10" s="91" t="s">
        <v>466</v>
      </c>
      <c r="D10" s="496"/>
      <c r="E10" s="497"/>
      <c r="F10" s="747"/>
      <c r="G10" s="747"/>
      <c r="H10" s="747"/>
      <c r="I10" s="747"/>
      <c r="J10" s="747"/>
      <c r="K10" s="747"/>
      <c r="L10" s="739" t="str">
        <f t="shared" si="1"/>
        <v/>
      </c>
      <c r="M10" s="739"/>
    </row>
    <row r="11" spans="2:13" ht="21" customHeight="1" thickTop="1" x14ac:dyDescent="0.3">
      <c r="B11" s="6">
        <v>11</v>
      </c>
    </row>
    <row r="12" spans="2:13" ht="16.2" x14ac:dyDescent="0.3">
      <c r="B12" s="6">
        <v>12</v>
      </c>
      <c r="C12" s="92" t="s">
        <v>193</v>
      </c>
    </row>
    <row r="13" spans="2:13" ht="20.399999999999999" customHeight="1" x14ac:dyDescent="0.3">
      <c r="B13" s="6">
        <v>13</v>
      </c>
      <c r="C13" s="719"/>
      <c r="D13" s="730"/>
      <c r="E13" s="730"/>
      <c r="F13" s="730"/>
      <c r="G13" s="730"/>
      <c r="H13" s="730"/>
      <c r="I13" s="730"/>
      <c r="J13" s="740"/>
      <c r="K13" s="741"/>
    </row>
    <row r="14" spans="2:13" ht="20.399999999999999" customHeight="1" x14ac:dyDescent="0.3">
      <c r="C14" s="721"/>
      <c r="D14" s="731"/>
      <c r="E14" s="731"/>
      <c r="F14" s="731"/>
      <c r="G14" s="731"/>
      <c r="H14" s="731"/>
      <c r="I14" s="731"/>
      <c r="J14" s="742"/>
      <c r="K14" s="743"/>
    </row>
    <row r="15" spans="2:13" ht="20.399999999999999" customHeight="1" x14ac:dyDescent="0.3">
      <c r="C15" s="721"/>
      <c r="D15" s="731"/>
      <c r="E15" s="731"/>
      <c r="F15" s="731"/>
      <c r="G15" s="731"/>
      <c r="H15" s="731"/>
      <c r="I15" s="731"/>
      <c r="J15" s="742"/>
      <c r="K15" s="743"/>
    </row>
    <row r="16" spans="2:13" ht="20.399999999999999" customHeight="1" x14ac:dyDescent="0.3">
      <c r="C16" s="721"/>
      <c r="D16" s="731"/>
      <c r="E16" s="731"/>
      <c r="F16" s="731"/>
      <c r="G16" s="731"/>
      <c r="H16" s="731"/>
      <c r="I16" s="731"/>
      <c r="J16" s="742"/>
      <c r="K16" s="743"/>
    </row>
    <row r="17" spans="3:11" ht="20.399999999999999" customHeight="1" x14ac:dyDescent="0.3">
      <c r="C17" s="744"/>
      <c r="D17" s="745"/>
      <c r="E17" s="745"/>
      <c r="F17" s="745"/>
      <c r="G17" s="745"/>
      <c r="H17" s="745"/>
      <c r="I17" s="745"/>
      <c r="J17" s="745"/>
      <c r="K17" s="746"/>
    </row>
  </sheetData>
  <sheetProtection algorithmName="SHA-512" hashValue="43a3IIX3ZtDQ3bRtItI6/fC/nf75sFXA9feq22I3c1zAyQhb1p0fQwlC0k9/gDwNWcFl9R6tddm4MVN0UAgDKQ==" saltValue="RfY8Uc/nwuv2z4pKxLEYUg==" spinCount="100000" sheet="1" objects="1" scenarios="1" sort="0" autoFilter="0" pivotTables="0"/>
  <mergeCells count="12">
    <mergeCell ref="L6:M6"/>
    <mergeCell ref="D3:E3"/>
    <mergeCell ref="F3:G3"/>
    <mergeCell ref="H3:I3"/>
    <mergeCell ref="J3:K3"/>
    <mergeCell ref="L5:M5"/>
    <mergeCell ref="L7:M7"/>
    <mergeCell ref="L8:M8"/>
    <mergeCell ref="L9:M9"/>
    <mergeCell ref="L10:M10"/>
    <mergeCell ref="C13:K17"/>
    <mergeCell ref="F10:K10"/>
  </mergeCells>
  <conditionalFormatting sqref="D5:E10 L5:L10">
    <cfRule type="cellIs" dxfId="0" priority="1" operator="equal">
      <formula>0</formula>
    </cfRule>
  </conditionalFormatting>
  <printOptions horizontalCentered="1" verticalCentered="1"/>
  <pageMargins left="0.19685039370078741" right="0.19685039370078741" top="0.19685039370078741" bottom="0.39370078740157483" header="0.19685039370078741" footer="0.19685039370078741"/>
  <pageSetup scale="74" orientation="landscape" r:id="rId1"/>
  <headerFooter scaleWithDoc="0">
    <oddHeader>&amp;C&amp;G</oddHeader>
    <oddFooter>&amp;R&amp;"Gentium Basic,Normal"&amp;A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AC5D28-3ACB-4AC4-8CB3-D04304ACF149}">
  <sheetPr codeName="Hoja5">
    <tabColor theme="7" tint="-0.499984740745262"/>
  </sheetPr>
  <dimension ref="A1:AP57"/>
  <sheetViews>
    <sheetView zoomScale="80" zoomScaleNormal="80" workbookViewId="0">
      <pane ySplit="2" topLeftCell="A4" activePane="bottomLeft" state="frozen"/>
      <selection activeCell="C20" sqref="C20"/>
      <selection pane="bottomLeft" activeCell="E26" sqref="E26"/>
    </sheetView>
  </sheetViews>
  <sheetFormatPr baseColWidth="10" defaultColWidth="11.109375" defaultRowHeight="14.4" x14ac:dyDescent="0.3"/>
  <cols>
    <col min="1" max="2" width="11.109375" style="388"/>
    <col min="3" max="3" width="11.5546875" style="388" bestFit="1" customWidth="1"/>
    <col min="4" max="4" width="11.6640625" style="388" bestFit="1" customWidth="1"/>
    <col min="5" max="5" width="54.33203125" style="388" bestFit="1" customWidth="1"/>
    <col min="6" max="6" width="9.88671875" style="388" bestFit="1" customWidth="1"/>
    <col min="7" max="7" width="20.109375" style="388" customWidth="1"/>
    <col min="8" max="8" width="13.109375" style="388" bestFit="1" customWidth="1"/>
    <col min="9" max="9" width="10.6640625" style="388" bestFit="1" customWidth="1"/>
    <col min="10" max="10" width="9.44140625" style="388" bestFit="1" customWidth="1"/>
    <col min="11" max="11" width="22.6640625" style="388" customWidth="1"/>
    <col min="12" max="12" width="10.5546875" style="388" customWidth="1"/>
    <col min="13" max="13" width="45.6640625" style="388" bestFit="1" customWidth="1"/>
    <col min="14" max="14" width="11.5546875" style="388" customWidth="1"/>
    <col min="15" max="15" width="17.44140625" style="388" customWidth="1"/>
    <col min="16" max="16" width="9.33203125" style="388" bestFit="1" customWidth="1"/>
    <col min="17" max="17" width="10.33203125" style="388" bestFit="1" customWidth="1"/>
    <col min="18" max="18" width="11" style="388" bestFit="1" customWidth="1"/>
    <col min="19" max="19" width="6.5546875" style="388" bestFit="1" customWidth="1"/>
    <col min="20" max="20" width="8.109375" style="388" bestFit="1" customWidth="1"/>
    <col min="21" max="21" width="7.33203125" style="388" bestFit="1" customWidth="1"/>
    <col min="22" max="22" width="51.6640625" style="388" bestFit="1" customWidth="1"/>
    <col min="23" max="23" width="14.44140625" style="388" bestFit="1" customWidth="1"/>
    <col min="24" max="24" width="23.6640625" style="388" bestFit="1" customWidth="1"/>
    <col min="25" max="25" width="31" style="388" bestFit="1" customWidth="1"/>
    <col min="26" max="26" width="31.33203125" style="388" bestFit="1" customWidth="1"/>
    <col min="27" max="27" width="18.44140625" style="388" bestFit="1" customWidth="1"/>
    <col min="28" max="29" width="32.109375" style="388" customWidth="1"/>
    <col min="30" max="31" width="20.88671875" style="388" customWidth="1"/>
    <col min="32" max="32" width="19.44140625" style="388" customWidth="1"/>
    <col min="33" max="33" width="19.44140625" style="391" customWidth="1"/>
    <col min="34" max="35" width="19.44140625" style="388" customWidth="1"/>
    <col min="36" max="36" width="11.6640625" style="388" customWidth="1"/>
    <col min="37" max="37" width="11.44140625" style="388" customWidth="1"/>
    <col min="38" max="38" width="15.109375" style="388" bestFit="1" customWidth="1"/>
    <col min="39" max="39" width="9.33203125" style="388" bestFit="1" customWidth="1"/>
    <col min="40" max="40" width="13.5546875" style="388" bestFit="1" customWidth="1"/>
    <col min="41" max="41" width="53.88671875" style="388" bestFit="1" customWidth="1"/>
    <col min="42" max="42" width="5.88671875" style="388" bestFit="1" customWidth="1"/>
    <col min="43" max="16384" width="11.109375" style="388"/>
  </cols>
  <sheetData>
    <row r="1" spans="1:42" s="382" customFormat="1" ht="29.25" customHeight="1" x14ac:dyDescent="0.3">
      <c r="AG1" s="383"/>
    </row>
    <row r="2" spans="1:42" s="384" customFormat="1" ht="21.75" customHeight="1" x14ac:dyDescent="0.3">
      <c r="A2" s="385" t="s">
        <v>1198</v>
      </c>
      <c r="B2" s="386" t="s">
        <v>1199</v>
      </c>
      <c r="C2" s="387" t="s">
        <v>19</v>
      </c>
      <c r="D2" s="387" t="s">
        <v>20</v>
      </c>
      <c r="E2" s="387" t="s">
        <v>21</v>
      </c>
      <c r="F2" s="387" t="s">
        <v>282</v>
      </c>
      <c r="G2" s="387" t="s">
        <v>22</v>
      </c>
      <c r="H2" s="387" t="s">
        <v>1200</v>
      </c>
      <c r="I2" s="387" t="s">
        <v>1201</v>
      </c>
      <c r="J2" s="387" t="s">
        <v>284</v>
      </c>
      <c r="K2" s="387" t="s">
        <v>1202</v>
      </c>
      <c r="L2" s="387" t="s">
        <v>1203</v>
      </c>
      <c r="M2" s="387" t="s">
        <v>1204</v>
      </c>
      <c r="N2" s="387" t="s">
        <v>30</v>
      </c>
      <c r="O2" s="387" t="s">
        <v>1205</v>
      </c>
      <c r="P2" s="387" t="s">
        <v>283</v>
      </c>
      <c r="Q2" s="387" t="s">
        <v>1206</v>
      </c>
      <c r="R2" s="387" t="s">
        <v>1207</v>
      </c>
      <c r="S2" s="387" t="s">
        <v>23</v>
      </c>
      <c r="T2" s="387" t="s">
        <v>24</v>
      </c>
      <c r="U2" s="387" t="s">
        <v>25</v>
      </c>
      <c r="V2" s="387" t="s">
        <v>1208</v>
      </c>
      <c r="W2" s="387" t="s">
        <v>26</v>
      </c>
      <c r="X2" s="387" t="s">
        <v>27</v>
      </c>
      <c r="Y2" s="387" t="s">
        <v>28</v>
      </c>
      <c r="Z2" s="387" t="s">
        <v>29</v>
      </c>
      <c r="AA2" s="387" t="s">
        <v>1209</v>
      </c>
      <c r="AB2" s="387" t="s">
        <v>32</v>
      </c>
      <c r="AC2" s="387" t="s">
        <v>1210</v>
      </c>
      <c r="AD2" s="387" t="s">
        <v>1211</v>
      </c>
      <c r="AE2" s="387" t="s">
        <v>1212</v>
      </c>
      <c r="AF2" s="387" t="s">
        <v>31</v>
      </c>
      <c r="AG2" s="387" t="s">
        <v>1105</v>
      </c>
      <c r="AH2" s="387" t="s">
        <v>1106</v>
      </c>
      <c r="AI2" s="387" t="s">
        <v>1107</v>
      </c>
      <c r="AJ2" s="387" t="s">
        <v>1213</v>
      </c>
      <c r="AK2" s="387" t="s">
        <v>1214</v>
      </c>
      <c r="AL2" s="387" t="s">
        <v>289</v>
      </c>
      <c r="AM2" s="387" t="s">
        <v>1215</v>
      </c>
      <c r="AN2" s="387" t="s">
        <v>1216</v>
      </c>
      <c r="AO2" s="387" t="s">
        <v>1217</v>
      </c>
      <c r="AP2" s="387" t="s">
        <v>1218</v>
      </c>
    </row>
    <row r="3" spans="1:42" x14ac:dyDescent="0.3">
      <c r="A3" s="389" t="s">
        <v>1775</v>
      </c>
      <c r="B3" s="390" t="s">
        <v>1490</v>
      </c>
      <c r="C3" s="388" t="s">
        <v>1491</v>
      </c>
      <c r="D3" s="388" t="s">
        <v>285</v>
      </c>
      <c r="E3" s="388" t="s">
        <v>1492</v>
      </c>
      <c r="F3" s="388" t="s">
        <v>1096</v>
      </c>
      <c r="G3" s="388" t="s">
        <v>432</v>
      </c>
      <c r="H3" s="388" t="s">
        <v>3</v>
      </c>
      <c r="I3" s="388" t="s">
        <v>2</v>
      </c>
      <c r="J3" s="388" t="s">
        <v>51</v>
      </c>
      <c r="K3" s="388" t="s">
        <v>1299</v>
      </c>
      <c r="L3" s="388" t="s">
        <v>14</v>
      </c>
      <c r="N3" s="388" t="s">
        <v>35</v>
      </c>
      <c r="O3" s="388" t="s">
        <v>180</v>
      </c>
      <c r="P3" s="388" t="s">
        <v>33</v>
      </c>
      <c r="Q3" s="388" t="s">
        <v>1219</v>
      </c>
      <c r="R3" s="388">
        <v>11504</v>
      </c>
      <c r="S3" s="388" t="s">
        <v>33</v>
      </c>
      <c r="T3" s="388" t="s">
        <v>49</v>
      </c>
      <c r="U3" s="388" t="s">
        <v>4</v>
      </c>
      <c r="V3" s="388" t="s">
        <v>585</v>
      </c>
      <c r="W3" s="388" t="s">
        <v>34</v>
      </c>
      <c r="X3" s="388" t="s">
        <v>1111</v>
      </c>
      <c r="Y3" s="388" t="s">
        <v>47</v>
      </c>
      <c r="Z3" s="388" t="s">
        <v>47</v>
      </c>
      <c r="AA3" s="388" t="s">
        <v>189</v>
      </c>
      <c r="AB3" s="388" t="s">
        <v>1493</v>
      </c>
      <c r="AC3" s="388" t="s">
        <v>1494</v>
      </c>
      <c r="AD3" s="388">
        <v>64103790</v>
      </c>
      <c r="AE3" s="388" t="s">
        <v>1108</v>
      </c>
      <c r="AF3" s="388" t="s">
        <v>1495</v>
      </c>
      <c r="AG3" s="391" t="s">
        <v>1496</v>
      </c>
      <c r="AH3" s="388" t="s">
        <v>1151</v>
      </c>
      <c r="AI3" s="388" t="s">
        <v>1231</v>
      </c>
      <c r="AK3" s="388" t="s">
        <v>1220</v>
      </c>
      <c r="AM3" s="388" t="s">
        <v>1220</v>
      </c>
      <c r="AO3" s="388" t="s">
        <v>1252</v>
      </c>
    </row>
    <row r="4" spans="1:42" x14ac:dyDescent="0.3">
      <c r="A4" s="389" t="s">
        <v>1756</v>
      </c>
      <c r="B4" s="390" t="s">
        <v>1329</v>
      </c>
      <c r="C4" s="388" t="s">
        <v>1330</v>
      </c>
      <c r="D4" s="388" t="s">
        <v>1331</v>
      </c>
      <c r="E4" s="388" t="s">
        <v>1332</v>
      </c>
      <c r="F4" s="388" t="s">
        <v>1096</v>
      </c>
      <c r="G4" s="388" t="s">
        <v>432</v>
      </c>
      <c r="H4" s="388" t="s">
        <v>1</v>
      </c>
      <c r="I4" s="388" t="s">
        <v>2</v>
      </c>
      <c r="J4" s="388" t="s">
        <v>51</v>
      </c>
      <c r="K4" s="388" t="s">
        <v>1299</v>
      </c>
      <c r="L4" s="388" t="s">
        <v>14</v>
      </c>
      <c r="N4" s="388" t="s">
        <v>33</v>
      </c>
      <c r="O4" s="388" t="s">
        <v>1008</v>
      </c>
      <c r="P4" s="388" t="s">
        <v>33</v>
      </c>
      <c r="Q4" s="388" t="s">
        <v>1219</v>
      </c>
      <c r="R4" s="388">
        <v>10801</v>
      </c>
      <c r="S4" s="388" t="s">
        <v>33</v>
      </c>
      <c r="T4" s="388" t="s">
        <v>9</v>
      </c>
      <c r="U4" s="388" t="s">
        <v>1</v>
      </c>
      <c r="V4" s="388" t="s">
        <v>549</v>
      </c>
      <c r="W4" s="388" t="s">
        <v>34</v>
      </c>
      <c r="X4" s="388" t="s">
        <v>1124</v>
      </c>
      <c r="Y4" s="388" t="s">
        <v>1125</v>
      </c>
      <c r="Z4" s="388" t="s">
        <v>1125</v>
      </c>
      <c r="AA4" s="388" t="s">
        <v>189</v>
      </c>
      <c r="AB4" s="388" t="s">
        <v>1333</v>
      </c>
      <c r="AC4" s="388" t="s">
        <v>1334</v>
      </c>
      <c r="AD4" s="388">
        <v>22215349</v>
      </c>
      <c r="AE4" s="388" t="s">
        <v>1108</v>
      </c>
      <c r="AF4" s="388" t="s">
        <v>1335</v>
      </c>
      <c r="AG4" s="391" t="s">
        <v>1336</v>
      </c>
      <c r="AH4" s="388" t="s">
        <v>1226</v>
      </c>
      <c r="AI4" s="388" t="s">
        <v>1227</v>
      </c>
      <c r="AK4" s="388" t="s">
        <v>1220</v>
      </c>
      <c r="AM4" s="388" t="s">
        <v>1220</v>
      </c>
      <c r="AO4" s="388" t="s">
        <v>1252</v>
      </c>
    </row>
    <row r="5" spans="1:42" x14ac:dyDescent="0.3">
      <c r="A5" s="389" t="s">
        <v>1753</v>
      </c>
      <c r="B5" s="390" t="s">
        <v>1304</v>
      </c>
      <c r="C5" s="388" t="s">
        <v>1305</v>
      </c>
      <c r="D5" s="388" t="s">
        <v>1306</v>
      </c>
      <c r="E5" s="388" t="s">
        <v>1307</v>
      </c>
      <c r="F5" s="388" t="s">
        <v>1</v>
      </c>
      <c r="G5" s="388" t="s">
        <v>431</v>
      </c>
      <c r="H5" s="388" t="s">
        <v>5</v>
      </c>
      <c r="I5" s="388" t="s">
        <v>1</v>
      </c>
      <c r="J5" s="388" t="s">
        <v>51</v>
      </c>
      <c r="K5" s="388" t="s">
        <v>1299</v>
      </c>
      <c r="L5" s="388" t="s">
        <v>14</v>
      </c>
      <c r="N5" s="388" t="s">
        <v>33</v>
      </c>
      <c r="O5" s="388" t="s">
        <v>1008</v>
      </c>
      <c r="P5" s="388" t="s">
        <v>33</v>
      </c>
      <c r="Q5" s="388" t="s">
        <v>1219</v>
      </c>
      <c r="R5" s="388">
        <v>10110</v>
      </c>
      <c r="S5" s="388" t="s">
        <v>33</v>
      </c>
      <c r="T5" s="388" t="s">
        <v>1</v>
      </c>
      <c r="U5" s="388" t="s">
        <v>11</v>
      </c>
      <c r="V5" s="388" t="s">
        <v>507</v>
      </c>
      <c r="W5" s="388" t="s">
        <v>34</v>
      </c>
      <c r="X5" s="388" t="s">
        <v>34</v>
      </c>
      <c r="Y5" s="388" t="s">
        <v>1109</v>
      </c>
      <c r="Z5" s="388" t="s">
        <v>59</v>
      </c>
      <c r="AA5" s="388" t="s">
        <v>189</v>
      </c>
      <c r="AB5" s="388" t="s">
        <v>1308</v>
      </c>
      <c r="AC5" s="388" t="s">
        <v>1309</v>
      </c>
      <c r="AD5" s="388">
        <v>22541427</v>
      </c>
      <c r="AE5" s="388">
        <v>24455665</v>
      </c>
      <c r="AF5" s="388" t="s">
        <v>1311</v>
      </c>
      <c r="AG5" s="391" t="s">
        <v>1312</v>
      </c>
      <c r="AH5" s="388" t="s">
        <v>1110</v>
      </c>
      <c r="AI5" s="388" t="s">
        <v>1313</v>
      </c>
      <c r="AK5" s="388" t="s">
        <v>1220</v>
      </c>
      <c r="AM5" s="388" t="s">
        <v>1220</v>
      </c>
      <c r="AO5" s="388" t="s">
        <v>1252</v>
      </c>
    </row>
    <row r="6" spans="1:42" x14ac:dyDescent="0.3">
      <c r="A6" s="389" t="s">
        <v>1752</v>
      </c>
      <c r="B6" s="390" t="s">
        <v>1295</v>
      </c>
      <c r="C6" s="388" t="s">
        <v>1296</v>
      </c>
      <c r="D6" s="388" t="s">
        <v>1297</v>
      </c>
      <c r="E6" s="388" t="s">
        <v>1298</v>
      </c>
      <c r="F6" s="388" t="s">
        <v>1096</v>
      </c>
      <c r="G6" s="388" t="s">
        <v>432</v>
      </c>
      <c r="H6" s="388" t="s">
        <v>4</v>
      </c>
      <c r="I6" s="388" t="s">
        <v>2</v>
      </c>
      <c r="J6" s="388" t="s">
        <v>51</v>
      </c>
      <c r="K6" s="388" t="s">
        <v>1299</v>
      </c>
      <c r="L6" s="388" t="s">
        <v>14</v>
      </c>
      <c r="N6" s="388" t="s">
        <v>33</v>
      </c>
      <c r="O6" s="388" t="s">
        <v>1008</v>
      </c>
      <c r="P6" s="388" t="s">
        <v>33</v>
      </c>
      <c r="Q6" s="388" t="s">
        <v>1219</v>
      </c>
      <c r="R6" s="388">
        <v>11301</v>
      </c>
      <c r="S6" s="388" t="s">
        <v>33</v>
      </c>
      <c r="T6" s="388" t="s">
        <v>15</v>
      </c>
      <c r="U6" s="388" t="s">
        <v>1</v>
      </c>
      <c r="V6" s="388" t="s">
        <v>1228</v>
      </c>
      <c r="W6" s="388" t="s">
        <v>34</v>
      </c>
      <c r="X6" s="388" t="s">
        <v>46</v>
      </c>
      <c r="Y6" s="388" t="s">
        <v>48</v>
      </c>
      <c r="Z6" s="388" t="s">
        <v>48</v>
      </c>
      <c r="AA6" s="388" t="s">
        <v>189</v>
      </c>
      <c r="AB6" s="388" t="s">
        <v>1300</v>
      </c>
      <c r="AC6" s="388" t="s">
        <v>1301</v>
      </c>
      <c r="AD6" s="388">
        <v>40817179</v>
      </c>
      <c r="AE6" s="388" t="s">
        <v>1108</v>
      </c>
      <c r="AF6" s="388" t="s">
        <v>1303</v>
      </c>
      <c r="AG6" s="391" t="s">
        <v>1302</v>
      </c>
      <c r="AH6" s="388" t="s">
        <v>1133</v>
      </c>
      <c r="AI6" s="388" t="s">
        <v>1229</v>
      </c>
      <c r="AK6" s="388" t="s">
        <v>1220</v>
      </c>
      <c r="AM6" s="388" t="s">
        <v>1220</v>
      </c>
      <c r="AO6" s="388" t="s">
        <v>1252</v>
      </c>
    </row>
    <row r="7" spans="1:42" x14ac:dyDescent="0.3">
      <c r="A7" s="389" t="s">
        <v>1754</v>
      </c>
      <c r="B7" s="390" t="s">
        <v>1314</v>
      </c>
      <c r="C7" s="388" t="s">
        <v>72</v>
      </c>
      <c r="D7" s="388" t="s">
        <v>1315</v>
      </c>
      <c r="E7" s="388" t="s">
        <v>1316</v>
      </c>
      <c r="F7" s="388" t="s">
        <v>99</v>
      </c>
      <c r="G7" s="388" t="s">
        <v>36</v>
      </c>
      <c r="H7" s="388" t="s">
        <v>7</v>
      </c>
      <c r="I7" s="388" t="s">
        <v>4</v>
      </c>
      <c r="J7" s="388" t="s">
        <v>51</v>
      </c>
      <c r="K7" s="388" t="s">
        <v>1299</v>
      </c>
      <c r="L7" s="388" t="s">
        <v>14</v>
      </c>
      <c r="N7" s="388" t="s">
        <v>33</v>
      </c>
      <c r="O7" s="388" t="s">
        <v>1008</v>
      </c>
      <c r="P7" s="388" t="s">
        <v>33</v>
      </c>
      <c r="Q7" s="388" t="s">
        <v>1219</v>
      </c>
      <c r="R7" s="388">
        <v>10301</v>
      </c>
      <c r="S7" s="388" t="s">
        <v>33</v>
      </c>
      <c r="T7" s="388" t="s">
        <v>3</v>
      </c>
      <c r="U7" s="388" t="s">
        <v>1</v>
      </c>
      <c r="V7" s="388" t="s">
        <v>512</v>
      </c>
      <c r="W7" s="388" t="s">
        <v>34</v>
      </c>
      <c r="X7" s="388" t="s">
        <v>36</v>
      </c>
      <c r="Y7" s="388" t="s">
        <v>36</v>
      </c>
      <c r="Z7" s="388" t="s">
        <v>36</v>
      </c>
      <c r="AA7" s="388" t="s">
        <v>189</v>
      </c>
      <c r="AB7" s="388" t="s">
        <v>1317</v>
      </c>
      <c r="AC7" s="388" t="s">
        <v>1318</v>
      </c>
      <c r="AD7" s="388">
        <v>22591015</v>
      </c>
      <c r="AE7" s="388">
        <v>22591015</v>
      </c>
      <c r="AF7" s="388" t="s">
        <v>1319</v>
      </c>
      <c r="AG7" s="391" t="s">
        <v>1320</v>
      </c>
      <c r="AH7" s="388" t="s">
        <v>1154</v>
      </c>
      <c r="AI7" s="388" t="s">
        <v>1222</v>
      </c>
      <c r="AK7" s="388" t="s">
        <v>1220</v>
      </c>
      <c r="AM7" s="388" t="s">
        <v>1220</v>
      </c>
      <c r="AO7" s="388" t="s">
        <v>1252</v>
      </c>
    </row>
    <row r="8" spans="1:42" x14ac:dyDescent="0.3">
      <c r="A8" s="389" t="s">
        <v>1757</v>
      </c>
      <c r="B8" s="390" t="s">
        <v>1337</v>
      </c>
      <c r="C8" s="388" t="s">
        <v>1338</v>
      </c>
      <c r="D8" s="388" t="s">
        <v>1339</v>
      </c>
      <c r="E8" s="388" t="s">
        <v>1340</v>
      </c>
      <c r="F8" s="388" t="s">
        <v>2</v>
      </c>
      <c r="G8" s="388" t="s">
        <v>61</v>
      </c>
      <c r="H8" s="388" t="s">
        <v>1</v>
      </c>
      <c r="I8" s="388" t="s">
        <v>5</v>
      </c>
      <c r="J8" s="388" t="s">
        <v>51</v>
      </c>
      <c r="K8" s="388" t="s">
        <v>1299</v>
      </c>
      <c r="L8" s="388" t="s">
        <v>14</v>
      </c>
      <c r="N8" s="388" t="s">
        <v>33</v>
      </c>
      <c r="O8" s="388" t="s">
        <v>1008</v>
      </c>
      <c r="P8" s="388" t="s">
        <v>33</v>
      </c>
      <c r="Q8" s="388" t="s">
        <v>1219</v>
      </c>
      <c r="R8" s="388">
        <v>10401</v>
      </c>
      <c r="S8" s="388" t="s">
        <v>33</v>
      </c>
      <c r="T8" s="388" t="s">
        <v>4</v>
      </c>
      <c r="U8" s="388" t="s">
        <v>1</v>
      </c>
      <c r="V8" s="388" t="s">
        <v>525</v>
      </c>
      <c r="W8" s="388" t="s">
        <v>34</v>
      </c>
      <c r="X8" s="388" t="s">
        <v>61</v>
      </c>
      <c r="Y8" s="388" t="s">
        <v>66</v>
      </c>
      <c r="Z8" s="388" t="s">
        <v>66</v>
      </c>
      <c r="AA8" s="388" t="s">
        <v>189</v>
      </c>
      <c r="AB8" s="388" t="s">
        <v>1341</v>
      </c>
      <c r="AC8" s="388" t="s">
        <v>1342</v>
      </c>
      <c r="AD8" s="388">
        <v>24160009</v>
      </c>
      <c r="AE8" s="388" t="s">
        <v>1108</v>
      </c>
      <c r="AF8" s="388" t="s">
        <v>1175</v>
      </c>
      <c r="AG8" s="391" t="s">
        <v>1343</v>
      </c>
      <c r="AH8" s="388" t="s">
        <v>1150</v>
      </c>
      <c r="AI8" s="388" t="s">
        <v>1224</v>
      </c>
      <c r="AK8" s="388" t="s">
        <v>1220</v>
      </c>
      <c r="AM8" s="388" t="s">
        <v>1220</v>
      </c>
      <c r="AO8" s="388" t="s">
        <v>1252</v>
      </c>
    </row>
    <row r="9" spans="1:42" x14ac:dyDescent="0.3">
      <c r="A9" s="389" t="s">
        <v>1758</v>
      </c>
      <c r="B9" s="390" t="s">
        <v>1344</v>
      </c>
      <c r="C9" s="388" t="s">
        <v>1345</v>
      </c>
      <c r="D9" s="388" t="s">
        <v>1346</v>
      </c>
      <c r="E9" s="388" t="s">
        <v>1347</v>
      </c>
      <c r="F9" s="388" t="s">
        <v>2</v>
      </c>
      <c r="G9" s="388" t="s">
        <v>61</v>
      </c>
      <c r="H9" s="388" t="s">
        <v>5</v>
      </c>
      <c r="I9" s="388" t="s">
        <v>5</v>
      </c>
      <c r="J9" s="388" t="s">
        <v>51</v>
      </c>
      <c r="K9" s="388" t="s">
        <v>1299</v>
      </c>
      <c r="L9" s="388" t="s">
        <v>14</v>
      </c>
      <c r="N9" s="388" t="s">
        <v>33</v>
      </c>
      <c r="O9" s="388" t="s">
        <v>1008</v>
      </c>
      <c r="P9" s="388" t="s">
        <v>33</v>
      </c>
      <c r="Q9" s="388" t="s">
        <v>1219</v>
      </c>
      <c r="R9" s="388">
        <v>10701</v>
      </c>
      <c r="S9" s="388" t="s">
        <v>33</v>
      </c>
      <c r="T9" s="388" t="s">
        <v>7</v>
      </c>
      <c r="U9" s="388" t="s">
        <v>1</v>
      </c>
      <c r="V9" s="388" t="s">
        <v>543</v>
      </c>
      <c r="W9" s="388" t="s">
        <v>34</v>
      </c>
      <c r="X9" s="388" t="s">
        <v>1140</v>
      </c>
      <c r="Y9" s="388" t="s">
        <v>74</v>
      </c>
      <c r="Z9" s="388" t="s">
        <v>74</v>
      </c>
      <c r="AA9" s="388" t="s">
        <v>189</v>
      </c>
      <c r="AB9" s="388" t="s">
        <v>1348</v>
      </c>
      <c r="AC9" s="388" t="s">
        <v>1349</v>
      </c>
      <c r="AD9" s="388" t="s">
        <v>1350</v>
      </c>
      <c r="AE9" s="388" t="s">
        <v>1108</v>
      </c>
      <c r="AF9" s="388" t="s">
        <v>1351</v>
      </c>
      <c r="AG9" s="391" t="s">
        <v>1352</v>
      </c>
      <c r="AH9" s="388" t="s">
        <v>1141</v>
      </c>
      <c r="AI9" s="388" t="s">
        <v>1353</v>
      </c>
      <c r="AK9" s="388" t="s">
        <v>1220</v>
      </c>
      <c r="AM9" s="388" t="s">
        <v>1220</v>
      </c>
      <c r="AO9" s="388" t="s">
        <v>1252</v>
      </c>
    </row>
    <row r="10" spans="1:42" x14ac:dyDescent="0.3">
      <c r="A10" s="389" t="s">
        <v>1759</v>
      </c>
      <c r="B10" s="390" t="s">
        <v>1354</v>
      </c>
      <c r="C10" s="388" t="s">
        <v>1355</v>
      </c>
      <c r="D10" s="388" t="s">
        <v>1356</v>
      </c>
      <c r="E10" s="388" t="s">
        <v>1357</v>
      </c>
      <c r="F10" s="388" t="s">
        <v>53</v>
      </c>
      <c r="G10" s="388" t="s">
        <v>75</v>
      </c>
      <c r="H10" s="388" t="s">
        <v>1</v>
      </c>
      <c r="I10" s="388" t="s">
        <v>6</v>
      </c>
      <c r="J10" s="388" t="s">
        <v>51</v>
      </c>
      <c r="K10" s="388" t="s">
        <v>1299</v>
      </c>
      <c r="L10" s="388" t="s">
        <v>14</v>
      </c>
      <c r="N10" s="388" t="s">
        <v>33</v>
      </c>
      <c r="O10" s="388" t="s">
        <v>1008</v>
      </c>
      <c r="P10" s="388" t="s">
        <v>33</v>
      </c>
      <c r="Q10" s="388" t="s">
        <v>1219</v>
      </c>
      <c r="R10" s="388">
        <v>11901</v>
      </c>
      <c r="S10" s="388" t="s">
        <v>33</v>
      </c>
      <c r="T10" s="388" t="s">
        <v>76</v>
      </c>
      <c r="U10" s="388" t="s">
        <v>1</v>
      </c>
      <c r="V10" s="388" t="s">
        <v>1232</v>
      </c>
      <c r="W10" s="388" t="s">
        <v>34</v>
      </c>
      <c r="X10" s="388" t="s">
        <v>75</v>
      </c>
      <c r="Y10" s="388" t="s">
        <v>1121</v>
      </c>
      <c r="Z10" s="388" t="s">
        <v>1358</v>
      </c>
      <c r="AA10" s="388" t="s">
        <v>1233</v>
      </c>
      <c r="AB10" s="388" t="s">
        <v>1359</v>
      </c>
      <c r="AC10" s="388" t="s">
        <v>1360</v>
      </c>
      <c r="AD10" s="388">
        <v>27710267</v>
      </c>
      <c r="AE10" s="388">
        <v>27710267</v>
      </c>
      <c r="AF10" s="388" t="s">
        <v>1361</v>
      </c>
      <c r="AG10" s="391" t="s">
        <v>1362</v>
      </c>
      <c r="AH10" s="388" t="s">
        <v>1011</v>
      </c>
      <c r="AI10" s="388" t="s">
        <v>1363</v>
      </c>
      <c r="AK10" s="388" t="s">
        <v>1220</v>
      </c>
      <c r="AM10" s="388" t="s">
        <v>1220</v>
      </c>
      <c r="AO10" s="388" t="s">
        <v>1252</v>
      </c>
    </row>
    <row r="11" spans="1:42" x14ac:dyDescent="0.3">
      <c r="A11" s="389" t="s">
        <v>1789</v>
      </c>
      <c r="B11" s="390" t="s">
        <v>1604</v>
      </c>
      <c r="C11" s="388" t="s">
        <v>1605</v>
      </c>
      <c r="D11" s="388" t="s">
        <v>1606</v>
      </c>
      <c r="E11" s="388" t="s">
        <v>1607</v>
      </c>
      <c r="F11" s="388" t="s">
        <v>1097</v>
      </c>
      <c r="G11" s="388" t="s">
        <v>433</v>
      </c>
      <c r="H11" s="388" t="s">
        <v>1</v>
      </c>
      <c r="I11" s="388" t="s">
        <v>1095</v>
      </c>
      <c r="J11" s="388" t="s">
        <v>51</v>
      </c>
      <c r="K11" s="388" t="s">
        <v>1299</v>
      </c>
      <c r="L11" s="388" t="s">
        <v>14</v>
      </c>
      <c r="N11" s="388" t="s">
        <v>33</v>
      </c>
      <c r="O11" s="388" t="s">
        <v>1008</v>
      </c>
      <c r="P11" s="388" t="s">
        <v>33</v>
      </c>
      <c r="Q11" s="388" t="s">
        <v>1219</v>
      </c>
      <c r="R11" s="388">
        <v>60301</v>
      </c>
      <c r="S11" s="388" t="s">
        <v>43</v>
      </c>
      <c r="T11" s="388" t="s">
        <v>3</v>
      </c>
      <c r="U11" s="388" t="s">
        <v>1</v>
      </c>
      <c r="V11" s="388" t="s">
        <v>872</v>
      </c>
      <c r="W11" s="388" t="s">
        <v>44</v>
      </c>
      <c r="X11" s="388" t="s">
        <v>86</v>
      </c>
      <c r="Y11" s="388" t="s">
        <v>86</v>
      </c>
      <c r="Z11" s="388" t="s">
        <v>1608</v>
      </c>
      <c r="AA11" s="388" t="s">
        <v>1233</v>
      </c>
      <c r="AB11" s="388" t="s">
        <v>1609</v>
      </c>
      <c r="AC11" s="388" t="s">
        <v>1610</v>
      </c>
      <c r="AD11" s="388">
        <v>27302432</v>
      </c>
      <c r="AE11" s="388">
        <v>27302184</v>
      </c>
      <c r="AF11" s="388" t="s">
        <v>1612</v>
      </c>
      <c r="AG11" s="391" t="s">
        <v>1611</v>
      </c>
      <c r="AH11" s="388" t="s">
        <v>1246</v>
      </c>
      <c r="AI11" s="388" t="s">
        <v>1265</v>
      </c>
      <c r="AK11" s="388" t="s">
        <v>1220</v>
      </c>
      <c r="AM11" s="388" t="s">
        <v>1220</v>
      </c>
      <c r="AO11" s="388" t="s">
        <v>1252</v>
      </c>
    </row>
    <row r="12" spans="1:42" x14ac:dyDescent="0.3">
      <c r="A12" s="389" t="s">
        <v>1761</v>
      </c>
      <c r="B12" s="390" t="s">
        <v>1372</v>
      </c>
      <c r="C12" s="388" t="s">
        <v>1373</v>
      </c>
      <c r="D12" s="388" t="s">
        <v>1374</v>
      </c>
      <c r="E12" s="388" t="s">
        <v>1375</v>
      </c>
      <c r="F12" s="388" t="s">
        <v>3</v>
      </c>
      <c r="G12" s="388" t="s">
        <v>39</v>
      </c>
      <c r="H12" s="388" t="s">
        <v>1</v>
      </c>
      <c r="I12" s="388" t="s">
        <v>9</v>
      </c>
      <c r="J12" s="388" t="s">
        <v>51</v>
      </c>
      <c r="K12" s="388" t="s">
        <v>1299</v>
      </c>
      <c r="L12" s="388" t="s">
        <v>14</v>
      </c>
      <c r="N12" s="388" t="s">
        <v>33</v>
      </c>
      <c r="O12" s="388" t="s">
        <v>1008</v>
      </c>
      <c r="P12" s="388" t="s">
        <v>33</v>
      </c>
      <c r="Q12" s="388" t="s">
        <v>1219</v>
      </c>
      <c r="R12" s="388">
        <v>20101</v>
      </c>
      <c r="S12" s="388" t="s">
        <v>35</v>
      </c>
      <c r="T12" s="388" t="s">
        <v>1</v>
      </c>
      <c r="U12" s="388" t="s">
        <v>1</v>
      </c>
      <c r="V12" s="388" t="s">
        <v>608</v>
      </c>
      <c r="W12" s="388" t="s">
        <v>39</v>
      </c>
      <c r="X12" s="388" t="s">
        <v>39</v>
      </c>
      <c r="Y12" s="388" t="s">
        <v>39</v>
      </c>
      <c r="Z12" s="388" t="s">
        <v>88</v>
      </c>
      <c r="AA12" s="388" t="s">
        <v>189</v>
      </c>
      <c r="AB12" s="388" t="s">
        <v>1376</v>
      </c>
      <c r="AC12" s="388" t="s">
        <v>1377</v>
      </c>
      <c r="AD12" s="388">
        <v>22411659</v>
      </c>
      <c r="AE12" s="388">
        <v>22411659</v>
      </c>
      <c r="AF12" s="388" t="s">
        <v>1378</v>
      </c>
      <c r="AG12" s="391" t="s">
        <v>1379</v>
      </c>
      <c r="AH12" s="388" t="s">
        <v>1156</v>
      </c>
      <c r="AI12" s="388" t="s">
        <v>1380</v>
      </c>
      <c r="AK12" s="388" t="s">
        <v>1220</v>
      </c>
      <c r="AM12" s="388" t="s">
        <v>1220</v>
      </c>
      <c r="AO12" s="388" t="s">
        <v>1252</v>
      </c>
    </row>
    <row r="13" spans="1:42" x14ac:dyDescent="0.3">
      <c r="A13" s="389" t="s">
        <v>1762</v>
      </c>
      <c r="B13" s="390" t="s">
        <v>1381</v>
      </c>
      <c r="C13" s="388" t="s">
        <v>1382</v>
      </c>
      <c r="D13" s="388" t="s">
        <v>1383</v>
      </c>
      <c r="E13" s="388" t="s">
        <v>1384</v>
      </c>
      <c r="F13" s="388" t="s">
        <v>3</v>
      </c>
      <c r="G13" s="388" t="s">
        <v>39</v>
      </c>
      <c r="H13" s="388" t="s">
        <v>6</v>
      </c>
      <c r="I13" s="388" t="s">
        <v>9</v>
      </c>
      <c r="J13" s="388" t="s">
        <v>51</v>
      </c>
      <c r="K13" s="388" t="s">
        <v>1299</v>
      </c>
      <c r="L13" s="388" t="s">
        <v>14</v>
      </c>
      <c r="N13" s="388" t="s">
        <v>33</v>
      </c>
      <c r="O13" s="388" t="s">
        <v>1008</v>
      </c>
      <c r="P13" s="388" t="s">
        <v>33</v>
      </c>
      <c r="Q13" s="388" t="s">
        <v>1219</v>
      </c>
      <c r="R13" s="388">
        <v>20304</v>
      </c>
      <c r="S13" s="388" t="s">
        <v>35</v>
      </c>
      <c r="T13" s="388" t="s">
        <v>3</v>
      </c>
      <c r="U13" s="388" t="s">
        <v>4</v>
      </c>
      <c r="V13" s="388" t="s">
        <v>637</v>
      </c>
      <c r="W13" s="388" t="s">
        <v>39</v>
      </c>
      <c r="X13" s="388" t="s">
        <v>68</v>
      </c>
      <c r="Y13" s="388" t="s">
        <v>90</v>
      </c>
      <c r="Z13" s="388" t="s">
        <v>100</v>
      </c>
      <c r="AA13" s="388" t="s">
        <v>189</v>
      </c>
      <c r="AB13" s="388" t="s">
        <v>1385</v>
      </c>
      <c r="AC13" s="388" t="s">
        <v>1386</v>
      </c>
      <c r="AD13" s="388">
        <v>24443019</v>
      </c>
      <c r="AE13" s="388" t="s">
        <v>1108</v>
      </c>
      <c r="AF13" s="388" t="s">
        <v>1388</v>
      </c>
      <c r="AG13" s="391" t="s">
        <v>1387</v>
      </c>
      <c r="AH13" s="388" t="s">
        <v>1237</v>
      </c>
      <c r="AI13" s="388" t="s">
        <v>1389</v>
      </c>
      <c r="AK13" s="388" t="s">
        <v>1220</v>
      </c>
      <c r="AM13" s="388" t="s">
        <v>1220</v>
      </c>
      <c r="AO13" s="388" t="s">
        <v>1252</v>
      </c>
    </row>
    <row r="14" spans="1:42" x14ac:dyDescent="0.3">
      <c r="A14" s="389" t="s">
        <v>1760</v>
      </c>
      <c r="B14" s="390" t="s">
        <v>1364</v>
      </c>
      <c r="C14" s="388" t="s">
        <v>1365</v>
      </c>
      <c r="D14" s="388" t="s">
        <v>1366</v>
      </c>
      <c r="E14" s="388" t="s">
        <v>1367</v>
      </c>
      <c r="F14" s="388" t="s">
        <v>4</v>
      </c>
      <c r="G14" s="388" t="s">
        <v>38</v>
      </c>
      <c r="H14" s="388" t="s">
        <v>6</v>
      </c>
      <c r="I14" s="388" t="s">
        <v>10</v>
      </c>
      <c r="J14" s="388" t="s">
        <v>51</v>
      </c>
      <c r="K14" s="388" t="s">
        <v>1299</v>
      </c>
      <c r="L14" s="388" t="s">
        <v>14</v>
      </c>
      <c r="N14" s="388" t="s">
        <v>33</v>
      </c>
      <c r="O14" s="388" t="s">
        <v>1008</v>
      </c>
      <c r="P14" s="388" t="s">
        <v>33</v>
      </c>
      <c r="Q14" s="388" t="s">
        <v>1219</v>
      </c>
      <c r="R14" s="388">
        <v>20701</v>
      </c>
      <c r="S14" s="388" t="s">
        <v>35</v>
      </c>
      <c r="T14" s="388" t="s">
        <v>7</v>
      </c>
      <c r="U14" s="388" t="s">
        <v>1</v>
      </c>
      <c r="V14" s="388" t="s">
        <v>660</v>
      </c>
      <c r="W14" s="388" t="s">
        <v>39</v>
      </c>
      <c r="X14" s="388" t="s">
        <v>83</v>
      </c>
      <c r="Y14" s="388" t="s">
        <v>83</v>
      </c>
      <c r="Z14" s="388" t="s">
        <v>1325</v>
      </c>
      <c r="AA14" s="388" t="s">
        <v>189</v>
      </c>
      <c r="AB14" s="388" t="s">
        <v>1368</v>
      </c>
      <c r="AC14" s="388" t="s">
        <v>1369</v>
      </c>
      <c r="AD14" s="388">
        <v>24531322</v>
      </c>
      <c r="AE14" s="388">
        <v>24523429</v>
      </c>
      <c r="AF14" s="388" t="s">
        <v>1371</v>
      </c>
      <c r="AG14" s="391" t="s">
        <v>1370</v>
      </c>
      <c r="AH14" s="388" t="s">
        <v>1241</v>
      </c>
      <c r="AI14" s="388" t="s">
        <v>1242</v>
      </c>
      <c r="AK14" s="388" t="s">
        <v>1220</v>
      </c>
      <c r="AM14" s="388" t="s">
        <v>1220</v>
      </c>
      <c r="AO14" s="388" t="s">
        <v>1252</v>
      </c>
    </row>
    <row r="15" spans="1:42" x14ac:dyDescent="0.3">
      <c r="A15" s="389" t="s">
        <v>1763</v>
      </c>
      <c r="B15" s="390" t="s">
        <v>1390</v>
      </c>
      <c r="C15" s="388" t="s">
        <v>1391</v>
      </c>
      <c r="D15" s="388" t="s">
        <v>1392</v>
      </c>
      <c r="E15" s="388" t="s">
        <v>1393</v>
      </c>
      <c r="F15" s="388" t="s">
        <v>4</v>
      </c>
      <c r="G15" s="388" t="s">
        <v>38</v>
      </c>
      <c r="H15" s="388" t="s">
        <v>1</v>
      </c>
      <c r="I15" s="388" t="s">
        <v>10</v>
      </c>
      <c r="J15" s="388" t="s">
        <v>51</v>
      </c>
      <c r="K15" s="388" t="s">
        <v>1299</v>
      </c>
      <c r="L15" s="388" t="s">
        <v>14</v>
      </c>
      <c r="N15" s="388" t="s">
        <v>33</v>
      </c>
      <c r="O15" s="388" t="s">
        <v>1008</v>
      </c>
      <c r="P15" s="388" t="s">
        <v>35</v>
      </c>
      <c r="Q15" s="388" t="s">
        <v>1223</v>
      </c>
      <c r="R15" s="388">
        <v>20206</v>
      </c>
      <c r="S15" s="388" t="s">
        <v>35</v>
      </c>
      <c r="T15" s="388" t="s">
        <v>2</v>
      </c>
      <c r="U15" s="388" t="s">
        <v>6</v>
      </c>
      <c r="V15" s="388" t="s">
        <v>626</v>
      </c>
      <c r="W15" s="388" t="s">
        <v>39</v>
      </c>
      <c r="X15" s="388" t="s">
        <v>1117</v>
      </c>
      <c r="Y15" s="388" t="s">
        <v>47</v>
      </c>
      <c r="Z15" s="388" t="s">
        <v>57</v>
      </c>
      <c r="AA15" s="388" t="s">
        <v>189</v>
      </c>
      <c r="AB15" s="388" t="s">
        <v>1394</v>
      </c>
      <c r="AC15" s="388" t="s">
        <v>1395</v>
      </c>
      <c r="AD15" s="388">
        <v>24455665</v>
      </c>
      <c r="AE15" s="388">
        <v>24455665</v>
      </c>
      <c r="AF15" s="388" t="s">
        <v>1396</v>
      </c>
      <c r="AG15" s="391" t="s">
        <v>1310</v>
      </c>
      <c r="AH15" s="388" t="s">
        <v>1009</v>
      </c>
      <c r="AI15" s="388" t="s">
        <v>1236</v>
      </c>
      <c r="AK15" s="388" t="s">
        <v>1220</v>
      </c>
      <c r="AM15" s="388" t="s">
        <v>1220</v>
      </c>
      <c r="AO15" s="388" t="s">
        <v>1252</v>
      </c>
    </row>
    <row r="16" spans="1:42" x14ac:dyDescent="0.3">
      <c r="A16" s="389" t="s">
        <v>1764</v>
      </c>
      <c r="B16" s="390" t="s">
        <v>1397</v>
      </c>
      <c r="C16" s="388" t="s">
        <v>1398</v>
      </c>
      <c r="D16" s="388" t="s">
        <v>1399</v>
      </c>
      <c r="E16" s="388" t="s">
        <v>1400</v>
      </c>
      <c r="F16" s="388" t="s">
        <v>4</v>
      </c>
      <c r="G16" s="388" t="s">
        <v>38</v>
      </c>
      <c r="H16" s="388" t="s">
        <v>9</v>
      </c>
      <c r="I16" s="388" t="s">
        <v>10</v>
      </c>
      <c r="J16" s="388" t="s">
        <v>51</v>
      </c>
      <c r="K16" s="388" t="s">
        <v>1299</v>
      </c>
      <c r="L16" s="388" t="s">
        <v>14</v>
      </c>
      <c r="N16" s="388" t="s">
        <v>33</v>
      </c>
      <c r="O16" s="388" t="s">
        <v>1008</v>
      </c>
      <c r="P16" s="388" t="s">
        <v>33</v>
      </c>
      <c r="Q16" s="388" t="s">
        <v>1219</v>
      </c>
      <c r="R16" s="388">
        <v>20601</v>
      </c>
      <c r="S16" s="388" t="s">
        <v>35</v>
      </c>
      <c r="T16" s="388" t="s">
        <v>6</v>
      </c>
      <c r="U16" s="388" t="s">
        <v>1</v>
      </c>
      <c r="V16" s="388" t="s">
        <v>653</v>
      </c>
      <c r="W16" s="388" t="s">
        <v>39</v>
      </c>
      <c r="X16" s="388" t="s">
        <v>1147</v>
      </c>
      <c r="Y16" s="388" t="s">
        <v>1147</v>
      </c>
      <c r="Z16" s="388" t="s">
        <v>412</v>
      </c>
      <c r="AA16" s="388" t="s">
        <v>189</v>
      </c>
      <c r="AB16" s="388" t="s">
        <v>1401</v>
      </c>
      <c r="AC16" s="388" t="s">
        <v>1402</v>
      </c>
      <c r="AD16" s="388">
        <v>24500036</v>
      </c>
      <c r="AE16" s="388">
        <v>24500036</v>
      </c>
      <c r="AF16" s="388" t="s">
        <v>1403</v>
      </c>
      <c r="AG16" s="391" t="s">
        <v>1240</v>
      </c>
      <c r="AH16" s="388" t="s">
        <v>1157</v>
      </c>
      <c r="AI16" s="388" t="s">
        <v>1240</v>
      </c>
      <c r="AK16" s="388" t="s">
        <v>1220</v>
      </c>
      <c r="AM16" s="388" t="s">
        <v>1220</v>
      </c>
      <c r="AO16" s="388" t="s">
        <v>1252</v>
      </c>
    </row>
    <row r="17" spans="1:41" x14ac:dyDescent="0.3">
      <c r="A17" s="389" t="s">
        <v>1765</v>
      </c>
      <c r="B17" s="390" t="s">
        <v>1404</v>
      </c>
      <c r="C17" s="388" t="s">
        <v>1405</v>
      </c>
      <c r="D17" s="388" t="s">
        <v>1406</v>
      </c>
      <c r="E17" s="388" t="s">
        <v>1407</v>
      </c>
      <c r="F17" s="388" t="s">
        <v>5</v>
      </c>
      <c r="G17" s="388" t="s">
        <v>56</v>
      </c>
      <c r="H17" s="388" t="s">
        <v>1</v>
      </c>
      <c r="I17" s="388" t="s">
        <v>14</v>
      </c>
      <c r="J17" s="388" t="s">
        <v>51</v>
      </c>
      <c r="K17" s="388" t="s">
        <v>1299</v>
      </c>
      <c r="L17" s="388" t="s">
        <v>14</v>
      </c>
      <c r="N17" s="388" t="s">
        <v>33</v>
      </c>
      <c r="O17" s="388" t="s">
        <v>1008</v>
      </c>
      <c r="P17" s="388" t="s">
        <v>33</v>
      </c>
      <c r="Q17" s="388" t="s">
        <v>1219</v>
      </c>
      <c r="R17" s="388">
        <v>30102</v>
      </c>
      <c r="S17" s="388" t="s">
        <v>37</v>
      </c>
      <c r="T17" s="388" t="s">
        <v>1</v>
      </c>
      <c r="U17" s="388" t="s">
        <v>2</v>
      </c>
      <c r="V17" s="388" t="s">
        <v>711</v>
      </c>
      <c r="W17" s="388" t="s">
        <v>56</v>
      </c>
      <c r="X17" s="388" t="s">
        <v>56</v>
      </c>
      <c r="Y17" s="388" t="s">
        <v>102</v>
      </c>
      <c r="Z17" s="388" t="s">
        <v>1286</v>
      </c>
      <c r="AA17" s="388" t="s">
        <v>189</v>
      </c>
      <c r="AB17" s="388" t="s">
        <v>1408</v>
      </c>
      <c r="AC17" s="388" t="s">
        <v>1409</v>
      </c>
      <c r="AD17" s="388">
        <v>25510363</v>
      </c>
      <c r="AE17" s="388" t="s">
        <v>1108</v>
      </c>
      <c r="AF17" s="388" t="s">
        <v>1411</v>
      </c>
      <c r="AG17" s="391" t="s">
        <v>1410</v>
      </c>
      <c r="AH17" s="388" t="s">
        <v>1123</v>
      </c>
      <c r="AI17" s="388" t="s">
        <v>1245</v>
      </c>
      <c r="AK17" s="388" t="s">
        <v>1220</v>
      </c>
      <c r="AM17" s="388" t="s">
        <v>1220</v>
      </c>
      <c r="AO17" s="388" t="s">
        <v>1252</v>
      </c>
    </row>
    <row r="18" spans="1:41" x14ac:dyDescent="0.3">
      <c r="A18" s="389" t="s">
        <v>1786</v>
      </c>
      <c r="B18" s="390" t="s">
        <v>1582</v>
      </c>
      <c r="C18" s="388" t="s">
        <v>490</v>
      </c>
      <c r="D18" s="388" t="s">
        <v>1583</v>
      </c>
      <c r="E18" s="388" t="s">
        <v>1248</v>
      </c>
      <c r="F18" s="388" t="s">
        <v>5</v>
      </c>
      <c r="G18" s="388" t="s">
        <v>56</v>
      </c>
      <c r="H18" s="388" t="s">
        <v>5</v>
      </c>
      <c r="I18" s="388" t="s">
        <v>14</v>
      </c>
      <c r="J18" s="388" t="s">
        <v>51</v>
      </c>
      <c r="K18" s="388" t="s">
        <v>1299</v>
      </c>
      <c r="L18" s="388" t="s">
        <v>14</v>
      </c>
      <c r="M18" s="388" t="s">
        <v>1584</v>
      </c>
      <c r="N18" s="388" t="s">
        <v>33</v>
      </c>
      <c r="O18" s="388" t="s">
        <v>1008</v>
      </c>
      <c r="P18" s="388" t="s">
        <v>33</v>
      </c>
      <c r="Q18" s="388" t="s">
        <v>1219</v>
      </c>
      <c r="R18" s="388">
        <v>30201</v>
      </c>
      <c r="S18" s="388" t="s">
        <v>37</v>
      </c>
      <c r="T18" s="388" t="s">
        <v>2</v>
      </c>
      <c r="U18" s="388" t="s">
        <v>1</v>
      </c>
      <c r="V18" s="388" t="s">
        <v>718</v>
      </c>
      <c r="W18" s="388" t="s">
        <v>56</v>
      </c>
      <c r="X18" s="388" t="s">
        <v>95</v>
      </c>
      <c r="Y18" s="388" t="s">
        <v>95</v>
      </c>
      <c r="Z18" s="388" t="s">
        <v>58</v>
      </c>
      <c r="AA18" s="388" t="s">
        <v>189</v>
      </c>
      <c r="AB18" s="388" t="s">
        <v>1585</v>
      </c>
      <c r="AC18" s="388" t="s">
        <v>1586</v>
      </c>
      <c r="AD18" s="388">
        <v>25747404</v>
      </c>
      <c r="AE18" s="388">
        <v>25744600</v>
      </c>
      <c r="AF18" s="388" t="s">
        <v>1010</v>
      </c>
      <c r="AG18" s="391" t="s">
        <v>1587</v>
      </c>
      <c r="AH18" s="388" t="s">
        <v>1134</v>
      </c>
      <c r="AI18" s="388" t="s">
        <v>1247</v>
      </c>
      <c r="AK18" s="388" t="s">
        <v>1220</v>
      </c>
      <c r="AM18" s="388" t="s">
        <v>1220</v>
      </c>
      <c r="AO18" s="388" t="s">
        <v>1252</v>
      </c>
    </row>
    <row r="19" spans="1:41" x14ac:dyDescent="0.3">
      <c r="A19" s="389" t="s">
        <v>1766</v>
      </c>
      <c r="B19" s="390" t="s">
        <v>1412</v>
      </c>
      <c r="C19" s="388" t="s">
        <v>1413</v>
      </c>
      <c r="D19" s="388" t="s">
        <v>1414</v>
      </c>
      <c r="E19" s="388" t="s">
        <v>1415</v>
      </c>
      <c r="F19" s="388" t="s">
        <v>5</v>
      </c>
      <c r="G19" s="388" t="s">
        <v>56</v>
      </c>
      <c r="H19" s="388" t="s">
        <v>6</v>
      </c>
      <c r="I19" s="388" t="s">
        <v>14</v>
      </c>
      <c r="J19" s="388" t="s">
        <v>51</v>
      </c>
      <c r="K19" s="388" t="s">
        <v>1299</v>
      </c>
      <c r="L19" s="388" t="s">
        <v>14</v>
      </c>
      <c r="N19" s="388" t="s">
        <v>33</v>
      </c>
      <c r="O19" s="388" t="s">
        <v>1008</v>
      </c>
      <c r="P19" s="388" t="s">
        <v>33</v>
      </c>
      <c r="Q19" s="388" t="s">
        <v>1219</v>
      </c>
      <c r="R19" s="388">
        <v>30302</v>
      </c>
      <c r="S19" s="388" t="s">
        <v>37</v>
      </c>
      <c r="T19" s="388" t="s">
        <v>3</v>
      </c>
      <c r="U19" s="388" t="s">
        <v>2</v>
      </c>
      <c r="V19" s="388" t="s">
        <v>724</v>
      </c>
      <c r="W19" s="388" t="s">
        <v>56</v>
      </c>
      <c r="X19" s="388" t="s">
        <v>57</v>
      </c>
      <c r="Y19" s="388" t="s">
        <v>93</v>
      </c>
      <c r="Z19" s="388" t="s">
        <v>93</v>
      </c>
      <c r="AA19" s="388" t="s">
        <v>189</v>
      </c>
      <c r="AB19" s="388" t="s">
        <v>1416</v>
      </c>
      <c r="AC19" s="388" t="s">
        <v>1417</v>
      </c>
      <c r="AD19" s="388">
        <v>22795906</v>
      </c>
      <c r="AE19" s="388">
        <v>22781726</v>
      </c>
      <c r="AF19" s="388" t="s">
        <v>1418</v>
      </c>
      <c r="AG19" s="391" t="s">
        <v>1419</v>
      </c>
      <c r="AH19" s="388" t="s">
        <v>1137</v>
      </c>
      <c r="AI19" s="388" t="s">
        <v>1249</v>
      </c>
      <c r="AK19" s="388" t="s">
        <v>1220</v>
      </c>
      <c r="AM19" s="388" t="s">
        <v>1220</v>
      </c>
      <c r="AO19" s="388" t="s">
        <v>1252</v>
      </c>
    </row>
    <row r="20" spans="1:41" x14ac:dyDescent="0.3">
      <c r="A20" s="389" t="s">
        <v>1767</v>
      </c>
      <c r="B20" s="390" t="s">
        <v>1420</v>
      </c>
      <c r="C20" s="388" t="s">
        <v>1421</v>
      </c>
      <c r="D20" s="388" t="s">
        <v>1422</v>
      </c>
      <c r="E20" s="388" t="s">
        <v>1423</v>
      </c>
      <c r="F20" s="388" t="s">
        <v>6</v>
      </c>
      <c r="G20" s="388" t="s">
        <v>103</v>
      </c>
      <c r="H20" s="388" t="s">
        <v>2</v>
      </c>
      <c r="I20" s="388" t="s">
        <v>15</v>
      </c>
      <c r="J20" s="388" t="s">
        <v>51</v>
      </c>
      <c r="K20" s="388" t="s">
        <v>1299</v>
      </c>
      <c r="L20" s="388" t="s">
        <v>14</v>
      </c>
      <c r="N20" s="388" t="s">
        <v>33</v>
      </c>
      <c r="O20" s="388" t="s">
        <v>1008</v>
      </c>
      <c r="P20" s="388" t="s">
        <v>33</v>
      </c>
      <c r="Q20" s="388" t="s">
        <v>1219</v>
      </c>
      <c r="R20" s="388">
        <v>30501</v>
      </c>
      <c r="S20" s="388" t="s">
        <v>37</v>
      </c>
      <c r="T20" s="388" t="s">
        <v>5</v>
      </c>
      <c r="U20" s="388" t="s">
        <v>1</v>
      </c>
      <c r="V20" s="388" t="s">
        <v>733</v>
      </c>
      <c r="W20" s="388" t="s">
        <v>56</v>
      </c>
      <c r="X20" s="388" t="s">
        <v>103</v>
      </c>
      <c r="Y20" s="388" t="s">
        <v>103</v>
      </c>
      <c r="Z20" s="388" t="s">
        <v>1424</v>
      </c>
      <c r="AA20" s="388" t="s">
        <v>189</v>
      </c>
      <c r="AB20" s="388" t="s">
        <v>1425</v>
      </c>
      <c r="AC20" s="388" t="s">
        <v>1426</v>
      </c>
      <c r="AD20" s="388">
        <v>25560098</v>
      </c>
      <c r="AE20" s="388">
        <v>25564993</v>
      </c>
      <c r="AF20" s="388" t="s">
        <v>469</v>
      </c>
      <c r="AG20" s="391" t="s">
        <v>1427</v>
      </c>
      <c r="AH20" s="388" t="s">
        <v>1428</v>
      </c>
      <c r="AI20" s="388" t="s">
        <v>1429</v>
      </c>
      <c r="AK20" s="388" t="s">
        <v>1220</v>
      </c>
      <c r="AM20" s="388" t="s">
        <v>1220</v>
      </c>
      <c r="AO20" s="388" t="s">
        <v>1252</v>
      </c>
    </row>
    <row r="21" spans="1:41" x14ac:dyDescent="0.3">
      <c r="A21" s="389" t="s">
        <v>1768</v>
      </c>
      <c r="B21" s="390" t="s">
        <v>1430</v>
      </c>
      <c r="C21" s="388" t="s">
        <v>1431</v>
      </c>
      <c r="D21" s="388" t="s">
        <v>1432</v>
      </c>
      <c r="E21" s="388" t="s">
        <v>1433</v>
      </c>
      <c r="F21" s="388" t="s">
        <v>7</v>
      </c>
      <c r="G21" s="388" t="s">
        <v>52</v>
      </c>
      <c r="H21" s="388" t="s">
        <v>1</v>
      </c>
      <c r="I21" s="388" t="s">
        <v>53</v>
      </c>
      <c r="J21" s="388" t="s">
        <v>51</v>
      </c>
      <c r="K21" s="388" t="s">
        <v>1299</v>
      </c>
      <c r="L21" s="388" t="s">
        <v>14</v>
      </c>
      <c r="N21" s="388" t="s">
        <v>33</v>
      </c>
      <c r="O21" s="388" t="s">
        <v>1008</v>
      </c>
      <c r="P21" s="388" t="s">
        <v>33</v>
      </c>
      <c r="Q21" s="388" t="s">
        <v>1219</v>
      </c>
      <c r="R21" s="388">
        <v>40101</v>
      </c>
      <c r="S21" s="388" t="s">
        <v>51</v>
      </c>
      <c r="T21" s="388" t="s">
        <v>1</v>
      </c>
      <c r="U21" s="388" t="s">
        <v>1</v>
      </c>
      <c r="V21" s="388" t="s">
        <v>755</v>
      </c>
      <c r="W21" s="388" t="s">
        <v>52</v>
      </c>
      <c r="X21" s="388" t="s">
        <v>52</v>
      </c>
      <c r="Y21" s="388" t="s">
        <v>52</v>
      </c>
      <c r="Z21" s="388" t="s">
        <v>1286</v>
      </c>
      <c r="AA21" s="388" t="s">
        <v>189</v>
      </c>
      <c r="AB21" s="388" t="s">
        <v>1434</v>
      </c>
      <c r="AC21" s="388" t="s">
        <v>1435</v>
      </c>
      <c r="AD21" s="388">
        <v>22607057</v>
      </c>
      <c r="AE21" s="388">
        <v>22607057</v>
      </c>
      <c r="AF21" s="388" t="s">
        <v>1437</v>
      </c>
      <c r="AG21" s="391" t="s">
        <v>1436</v>
      </c>
      <c r="AH21" s="388" t="s">
        <v>1112</v>
      </c>
      <c r="AI21" s="388" t="s">
        <v>1250</v>
      </c>
      <c r="AK21" s="388" t="s">
        <v>1220</v>
      </c>
      <c r="AM21" s="388" t="s">
        <v>1220</v>
      </c>
      <c r="AO21" s="388" t="s">
        <v>1252</v>
      </c>
    </row>
    <row r="22" spans="1:41" x14ac:dyDescent="0.3">
      <c r="A22" s="389" t="s">
        <v>1769</v>
      </c>
      <c r="B22" s="390" t="s">
        <v>1438</v>
      </c>
      <c r="C22" s="388" t="s">
        <v>1439</v>
      </c>
      <c r="D22" s="388" t="s">
        <v>1440</v>
      </c>
      <c r="E22" s="388" t="s">
        <v>1441</v>
      </c>
      <c r="F22" s="388" t="s">
        <v>7</v>
      </c>
      <c r="G22" s="388" t="s">
        <v>52</v>
      </c>
      <c r="H22" s="388" t="s">
        <v>4</v>
      </c>
      <c r="I22" s="388" t="s">
        <v>53</v>
      </c>
      <c r="J22" s="388" t="s">
        <v>51</v>
      </c>
      <c r="K22" s="388" t="s">
        <v>1299</v>
      </c>
      <c r="L22" s="388" t="s">
        <v>14</v>
      </c>
      <c r="N22" s="388" t="s">
        <v>33</v>
      </c>
      <c r="O22" s="388" t="s">
        <v>1008</v>
      </c>
      <c r="P22" s="388" t="s">
        <v>33</v>
      </c>
      <c r="Q22" s="388" t="s">
        <v>1219</v>
      </c>
      <c r="R22" s="388">
        <v>40201</v>
      </c>
      <c r="S22" s="388" t="s">
        <v>51</v>
      </c>
      <c r="T22" s="388" t="s">
        <v>2</v>
      </c>
      <c r="U22" s="388" t="s">
        <v>1</v>
      </c>
      <c r="V22" s="388" t="s">
        <v>760</v>
      </c>
      <c r="W22" s="388" t="s">
        <v>52</v>
      </c>
      <c r="X22" s="388" t="s">
        <v>104</v>
      </c>
      <c r="Y22" s="388" t="s">
        <v>104</v>
      </c>
      <c r="Z22" s="388" t="s">
        <v>1255</v>
      </c>
      <c r="AA22" s="388" t="s">
        <v>189</v>
      </c>
      <c r="AB22" s="388" t="s">
        <v>1442</v>
      </c>
      <c r="AC22" s="388" t="s">
        <v>1443</v>
      </c>
      <c r="AD22" s="388">
        <v>22616170</v>
      </c>
      <c r="AE22" s="388" t="s">
        <v>1108</v>
      </c>
      <c r="AF22" s="388" t="s">
        <v>1444</v>
      </c>
      <c r="AG22" s="391" t="s">
        <v>1445</v>
      </c>
      <c r="AH22" s="388" t="s">
        <v>1126</v>
      </c>
      <c r="AI22" s="388" t="s">
        <v>1253</v>
      </c>
      <c r="AK22" s="388" t="s">
        <v>1220</v>
      </c>
      <c r="AM22" s="388" t="s">
        <v>1220</v>
      </c>
      <c r="AO22" s="388" t="s">
        <v>1252</v>
      </c>
    </row>
    <row r="23" spans="1:41" x14ac:dyDescent="0.3">
      <c r="A23" s="389" t="s">
        <v>1770</v>
      </c>
      <c r="B23" s="390" t="s">
        <v>1446</v>
      </c>
      <c r="C23" s="388" t="s">
        <v>1447</v>
      </c>
      <c r="D23" s="388" t="s">
        <v>1448</v>
      </c>
      <c r="E23" s="388" t="s">
        <v>1449</v>
      </c>
      <c r="F23" s="388" t="s">
        <v>1100</v>
      </c>
      <c r="G23" s="388" t="s">
        <v>50</v>
      </c>
      <c r="H23" s="388" t="s">
        <v>2</v>
      </c>
      <c r="I23" s="388" t="s">
        <v>49</v>
      </c>
      <c r="J23" s="388" t="s">
        <v>51</v>
      </c>
      <c r="K23" s="388" t="s">
        <v>1299</v>
      </c>
      <c r="L23" s="388" t="s">
        <v>14</v>
      </c>
      <c r="N23" s="388" t="s">
        <v>33</v>
      </c>
      <c r="O23" s="388" t="s">
        <v>1008</v>
      </c>
      <c r="P23" s="388" t="s">
        <v>35</v>
      </c>
      <c r="Q23" s="388" t="s">
        <v>1223</v>
      </c>
      <c r="R23" s="388">
        <v>41003</v>
      </c>
      <c r="S23" s="388" t="s">
        <v>51</v>
      </c>
      <c r="T23" s="388" t="s">
        <v>11</v>
      </c>
      <c r="U23" s="388" t="s">
        <v>3</v>
      </c>
      <c r="V23" s="388" t="s">
        <v>989</v>
      </c>
      <c r="W23" s="388" t="s">
        <v>52</v>
      </c>
      <c r="X23" s="388" t="s">
        <v>50</v>
      </c>
      <c r="Y23" s="388" t="s">
        <v>1171</v>
      </c>
      <c r="Z23" s="388" t="s">
        <v>1450</v>
      </c>
      <c r="AA23" s="388" t="s">
        <v>1243</v>
      </c>
      <c r="AB23" s="388" t="s">
        <v>1451</v>
      </c>
      <c r="AC23" s="388" t="s">
        <v>1452</v>
      </c>
      <c r="AD23" s="388">
        <v>27643036</v>
      </c>
      <c r="AE23" s="388">
        <v>27644116</v>
      </c>
      <c r="AF23" s="388" t="s">
        <v>1454</v>
      </c>
      <c r="AG23" s="391" t="s">
        <v>1453</v>
      </c>
      <c r="AH23" s="388" t="s">
        <v>1172</v>
      </c>
      <c r="AI23" s="388" t="s">
        <v>1455</v>
      </c>
      <c r="AK23" s="388" t="s">
        <v>1220</v>
      </c>
      <c r="AM23" s="388" t="s">
        <v>1220</v>
      </c>
      <c r="AO23" s="388" t="s">
        <v>1252</v>
      </c>
    </row>
    <row r="24" spans="1:41" x14ac:dyDescent="0.3">
      <c r="A24" s="389" t="s">
        <v>1788</v>
      </c>
      <c r="B24" s="390" t="s">
        <v>1596</v>
      </c>
      <c r="C24" s="388" t="s">
        <v>1597</v>
      </c>
      <c r="D24" s="388" t="s">
        <v>1598</v>
      </c>
      <c r="E24" s="388" t="s">
        <v>1599</v>
      </c>
      <c r="F24" s="388" t="s">
        <v>9</v>
      </c>
      <c r="G24" s="388" t="s">
        <v>70</v>
      </c>
      <c r="H24" s="388" t="s">
        <v>1</v>
      </c>
      <c r="I24" s="388" t="s">
        <v>73</v>
      </c>
      <c r="J24" s="388" t="s">
        <v>51</v>
      </c>
      <c r="K24" s="388" t="s">
        <v>1299</v>
      </c>
      <c r="L24" s="388" t="s">
        <v>14</v>
      </c>
      <c r="N24" s="388" t="s">
        <v>33</v>
      </c>
      <c r="O24" s="388" t="s">
        <v>1008</v>
      </c>
      <c r="P24" s="388" t="s">
        <v>35</v>
      </c>
      <c r="Q24" s="388" t="s">
        <v>1223</v>
      </c>
      <c r="R24" s="388">
        <v>51001</v>
      </c>
      <c r="S24" s="388" t="s">
        <v>55</v>
      </c>
      <c r="T24" s="388" t="s">
        <v>11</v>
      </c>
      <c r="U24" s="388" t="s">
        <v>1</v>
      </c>
      <c r="V24" s="388" t="s">
        <v>844</v>
      </c>
      <c r="W24" s="388" t="s">
        <v>1113</v>
      </c>
      <c r="X24" s="388" t="s">
        <v>69</v>
      </c>
      <c r="Y24" s="388" t="s">
        <v>69</v>
      </c>
      <c r="Z24" s="388" t="s">
        <v>291</v>
      </c>
      <c r="AA24" s="388" t="s">
        <v>403</v>
      </c>
      <c r="AB24" s="388" t="s">
        <v>1600</v>
      </c>
      <c r="AC24" s="388" t="s">
        <v>1601</v>
      </c>
      <c r="AD24" s="388">
        <v>26799548</v>
      </c>
      <c r="AE24" s="388" t="s">
        <v>1108</v>
      </c>
      <c r="AF24" s="388" t="s">
        <v>1602</v>
      </c>
      <c r="AG24" s="391" t="s">
        <v>1603</v>
      </c>
      <c r="AH24" s="388" t="s">
        <v>1260</v>
      </c>
      <c r="AI24" s="388" t="s">
        <v>1261</v>
      </c>
      <c r="AK24" s="388" t="s">
        <v>1220</v>
      </c>
      <c r="AM24" s="388" t="s">
        <v>1220</v>
      </c>
      <c r="AO24" s="388" t="s">
        <v>1252</v>
      </c>
    </row>
    <row r="25" spans="1:41" x14ac:dyDescent="0.3">
      <c r="A25" s="389" t="s">
        <v>1771</v>
      </c>
      <c r="B25" s="390" t="s">
        <v>1456</v>
      </c>
      <c r="C25" s="388" t="s">
        <v>1457</v>
      </c>
      <c r="D25" s="388" t="s">
        <v>1458</v>
      </c>
      <c r="E25" s="388" t="s">
        <v>1459</v>
      </c>
      <c r="F25" s="388" t="s">
        <v>9</v>
      </c>
      <c r="G25" s="388" t="s">
        <v>70</v>
      </c>
      <c r="H25" s="388" t="s">
        <v>4</v>
      </c>
      <c r="I25" s="388" t="s">
        <v>73</v>
      </c>
      <c r="J25" s="388" t="s">
        <v>51</v>
      </c>
      <c r="K25" s="388" t="s">
        <v>1299</v>
      </c>
      <c r="L25" s="388" t="s">
        <v>14</v>
      </c>
      <c r="N25" s="388" t="s">
        <v>33</v>
      </c>
      <c r="O25" s="388" t="s">
        <v>1008</v>
      </c>
      <c r="P25" s="388" t="s">
        <v>33</v>
      </c>
      <c r="Q25" s="388" t="s">
        <v>1219</v>
      </c>
      <c r="R25" s="388">
        <v>50101</v>
      </c>
      <c r="S25" s="388" t="s">
        <v>55</v>
      </c>
      <c r="T25" s="388" t="s">
        <v>1</v>
      </c>
      <c r="U25" s="388" t="s">
        <v>1</v>
      </c>
      <c r="V25" s="388" t="s">
        <v>798</v>
      </c>
      <c r="W25" s="388" t="s">
        <v>1113</v>
      </c>
      <c r="X25" s="388" t="s">
        <v>70</v>
      </c>
      <c r="Y25" s="388" t="s">
        <v>70</v>
      </c>
      <c r="Z25" s="388" t="s">
        <v>1460</v>
      </c>
      <c r="AA25" s="388" t="s">
        <v>403</v>
      </c>
      <c r="AB25" s="388" t="s">
        <v>1461</v>
      </c>
      <c r="AC25" s="388" t="s">
        <v>1462</v>
      </c>
      <c r="AD25" s="388">
        <v>26651292</v>
      </c>
      <c r="AE25" s="388" t="s">
        <v>1108</v>
      </c>
      <c r="AF25" s="388" t="s">
        <v>1463</v>
      </c>
      <c r="AG25" s="391" t="s">
        <v>1464</v>
      </c>
      <c r="AH25" s="388" t="s">
        <v>1144</v>
      </c>
      <c r="AI25" s="388" t="s">
        <v>1465</v>
      </c>
      <c r="AK25" s="388" t="s">
        <v>1220</v>
      </c>
      <c r="AM25" s="388" t="s">
        <v>1220</v>
      </c>
      <c r="AO25" s="388" t="s">
        <v>1252</v>
      </c>
    </row>
    <row r="26" spans="1:41" x14ac:dyDescent="0.3">
      <c r="A26" s="389" t="s">
        <v>1772</v>
      </c>
      <c r="B26" s="390" t="s">
        <v>1466</v>
      </c>
      <c r="C26" s="388" t="s">
        <v>1467</v>
      </c>
      <c r="D26" s="388" t="s">
        <v>1468</v>
      </c>
      <c r="E26" s="388" t="s">
        <v>1469</v>
      </c>
      <c r="F26" s="388" t="s">
        <v>10</v>
      </c>
      <c r="G26" s="388" t="s">
        <v>105</v>
      </c>
      <c r="H26" s="388" t="s">
        <v>1</v>
      </c>
      <c r="I26" s="388" t="s">
        <v>101</v>
      </c>
      <c r="J26" s="388" t="s">
        <v>51</v>
      </c>
      <c r="K26" s="388" t="s">
        <v>1299</v>
      </c>
      <c r="L26" s="388" t="s">
        <v>14</v>
      </c>
      <c r="N26" s="388" t="s">
        <v>33</v>
      </c>
      <c r="O26" s="388" t="s">
        <v>1008</v>
      </c>
      <c r="P26" s="388" t="s">
        <v>33</v>
      </c>
      <c r="Q26" s="388" t="s">
        <v>1219</v>
      </c>
      <c r="R26" s="388">
        <v>50201</v>
      </c>
      <c r="S26" s="388" t="s">
        <v>55</v>
      </c>
      <c r="T26" s="388" t="s">
        <v>2</v>
      </c>
      <c r="U26" s="388" t="s">
        <v>1</v>
      </c>
      <c r="V26" s="388" t="s">
        <v>803</v>
      </c>
      <c r="W26" s="388" t="s">
        <v>1113</v>
      </c>
      <c r="X26" s="388" t="s">
        <v>105</v>
      </c>
      <c r="Y26" s="388" t="s">
        <v>105</v>
      </c>
      <c r="Z26" s="388" t="s">
        <v>1286</v>
      </c>
      <c r="AA26" s="388" t="s">
        <v>403</v>
      </c>
      <c r="AB26" s="388" t="s">
        <v>1470</v>
      </c>
      <c r="AC26" s="388" t="s">
        <v>1471</v>
      </c>
      <c r="AD26" s="388">
        <v>26856265</v>
      </c>
      <c r="AE26" s="388">
        <v>88745417</v>
      </c>
      <c r="AF26" s="388" t="s">
        <v>1472</v>
      </c>
      <c r="AG26" s="391" t="s">
        <v>1473</v>
      </c>
      <c r="AH26" s="388" t="s">
        <v>1127</v>
      </c>
      <c r="AI26" s="388" t="s">
        <v>1474</v>
      </c>
      <c r="AK26" s="388" t="s">
        <v>1220</v>
      </c>
      <c r="AM26" s="388" t="s">
        <v>1220</v>
      </c>
      <c r="AO26" s="388" t="s">
        <v>1252</v>
      </c>
    </row>
    <row r="27" spans="1:41" x14ac:dyDescent="0.3">
      <c r="A27" s="389" t="s">
        <v>1773</v>
      </c>
      <c r="B27" s="390" t="s">
        <v>1475</v>
      </c>
      <c r="C27" s="388" t="s">
        <v>1476</v>
      </c>
      <c r="D27" s="388" t="s">
        <v>1477</v>
      </c>
      <c r="E27" s="388" t="s">
        <v>1478</v>
      </c>
      <c r="F27" s="388" t="s">
        <v>11</v>
      </c>
      <c r="G27" s="388" t="s">
        <v>54</v>
      </c>
      <c r="H27" s="388" t="s">
        <v>1</v>
      </c>
      <c r="I27" s="388" t="s">
        <v>41</v>
      </c>
      <c r="J27" s="388" t="s">
        <v>51</v>
      </c>
      <c r="K27" s="388" t="s">
        <v>1299</v>
      </c>
      <c r="L27" s="388" t="s">
        <v>14</v>
      </c>
      <c r="N27" s="388" t="s">
        <v>33</v>
      </c>
      <c r="O27" s="388" t="s">
        <v>1008</v>
      </c>
      <c r="P27" s="388" t="s">
        <v>33</v>
      </c>
      <c r="Q27" s="388" t="s">
        <v>1219</v>
      </c>
      <c r="R27" s="388">
        <v>50301</v>
      </c>
      <c r="S27" s="388" t="s">
        <v>55</v>
      </c>
      <c r="T27" s="388" t="s">
        <v>3</v>
      </c>
      <c r="U27" s="388" t="s">
        <v>1</v>
      </c>
      <c r="V27" s="388" t="s">
        <v>809</v>
      </c>
      <c r="W27" s="388" t="s">
        <v>1113</v>
      </c>
      <c r="X27" s="388" t="s">
        <v>54</v>
      </c>
      <c r="Y27" s="388" t="s">
        <v>54</v>
      </c>
      <c r="Z27" s="388" t="s">
        <v>54</v>
      </c>
      <c r="AA27" s="388" t="s">
        <v>403</v>
      </c>
      <c r="AB27" s="388" t="s">
        <v>62</v>
      </c>
      <c r="AC27" s="388" t="s">
        <v>1479</v>
      </c>
      <c r="AD27" s="388">
        <v>21015512</v>
      </c>
      <c r="AE27" s="388">
        <v>21015512</v>
      </c>
      <c r="AF27" s="388" t="s">
        <v>1480</v>
      </c>
      <c r="AG27" s="391" t="s">
        <v>1481</v>
      </c>
      <c r="AH27" s="388" t="s">
        <v>1115</v>
      </c>
      <c r="AI27" s="388" t="s">
        <v>1482</v>
      </c>
      <c r="AK27" s="388" t="s">
        <v>1220</v>
      </c>
      <c r="AM27" s="388" t="s">
        <v>1220</v>
      </c>
      <c r="AO27" s="388" t="s">
        <v>1252</v>
      </c>
    </row>
    <row r="28" spans="1:41" x14ac:dyDescent="0.3">
      <c r="A28" s="389" t="s">
        <v>1787</v>
      </c>
      <c r="B28" s="390" t="s">
        <v>1588</v>
      </c>
      <c r="C28" s="388" t="s">
        <v>1589</v>
      </c>
      <c r="D28" s="388" t="s">
        <v>1590</v>
      </c>
      <c r="E28" s="388" t="s">
        <v>1591</v>
      </c>
      <c r="F28" s="388" t="s">
        <v>13</v>
      </c>
      <c r="G28" s="388" t="s">
        <v>87</v>
      </c>
      <c r="H28" s="388" t="s">
        <v>3</v>
      </c>
      <c r="I28" s="388" t="s">
        <v>76</v>
      </c>
      <c r="J28" s="388" t="s">
        <v>51</v>
      </c>
      <c r="K28" s="388" t="s">
        <v>1299</v>
      </c>
      <c r="L28" s="388" t="s">
        <v>14</v>
      </c>
      <c r="N28" s="388" t="s">
        <v>33</v>
      </c>
      <c r="O28" s="388" t="s">
        <v>1008</v>
      </c>
      <c r="P28" s="388" t="s">
        <v>33</v>
      </c>
      <c r="Q28" s="388" t="s">
        <v>1219</v>
      </c>
      <c r="R28" s="388">
        <v>50801</v>
      </c>
      <c r="S28" s="388" t="s">
        <v>55</v>
      </c>
      <c r="T28" s="388" t="s">
        <v>9</v>
      </c>
      <c r="U28" s="388" t="s">
        <v>1</v>
      </c>
      <c r="V28" s="388" t="s">
        <v>832</v>
      </c>
      <c r="W28" s="388" t="s">
        <v>1113</v>
      </c>
      <c r="X28" s="388" t="s">
        <v>92</v>
      </c>
      <c r="Y28" s="388" t="s">
        <v>92</v>
      </c>
      <c r="Z28" s="388" t="s">
        <v>92</v>
      </c>
      <c r="AA28" s="388" t="s">
        <v>403</v>
      </c>
      <c r="AB28" s="388" t="s">
        <v>1592</v>
      </c>
      <c r="AC28" s="388" t="s">
        <v>1593</v>
      </c>
      <c r="AD28" s="388">
        <v>26955770</v>
      </c>
      <c r="AE28" s="388">
        <v>26955770</v>
      </c>
      <c r="AF28" s="388" t="s">
        <v>1153</v>
      </c>
      <c r="AG28" s="391" t="s">
        <v>1595</v>
      </c>
      <c r="AH28" s="388" t="s">
        <v>1159</v>
      </c>
      <c r="AI28" s="388" t="s">
        <v>1594</v>
      </c>
      <c r="AK28" s="388" t="s">
        <v>1220</v>
      </c>
      <c r="AM28" s="388" t="s">
        <v>1220</v>
      </c>
      <c r="AO28" s="388" t="s">
        <v>1252</v>
      </c>
    </row>
    <row r="29" spans="1:41" x14ac:dyDescent="0.3">
      <c r="A29" s="389" t="s">
        <v>1774</v>
      </c>
      <c r="B29" s="390" t="s">
        <v>1483</v>
      </c>
      <c r="C29" s="388" t="s">
        <v>1484</v>
      </c>
      <c r="D29" s="388" t="s">
        <v>1485</v>
      </c>
      <c r="E29" s="388" t="s">
        <v>1486</v>
      </c>
      <c r="F29" s="388" t="s">
        <v>13</v>
      </c>
      <c r="G29" s="388" t="s">
        <v>87</v>
      </c>
      <c r="H29" s="388" t="s">
        <v>1</v>
      </c>
      <c r="I29" s="388" t="s">
        <v>76</v>
      </c>
      <c r="J29" s="388" t="s">
        <v>51</v>
      </c>
      <c r="K29" s="388" t="s">
        <v>1299</v>
      </c>
      <c r="L29" s="388" t="s">
        <v>14</v>
      </c>
      <c r="N29" s="388" t="s">
        <v>33</v>
      </c>
      <c r="O29" s="388" t="s">
        <v>1008</v>
      </c>
      <c r="P29" s="388" t="s">
        <v>33</v>
      </c>
      <c r="Q29" s="388" t="s">
        <v>1219</v>
      </c>
      <c r="R29" s="388">
        <v>50601</v>
      </c>
      <c r="S29" s="388" t="s">
        <v>55</v>
      </c>
      <c r="T29" s="388" t="s">
        <v>6</v>
      </c>
      <c r="U29" s="388" t="s">
        <v>1</v>
      </c>
      <c r="V29" s="388" t="s">
        <v>824</v>
      </c>
      <c r="W29" s="388" t="s">
        <v>1113</v>
      </c>
      <c r="X29" s="388" t="s">
        <v>87</v>
      </c>
      <c r="Y29" s="388" t="s">
        <v>87</v>
      </c>
      <c r="Z29" s="388" t="s">
        <v>87</v>
      </c>
      <c r="AA29" s="388" t="s">
        <v>403</v>
      </c>
      <c r="AB29" s="388" t="s">
        <v>299</v>
      </c>
      <c r="AC29" s="388" t="s">
        <v>1487</v>
      </c>
      <c r="AD29" s="388">
        <v>26692113</v>
      </c>
      <c r="AE29" s="388">
        <v>26692113</v>
      </c>
      <c r="AF29" s="388" t="s">
        <v>1489</v>
      </c>
      <c r="AG29" s="391" t="s">
        <v>1488</v>
      </c>
      <c r="AH29" s="388" t="s">
        <v>1130</v>
      </c>
      <c r="AI29" s="388" t="s">
        <v>1259</v>
      </c>
      <c r="AK29" s="388" t="s">
        <v>1220</v>
      </c>
      <c r="AM29" s="388" t="s">
        <v>1220</v>
      </c>
      <c r="AO29" s="388" t="s">
        <v>1252</v>
      </c>
    </row>
    <row r="30" spans="1:41" x14ac:dyDescent="0.3">
      <c r="A30" s="389" t="s">
        <v>1776</v>
      </c>
      <c r="B30" s="390" t="s">
        <v>1497</v>
      </c>
      <c r="C30" s="388" t="s">
        <v>1498</v>
      </c>
      <c r="D30" s="388" t="s">
        <v>1499</v>
      </c>
      <c r="E30" s="388" t="s">
        <v>1500</v>
      </c>
      <c r="F30" s="388" t="s">
        <v>14</v>
      </c>
      <c r="G30" s="388" t="s">
        <v>44</v>
      </c>
      <c r="H30" s="388" t="s">
        <v>5</v>
      </c>
      <c r="I30" s="388" t="s">
        <v>99</v>
      </c>
      <c r="J30" s="388" t="s">
        <v>51</v>
      </c>
      <c r="K30" s="388" t="s">
        <v>1299</v>
      </c>
      <c r="L30" s="388" t="s">
        <v>14</v>
      </c>
      <c r="N30" s="388" t="s">
        <v>33</v>
      </c>
      <c r="O30" s="388" t="s">
        <v>1008</v>
      </c>
      <c r="P30" s="388" t="s">
        <v>33</v>
      </c>
      <c r="Q30" s="388" t="s">
        <v>1219</v>
      </c>
      <c r="R30" s="388">
        <v>60101</v>
      </c>
      <c r="S30" s="388" t="s">
        <v>43</v>
      </c>
      <c r="T30" s="388" t="s">
        <v>1</v>
      </c>
      <c r="U30" s="388" t="s">
        <v>1</v>
      </c>
      <c r="V30" s="388" t="s">
        <v>851</v>
      </c>
      <c r="W30" s="388" t="s">
        <v>44</v>
      </c>
      <c r="X30" s="388" t="s">
        <v>44</v>
      </c>
      <c r="Y30" s="388" t="s">
        <v>44</v>
      </c>
      <c r="Z30" s="388" t="s">
        <v>44</v>
      </c>
      <c r="AA30" s="388" t="s">
        <v>1238</v>
      </c>
      <c r="AB30" s="388" t="s">
        <v>1501</v>
      </c>
      <c r="AC30" s="388" t="s">
        <v>1502</v>
      </c>
      <c r="AD30" s="388">
        <v>21057071</v>
      </c>
      <c r="AE30" s="388" t="s">
        <v>1108</v>
      </c>
      <c r="AF30" s="388" t="s">
        <v>1503</v>
      </c>
      <c r="AG30" s="391" t="s">
        <v>1504</v>
      </c>
      <c r="AH30" s="388" t="s">
        <v>1114</v>
      </c>
      <c r="AI30" s="388" t="s">
        <v>1262</v>
      </c>
      <c r="AK30" s="388" t="s">
        <v>1220</v>
      </c>
      <c r="AM30" s="388" t="s">
        <v>1220</v>
      </c>
      <c r="AO30" s="388" t="s">
        <v>1252</v>
      </c>
    </row>
    <row r="31" spans="1:41" x14ac:dyDescent="0.3">
      <c r="A31" s="389" t="s">
        <v>1777</v>
      </c>
      <c r="B31" s="390" t="s">
        <v>1505</v>
      </c>
      <c r="C31" s="388" t="s">
        <v>1506</v>
      </c>
      <c r="D31" s="388" t="s">
        <v>1507</v>
      </c>
      <c r="E31" s="388" t="s">
        <v>1508</v>
      </c>
      <c r="F31" s="388" t="s">
        <v>14</v>
      </c>
      <c r="G31" s="388" t="s">
        <v>44</v>
      </c>
      <c r="H31" s="388" t="s">
        <v>9</v>
      </c>
      <c r="I31" s="388" t="s">
        <v>99</v>
      </c>
      <c r="J31" s="388" t="s">
        <v>51</v>
      </c>
      <c r="K31" s="388" t="s">
        <v>1299</v>
      </c>
      <c r="L31" s="388" t="s">
        <v>14</v>
      </c>
      <c r="N31" s="388" t="s">
        <v>33</v>
      </c>
      <c r="O31" s="388" t="s">
        <v>1008</v>
      </c>
      <c r="P31" s="388" t="s">
        <v>33</v>
      </c>
      <c r="Q31" s="388" t="s">
        <v>1219</v>
      </c>
      <c r="R31" s="388">
        <v>60201</v>
      </c>
      <c r="S31" s="388" t="s">
        <v>43</v>
      </c>
      <c r="T31" s="388" t="s">
        <v>2</v>
      </c>
      <c r="U31" s="388" t="s">
        <v>1</v>
      </c>
      <c r="V31" s="388" t="s">
        <v>866</v>
      </c>
      <c r="W31" s="388" t="s">
        <v>44</v>
      </c>
      <c r="X31" s="388" t="s">
        <v>107</v>
      </c>
      <c r="Y31" s="388" t="s">
        <v>1160</v>
      </c>
      <c r="Z31" s="388" t="s">
        <v>107</v>
      </c>
      <c r="AA31" s="388" t="s">
        <v>1238</v>
      </c>
      <c r="AB31" s="388" t="s">
        <v>1509</v>
      </c>
      <c r="AC31" s="388" t="s">
        <v>1510</v>
      </c>
      <c r="AD31" s="388">
        <v>26355476</v>
      </c>
      <c r="AE31" s="388">
        <v>26355476</v>
      </c>
      <c r="AF31" s="388" t="s">
        <v>1511</v>
      </c>
      <c r="AG31" s="391" t="s">
        <v>1512</v>
      </c>
      <c r="AH31" s="388" t="s">
        <v>1263</v>
      </c>
      <c r="AI31" s="388" t="s">
        <v>1264</v>
      </c>
      <c r="AK31" s="388" t="s">
        <v>1220</v>
      </c>
      <c r="AM31" s="388" t="s">
        <v>1220</v>
      </c>
      <c r="AO31" s="388" t="s">
        <v>1252</v>
      </c>
    </row>
    <row r="32" spans="1:41" x14ac:dyDescent="0.3">
      <c r="A32" s="389" t="s">
        <v>1779</v>
      </c>
      <c r="B32" s="390" t="s">
        <v>1524</v>
      </c>
      <c r="C32" s="388" t="s">
        <v>1525</v>
      </c>
      <c r="D32" s="388" t="s">
        <v>1526</v>
      </c>
      <c r="E32" s="388" t="s">
        <v>1527</v>
      </c>
      <c r="F32" s="388" t="s">
        <v>49</v>
      </c>
      <c r="G32" s="388" t="s">
        <v>42</v>
      </c>
      <c r="H32" s="388" t="s">
        <v>10</v>
      </c>
      <c r="I32" s="388" t="s">
        <v>1100</v>
      </c>
      <c r="J32" s="388" t="s">
        <v>51</v>
      </c>
      <c r="K32" s="388" t="s">
        <v>1299</v>
      </c>
      <c r="L32" s="388" t="s">
        <v>14</v>
      </c>
      <c r="N32" s="388" t="s">
        <v>33</v>
      </c>
      <c r="O32" s="388" t="s">
        <v>1008</v>
      </c>
      <c r="P32" s="388" t="s">
        <v>33</v>
      </c>
      <c r="Q32" s="388" t="s">
        <v>1219</v>
      </c>
      <c r="R32" s="388">
        <v>61001</v>
      </c>
      <c r="S32" s="388" t="s">
        <v>43</v>
      </c>
      <c r="T32" s="388" t="s">
        <v>11</v>
      </c>
      <c r="U32" s="388" t="s">
        <v>1</v>
      </c>
      <c r="V32" s="388" t="s">
        <v>897</v>
      </c>
      <c r="W32" s="388" t="s">
        <v>44</v>
      </c>
      <c r="X32" s="388" t="s">
        <v>1132</v>
      </c>
      <c r="Y32" s="388" t="s">
        <v>1161</v>
      </c>
      <c r="Z32" s="388" t="s">
        <v>109</v>
      </c>
      <c r="AA32" s="388" t="s">
        <v>1233</v>
      </c>
      <c r="AB32" s="388" t="s">
        <v>1528</v>
      </c>
      <c r="AC32" s="388" t="s">
        <v>1529</v>
      </c>
      <c r="AD32" s="388">
        <v>27833184</v>
      </c>
      <c r="AE32" s="388">
        <v>27833184</v>
      </c>
      <c r="AF32" s="388" t="s">
        <v>1530</v>
      </c>
      <c r="AG32" s="391" t="s">
        <v>1531</v>
      </c>
      <c r="AH32" s="388" t="s">
        <v>1142</v>
      </c>
      <c r="AI32" s="388" t="s">
        <v>1532</v>
      </c>
      <c r="AK32" s="388" t="s">
        <v>1220</v>
      </c>
      <c r="AM32" s="388" t="s">
        <v>1220</v>
      </c>
      <c r="AO32" s="388" t="s">
        <v>1252</v>
      </c>
    </row>
    <row r="33" spans="1:41" x14ac:dyDescent="0.3">
      <c r="A33" s="389" t="s">
        <v>1778</v>
      </c>
      <c r="B33" s="390" t="s">
        <v>1516</v>
      </c>
      <c r="C33" s="388" t="s">
        <v>1517</v>
      </c>
      <c r="D33" s="388" t="s">
        <v>1518</v>
      </c>
      <c r="E33" s="388" t="s">
        <v>1519</v>
      </c>
      <c r="F33" s="388" t="s">
        <v>49</v>
      </c>
      <c r="G33" s="388" t="s">
        <v>42</v>
      </c>
      <c r="H33" s="388" t="s">
        <v>1</v>
      </c>
      <c r="I33" s="388" t="s">
        <v>1100</v>
      </c>
      <c r="J33" s="388" t="s">
        <v>51</v>
      </c>
      <c r="K33" s="388" t="s">
        <v>1299</v>
      </c>
      <c r="L33" s="388" t="s">
        <v>14</v>
      </c>
      <c r="N33" s="388" t="s">
        <v>33</v>
      </c>
      <c r="O33" s="388" t="s">
        <v>1008</v>
      </c>
      <c r="P33" s="388" t="s">
        <v>33</v>
      </c>
      <c r="Q33" s="388" t="s">
        <v>1219</v>
      </c>
      <c r="R33" s="388">
        <v>60701</v>
      </c>
      <c r="S33" s="388" t="s">
        <v>43</v>
      </c>
      <c r="T33" s="388" t="s">
        <v>7</v>
      </c>
      <c r="U33" s="388" t="s">
        <v>1</v>
      </c>
      <c r="V33" s="388" t="s">
        <v>889</v>
      </c>
      <c r="W33" s="388" t="s">
        <v>44</v>
      </c>
      <c r="X33" s="388" t="s">
        <v>45</v>
      </c>
      <c r="Y33" s="388" t="s">
        <v>45</v>
      </c>
      <c r="Z33" s="388" t="s">
        <v>1273</v>
      </c>
      <c r="AA33" s="388" t="s">
        <v>1233</v>
      </c>
      <c r="AB33" s="388" t="s">
        <v>1520</v>
      </c>
      <c r="AC33" s="388" t="s">
        <v>1521</v>
      </c>
      <c r="AD33" s="388">
        <v>27750313</v>
      </c>
      <c r="AE33" s="388">
        <v>27750313</v>
      </c>
      <c r="AF33" s="388" t="s">
        <v>1522</v>
      </c>
      <c r="AG33" s="391" t="s">
        <v>1523</v>
      </c>
      <c r="AH33" s="388" t="s">
        <v>1274</v>
      </c>
      <c r="AI33" s="388" t="s">
        <v>1275</v>
      </c>
      <c r="AK33" s="388" t="s">
        <v>1220</v>
      </c>
      <c r="AM33" s="388" t="s">
        <v>1220</v>
      </c>
      <c r="AO33" s="388" t="s">
        <v>1252</v>
      </c>
    </row>
    <row r="34" spans="1:41" x14ac:dyDescent="0.3">
      <c r="A34" s="389" t="s">
        <v>1782</v>
      </c>
      <c r="B34" s="390" t="s">
        <v>1548</v>
      </c>
      <c r="C34" s="388" t="s">
        <v>1549</v>
      </c>
      <c r="D34" s="388" t="s">
        <v>1550</v>
      </c>
      <c r="E34" s="388" t="s">
        <v>1551</v>
      </c>
      <c r="F34" s="388" t="s">
        <v>49</v>
      </c>
      <c r="G34" s="388" t="s">
        <v>42</v>
      </c>
      <c r="H34" s="388" t="s">
        <v>5</v>
      </c>
      <c r="I34" s="388" t="s">
        <v>1100</v>
      </c>
      <c r="J34" s="388" t="s">
        <v>51</v>
      </c>
      <c r="K34" s="388" t="s">
        <v>1299</v>
      </c>
      <c r="L34" s="388" t="s">
        <v>14</v>
      </c>
      <c r="N34" s="388" t="s">
        <v>33</v>
      </c>
      <c r="O34" s="388" t="s">
        <v>1008</v>
      </c>
      <c r="P34" s="388" t="s">
        <v>35</v>
      </c>
      <c r="Q34" s="388" t="s">
        <v>1223</v>
      </c>
      <c r="R34" s="388">
        <v>60801</v>
      </c>
      <c r="S34" s="388" t="s">
        <v>43</v>
      </c>
      <c r="T34" s="388" t="s">
        <v>9</v>
      </c>
      <c r="U34" s="388" t="s">
        <v>1</v>
      </c>
      <c r="V34" s="388" t="s">
        <v>892</v>
      </c>
      <c r="W34" s="388" t="s">
        <v>44</v>
      </c>
      <c r="X34" s="388" t="s">
        <v>1138</v>
      </c>
      <c r="Y34" s="388" t="s">
        <v>94</v>
      </c>
      <c r="Z34" s="388" t="s">
        <v>1552</v>
      </c>
      <c r="AA34" s="388" t="s">
        <v>1233</v>
      </c>
      <c r="AB34" s="388" t="s">
        <v>1553</v>
      </c>
      <c r="AC34" s="388" t="s">
        <v>1554</v>
      </c>
      <c r="AD34" s="388">
        <v>27734306</v>
      </c>
      <c r="AE34" s="388" t="s">
        <v>1108</v>
      </c>
      <c r="AF34" s="388" t="s">
        <v>1139</v>
      </c>
      <c r="AG34" s="391" t="s">
        <v>1277</v>
      </c>
      <c r="AH34" s="388" t="s">
        <v>1139</v>
      </c>
      <c r="AI34" s="388" t="s">
        <v>1277</v>
      </c>
      <c r="AK34" s="388" t="s">
        <v>1220</v>
      </c>
      <c r="AM34" s="388" t="s">
        <v>1220</v>
      </c>
      <c r="AO34" s="388" t="s">
        <v>1252</v>
      </c>
    </row>
    <row r="35" spans="1:41" x14ac:dyDescent="0.3">
      <c r="A35" s="389" t="s">
        <v>1790</v>
      </c>
      <c r="B35" s="390" t="s">
        <v>1613</v>
      </c>
      <c r="C35" s="388" t="s">
        <v>1614</v>
      </c>
      <c r="D35" s="388" t="s">
        <v>1615</v>
      </c>
      <c r="E35" s="388" t="s">
        <v>1616</v>
      </c>
      <c r="F35" s="388" t="s">
        <v>1097</v>
      </c>
      <c r="G35" s="388" t="s">
        <v>433</v>
      </c>
      <c r="H35" s="388" t="s">
        <v>7</v>
      </c>
      <c r="I35" s="388" t="s">
        <v>1095</v>
      </c>
      <c r="J35" s="388" t="s">
        <v>51</v>
      </c>
      <c r="K35" s="388" t="s">
        <v>1299</v>
      </c>
      <c r="L35" s="388" t="s">
        <v>14</v>
      </c>
      <c r="N35" s="388" t="s">
        <v>33</v>
      </c>
      <c r="O35" s="388" t="s">
        <v>1008</v>
      </c>
      <c r="P35" s="388" t="s">
        <v>35</v>
      </c>
      <c r="Q35" s="388" t="s">
        <v>1223</v>
      </c>
      <c r="R35" s="388">
        <v>60502</v>
      </c>
      <c r="S35" s="388" t="s">
        <v>43</v>
      </c>
      <c r="T35" s="388" t="s">
        <v>5</v>
      </c>
      <c r="U35" s="388" t="s">
        <v>2</v>
      </c>
      <c r="V35" s="388" t="s">
        <v>884</v>
      </c>
      <c r="W35" s="388" t="s">
        <v>44</v>
      </c>
      <c r="X35" s="388" t="s">
        <v>1148</v>
      </c>
      <c r="Y35" s="388" t="s">
        <v>1266</v>
      </c>
      <c r="Z35" s="388" t="s">
        <v>1267</v>
      </c>
      <c r="AA35" s="388" t="s">
        <v>1233</v>
      </c>
      <c r="AB35" s="388" t="s">
        <v>1617</v>
      </c>
      <c r="AC35" s="388" t="s">
        <v>1618</v>
      </c>
      <c r="AD35" s="388">
        <v>27864057</v>
      </c>
      <c r="AE35" s="388">
        <v>27665421</v>
      </c>
      <c r="AF35" s="388" t="s">
        <v>1619</v>
      </c>
      <c r="AG35" s="391" t="s">
        <v>1620</v>
      </c>
      <c r="AH35" s="388" t="s">
        <v>1268</v>
      </c>
      <c r="AI35" s="388" t="s">
        <v>1269</v>
      </c>
      <c r="AK35" s="388" t="s">
        <v>1220</v>
      </c>
      <c r="AM35" s="388" t="s">
        <v>1220</v>
      </c>
      <c r="AO35" s="388" t="s">
        <v>1252</v>
      </c>
    </row>
    <row r="36" spans="1:41" x14ac:dyDescent="0.3">
      <c r="A36" s="389" t="s">
        <v>1755</v>
      </c>
      <c r="B36" s="390" t="s">
        <v>1321</v>
      </c>
      <c r="C36" s="388" t="s">
        <v>1322</v>
      </c>
      <c r="D36" s="388" t="s">
        <v>1323</v>
      </c>
      <c r="E36" s="388" t="s">
        <v>1324</v>
      </c>
      <c r="F36" s="388" t="s">
        <v>49</v>
      </c>
      <c r="G36" s="388" t="s">
        <v>42</v>
      </c>
      <c r="H36" s="388" t="s">
        <v>11</v>
      </c>
      <c r="I36" s="388" t="s">
        <v>1100</v>
      </c>
      <c r="J36" s="388" t="s">
        <v>51</v>
      </c>
      <c r="K36" s="388" t="s">
        <v>1299</v>
      </c>
      <c r="L36" s="388" t="s">
        <v>14</v>
      </c>
      <c r="N36" s="388" t="s">
        <v>33</v>
      </c>
      <c r="O36" s="388" t="s">
        <v>1008</v>
      </c>
      <c r="P36" s="388" t="s">
        <v>35</v>
      </c>
      <c r="Q36" s="388" t="s">
        <v>1223</v>
      </c>
      <c r="R36" s="388">
        <v>61002</v>
      </c>
      <c r="S36" s="388" t="s">
        <v>43</v>
      </c>
      <c r="T36" s="388" t="s">
        <v>11</v>
      </c>
      <c r="U36" s="388" t="s">
        <v>2</v>
      </c>
      <c r="V36" s="388" t="s">
        <v>898</v>
      </c>
      <c r="W36" s="388" t="s">
        <v>44</v>
      </c>
      <c r="X36" s="388" t="s">
        <v>1132</v>
      </c>
      <c r="Y36" s="388" t="s">
        <v>1281</v>
      </c>
      <c r="Z36" s="388" t="s">
        <v>1325</v>
      </c>
      <c r="AA36" s="388" t="s">
        <v>1233</v>
      </c>
      <c r="AB36" s="388" t="s">
        <v>1326</v>
      </c>
      <c r="AC36" s="388" t="s">
        <v>1327</v>
      </c>
      <c r="AD36" s="388">
        <v>27321350</v>
      </c>
      <c r="AE36" s="388">
        <v>27321350</v>
      </c>
      <c r="AF36" s="388" t="s">
        <v>470</v>
      </c>
      <c r="AG36" s="391" t="s">
        <v>1328</v>
      </c>
      <c r="AH36" s="388" t="s">
        <v>1282</v>
      </c>
      <c r="AI36" s="388" t="s">
        <v>1283</v>
      </c>
      <c r="AK36" s="388" t="s">
        <v>1220</v>
      </c>
      <c r="AM36" s="388" t="s">
        <v>1220</v>
      </c>
      <c r="AO36" s="388" t="s">
        <v>1252</v>
      </c>
    </row>
    <row r="37" spans="1:41" x14ac:dyDescent="0.3">
      <c r="A37" s="389" t="s">
        <v>1780</v>
      </c>
      <c r="B37" s="390" t="s">
        <v>1533</v>
      </c>
      <c r="C37" s="388" t="s">
        <v>1534</v>
      </c>
      <c r="D37" s="388" t="s">
        <v>1535</v>
      </c>
      <c r="E37" s="388" t="s">
        <v>1536</v>
      </c>
      <c r="F37" s="388" t="s">
        <v>73</v>
      </c>
      <c r="G37" s="388" t="s">
        <v>955</v>
      </c>
      <c r="H37" s="388" t="s">
        <v>1</v>
      </c>
      <c r="I37" s="388" t="s">
        <v>1094</v>
      </c>
      <c r="J37" s="388" t="s">
        <v>51</v>
      </c>
      <c r="K37" s="388" t="s">
        <v>1299</v>
      </c>
      <c r="L37" s="388" t="s">
        <v>14</v>
      </c>
      <c r="N37" s="388" t="s">
        <v>33</v>
      </c>
      <c r="O37" s="388" t="s">
        <v>1008</v>
      </c>
      <c r="P37" s="388" t="s">
        <v>33</v>
      </c>
      <c r="Q37" s="388" t="s">
        <v>1219</v>
      </c>
      <c r="R37" s="388">
        <v>70101</v>
      </c>
      <c r="S37" s="388" t="s">
        <v>40</v>
      </c>
      <c r="T37" s="388" t="s">
        <v>1</v>
      </c>
      <c r="U37" s="388" t="s">
        <v>1</v>
      </c>
      <c r="V37" s="388" t="s">
        <v>903</v>
      </c>
      <c r="W37" s="388" t="s">
        <v>955</v>
      </c>
      <c r="X37" s="388" t="s">
        <v>955</v>
      </c>
      <c r="Y37" s="388" t="s">
        <v>955</v>
      </c>
      <c r="Z37" s="388" t="s">
        <v>301</v>
      </c>
      <c r="AA37" s="388" t="s">
        <v>1284</v>
      </c>
      <c r="AB37" s="388" t="s">
        <v>1537</v>
      </c>
      <c r="AC37" s="388" t="s">
        <v>1538</v>
      </c>
      <c r="AD37" s="388">
        <v>27580333</v>
      </c>
      <c r="AE37" s="388">
        <v>27580333</v>
      </c>
      <c r="AF37" s="388" t="s">
        <v>956</v>
      </c>
      <c r="AG37" s="391" t="s">
        <v>1539</v>
      </c>
      <c r="AH37" s="388" t="s">
        <v>1116</v>
      </c>
      <c r="AI37" s="388" t="s">
        <v>1285</v>
      </c>
      <c r="AK37" s="388" t="s">
        <v>1220</v>
      </c>
      <c r="AM37" s="388" t="s">
        <v>1220</v>
      </c>
      <c r="AO37" s="388" t="s">
        <v>1252</v>
      </c>
    </row>
    <row r="38" spans="1:41" x14ac:dyDescent="0.3">
      <c r="A38" s="389" t="s">
        <v>1794</v>
      </c>
      <c r="B38" s="390" t="s">
        <v>1646</v>
      </c>
      <c r="C38" s="388" t="s">
        <v>1647</v>
      </c>
      <c r="D38" s="388" t="s">
        <v>1648</v>
      </c>
      <c r="E38" s="388" t="s">
        <v>1649</v>
      </c>
      <c r="F38" s="388" t="s">
        <v>73</v>
      </c>
      <c r="G38" s="388" t="s">
        <v>955</v>
      </c>
      <c r="H38" s="388" t="s">
        <v>10</v>
      </c>
      <c r="I38" s="388" t="s">
        <v>1094</v>
      </c>
      <c r="J38" s="388" t="s">
        <v>51</v>
      </c>
      <c r="K38" s="388" t="s">
        <v>1299</v>
      </c>
      <c r="L38" s="388" t="s">
        <v>14</v>
      </c>
      <c r="N38" s="388" t="s">
        <v>33</v>
      </c>
      <c r="O38" s="388" t="s">
        <v>1008</v>
      </c>
      <c r="P38" s="388" t="s">
        <v>35</v>
      </c>
      <c r="Q38" s="388" t="s">
        <v>1223</v>
      </c>
      <c r="R38" s="388">
        <v>70502</v>
      </c>
      <c r="S38" s="388" t="s">
        <v>40</v>
      </c>
      <c r="T38" s="388" t="s">
        <v>5</v>
      </c>
      <c r="U38" s="388" t="s">
        <v>2</v>
      </c>
      <c r="V38" s="388" t="s">
        <v>923</v>
      </c>
      <c r="W38" s="388" t="s">
        <v>955</v>
      </c>
      <c r="X38" s="388" t="s">
        <v>1167</v>
      </c>
      <c r="Y38" s="388" t="s">
        <v>1289</v>
      </c>
      <c r="Z38" s="388" t="s">
        <v>1289</v>
      </c>
      <c r="AA38" s="388" t="s">
        <v>1284</v>
      </c>
      <c r="AB38" s="388" t="s">
        <v>1650</v>
      </c>
      <c r="AC38" s="388" t="s">
        <v>1651</v>
      </c>
      <c r="AD38" s="388">
        <v>27184149</v>
      </c>
      <c r="AE38" s="388">
        <v>22017496</v>
      </c>
      <c r="AF38" s="388" t="s">
        <v>1653</v>
      </c>
      <c r="AG38" s="391" t="s">
        <v>1652</v>
      </c>
      <c r="AH38" s="388" t="s">
        <v>1168</v>
      </c>
      <c r="AI38" s="388" t="s">
        <v>1290</v>
      </c>
      <c r="AK38" s="388" t="s">
        <v>1220</v>
      </c>
      <c r="AM38" s="388" t="s">
        <v>1220</v>
      </c>
      <c r="AO38" s="388" t="s">
        <v>1252</v>
      </c>
    </row>
    <row r="39" spans="1:41" x14ac:dyDescent="0.3">
      <c r="A39" s="389" t="s">
        <v>1781</v>
      </c>
      <c r="B39" s="390" t="s">
        <v>1540</v>
      </c>
      <c r="C39" s="388" t="s">
        <v>1541</v>
      </c>
      <c r="D39" s="388" t="s">
        <v>1542</v>
      </c>
      <c r="E39" s="388" t="s">
        <v>1543</v>
      </c>
      <c r="F39" s="388" t="s">
        <v>101</v>
      </c>
      <c r="G39" s="388" t="s">
        <v>97</v>
      </c>
      <c r="H39" s="388" t="s">
        <v>1</v>
      </c>
      <c r="I39" s="388" t="s">
        <v>1101</v>
      </c>
      <c r="J39" s="388" t="s">
        <v>51</v>
      </c>
      <c r="K39" s="388" t="s">
        <v>1299</v>
      </c>
      <c r="L39" s="388" t="s">
        <v>14</v>
      </c>
      <c r="N39" s="388" t="s">
        <v>33</v>
      </c>
      <c r="O39" s="388" t="s">
        <v>1008</v>
      </c>
      <c r="P39" s="388" t="s">
        <v>33</v>
      </c>
      <c r="Q39" s="388" t="s">
        <v>1219</v>
      </c>
      <c r="R39" s="388">
        <v>70201</v>
      </c>
      <c r="S39" s="388" t="s">
        <v>40</v>
      </c>
      <c r="T39" s="388" t="s">
        <v>2</v>
      </c>
      <c r="U39" s="388" t="s">
        <v>1</v>
      </c>
      <c r="V39" s="388" t="s">
        <v>907</v>
      </c>
      <c r="W39" s="388" t="s">
        <v>955</v>
      </c>
      <c r="X39" s="388" t="s">
        <v>1118</v>
      </c>
      <c r="Y39" s="388" t="s">
        <v>97</v>
      </c>
      <c r="Z39" s="388" t="s">
        <v>97</v>
      </c>
      <c r="AA39" s="388" t="s">
        <v>1284</v>
      </c>
      <c r="AB39" s="388" t="s">
        <v>1544</v>
      </c>
      <c r="AC39" s="388" t="s">
        <v>1545</v>
      </c>
      <c r="AD39" s="388">
        <v>27113346</v>
      </c>
      <c r="AE39" s="388" t="s">
        <v>1108</v>
      </c>
      <c r="AF39" s="388" t="s">
        <v>1547</v>
      </c>
      <c r="AG39" s="391" t="s">
        <v>1546</v>
      </c>
      <c r="AH39" s="388" t="s">
        <v>1119</v>
      </c>
      <c r="AI39" s="388" t="s">
        <v>1287</v>
      </c>
      <c r="AK39" s="388" t="s">
        <v>1220</v>
      </c>
      <c r="AM39" s="388" t="s">
        <v>1220</v>
      </c>
      <c r="AO39" s="388" t="s">
        <v>1252</v>
      </c>
    </row>
    <row r="40" spans="1:41" x14ac:dyDescent="0.3">
      <c r="A40" s="389" t="s">
        <v>1783</v>
      </c>
      <c r="B40" s="390" t="s">
        <v>1555</v>
      </c>
      <c r="C40" s="388" t="s">
        <v>1556</v>
      </c>
      <c r="D40" s="388" t="s">
        <v>1557</v>
      </c>
      <c r="E40" s="388" t="s">
        <v>1558</v>
      </c>
      <c r="F40" s="388" t="s">
        <v>101</v>
      </c>
      <c r="G40" s="388" t="s">
        <v>97</v>
      </c>
      <c r="H40" s="388" t="s">
        <v>4</v>
      </c>
      <c r="I40" s="388" t="s">
        <v>1101</v>
      </c>
      <c r="J40" s="388" t="s">
        <v>51</v>
      </c>
      <c r="K40" s="388" t="s">
        <v>1299</v>
      </c>
      <c r="L40" s="388" t="s">
        <v>14</v>
      </c>
      <c r="N40" s="388" t="s">
        <v>33</v>
      </c>
      <c r="O40" s="388" t="s">
        <v>1008</v>
      </c>
      <c r="P40" s="388" t="s">
        <v>33</v>
      </c>
      <c r="Q40" s="388" t="s">
        <v>1219</v>
      </c>
      <c r="R40" s="388">
        <v>70601</v>
      </c>
      <c r="S40" s="388" t="s">
        <v>40</v>
      </c>
      <c r="T40" s="388" t="s">
        <v>6</v>
      </c>
      <c r="U40" s="388" t="s">
        <v>1</v>
      </c>
      <c r="V40" s="388" t="s">
        <v>925</v>
      </c>
      <c r="W40" s="388" t="s">
        <v>955</v>
      </c>
      <c r="X40" s="388" t="s">
        <v>1143</v>
      </c>
      <c r="Y40" s="388" t="s">
        <v>1143</v>
      </c>
      <c r="Z40" s="388" t="s">
        <v>1559</v>
      </c>
      <c r="AA40" s="388" t="s">
        <v>1284</v>
      </c>
      <c r="AB40" s="388" t="s">
        <v>1560</v>
      </c>
      <c r="AC40" s="388" t="s">
        <v>1561</v>
      </c>
      <c r="AD40" s="388">
        <v>27165917</v>
      </c>
      <c r="AE40" s="388">
        <v>72438202</v>
      </c>
      <c r="AF40" s="388" t="s">
        <v>1562</v>
      </c>
      <c r="AG40" s="391" t="s">
        <v>1563</v>
      </c>
      <c r="AH40" s="388" t="s">
        <v>1170</v>
      </c>
      <c r="AI40" s="388" t="s">
        <v>1291</v>
      </c>
      <c r="AK40" s="388" t="s">
        <v>1220</v>
      </c>
      <c r="AM40" s="388" t="s">
        <v>1220</v>
      </c>
      <c r="AO40" s="388" t="s">
        <v>1252</v>
      </c>
    </row>
    <row r="41" spans="1:41" x14ac:dyDescent="0.3">
      <c r="A41" s="389" t="s">
        <v>1791</v>
      </c>
      <c r="B41" s="390" t="s">
        <v>1621</v>
      </c>
      <c r="C41" s="388" t="s">
        <v>1622</v>
      </c>
      <c r="D41" s="388" t="s">
        <v>1623</v>
      </c>
      <c r="E41" s="388" t="s">
        <v>1624</v>
      </c>
      <c r="F41" s="388" t="s">
        <v>15</v>
      </c>
      <c r="G41" s="388" t="s">
        <v>81</v>
      </c>
      <c r="H41" s="388" t="s">
        <v>1</v>
      </c>
      <c r="I41" s="388" t="s">
        <v>1097</v>
      </c>
      <c r="J41" s="388" t="s">
        <v>51</v>
      </c>
      <c r="K41" s="388" t="s">
        <v>1299</v>
      </c>
      <c r="L41" s="388" t="s">
        <v>14</v>
      </c>
      <c r="N41" s="388" t="s">
        <v>33</v>
      </c>
      <c r="O41" s="388" t="s">
        <v>1008</v>
      </c>
      <c r="P41" s="388" t="s">
        <v>33</v>
      </c>
      <c r="Q41" s="388" t="s">
        <v>1219</v>
      </c>
      <c r="R41" s="388">
        <v>60601</v>
      </c>
      <c r="S41" s="388" t="s">
        <v>43</v>
      </c>
      <c r="T41" s="388" t="s">
        <v>6</v>
      </c>
      <c r="U41" s="388" t="s">
        <v>1</v>
      </c>
      <c r="V41" s="388" t="s">
        <v>1270</v>
      </c>
      <c r="W41" s="388" t="s">
        <v>44</v>
      </c>
      <c r="X41" s="388" t="s">
        <v>1135</v>
      </c>
      <c r="Y41" s="388" t="s">
        <v>1135</v>
      </c>
      <c r="Z41" s="388" t="s">
        <v>1271</v>
      </c>
      <c r="AA41" s="388" t="s">
        <v>1238</v>
      </c>
      <c r="AB41" s="388" t="s">
        <v>1625</v>
      </c>
      <c r="AC41" s="388" t="s">
        <v>1626</v>
      </c>
      <c r="AD41" s="388">
        <v>27770462</v>
      </c>
      <c r="AE41" s="388">
        <v>27772384</v>
      </c>
      <c r="AF41" s="388" t="s">
        <v>1627</v>
      </c>
      <c r="AG41" s="391" t="s">
        <v>1628</v>
      </c>
      <c r="AH41" s="388" t="s">
        <v>1136</v>
      </c>
      <c r="AI41" s="388" t="s">
        <v>1272</v>
      </c>
      <c r="AK41" s="388" t="s">
        <v>1220</v>
      </c>
      <c r="AM41" s="388" t="s">
        <v>1220</v>
      </c>
      <c r="AO41" s="388" t="s">
        <v>1252</v>
      </c>
    </row>
    <row r="42" spans="1:41" x14ac:dyDescent="0.3">
      <c r="A42" s="389" t="s">
        <v>1785</v>
      </c>
      <c r="B42" s="390" t="s">
        <v>1575</v>
      </c>
      <c r="C42" s="388" t="s">
        <v>1257</v>
      </c>
      <c r="D42" s="388" t="s">
        <v>1576</v>
      </c>
      <c r="E42" s="388" t="s">
        <v>1577</v>
      </c>
      <c r="F42" s="388" t="s">
        <v>7</v>
      </c>
      <c r="G42" s="388" t="s">
        <v>52</v>
      </c>
      <c r="H42" s="388" t="s">
        <v>2</v>
      </c>
      <c r="I42" s="388" t="s">
        <v>53</v>
      </c>
      <c r="J42" s="388" t="s">
        <v>51</v>
      </c>
      <c r="K42" s="388" t="s">
        <v>1299</v>
      </c>
      <c r="L42" s="388" t="s">
        <v>14</v>
      </c>
      <c r="N42" s="388" t="s">
        <v>33</v>
      </c>
      <c r="O42" s="388" t="s">
        <v>1008</v>
      </c>
      <c r="P42" s="388" t="s">
        <v>33</v>
      </c>
      <c r="Q42" s="388" t="s">
        <v>1219</v>
      </c>
      <c r="R42" s="388">
        <v>40103</v>
      </c>
      <c r="S42" s="388" t="s">
        <v>51</v>
      </c>
      <c r="T42" s="388" t="s">
        <v>1</v>
      </c>
      <c r="U42" s="388" t="s">
        <v>3</v>
      </c>
      <c r="V42" s="388" t="s">
        <v>757</v>
      </c>
      <c r="W42" s="388" t="s">
        <v>52</v>
      </c>
      <c r="X42" s="388" t="s">
        <v>52</v>
      </c>
      <c r="Y42" s="388" t="s">
        <v>63</v>
      </c>
      <c r="Z42" s="388" t="s">
        <v>389</v>
      </c>
      <c r="AA42" s="388" t="s">
        <v>189</v>
      </c>
      <c r="AB42" s="388" t="s">
        <v>1578</v>
      </c>
      <c r="AC42" s="388" t="s">
        <v>1579</v>
      </c>
      <c r="AD42" s="388">
        <v>22611421</v>
      </c>
      <c r="AE42" s="388">
        <v>22611541</v>
      </c>
      <c r="AF42" s="388" t="s">
        <v>1580</v>
      </c>
      <c r="AG42" s="391" t="s">
        <v>1581</v>
      </c>
      <c r="AH42" s="388" t="s">
        <v>1122</v>
      </c>
      <c r="AI42" s="388" t="s">
        <v>1251</v>
      </c>
      <c r="AK42" s="388" t="s">
        <v>1220</v>
      </c>
      <c r="AM42" s="388" t="s">
        <v>1220</v>
      </c>
      <c r="AO42" s="388" t="s">
        <v>1252</v>
      </c>
    </row>
    <row r="43" spans="1:41" x14ac:dyDescent="0.3">
      <c r="A43" s="389" t="s">
        <v>1795</v>
      </c>
      <c r="B43" s="390" t="s">
        <v>1654</v>
      </c>
      <c r="C43" s="388" t="s">
        <v>1014</v>
      </c>
      <c r="D43" s="388" t="s">
        <v>1655</v>
      </c>
      <c r="E43" s="388" t="s">
        <v>1515</v>
      </c>
      <c r="F43" s="388" t="s">
        <v>1097</v>
      </c>
      <c r="G43" s="388" t="s">
        <v>433</v>
      </c>
      <c r="H43" s="388" t="s">
        <v>6</v>
      </c>
      <c r="I43" s="388" t="s">
        <v>1095</v>
      </c>
      <c r="J43" s="388" t="s">
        <v>51</v>
      </c>
      <c r="K43" s="388" t="s">
        <v>1299</v>
      </c>
      <c r="L43" s="388" t="s">
        <v>14</v>
      </c>
      <c r="N43" s="388" t="s">
        <v>33</v>
      </c>
      <c r="O43" s="388" t="s">
        <v>1008</v>
      </c>
      <c r="P43" s="388" t="s">
        <v>33</v>
      </c>
      <c r="Q43" s="388" t="s">
        <v>1219</v>
      </c>
      <c r="R43" s="388">
        <v>60501</v>
      </c>
      <c r="S43" s="388" t="s">
        <v>43</v>
      </c>
      <c r="T43" s="388" t="s">
        <v>5</v>
      </c>
      <c r="U43" s="388" t="s">
        <v>1</v>
      </c>
      <c r="V43" s="388" t="s">
        <v>883</v>
      </c>
      <c r="W43" s="388" t="s">
        <v>44</v>
      </c>
      <c r="X43" s="388" t="s">
        <v>1148</v>
      </c>
      <c r="Y43" s="388" t="s">
        <v>1169</v>
      </c>
      <c r="Z43" s="388" t="s">
        <v>80</v>
      </c>
      <c r="AA43" s="388" t="s">
        <v>1233</v>
      </c>
      <c r="AB43" s="388" t="s">
        <v>1012</v>
      </c>
      <c r="AC43" s="388" t="s">
        <v>1656</v>
      </c>
      <c r="AD43" s="388">
        <v>27864373</v>
      </c>
      <c r="AE43" s="388" t="s">
        <v>1108</v>
      </c>
      <c r="AF43" s="388" t="s">
        <v>468</v>
      </c>
      <c r="AG43" s="391" t="s">
        <v>1513</v>
      </c>
      <c r="AH43" s="388" t="s">
        <v>1149</v>
      </c>
      <c r="AI43" s="388" t="s">
        <v>1514</v>
      </c>
      <c r="AK43" s="388" t="s">
        <v>1220</v>
      </c>
      <c r="AM43" s="388" t="s">
        <v>1220</v>
      </c>
      <c r="AO43" s="388" t="s">
        <v>1252</v>
      </c>
    </row>
    <row r="44" spans="1:41" x14ac:dyDescent="0.3">
      <c r="A44" s="389" t="s">
        <v>1796</v>
      </c>
      <c r="B44" s="390" t="s">
        <v>1657</v>
      </c>
      <c r="C44" s="388" t="s">
        <v>1658</v>
      </c>
      <c r="D44" s="388" t="s">
        <v>1659</v>
      </c>
      <c r="E44" s="388" t="s">
        <v>1660</v>
      </c>
      <c r="F44" s="388" t="s">
        <v>15</v>
      </c>
      <c r="G44" s="388" t="s">
        <v>81</v>
      </c>
      <c r="H44" s="388" t="s">
        <v>4</v>
      </c>
      <c r="I44" s="388" t="s">
        <v>1097</v>
      </c>
      <c r="J44" s="388" t="s">
        <v>51</v>
      </c>
      <c r="K44" s="388" t="s">
        <v>1299</v>
      </c>
      <c r="L44" s="388" t="s">
        <v>14</v>
      </c>
      <c r="N44" s="388" t="s">
        <v>33</v>
      </c>
      <c r="O44" s="388" t="s">
        <v>1008</v>
      </c>
      <c r="P44" s="388" t="s">
        <v>35</v>
      </c>
      <c r="Q44" s="388" t="s">
        <v>1223</v>
      </c>
      <c r="R44" s="388">
        <v>60901</v>
      </c>
      <c r="S44" s="388" t="s">
        <v>43</v>
      </c>
      <c r="T44" s="388" t="s">
        <v>10</v>
      </c>
      <c r="U44" s="388" t="s">
        <v>1</v>
      </c>
      <c r="V44" s="388" t="s">
        <v>896</v>
      </c>
      <c r="W44" s="388" t="s">
        <v>44</v>
      </c>
      <c r="X44" s="388" t="s">
        <v>1174</v>
      </c>
      <c r="Y44" s="388" t="s">
        <v>1174</v>
      </c>
      <c r="Z44" s="388" t="s">
        <v>1278</v>
      </c>
      <c r="AA44" s="388" t="s">
        <v>1238</v>
      </c>
      <c r="AB44" s="388" t="s">
        <v>1661</v>
      </c>
      <c r="AC44" s="388" t="s">
        <v>1662</v>
      </c>
      <c r="AD44" s="388">
        <v>27798665</v>
      </c>
      <c r="AE44" s="388">
        <v>83888881</v>
      </c>
      <c r="AF44" s="388" t="s">
        <v>1664</v>
      </c>
      <c r="AG44" s="391" t="s">
        <v>1663</v>
      </c>
      <c r="AH44" s="388" t="s">
        <v>1279</v>
      </c>
      <c r="AI44" s="388" t="s">
        <v>1280</v>
      </c>
      <c r="AK44" s="388" t="s">
        <v>1220</v>
      </c>
      <c r="AM44" s="388" t="s">
        <v>1220</v>
      </c>
      <c r="AO44" s="388" t="s">
        <v>1252</v>
      </c>
    </row>
    <row r="45" spans="1:41" x14ac:dyDescent="0.3">
      <c r="A45" s="389" t="s">
        <v>1793</v>
      </c>
      <c r="B45" s="390" t="s">
        <v>1639</v>
      </c>
      <c r="C45" s="388" t="s">
        <v>1640</v>
      </c>
      <c r="D45" s="388" t="s">
        <v>1641</v>
      </c>
      <c r="E45" s="388" t="s">
        <v>1642</v>
      </c>
      <c r="F45" s="388" t="s">
        <v>73</v>
      </c>
      <c r="G45" s="388" t="s">
        <v>955</v>
      </c>
      <c r="H45" s="388" t="s">
        <v>4</v>
      </c>
      <c r="I45" s="388" t="s">
        <v>1094</v>
      </c>
      <c r="J45" s="388" t="s">
        <v>51</v>
      </c>
      <c r="K45" s="388" t="s">
        <v>1299</v>
      </c>
      <c r="L45" s="388" t="s">
        <v>14</v>
      </c>
      <c r="N45" s="388" t="s">
        <v>33</v>
      </c>
      <c r="O45" s="388" t="s">
        <v>1008</v>
      </c>
      <c r="P45" s="388" t="s">
        <v>33</v>
      </c>
      <c r="Q45" s="388" t="s">
        <v>1219</v>
      </c>
      <c r="R45" s="388">
        <v>70301</v>
      </c>
      <c r="S45" s="388" t="s">
        <v>40</v>
      </c>
      <c r="T45" s="388" t="s">
        <v>3</v>
      </c>
      <c r="U45" s="388" t="s">
        <v>1</v>
      </c>
      <c r="V45" s="388" t="s">
        <v>912</v>
      </c>
      <c r="W45" s="388" t="s">
        <v>955</v>
      </c>
      <c r="X45" s="388" t="s">
        <v>96</v>
      </c>
      <c r="Y45" s="388" t="s">
        <v>96</v>
      </c>
      <c r="Z45" s="388" t="s">
        <v>96</v>
      </c>
      <c r="AA45" s="388" t="s">
        <v>1284</v>
      </c>
      <c r="AB45" s="388" t="s">
        <v>1643</v>
      </c>
      <c r="AC45" s="388" t="s">
        <v>1644</v>
      </c>
      <c r="AD45" s="388">
        <v>26433694</v>
      </c>
      <c r="AE45" s="388">
        <v>26433991</v>
      </c>
      <c r="AF45" s="388" t="s">
        <v>1013</v>
      </c>
      <c r="AG45" s="391" t="s">
        <v>1645</v>
      </c>
      <c r="AH45" s="388" t="s">
        <v>1173</v>
      </c>
      <c r="AI45" s="388" t="s">
        <v>1288</v>
      </c>
      <c r="AK45" s="388" t="s">
        <v>1220</v>
      </c>
      <c r="AM45" s="388" t="s">
        <v>1220</v>
      </c>
      <c r="AO45" s="388" t="s">
        <v>1252</v>
      </c>
    </row>
    <row r="46" spans="1:41" x14ac:dyDescent="0.3">
      <c r="A46" s="389" t="s">
        <v>1792</v>
      </c>
      <c r="B46" s="390" t="s">
        <v>1629</v>
      </c>
      <c r="C46" s="388" t="s">
        <v>1630</v>
      </c>
      <c r="D46" s="388" t="s">
        <v>1631</v>
      </c>
      <c r="E46" s="388" t="s">
        <v>1632</v>
      </c>
      <c r="F46" s="388" t="s">
        <v>49</v>
      </c>
      <c r="G46" s="388" t="s">
        <v>42</v>
      </c>
      <c r="H46" s="388" t="s">
        <v>4</v>
      </c>
      <c r="I46" s="388" t="s">
        <v>1100</v>
      </c>
      <c r="J46" s="388" t="s">
        <v>51</v>
      </c>
      <c r="K46" s="388" t="s">
        <v>1299</v>
      </c>
      <c r="L46" s="388" t="s">
        <v>14</v>
      </c>
      <c r="N46" s="388" t="s">
        <v>33</v>
      </c>
      <c r="O46" s="388" t="s">
        <v>1008</v>
      </c>
      <c r="P46" s="388" t="s">
        <v>33</v>
      </c>
      <c r="Q46" s="388" t="s">
        <v>1219</v>
      </c>
      <c r="R46" s="388">
        <v>60703</v>
      </c>
      <c r="S46" s="388" t="s">
        <v>43</v>
      </c>
      <c r="T46" s="388" t="s">
        <v>7</v>
      </c>
      <c r="U46" s="388" t="s">
        <v>3</v>
      </c>
      <c r="V46" s="388" t="s">
        <v>890</v>
      </c>
      <c r="W46" s="388" t="s">
        <v>44</v>
      </c>
      <c r="X46" s="388" t="s">
        <v>45</v>
      </c>
      <c r="Y46" s="388" t="s">
        <v>1276</v>
      </c>
      <c r="Z46" s="388" t="s">
        <v>1276</v>
      </c>
      <c r="AA46" s="388" t="s">
        <v>1233</v>
      </c>
      <c r="AB46" s="388" t="s">
        <v>1633</v>
      </c>
      <c r="AC46" s="388" t="s">
        <v>1634</v>
      </c>
      <c r="AD46" s="388">
        <v>27897655</v>
      </c>
      <c r="AE46" s="388">
        <v>84293411</v>
      </c>
      <c r="AF46" s="388" t="s">
        <v>1635</v>
      </c>
      <c r="AG46" s="391" t="s">
        <v>1636</v>
      </c>
      <c r="AH46" s="388" t="s">
        <v>1637</v>
      </c>
      <c r="AI46" s="388" t="s">
        <v>1638</v>
      </c>
      <c r="AK46" s="388" t="s">
        <v>1220</v>
      </c>
      <c r="AM46" s="388" t="s">
        <v>1220</v>
      </c>
      <c r="AO46" s="388" t="s">
        <v>1252</v>
      </c>
    </row>
    <row r="47" spans="1:41" x14ac:dyDescent="0.3">
      <c r="A47" s="389" t="s">
        <v>1797</v>
      </c>
      <c r="B47" s="390" t="s">
        <v>1665</v>
      </c>
      <c r="C47" s="388" t="s">
        <v>1666</v>
      </c>
      <c r="D47" s="388" t="s">
        <v>1667</v>
      </c>
      <c r="E47" s="388" t="s">
        <v>1367</v>
      </c>
      <c r="F47" s="388" t="s">
        <v>53</v>
      </c>
      <c r="G47" s="388" t="s">
        <v>75</v>
      </c>
      <c r="H47" s="388" t="s">
        <v>3</v>
      </c>
      <c r="I47" s="388" t="s">
        <v>6</v>
      </c>
      <c r="J47" s="388" t="s">
        <v>51</v>
      </c>
      <c r="K47" s="388" t="s">
        <v>1299</v>
      </c>
      <c r="L47" s="388" t="s">
        <v>14</v>
      </c>
      <c r="N47" s="388" t="s">
        <v>33</v>
      </c>
      <c r="O47" s="388" t="s">
        <v>1008</v>
      </c>
      <c r="P47" s="388" t="s">
        <v>33</v>
      </c>
      <c r="Q47" s="388" t="s">
        <v>1219</v>
      </c>
      <c r="R47" s="388">
        <v>11903</v>
      </c>
      <c r="S47" s="388" t="s">
        <v>33</v>
      </c>
      <c r="T47" s="388" t="s">
        <v>76</v>
      </c>
      <c r="U47" s="388" t="s">
        <v>3</v>
      </c>
      <c r="V47" s="388" t="s">
        <v>598</v>
      </c>
      <c r="W47" s="388" t="s">
        <v>34</v>
      </c>
      <c r="X47" s="388" t="s">
        <v>75</v>
      </c>
      <c r="Y47" s="388" t="s">
        <v>79</v>
      </c>
      <c r="Z47" s="388" t="s">
        <v>83</v>
      </c>
      <c r="AA47" s="388" t="s">
        <v>1233</v>
      </c>
      <c r="AB47" s="388" t="s">
        <v>1668</v>
      </c>
      <c r="AC47" s="388" t="s">
        <v>1669</v>
      </c>
      <c r="AD47" s="388">
        <v>27712162</v>
      </c>
      <c r="AE47" s="388" t="s">
        <v>1108</v>
      </c>
      <c r="AF47" s="388" t="s">
        <v>1670</v>
      </c>
      <c r="AG47" s="391" t="s">
        <v>1671</v>
      </c>
      <c r="AH47" s="388" t="s">
        <v>1146</v>
      </c>
      <c r="AI47" s="388" t="s">
        <v>1235</v>
      </c>
      <c r="AK47" s="388" t="s">
        <v>1220</v>
      </c>
      <c r="AM47" s="388" t="s">
        <v>1220</v>
      </c>
      <c r="AO47" s="388" t="s">
        <v>1252</v>
      </c>
    </row>
    <row r="48" spans="1:41" x14ac:dyDescent="0.3">
      <c r="A48" s="389" t="s">
        <v>1799</v>
      </c>
      <c r="B48" s="390" t="s">
        <v>1679</v>
      </c>
      <c r="C48" s="388" t="s">
        <v>1680</v>
      </c>
      <c r="D48" s="388" t="s">
        <v>1681</v>
      </c>
      <c r="E48" s="388" t="s">
        <v>1682</v>
      </c>
      <c r="F48" s="388" t="s">
        <v>101</v>
      </c>
      <c r="G48" s="388" t="s">
        <v>97</v>
      </c>
      <c r="H48" s="388" t="s">
        <v>3</v>
      </c>
      <c r="I48" s="388" t="s">
        <v>1101</v>
      </c>
      <c r="J48" s="388" t="s">
        <v>51</v>
      </c>
      <c r="K48" s="388" t="s">
        <v>1299</v>
      </c>
      <c r="L48" s="388" t="s">
        <v>14</v>
      </c>
      <c r="N48" s="388" t="s">
        <v>33</v>
      </c>
      <c r="O48" s="388" t="s">
        <v>1008</v>
      </c>
      <c r="P48" s="388" t="s">
        <v>33</v>
      </c>
      <c r="Q48" s="388" t="s">
        <v>1219</v>
      </c>
      <c r="R48" s="388">
        <v>70205</v>
      </c>
      <c r="S48" s="388" t="s">
        <v>40</v>
      </c>
      <c r="T48" s="388" t="s">
        <v>2</v>
      </c>
      <c r="U48" s="388" t="s">
        <v>5</v>
      </c>
      <c r="V48" s="388" t="s">
        <v>910</v>
      </c>
      <c r="W48" s="388" t="s">
        <v>955</v>
      </c>
      <c r="X48" s="388" t="s">
        <v>1118</v>
      </c>
      <c r="Y48" s="388" t="s">
        <v>1162</v>
      </c>
      <c r="Z48" s="388" t="s">
        <v>112</v>
      </c>
      <c r="AA48" s="388" t="s">
        <v>1284</v>
      </c>
      <c r="AB48" s="388" t="s">
        <v>1683</v>
      </c>
      <c r="AC48" s="388" t="s">
        <v>1684</v>
      </c>
      <c r="AD48" s="388">
        <v>27673945</v>
      </c>
      <c r="AE48" s="388">
        <v>88144152</v>
      </c>
      <c r="AF48" s="388" t="s">
        <v>1685</v>
      </c>
      <c r="AG48" s="391" t="s">
        <v>1686</v>
      </c>
      <c r="AH48" s="388" t="s">
        <v>1163</v>
      </c>
      <c r="AI48" s="388" t="s">
        <v>1687</v>
      </c>
      <c r="AK48" s="388" t="s">
        <v>1220</v>
      </c>
      <c r="AM48" s="388" t="s">
        <v>1220</v>
      </c>
      <c r="AO48" s="388" t="s">
        <v>1252</v>
      </c>
    </row>
    <row r="49" spans="1:41" x14ac:dyDescent="0.3">
      <c r="A49" s="389" t="s">
        <v>1798</v>
      </c>
      <c r="B49" s="390" t="s">
        <v>1672</v>
      </c>
      <c r="C49" s="388" t="s">
        <v>1673</v>
      </c>
      <c r="D49" s="388" t="s">
        <v>1674</v>
      </c>
      <c r="E49" s="388" t="s">
        <v>1675</v>
      </c>
      <c r="F49" s="388" t="s">
        <v>53</v>
      </c>
      <c r="G49" s="388" t="s">
        <v>75</v>
      </c>
      <c r="H49" s="388" t="s">
        <v>1</v>
      </c>
      <c r="I49" s="388" t="s">
        <v>6</v>
      </c>
      <c r="J49" s="388" t="s">
        <v>51</v>
      </c>
      <c r="K49" s="388" t="s">
        <v>1299</v>
      </c>
      <c r="L49" s="388" t="s">
        <v>14</v>
      </c>
      <c r="N49" s="388" t="s">
        <v>33</v>
      </c>
      <c r="O49" s="388" t="s">
        <v>1008</v>
      </c>
      <c r="P49" s="388" t="s">
        <v>33</v>
      </c>
      <c r="Q49" s="388" t="s">
        <v>1219</v>
      </c>
      <c r="R49" s="388">
        <v>11901</v>
      </c>
      <c r="S49" s="388" t="s">
        <v>33</v>
      </c>
      <c r="T49" s="388" t="s">
        <v>76</v>
      </c>
      <c r="U49" s="388" t="s">
        <v>1</v>
      </c>
      <c r="V49" s="388" t="s">
        <v>1232</v>
      </c>
      <c r="W49" s="388" t="s">
        <v>34</v>
      </c>
      <c r="X49" s="388" t="s">
        <v>75</v>
      </c>
      <c r="Y49" s="388" t="s">
        <v>1121</v>
      </c>
      <c r="Z49" s="388" t="s">
        <v>1007</v>
      </c>
      <c r="AA49" s="388" t="s">
        <v>1233</v>
      </c>
      <c r="AB49" s="388" t="s">
        <v>319</v>
      </c>
      <c r="AC49" s="388" t="s">
        <v>1676</v>
      </c>
      <c r="AD49" s="388">
        <v>27723365</v>
      </c>
      <c r="AE49" s="388" t="s">
        <v>1108</v>
      </c>
      <c r="AF49" s="388" t="s">
        <v>1678</v>
      </c>
      <c r="AG49" s="391" t="s">
        <v>1677</v>
      </c>
      <c r="AH49" s="388" t="s">
        <v>1011</v>
      </c>
      <c r="AI49" s="388" t="s">
        <v>1234</v>
      </c>
      <c r="AK49" s="388" t="s">
        <v>1220</v>
      </c>
      <c r="AM49" s="388" t="s">
        <v>1220</v>
      </c>
      <c r="AO49" s="388" t="s">
        <v>1252</v>
      </c>
    </row>
    <row r="50" spans="1:41" x14ac:dyDescent="0.3">
      <c r="A50" s="389" t="s">
        <v>1800</v>
      </c>
      <c r="B50" s="390" t="s">
        <v>1688</v>
      </c>
      <c r="C50" s="388" t="s">
        <v>1689</v>
      </c>
      <c r="D50" s="388" t="s">
        <v>1690</v>
      </c>
      <c r="E50" s="388" t="s">
        <v>1691</v>
      </c>
      <c r="F50" s="388" t="s">
        <v>3</v>
      </c>
      <c r="G50" s="388" t="s">
        <v>39</v>
      </c>
      <c r="H50" s="388" t="s">
        <v>10</v>
      </c>
      <c r="I50" s="388" t="s">
        <v>9</v>
      </c>
      <c r="J50" s="388" t="s">
        <v>51</v>
      </c>
      <c r="K50" s="388" t="s">
        <v>1299</v>
      </c>
      <c r="L50" s="388" t="s">
        <v>14</v>
      </c>
      <c r="N50" s="388" t="s">
        <v>33</v>
      </c>
      <c r="O50" s="388" t="s">
        <v>1008</v>
      </c>
      <c r="P50" s="388" t="s">
        <v>33</v>
      </c>
      <c r="Q50" s="388" t="s">
        <v>1219</v>
      </c>
      <c r="R50" s="388">
        <v>20901</v>
      </c>
      <c r="S50" s="388" t="s">
        <v>35</v>
      </c>
      <c r="T50" s="388" t="s">
        <v>10</v>
      </c>
      <c r="U50" s="388" t="s">
        <v>1</v>
      </c>
      <c r="V50" s="388" t="s">
        <v>670</v>
      </c>
      <c r="W50" s="388" t="s">
        <v>39</v>
      </c>
      <c r="X50" s="388" t="s">
        <v>1120</v>
      </c>
      <c r="Y50" s="388" t="s">
        <v>1120</v>
      </c>
      <c r="Z50" s="388" t="s">
        <v>1692</v>
      </c>
      <c r="AA50" s="388" t="s">
        <v>1238</v>
      </c>
      <c r="AB50" s="388" t="s">
        <v>1693</v>
      </c>
      <c r="AC50" s="388" t="s">
        <v>1694</v>
      </c>
      <c r="AD50" s="388">
        <v>24279753</v>
      </c>
      <c r="AE50" s="388">
        <v>24279753</v>
      </c>
      <c r="AF50" s="388" t="s">
        <v>1696</v>
      </c>
      <c r="AG50" s="391" t="s">
        <v>1695</v>
      </c>
      <c r="AH50" s="388" t="s">
        <v>957</v>
      </c>
      <c r="AI50" s="388" t="s">
        <v>1239</v>
      </c>
      <c r="AK50" s="388" t="s">
        <v>1220</v>
      </c>
      <c r="AM50" s="388" t="s">
        <v>1220</v>
      </c>
      <c r="AO50" s="388" t="s">
        <v>1252</v>
      </c>
    </row>
    <row r="51" spans="1:41" x14ac:dyDescent="0.3">
      <c r="A51" s="389" t="s">
        <v>1801</v>
      </c>
      <c r="B51" s="390" t="s">
        <v>1697</v>
      </c>
      <c r="C51" s="388" t="s">
        <v>1574</v>
      </c>
      <c r="D51" s="388" t="s">
        <v>1698</v>
      </c>
      <c r="E51" s="388" t="s">
        <v>1699</v>
      </c>
      <c r="F51" s="388" t="s">
        <v>1100</v>
      </c>
      <c r="G51" s="388" t="s">
        <v>50</v>
      </c>
      <c r="H51" s="388" t="s">
        <v>3</v>
      </c>
      <c r="I51" s="388" t="s">
        <v>49</v>
      </c>
      <c r="J51" s="388" t="s">
        <v>51</v>
      </c>
      <c r="K51" s="388" t="s">
        <v>1299</v>
      </c>
      <c r="L51" s="388" t="s">
        <v>14</v>
      </c>
      <c r="N51" s="388" t="s">
        <v>33</v>
      </c>
      <c r="O51" s="388" t="s">
        <v>1008</v>
      </c>
      <c r="P51" s="388" t="s">
        <v>35</v>
      </c>
      <c r="Q51" s="388" t="s">
        <v>1223</v>
      </c>
      <c r="R51" s="388">
        <v>41001</v>
      </c>
      <c r="S51" s="388" t="s">
        <v>51</v>
      </c>
      <c r="T51" s="388" t="s">
        <v>11</v>
      </c>
      <c r="U51" s="388" t="s">
        <v>1</v>
      </c>
      <c r="V51" s="388" t="s">
        <v>794</v>
      </c>
      <c r="W51" s="388" t="s">
        <v>52</v>
      </c>
      <c r="X51" s="388" t="s">
        <v>50</v>
      </c>
      <c r="Y51" s="388" t="s">
        <v>98</v>
      </c>
      <c r="Z51" s="388" t="s">
        <v>291</v>
      </c>
      <c r="AA51" s="388" t="s">
        <v>1243</v>
      </c>
      <c r="AB51" s="388" t="s">
        <v>1700</v>
      </c>
      <c r="AC51" s="388" t="s">
        <v>1701</v>
      </c>
      <c r="AD51" s="388">
        <v>27665848</v>
      </c>
      <c r="AE51" s="388">
        <v>27665421</v>
      </c>
      <c r="AF51" s="388" t="s">
        <v>1703</v>
      </c>
      <c r="AG51" s="391" t="s">
        <v>1702</v>
      </c>
      <c r="AH51" s="388" t="s">
        <v>1145</v>
      </c>
      <c r="AI51" s="388" t="s">
        <v>1254</v>
      </c>
      <c r="AK51" s="388" t="s">
        <v>1220</v>
      </c>
      <c r="AM51" s="388" t="s">
        <v>1220</v>
      </c>
      <c r="AO51" s="388" t="s">
        <v>1252</v>
      </c>
    </row>
    <row r="52" spans="1:41" x14ac:dyDescent="0.3">
      <c r="A52" s="389" t="s">
        <v>1802</v>
      </c>
      <c r="B52" s="390" t="s">
        <v>1705</v>
      </c>
      <c r="C52" s="388" t="s">
        <v>1258</v>
      </c>
      <c r="D52" s="388" t="s">
        <v>1706</v>
      </c>
      <c r="E52" s="388" t="s">
        <v>1707</v>
      </c>
      <c r="F52" s="388" t="s">
        <v>101</v>
      </c>
      <c r="G52" s="388" t="s">
        <v>97</v>
      </c>
      <c r="H52" s="388" t="s">
        <v>4</v>
      </c>
      <c r="I52" s="388" t="s">
        <v>1101</v>
      </c>
      <c r="J52" s="388" t="s">
        <v>51</v>
      </c>
      <c r="K52" s="388" t="s">
        <v>1299</v>
      </c>
      <c r="L52" s="388" t="s">
        <v>14</v>
      </c>
      <c r="N52" s="388" t="s">
        <v>33</v>
      </c>
      <c r="O52" s="388" t="s">
        <v>1008</v>
      </c>
      <c r="P52" s="388" t="s">
        <v>33</v>
      </c>
      <c r="Q52" s="388" t="s">
        <v>1219</v>
      </c>
      <c r="R52" s="388">
        <v>70603</v>
      </c>
      <c r="S52" s="388" t="s">
        <v>40</v>
      </c>
      <c r="T52" s="388" t="s">
        <v>6</v>
      </c>
      <c r="U52" s="388" t="s">
        <v>3</v>
      </c>
      <c r="V52" s="388" t="s">
        <v>927</v>
      </c>
      <c r="W52" s="388" t="s">
        <v>955</v>
      </c>
      <c r="X52" s="388" t="s">
        <v>1143</v>
      </c>
      <c r="Y52" s="388" t="s">
        <v>108</v>
      </c>
      <c r="Z52" s="388" t="s">
        <v>1708</v>
      </c>
      <c r="AA52" s="388" t="s">
        <v>1284</v>
      </c>
      <c r="AB52" s="388" t="s">
        <v>1709</v>
      </c>
      <c r="AC52" s="388" t="s">
        <v>1710</v>
      </c>
      <c r="AD52" s="388">
        <v>27601493</v>
      </c>
      <c r="AE52" s="388">
        <v>27601308</v>
      </c>
      <c r="AF52" s="388" t="s">
        <v>1712</v>
      </c>
      <c r="AG52" s="391" t="s">
        <v>1711</v>
      </c>
      <c r="AH52" s="388" t="s">
        <v>1170</v>
      </c>
      <c r="AI52" s="388" t="s">
        <v>1291</v>
      </c>
      <c r="AK52" s="388" t="s">
        <v>1220</v>
      </c>
      <c r="AM52" s="388" t="s">
        <v>1220</v>
      </c>
      <c r="AO52" s="388" t="s">
        <v>1252</v>
      </c>
    </row>
    <row r="53" spans="1:41" x14ac:dyDescent="0.3">
      <c r="A53" s="389" t="s">
        <v>1803</v>
      </c>
      <c r="B53" s="390" t="s">
        <v>1713</v>
      </c>
      <c r="C53" s="388" t="s">
        <v>1714</v>
      </c>
      <c r="D53" s="388" t="s">
        <v>1715</v>
      </c>
      <c r="E53" s="388" t="s">
        <v>1716</v>
      </c>
      <c r="F53" s="388" t="s">
        <v>53</v>
      </c>
      <c r="G53" s="388" t="s">
        <v>75</v>
      </c>
      <c r="H53" s="388" t="s">
        <v>10</v>
      </c>
      <c r="I53" s="388" t="s">
        <v>6</v>
      </c>
      <c r="J53" s="388" t="s">
        <v>51</v>
      </c>
      <c r="K53" s="388" t="s">
        <v>1299</v>
      </c>
      <c r="L53" s="388" t="s">
        <v>14</v>
      </c>
      <c r="N53" s="388" t="s">
        <v>33</v>
      </c>
      <c r="O53" s="388" t="s">
        <v>1008</v>
      </c>
      <c r="P53" s="388" t="s">
        <v>35</v>
      </c>
      <c r="Q53" s="388" t="s">
        <v>1223</v>
      </c>
      <c r="R53" s="388">
        <v>11905</v>
      </c>
      <c r="S53" s="388" t="s">
        <v>33</v>
      </c>
      <c r="T53" s="388" t="s">
        <v>76</v>
      </c>
      <c r="U53" s="388" t="s">
        <v>5</v>
      </c>
      <c r="V53" s="388" t="s">
        <v>600</v>
      </c>
      <c r="W53" s="388" t="s">
        <v>34</v>
      </c>
      <c r="X53" s="388" t="s">
        <v>75</v>
      </c>
      <c r="Y53" s="388" t="s">
        <v>67</v>
      </c>
      <c r="Z53" s="388" t="s">
        <v>67</v>
      </c>
      <c r="AA53" s="388" t="s">
        <v>1233</v>
      </c>
      <c r="AB53" s="388" t="s">
        <v>1717</v>
      </c>
      <c r="AC53" s="388" t="s">
        <v>1718</v>
      </c>
      <c r="AD53" s="388">
        <v>27311535</v>
      </c>
      <c r="AE53" s="388" t="s">
        <v>1108</v>
      </c>
      <c r="AF53" s="388" t="s">
        <v>1719</v>
      </c>
      <c r="AG53" s="391" t="s">
        <v>1720</v>
      </c>
      <c r="AH53" s="388" t="s">
        <v>1164</v>
      </c>
      <c r="AI53" s="388" t="s">
        <v>1293</v>
      </c>
      <c r="AK53" s="388" t="s">
        <v>1220</v>
      </c>
      <c r="AM53" s="388" t="s">
        <v>1220</v>
      </c>
      <c r="AO53" s="388" t="s">
        <v>1252</v>
      </c>
    </row>
    <row r="54" spans="1:41" x14ac:dyDescent="0.3">
      <c r="A54" s="389" t="s">
        <v>1784</v>
      </c>
      <c r="B54" s="390" t="s">
        <v>1564</v>
      </c>
      <c r="C54" s="388" t="s">
        <v>77</v>
      </c>
      <c r="D54" s="388" t="s">
        <v>1565</v>
      </c>
      <c r="E54" s="388" t="s">
        <v>1566</v>
      </c>
      <c r="F54" s="388" t="s">
        <v>9</v>
      </c>
      <c r="G54" s="388" t="s">
        <v>70</v>
      </c>
      <c r="H54" s="388" t="s">
        <v>3</v>
      </c>
      <c r="I54" s="388" t="s">
        <v>73</v>
      </c>
      <c r="J54" s="388" t="s">
        <v>51</v>
      </c>
      <c r="K54" s="388" t="s">
        <v>1299</v>
      </c>
      <c r="L54" s="388" t="s">
        <v>14</v>
      </c>
      <c r="N54" s="388" t="s">
        <v>33</v>
      </c>
      <c r="O54" s="388" t="s">
        <v>1008</v>
      </c>
      <c r="P54" s="388" t="s">
        <v>35</v>
      </c>
      <c r="Q54" s="388" t="s">
        <v>1223</v>
      </c>
      <c r="R54" s="388">
        <v>50401</v>
      </c>
      <c r="S54" s="388" t="s">
        <v>55</v>
      </c>
      <c r="T54" s="388" t="s">
        <v>4</v>
      </c>
      <c r="U54" s="388" t="s">
        <v>1</v>
      </c>
      <c r="V54" s="388" t="s">
        <v>817</v>
      </c>
      <c r="W54" s="388" t="s">
        <v>1113</v>
      </c>
      <c r="X54" s="388" t="s">
        <v>71</v>
      </c>
      <c r="Y54" s="388" t="s">
        <v>71</v>
      </c>
      <c r="Z54" s="388" t="s">
        <v>71</v>
      </c>
      <c r="AA54" s="388" t="s">
        <v>403</v>
      </c>
      <c r="AB54" s="388" t="s">
        <v>1567</v>
      </c>
      <c r="AC54" s="388" t="s">
        <v>1568</v>
      </c>
      <c r="AD54" s="388">
        <v>26711049</v>
      </c>
      <c r="AE54" s="388" t="s">
        <v>1108</v>
      </c>
      <c r="AF54" s="388" t="s">
        <v>1569</v>
      </c>
      <c r="AG54" s="391" t="s">
        <v>1570</v>
      </c>
      <c r="AH54" s="388" t="s">
        <v>1158</v>
      </c>
      <c r="AI54" s="388" t="s">
        <v>1256</v>
      </c>
      <c r="AK54" s="388" t="s">
        <v>1220</v>
      </c>
      <c r="AM54" s="388" t="s">
        <v>1220</v>
      </c>
      <c r="AO54" s="388" t="s">
        <v>1252</v>
      </c>
    </row>
    <row r="55" spans="1:41" x14ac:dyDescent="0.3">
      <c r="A55" s="389" t="s">
        <v>1804</v>
      </c>
      <c r="B55" s="390" t="s">
        <v>1721</v>
      </c>
      <c r="C55" s="388" t="s">
        <v>1722</v>
      </c>
      <c r="D55" s="388" t="s">
        <v>1723</v>
      </c>
      <c r="E55" s="388" t="s">
        <v>1724</v>
      </c>
      <c r="F55" s="388" t="s">
        <v>15</v>
      </c>
      <c r="G55" s="388" t="s">
        <v>81</v>
      </c>
      <c r="H55" s="388" t="s">
        <v>5</v>
      </c>
      <c r="I55" s="388" t="s">
        <v>1097</v>
      </c>
      <c r="J55" s="388" t="s">
        <v>51</v>
      </c>
      <c r="K55" s="388" t="s">
        <v>1299</v>
      </c>
      <c r="L55" s="388" t="s">
        <v>14</v>
      </c>
      <c r="N55" s="388" t="s">
        <v>33</v>
      </c>
      <c r="O55" s="388" t="s">
        <v>1008</v>
      </c>
      <c r="P55" s="388" t="s">
        <v>33</v>
      </c>
      <c r="Q55" s="388" t="s">
        <v>1219</v>
      </c>
      <c r="R55" s="388">
        <v>61101</v>
      </c>
      <c r="S55" s="388" t="s">
        <v>43</v>
      </c>
      <c r="T55" s="388" t="s">
        <v>13</v>
      </c>
      <c r="U55" s="388" t="s">
        <v>1</v>
      </c>
      <c r="V55" s="388" t="s">
        <v>901</v>
      </c>
      <c r="W55" s="388" t="s">
        <v>44</v>
      </c>
      <c r="X55" s="388" t="s">
        <v>1128</v>
      </c>
      <c r="Y55" s="388" t="s">
        <v>1129</v>
      </c>
      <c r="Z55" s="388" t="s">
        <v>1176</v>
      </c>
      <c r="AA55" s="388" t="s">
        <v>1238</v>
      </c>
      <c r="AB55" s="388" t="s">
        <v>1725</v>
      </c>
      <c r="AC55" s="388" t="s">
        <v>1726</v>
      </c>
      <c r="AD55" s="388">
        <v>26430077</v>
      </c>
      <c r="AE55" s="388">
        <v>26430213</v>
      </c>
      <c r="AF55" s="388" t="s">
        <v>1292</v>
      </c>
      <c r="AG55" s="391" t="s">
        <v>1727</v>
      </c>
      <c r="AH55" s="388" t="s">
        <v>1292</v>
      </c>
      <c r="AI55" s="388" t="s">
        <v>1573</v>
      </c>
      <c r="AK55" s="388" t="s">
        <v>1220</v>
      </c>
      <c r="AM55" s="388" t="s">
        <v>1220</v>
      </c>
      <c r="AO55" s="388" t="s">
        <v>1252</v>
      </c>
    </row>
    <row r="56" spans="1:41" x14ac:dyDescent="0.3">
      <c r="A56" s="389" t="s">
        <v>1805</v>
      </c>
      <c r="B56" s="390" t="s">
        <v>1728</v>
      </c>
      <c r="C56" s="388" t="s">
        <v>1729</v>
      </c>
      <c r="D56" s="388" t="s">
        <v>1730</v>
      </c>
      <c r="E56" s="388" t="s">
        <v>1731</v>
      </c>
      <c r="F56" s="388" t="s">
        <v>1098</v>
      </c>
      <c r="G56" s="388" t="s">
        <v>434</v>
      </c>
      <c r="H56" s="388" t="s">
        <v>2</v>
      </c>
      <c r="I56" s="388" t="s">
        <v>1098</v>
      </c>
      <c r="J56" s="388" t="s">
        <v>51</v>
      </c>
      <c r="K56" s="388" t="s">
        <v>1299</v>
      </c>
      <c r="L56" s="388" t="s">
        <v>14</v>
      </c>
      <c r="N56" s="388" t="s">
        <v>33</v>
      </c>
      <c r="O56" s="388" t="s">
        <v>1008</v>
      </c>
      <c r="P56" s="388" t="s">
        <v>35</v>
      </c>
      <c r="Q56" s="388" t="s">
        <v>1223</v>
      </c>
      <c r="R56" s="388">
        <v>70404</v>
      </c>
      <c r="S56" s="388" t="s">
        <v>40</v>
      </c>
      <c r="T56" s="388" t="s">
        <v>4</v>
      </c>
      <c r="U56" s="388" t="s">
        <v>4</v>
      </c>
      <c r="V56" s="388" t="s">
        <v>921</v>
      </c>
      <c r="W56" s="388" t="s">
        <v>955</v>
      </c>
      <c r="X56" s="388" t="s">
        <v>1131</v>
      </c>
      <c r="Y56" s="388" t="s">
        <v>1165</v>
      </c>
      <c r="Z56" s="388" t="s">
        <v>110</v>
      </c>
      <c r="AA56" s="388" t="s">
        <v>1284</v>
      </c>
      <c r="AB56" s="388" t="s">
        <v>1732</v>
      </c>
      <c r="AC56" s="388" t="s">
        <v>1733</v>
      </c>
      <c r="AD56" s="388" t="s">
        <v>1108</v>
      </c>
      <c r="AE56" s="388" t="s">
        <v>1108</v>
      </c>
      <c r="AF56" s="388" t="s">
        <v>1734</v>
      </c>
      <c r="AG56" s="391" t="s">
        <v>1735</v>
      </c>
      <c r="AH56" s="388" t="s">
        <v>1166</v>
      </c>
      <c r="AI56" s="388" t="s">
        <v>1294</v>
      </c>
      <c r="AK56" s="388" t="s">
        <v>1220</v>
      </c>
      <c r="AM56" s="388" t="s">
        <v>1220</v>
      </c>
      <c r="AO56" s="388" t="s">
        <v>1252</v>
      </c>
    </row>
    <row r="57" spans="1:41" x14ac:dyDescent="0.3">
      <c r="A57" s="389" t="s">
        <v>1806</v>
      </c>
      <c r="B57" s="390" t="s">
        <v>1738</v>
      </c>
      <c r="C57" s="388" t="s">
        <v>1739</v>
      </c>
      <c r="D57" s="388" t="s">
        <v>1740</v>
      </c>
      <c r="E57" s="388" t="s">
        <v>1741</v>
      </c>
      <c r="F57" s="388" t="s">
        <v>1095</v>
      </c>
      <c r="G57" s="388" t="s">
        <v>64</v>
      </c>
      <c r="H57" s="388" t="s">
        <v>1</v>
      </c>
      <c r="I57" s="388" t="s">
        <v>7</v>
      </c>
      <c r="J57" s="388" t="s">
        <v>51</v>
      </c>
      <c r="K57" s="388" t="s">
        <v>1299</v>
      </c>
      <c r="L57" s="388" t="s">
        <v>14</v>
      </c>
      <c r="N57" s="388" t="s">
        <v>33</v>
      </c>
      <c r="O57" s="388" t="s">
        <v>1008</v>
      </c>
      <c r="P57" s="388" t="s">
        <v>33</v>
      </c>
      <c r="Q57" s="388" t="s">
        <v>1219</v>
      </c>
      <c r="R57" s="388">
        <v>10501</v>
      </c>
      <c r="S57" s="388" t="s">
        <v>33</v>
      </c>
      <c r="T57" s="388" t="s">
        <v>5</v>
      </c>
      <c r="U57" s="388" t="s">
        <v>1</v>
      </c>
      <c r="V57" s="388" t="s">
        <v>533</v>
      </c>
      <c r="W57" s="388" t="s">
        <v>34</v>
      </c>
      <c r="X57" s="388" t="s">
        <v>1152</v>
      </c>
      <c r="Y57" s="388" t="s">
        <v>78</v>
      </c>
      <c r="Z57" s="388" t="s">
        <v>85</v>
      </c>
      <c r="AA57" s="388" t="s">
        <v>189</v>
      </c>
      <c r="AB57" s="388" t="s">
        <v>1742</v>
      </c>
      <c r="AC57" s="388" t="s">
        <v>1743</v>
      </c>
      <c r="AD57" s="388">
        <v>25466012</v>
      </c>
      <c r="AE57" s="388" t="s">
        <v>1108</v>
      </c>
      <c r="AF57" s="388" t="s">
        <v>1744</v>
      </c>
      <c r="AG57" s="391" t="s">
        <v>1745</v>
      </c>
      <c r="AH57" s="388" t="s">
        <v>1155</v>
      </c>
      <c r="AI57" s="388" t="s">
        <v>1225</v>
      </c>
      <c r="AK57" s="388" t="s">
        <v>1220</v>
      </c>
      <c r="AM57" s="388" t="s">
        <v>1220</v>
      </c>
      <c r="AO57" s="388" t="s">
        <v>1252</v>
      </c>
    </row>
  </sheetData>
  <sheetProtection algorithmName="SHA-512" hashValue="DsoxNnIOUIrH/LDCicvbncA3eDJFsBKBEqU+NrIzEZzqBtJ/VUntYjhoNemt2Rds5Pwi/B8TWwJp0U6OweDYyg==" saltValue="rzM9YQ+gK/taX2ZFvP2MHA==" spinCount="100000" sheet="1" objects="1" scenarios="1" sort="0" autoFilter="0" pivotTables="0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8125E9-8D04-4F5F-90DD-6F90513F5450}">
  <sheetPr codeName="Hoja6">
    <tabColor theme="7" tint="-0.499984740745262"/>
    <pageSetUpPr fitToPage="1"/>
  </sheetPr>
  <dimension ref="B1:F33"/>
  <sheetViews>
    <sheetView showGridLines="0" tabSelected="1" showRuler="0" zoomScale="90" zoomScaleNormal="90" zoomScalePageLayoutView="40" workbookViewId="0"/>
  </sheetViews>
  <sheetFormatPr baseColWidth="10" defaultColWidth="11.44140625" defaultRowHeight="14.4" x14ac:dyDescent="0.3"/>
  <cols>
    <col min="1" max="1" width="7.88671875" style="7" customWidth="1"/>
    <col min="2" max="2" width="6.6640625" style="6" hidden="1" customWidth="1"/>
    <col min="3" max="3" width="48.88671875" style="7" customWidth="1"/>
    <col min="4" max="4" width="64" style="7" customWidth="1"/>
    <col min="5" max="5" width="8.6640625" style="7" customWidth="1"/>
    <col min="6" max="6" width="45.77734375" style="7" customWidth="1"/>
    <col min="7" max="16384" width="11.44140625" style="7"/>
  </cols>
  <sheetData>
    <row r="1" spans="2:6" ht="15.6" customHeight="1" x14ac:dyDescent="0.3"/>
    <row r="2" spans="2:6" ht="31.2" customHeight="1" x14ac:dyDescent="0.6">
      <c r="B2" s="6">
        <v>1</v>
      </c>
      <c r="C2" s="582" t="s">
        <v>1186</v>
      </c>
      <c r="D2" s="582"/>
      <c r="E2" s="8"/>
    </row>
    <row r="3" spans="2:6" ht="31.8" customHeight="1" x14ac:dyDescent="0.35">
      <c r="B3" s="6">
        <v>2</v>
      </c>
      <c r="C3" s="583" t="s">
        <v>341</v>
      </c>
      <c r="D3" s="583"/>
      <c r="E3" s="9"/>
      <c r="F3" s="10" t="s">
        <v>1187</v>
      </c>
    </row>
    <row r="4" spans="2:6" s="12" customFormat="1" ht="10.95" customHeight="1" thickBot="1" x14ac:dyDescent="0.35">
      <c r="B4" s="6">
        <v>3</v>
      </c>
      <c r="C4" s="7"/>
      <c r="D4" s="7"/>
      <c r="E4" s="9"/>
      <c r="F4" s="11"/>
    </row>
    <row r="5" spans="2:6" ht="24" customHeight="1" thickTop="1" x14ac:dyDescent="0.3">
      <c r="B5" s="6">
        <v>4</v>
      </c>
      <c r="C5" s="13" t="s">
        <v>116</v>
      </c>
      <c r="D5" s="14"/>
      <c r="E5" s="15"/>
      <c r="F5" s="584" t="str">
        <f>CONCATENATE(D7,"-",D5,"-",D6)</f>
        <v>--</v>
      </c>
    </row>
    <row r="6" spans="2:6" ht="24" customHeight="1" thickBot="1" x14ac:dyDescent="0.35">
      <c r="B6" s="6">
        <v>5</v>
      </c>
      <c r="C6" s="13" t="s">
        <v>1188</v>
      </c>
      <c r="D6" s="14" t="str" cm="1">
        <f t="array" ref="D6">IFERROR(_xlfn._xlws.FILTER(portada_F[NOMBRE],portada_F[CODIGO]=$D$5),"")</f>
        <v/>
      </c>
      <c r="E6" s="15"/>
      <c r="F6" s="585"/>
    </row>
    <row r="7" spans="2:6" ht="24" customHeight="1" thickTop="1" x14ac:dyDescent="0.3">
      <c r="B7" s="6">
        <v>6</v>
      </c>
      <c r="C7" s="13" t="s">
        <v>1189</v>
      </c>
      <c r="D7" s="16" t="str" cm="1">
        <f t="array" ref="D7">IFERROR(_xlfn._xlws.FILTER(portada_F[NCODINS],(portada_F[CODIGO]=$D$5)*(portada_F[NOMBRE]=$D$6)),"")</f>
        <v/>
      </c>
      <c r="E7" s="15"/>
      <c r="F7" s="17"/>
    </row>
    <row r="8" spans="2:6" ht="24" customHeight="1" x14ac:dyDescent="0.3">
      <c r="B8" s="6">
        <v>7</v>
      </c>
      <c r="C8" s="13" t="s">
        <v>1190</v>
      </c>
      <c r="D8" s="16" t="str" cm="1">
        <f t="array" ref="D8">IFERROR(_xlfn._xlws.FILTER(portada_F[COD_SABER],portada_F[NCODINS]=$D$7),"")</f>
        <v/>
      </c>
      <c r="E8" s="15"/>
      <c r="F8" s="17"/>
    </row>
    <row r="9" spans="2:6" ht="10.199999999999999" customHeight="1" x14ac:dyDescent="0.3">
      <c r="B9" s="6">
        <v>8</v>
      </c>
      <c r="C9" s="13"/>
      <c r="E9" s="15"/>
      <c r="F9" s="17"/>
    </row>
    <row r="10" spans="2:6" ht="24" customHeight="1" x14ac:dyDescent="0.3">
      <c r="B10" s="6">
        <v>9</v>
      </c>
      <c r="C10" s="21" t="s">
        <v>1191</v>
      </c>
      <c r="D10" s="18" t="str" cm="1">
        <f t="array" ref="D10">IFERROR(_xlfn._xlws.FILTER(portada_F[TELEFONO1],portada_F[NCODINS]=$D$7),"")</f>
        <v/>
      </c>
      <c r="E10" s="19"/>
    </row>
    <row r="11" spans="2:6" ht="24" customHeight="1" x14ac:dyDescent="0.3">
      <c r="B11" s="6">
        <v>10</v>
      </c>
      <c r="C11" s="21" t="s">
        <v>1192</v>
      </c>
      <c r="D11" s="18" t="str" cm="1">
        <f t="array" ref="D11">IFERROR(_xlfn._xlws.FILTER(portada_F[TELEFONO2],portada_F[NCODINS]=$D$7),"")</f>
        <v/>
      </c>
      <c r="E11" s="19"/>
      <c r="F11" s="20" t="s">
        <v>1193</v>
      </c>
    </row>
    <row r="12" spans="2:6" ht="24" customHeight="1" x14ac:dyDescent="0.3">
      <c r="B12" s="6">
        <v>11</v>
      </c>
      <c r="C12" s="21"/>
      <c r="D12" s="586" t="s">
        <v>1194</v>
      </c>
      <c r="E12" s="19"/>
    </row>
    <row r="13" spans="2:6" ht="24" customHeight="1" x14ac:dyDescent="0.3">
      <c r="B13" s="6">
        <v>12</v>
      </c>
      <c r="C13" s="21"/>
      <c r="D13" s="587"/>
      <c r="E13" s="19"/>
    </row>
    <row r="14" spans="2:6" ht="24" customHeight="1" x14ac:dyDescent="0.3">
      <c r="B14" s="6">
        <v>13</v>
      </c>
      <c r="C14" s="21"/>
      <c r="D14" s="587"/>
      <c r="E14" s="19"/>
    </row>
    <row r="15" spans="2:6" ht="10.199999999999999" customHeight="1" x14ac:dyDescent="0.3">
      <c r="B15" s="6">
        <v>14</v>
      </c>
      <c r="C15" s="21"/>
      <c r="D15" s="22"/>
      <c r="E15" s="19"/>
    </row>
    <row r="16" spans="2:6" ht="24" customHeight="1" x14ac:dyDescent="0.3">
      <c r="B16" s="6">
        <v>15</v>
      </c>
      <c r="C16" s="21" t="s">
        <v>179</v>
      </c>
      <c r="D16" s="18" t="str" cm="1">
        <f t="array" ref="D16">IFERROR(_xlfn._xlws.FILTER(portada_F[EMAIL],portada_F[NCODINS]=$D$7),"")</f>
        <v/>
      </c>
      <c r="E16" s="23"/>
    </row>
    <row r="17" spans="2:6" ht="24" customHeight="1" x14ac:dyDescent="0.3">
      <c r="B17" s="6">
        <v>16</v>
      </c>
      <c r="C17" s="21" t="s">
        <v>1078</v>
      </c>
      <c r="D17" s="18" t="str" cm="1">
        <f t="array" ref="D17">IFERROR(_xlfn._xlws.FILTER(portada_F[UBICACION],portada_F[NCODINS]=$D$7),"")</f>
        <v/>
      </c>
      <c r="E17" s="24"/>
      <c r="F17" s="20" t="s">
        <v>1195</v>
      </c>
    </row>
    <row r="18" spans="2:6" ht="24" customHeight="1" x14ac:dyDescent="0.3">
      <c r="B18" s="6">
        <v>17</v>
      </c>
      <c r="C18" s="21" t="s">
        <v>221</v>
      </c>
      <c r="D18" s="25" t="str">
        <f>IFERROR(VLOOKUP(D17,ubicac,2,0),"")</f>
        <v/>
      </c>
      <c r="E18" s="24"/>
      <c r="F18" s="26"/>
    </row>
    <row r="19" spans="2:6" ht="24" customHeight="1" x14ac:dyDescent="0.3">
      <c r="B19" s="6">
        <v>18</v>
      </c>
      <c r="C19" s="21" t="s">
        <v>113</v>
      </c>
      <c r="D19" s="18" t="str" cm="1">
        <f t="array" ref="D19">IFERROR(_xlfn._xlws.FILTER(portada_F[POBLADO],portada_F[NCODINS]=$D$7),"")</f>
        <v/>
      </c>
      <c r="E19" s="24"/>
    </row>
    <row r="20" spans="2:6" ht="24" customHeight="1" x14ac:dyDescent="0.3">
      <c r="B20" s="6">
        <v>19</v>
      </c>
      <c r="C20" s="27" t="s">
        <v>114</v>
      </c>
      <c r="D20" s="18" t="str" cm="1">
        <f t="array" ref="D20">IFERROR(_xlfn._xlws.FILTER(portada_F[EXACTA],portada_F[NCODINS]=$D$7),"")</f>
        <v/>
      </c>
      <c r="E20" s="24"/>
    </row>
    <row r="21" spans="2:6" ht="10.199999999999999" customHeight="1" x14ac:dyDescent="0.35">
      <c r="B21" s="6">
        <v>20</v>
      </c>
      <c r="C21" s="21"/>
      <c r="D21" s="28"/>
      <c r="E21" s="29"/>
    </row>
    <row r="22" spans="2:6" ht="24" customHeight="1" x14ac:dyDescent="0.3">
      <c r="B22" s="6">
        <v>21</v>
      </c>
      <c r="C22" s="27" t="s">
        <v>8</v>
      </c>
      <c r="D22" s="30" t="str" cm="1">
        <f t="array" ref="D22">IFERROR(_xlfn._xlws.FILTER(portada_F[DEPENDENCIA],portada_F[NCODINS]=$D$7),"")</f>
        <v/>
      </c>
      <c r="E22" s="31"/>
      <c r="F22" s="20" t="s">
        <v>1079</v>
      </c>
    </row>
    <row r="23" spans="2:6" ht="24" customHeight="1" x14ac:dyDescent="0.3">
      <c r="B23" s="6">
        <v>22</v>
      </c>
      <c r="C23" s="27" t="s">
        <v>115</v>
      </c>
      <c r="D23" s="30" t="str" cm="1">
        <f t="array" ref="D23">IFERROR(_xlfn._xlws.FILTER(portada_F[REGION],portada_F[NCODINS]=$D$7),"")</f>
        <v/>
      </c>
      <c r="E23" s="31"/>
    </row>
    <row r="24" spans="2:6" ht="24" customHeight="1" x14ac:dyDescent="0.3">
      <c r="B24" s="6">
        <v>23</v>
      </c>
      <c r="C24" s="27" t="s">
        <v>12</v>
      </c>
      <c r="D24" s="30" t="str" cm="1">
        <f t="array" ref="D24">IFERROR(_xlfn._xlws.FILTER(portada_F[CIRCUITO],portada_F[NCODINS]=$D$7),"")</f>
        <v/>
      </c>
      <c r="E24" s="31"/>
      <c r="F24" s="588" t="s">
        <v>1903</v>
      </c>
    </row>
    <row r="25" spans="2:6" ht="10.199999999999999" customHeight="1" x14ac:dyDescent="0.35">
      <c r="B25" s="6">
        <v>24</v>
      </c>
      <c r="C25" s="21"/>
      <c r="D25" s="28"/>
      <c r="E25" s="29"/>
      <c r="F25" s="589"/>
    </row>
    <row r="26" spans="2:6" ht="32.4" customHeight="1" x14ac:dyDescent="0.3">
      <c r="B26" s="6">
        <v>25</v>
      </c>
      <c r="C26" s="45" t="s">
        <v>1196</v>
      </c>
      <c r="D26" s="32"/>
      <c r="E26" s="33"/>
      <c r="F26" s="589"/>
    </row>
    <row r="27" spans="2:6" ht="25.8" customHeight="1" x14ac:dyDescent="0.3">
      <c r="B27" s="6">
        <v>26</v>
      </c>
      <c r="C27" s="45"/>
      <c r="D27" s="545" t="str">
        <f>IF(D26="Sí","Complete el Cuadro 7 (Parte 1, 2 y 3) de este formulario.","")</f>
        <v/>
      </c>
      <c r="E27" s="33"/>
      <c r="F27" s="589"/>
    </row>
    <row r="28" spans="2:6" ht="10.199999999999999" customHeight="1" x14ac:dyDescent="0.35">
      <c r="B28" s="6">
        <v>27</v>
      </c>
      <c r="D28" s="34"/>
      <c r="F28" s="589"/>
    </row>
    <row r="29" spans="2:6" ht="24" customHeight="1" x14ac:dyDescent="0.3">
      <c r="B29" s="6">
        <v>28</v>
      </c>
      <c r="C29" s="21" t="s">
        <v>1080</v>
      </c>
      <c r="D29" s="35"/>
      <c r="E29" s="36"/>
      <c r="F29" s="589"/>
    </row>
    <row r="30" spans="2:6" ht="24" customHeight="1" x14ac:dyDescent="0.3">
      <c r="B30" s="6">
        <v>29</v>
      </c>
      <c r="C30" s="21" t="s">
        <v>1197</v>
      </c>
      <c r="D30" s="18"/>
      <c r="E30" s="37"/>
      <c r="F30" s="589"/>
    </row>
    <row r="31" spans="2:6" s="39" customFormat="1" ht="24" customHeight="1" x14ac:dyDescent="0.3">
      <c r="B31" s="6">
        <v>30</v>
      </c>
      <c r="C31" s="21" t="s">
        <v>1081</v>
      </c>
      <c r="D31" s="35"/>
      <c r="E31" s="38"/>
      <c r="F31" s="589"/>
    </row>
    <row r="32" spans="2:6" s="39" customFormat="1" ht="24" customHeight="1" x14ac:dyDescent="0.3">
      <c r="B32" s="6">
        <v>31</v>
      </c>
      <c r="C32" s="21" t="s">
        <v>1082</v>
      </c>
      <c r="D32" s="18"/>
      <c r="E32" s="7"/>
      <c r="F32" s="590"/>
    </row>
    <row r="33" spans="2:5" s="41" customFormat="1" x14ac:dyDescent="0.3">
      <c r="B33" s="6"/>
      <c r="C33" s="40"/>
      <c r="D33" s="7"/>
      <c r="E33" s="7"/>
    </row>
  </sheetData>
  <sheetProtection algorithmName="SHA-512" hashValue="tzQdNnCCKjT9DUSv+ZO+T33regx/7hP/fwpKjFXKkke2e8pQQEek8teoWh273N/C0abmo/RgkonynqNZmMeBBQ==" saltValue="VmAK0zO2B/s0DGJNc+KbFA==" spinCount="100000" sheet="1" objects="1" scenarios="1" sort="0" autoFilter="0" pivotTables="0"/>
  <mergeCells count="5">
    <mergeCell ref="F24:F32"/>
    <mergeCell ref="C2:D2"/>
    <mergeCell ref="C3:D3"/>
    <mergeCell ref="F5:F6"/>
    <mergeCell ref="D12:D14"/>
  </mergeCells>
  <conditionalFormatting sqref="D10:D13 D15:D20">
    <cfRule type="cellIs" dxfId="71" priority="4" operator="equal">
      <formula>#N/A</formula>
    </cfRule>
  </conditionalFormatting>
  <conditionalFormatting sqref="D16:D17 D19">
    <cfRule type="cellIs" dxfId="70" priority="7" operator="equal">
      <formula>0</formula>
    </cfRule>
  </conditionalFormatting>
  <conditionalFormatting sqref="D26">
    <cfRule type="containsBlanks" dxfId="69" priority="5">
      <formula>LEN(TRIM(D26))=0</formula>
    </cfRule>
    <cfRule type="containsBlanks" dxfId="68" priority="6">
      <formula>LEN(TRIM(D26))=0</formula>
    </cfRule>
  </conditionalFormatting>
  <conditionalFormatting sqref="D30">
    <cfRule type="cellIs" dxfId="67" priority="3" operator="equal">
      <formula>#N/A</formula>
    </cfRule>
  </conditionalFormatting>
  <conditionalFormatting sqref="D32">
    <cfRule type="cellIs" dxfId="66" priority="1" operator="equal">
      <formula>#N/A</formula>
    </cfRule>
  </conditionalFormatting>
  <conditionalFormatting sqref="D22:E24">
    <cfRule type="cellIs" dxfId="65" priority="2" operator="equal">
      <formula>#N/A</formula>
    </cfRule>
  </conditionalFormatting>
  <conditionalFormatting sqref="E10:E20">
    <cfRule type="cellIs" dxfId="64" priority="12" operator="equal">
      <formula>#N/A</formula>
    </cfRule>
  </conditionalFormatting>
  <conditionalFormatting sqref="F18">
    <cfRule type="cellIs" dxfId="63" priority="13" operator="equal">
      <formula>#N/A</formula>
    </cfRule>
  </conditionalFormatting>
  <dataValidations count="6">
    <dataValidation type="list" allowBlank="1" showInputMessage="1" showErrorMessage="1" sqref="D17" xr:uid="{556210A9-835F-4645-BA16-58BA25B333DE}">
      <formula1>ubic</formula1>
    </dataValidation>
    <dataValidation type="list" allowBlank="1" showInputMessage="1" showErrorMessage="1" sqref="D22" xr:uid="{9A67C6C4-2AAC-4C51-B1AF-D2F672852EE9}">
      <formula1>"PUBLICA,PRIVADA,SUBVENCIONADA"</formula1>
    </dataValidation>
    <dataValidation type="list" allowBlank="1" showInputMessage="1" showErrorMessage="1" sqref="D23" xr:uid="{08B28861-9888-4B12-BC7D-475ECA9DB49F}">
      <formula1>REGION</formula1>
    </dataValidation>
    <dataValidation type="list" allowBlank="1" showInputMessage="1" showErrorMessage="1" sqref="D24" xr:uid="{0AD3ADBE-F75B-4E80-BDD5-B4979DD4B786}">
      <formula1>INDIRECT($D$23)</formula1>
    </dataValidation>
    <dataValidation allowBlank="1" showInputMessage="1" showErrorMessage="1" promptTitle="IMPORTANTE:" prompt="Este número telefónico es de uso interno del MEP y será tratado de forma confidencial_x000a_No será publicado en medios de acceso público." sqref="D30 D32" xr:uid="{02910DD8-A838-4356-9C3B-81816B89B624}"/>
    <dataValidation type="list" allowBlank="1" showInputMessage="1" showErrorMessage="1" sqref="D26" xr:uid="{C33612A5-A0BA-4E31-84A9-F2459D79D83A}">
      <formula1>sino</formula1>
    </dataValidation>
  </dataValidations>
  <printOptions horizontalCentered="1" verticalCentered="1"/>
  <pageMargins left="0.39370078740157483" right="0.39370078740157483" top="0.79" bottom="0.39370078740157483" header="0.19685039370078741" footer="0.19685039370078741"/>
  <pageSetup scale="74" orientation="landscape" r:id="rId1"/>
  <headerFooter scaleWithDoc="0">
    <oddHeader>&amp;C&amp;G</oddHead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CÓDIGO PRESUPUESTARIO" prompt="_x000a_Seleccione el Código Presupuestario._x000a__x000a_La institución sin Código Presupuestario debe seleccionar la opción &quot;0000&quot;._x000a_" xr:uid="{B9F05980-4A92-4C7A-B0CC-730C5D5BDC78}">
          <x14:formula1>
            <xm:f>Colegios!$D$3:$D$57</xm:f>
          </x14:formula1>
          <xm:sqref>D5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0">
    <tabColor theme="7" tint="0.79998168889431442"/>
    <pageSetUpPr fitToPage="1"/>
  </sheetPr>
  <dimension ref="B1:M21"/>
  <sheetViews>
    <sheetView showGridLines="0" showRuler="0" zoomScale="90" zoomScaleNormal="90" workbookViewId="0"/>
  </sheetViews>
  <sheetFormatPr baseColWidth="10" defaultColWidth="11.44140625" defaultRowHeight="14.4" x14ac:dyDescent="0.3"/>
  <cols>
    <col min="1" max="1" width="7.6640625" style="47" customWidth="1"/>
    <col min="2" max="2" width="7.6640625" style="71" hidden="1" customWidth="1"/>
    <col min="3" max="3" width="30.33203125" style="47" customWidth="1"/>
    <col min="4" max="9" width="11.109375" style="47" customWidth="1"/>
    <col min="10" max="10" width="15.21875" style="47" customWidth="1"/>
    <col min="11" max="11" width="5.6640625" style="299" customWidth="1"/>
    <col min="12" max="12" width="41.88671875" style="47" customWidth="1"/>
    <col min="13" max="16384" width="11.44140625" style="47"/>
  </cols>
  <sheetData>
    <row r="1" spans="2:13" ht="18.600000000000001" x14ac:dyDescent="0.3">
      <c r="B1" s="6">
        <v>1</v>
      </c>
      <c r="C1" s="46" t="s">
        <v>270</v>
      </c>
      <c r="G1" s="48"/>
      <c r="H1" s="48"/>
      <c r="I1" s="48"/>
      <c r="J1" s="48"/>
      <c r="K1" s="561"/>
      <c r="L1" s="49"/>
      <c r="M1" s="49"/>
    </row>
    <row r="2" spans="2:13" ht="19.2" thickBot="1" x14ac:dyDescent="0.35">
      <c r="B2" s="6">
        <v>2</v>
      </c>
      <c r="C2" s="592" t="s">
        <v>1901</v>
      </c>
      <c r="D2" s="592"/>
      <c r="E2" s="592"/>
      <c r="F2" s="592"/>
      <c r="G2" s="592"/>
      <c r="H2" s="592"/>
      <c r="I2" s="592"/>
      <c r="J2" s="592"/>
    </row>
    <row r="3" spans="2:13" ht="26.25" customHeight="1" thickTop="1" x14ac:dyDescent="0.3">
      <c r="B3" s="6">
        <v>3</v>
      </c>
      <c r="C3" s="595" t="s">
        <v>430</v>
      </c>
      <c r="D3" s="597" t="s">
        <v>271</v>
      </c>
      <c r="E3" s="598"/>
      <c r="F3" s="598"/>
      <c r="G3" s="608" t="s">
        <v>429</v>
      </c>
      <c r="H3" s="598"/>
      <c r="I3" s="598"/>
      <c r="J3" s="593" t="s">
        <v>404</v>
      </c>
    </row>
    <row r="4" spans="2:13" ht="26.25" customHeight="1" thickBot="1" x14ac:dyDescent="0.35">
      <c r="B4" s="6">
        <v>4</v>
      </c>
      <c r="C4" s="596"/>
      <c r="D4" s="52" t="s">
        <v>0</v>
      </c>
      <c r="E4" s="53" t="s">
        <v>118</v>
      </c>
      <c r="F4" s="54" t="s">
        <v>119</v>
      </c>
      <c r="G4" s="55" t="s">
        <v>0</v>
      </c>
      <c r="H4" s="53" t="s">
        <v>118</v>
      </c>
      <c r="I4" s="54" t="s">
        <v>119</v>
      </c>
      <c r="J4" s="594"/>
    </row>
    <row r="5" spans="2:13" ht="27" customHeight="1" thickTop="1" x14ac:dyDescent="0.3">
      <c r="B5" s="6">
        <v>5</v>
      </c>
      <c r="C5" s="56" t="s">
        <v>341</v>
      </c>
      <c r="D5" s="57">
        <f t="shared" ref="D5:D10" si="0">+E5+F5</f>
        <v>0</v>
      </c>
      <c r="E5" s="58">
        <f>SUM(E6:E10)</f>
        <v>0</v>
      </c>
      <c r="F5" s="59">
        <f>SUM(F6:F10)</f>
        <v>0</v>
      </c>
      <c r="G5" s="60">
        <f t="shared" ref="G5:G10" si="1">+H5+I5</f>
        <v>0</v>
      </c>
      <c r="H5" s="58">
        <f>SUM(H6:H10)</f>
        <v>0</v>
      </c>
      <c r="I5" s="60">
        <f>SUM(I6:I10)</f>
        <v>0</v>
      </c>
      <c r="J5" s="61">
        <f>SUM(J6:J10)</f>
        <v>0</v>
      </c>
    </row>
    <row r="6" spans="2:13" ht="24" customHeight="1" x14ac:dyDescent="0.3">
      <c r="B6" s="6">
        <v>6</v>
      </c>
      <c r="C6" s="62" t="s">
        <v>358</v>
      </c>
      <c r="D6" s="57">
        <f t="shared" si="0"/>
        <v>0</v>
      </c>
      <c r="E6" s="392"/>
      <c r="F6" s="393"/>
      <c r="G6" s="60">
        <f t="shared" si="1"/>
        <v>0</v>
      </c>
      <c r="H6" s="392"/>
      <c r="I6" s="399"/>
      <c r="J6" s="400"/>
      <c r="K6" s="560" t="str">
        <f>IF(AND(OR(D6&gt;0),AND(J6=0)),"/ 1 /",IF(AND(OR(D6=0),AND(J6&gt;D6)),"/ 2 /",IF(AND(OR(D6&gt;0),AND(J6&gt;D6)),"/ 3 /","")))</f>
        <v/>
      </c>
      <c r="L6" s="403" t="str" cm="1">
        <f t="array" ref="L6">IF(OR($K$6:$K$10="/ 1 /"),"/ 1 / = Digite el número de secciones","")</f>
        <v/>
      </c>
    </row>
    <row r="7" spans="2:13" ht="24" customHeight="1" x14ac:dyDescent="0.3">
      <c r="B7" s="6">
        <v>7</v>
      </c>
      <c r="C7" s="62" t="s">
        <v>359</v>
      </c>
      <c r="D7" s="64">
        <f t="shared" si="0"/>
        <v>0</v>
      </c>
      <c r="E7" s="394"/>
      <c r="F7" s="395"/>
      <c r="G7" s="65">
        <f t="shared" si="1"/>
        <v>0</v>
      </c>
      <c r="H7" s="392"/>
      <c r="I7" s="399"/>
      <c r="J7" s="401"/>
      <c r="K7" s="560" t="str">
        <f t="shared" ref="K7:K10" si="2">IF(AND(OR(D7&gt;0),AND(J7=0)),"/ 1 /",IF(AND(OR(D7=0),AND(J7&gt;D7)),"/ 2 /",IF(AND(OR(D7&gt;0),AND(J7&gt;D7)),"/ 3 /","")))</f>
        <v/>
      </c>
      <c r="L7" s="403" t="str" cm="1">
        <f t="array" ref="L7">IF(OR($K$6:$K$10="/ 2 /"),"/ 2 / = No hay matrícula digitada","")</f>
        <v/>
      </c>
    </row>
    <row r="8" spans="2:13" ht="24" customHeight="1" x14ac:dyDescent="0.3">
      <c r="B8" s="6">
        <v>8</v>
      </c>
      <c r="C8" s="62" t="s">
        <v>360</v>
      </c>
      <c r="D8" s="64">
        <f t="shared" si="0"/>
        <v>0</v>
      </c>
      <c r="E8" s="394"/>
      <c r="F8" s="395"/>
      <c r="G8" s="65">
        <f t="shared" si="1"/>
        <v>0</v>
      </c>
      <c r="H8" s="392"/>
      <c r="I8" s="399"/>
      <c r="J8" s="401"/>
      <c r="K8" s="560" t="str">
        <f t="shared" si="2"/>
        <v/>
      </c>
      <c r="L8" s="403" t="str" cm="1">
        <f t="array" ref="L8">IF(OR($K$6:$K$10="/ 3 /"),"/ 3 / = Hay más secciones que matrícula","")</f>
        <v/>
      </c>
    </row>
    <row r="9" spans="2:13" ht="24" customHeight="1" x14ac:dyDescent="0.3">
      <c r="B9" s="6">
        <v>9</v>
      </c>
      <c r="C9" s="62" t="s">
        <v>348</v>
      </c>
      <c r="D9" s="64">
        <f t="shared" si="0"/>
        <v>0</v>
      </c>
      <c r="E9" s="394"/>
      <c r="F9" s="395"/>
      <c r="G9" s="65">
        <f t="shared" si="1"/>
        <v>0</v>
      </c>
      <c r="H9" s="392"/>
      <c r="I9" s="399"/>
      <c r="J9" s="401"/>
      <c r="K9" s="560" t="str">
        <f t="shared" si="2"/>
        <v/>
      </c>
    </row>
    <row r="10" spans="2:13" ht="24" customHeight="1" thickBot="1" x14ac:dyDescent="0.35">
      <c r="B10" s="6">
        <v>10</v>
      </c>
      <c r="C10" s="554" t="s">
        <v>361</v>
      </c>
      <c r="D10" s="67">
        <f t="shared" si="0"/>
        <v>0</v>
      </c>
      <c r="E10" s="397"/>
      <c r="F10" s="555"/>
      <c r="G10" s="556">
        <f t="shared" si="1"/>
        <v>0</v>
      </c>
      <c r="H10" s="397"/>
      <c r="I10" s="557"/>
      <c r="J10" s="558"/>
      <c r="K10" s="560" t="str">
        <f t="shared" si="2"/>
        <v/>
      </c>
    </row>
    <row r="11" spans="2:13" ht="20.25" customHeight="1" thickTop="1" x14ac:dyDescent="0.3">
      <c r="B11" s="6">
        <v>11</v>
      </c>
      <c r="C11" s="404"/>
      <c r="D11" s="68"/>
      <c r="E11" s="68"/>
      <c r="F11" s="68"/>
      <c r="J11" s="68"/>
    </row>
    <row r="12" spans="2:13" ht="20.25" customHeight="1" x14ac:dyDescent="0.3">
      <c r="B12" s="6">
        <v>12</v>
      </c>
      <c r="C12" s="404"/>
      <c r="D12" s="609" t="str">
        <f>IF(AND('CUADRO 1'!G5&gt;0,'CUADRO 3'!D24=0),"Al ingresar datos de repitentes en este cuadro, debe completar lo que corresponda en el Cuadro 3.",IF(AND('CUADRO 1'!G5=0,'CUADRO 3'!D24&gt;0),"Indicó datos en el Cuadro 3, debe agregar datos de Repitentes en este Cuadro.",""))</f>
        <v/>
      </c>
      <c r="E12" s="609"/>
      <c r="F12" s="609"/>
      <c r="G12" s="609" t="str">
        <f>IF(OR(H6&gt;D6,H7&gt;D7,H8&gt;D8,H9&gt;D9,H10&gt;D10,I6&gt;E6,I7&gt;E7,I8&gt;E8,I9&gt;E9,I10&gt;E10),"El dato de repitentes no puede ser mayor a la matrícula,en hombres o mujeres. VERIFICAR!!","")</f>
        <v/>
      </c>
      <c r="H12" s="609"/>
      <c r="I12" s="609"/>
      <c r="J12" s="68"/>
    </row>
    <row r="13" spans="2:13" ht="14.4" customHeight="1" x14ac:dyDescent="0.3">
      <c r="B13" s="6">
        <v>13</v>
      </c>
      <c r="D13" s="609"/>
      <c r="E13" s="609"/>
      <c r="F13" s="609"/>
      <c r="G13" s="609"/>
      <c r="H13" s="609"/>
      <c r="I13" s="609"/>
      <c r="J13" s="68"/>
    </row>
    <row r="14" spans="2:13" ht="14.4" customHeight="1" x14ac:dyDescent="0.3">
      <c r="B14" s="6">
        <v>14</v>
      </c>
      <c r="D14" s="609"/>
      <c r="E14" s="609"/>
      <c r="F14" s="609"/>
      <c r="G14" s="609"/>
      <c r="H14" s="609"/>
      <c r="I14" s="609"/>
      <c r="J14" s="68"/>
    </row>
    <row r="15" spans="2:13" ht="14.4" customHeight="1" x14ac:dyDescent="0.3">
      <c r="B15" s="6">
        <v>15</v>
      </c>
      <c r="D15" s="609"/>
      <c r="E15" s="609"/>
      <c r="F15" s="609"/>
      <c r="G15" s="609"/>
      <c r="H15" s="609"/>
      <c r="I15" s="609"/>
      <c r="J15" s="68"/>
    </row>
    <row r="16" spans="2:13" ht="16.2" x14ac:dyDescent="0.35">
      <c r="B16" s="6">
        <v>16</v>
      </c>
      <c r="C16" s="69" t="s">
        <v>193</v>
      </c>
      <c r="D16" s="70"/>
      <c r="E16" s="70"/>
      <c r="F16" s="70"/>
      <c r="G16" s="553"/>
      <c r="H16" s="553"/>
      <c r="I16" s="553"/>
      <c r="J16" s="70"/>
    </row>
    <row r="17" spans="2:10" ht="18" customHeight="1" x14ac:dyDescent="0.3">
      <c r="B17" s="6">
        <v>17</v>
      </c>
      <c r="C17" s="599"/>
      <c r="D17" s="600"/>
      <c r="E17" s="600"/>
      <c r="F17" s="600"/>
      <c r="G17" s="600"/>
      <c r="H17" s="600"/>
      <c r="I17" s="600"/>
      <c r="J17" s="601"/>
    </row>
    <row r="18" spans="2:10" ht="18" customHeight="1" x14ac:dyDescent="0.3">
      <c r="C18" s="602"/>
      <c r="D18" s="603"/>
      <c r="E18" s="603"/>
      <c r="F18" s="603"/>
      <c r="G18" s="603"/>
      <c r="H18" s="603"/>
      <c r="I18" s="603"/>
      <c r="J18" s="604"/>
    </row>
    <row r="19" spans="2:10" ht="18" customHeight="1" x14ac:dyDescent="0.3">
      <c r="C19" s="602"/>
      <c r="D19" s="603"/>
      <c r="E19" s="603"/>
      <c r="F19" s="603"/>
      <c r="G19" s="603"/>
      <c r="H19" s="603"/>
      <c r="I19" s="603"/>
      <c r="J19" s="604"/>
    </row>
    <row r="20" spans="2:10" ht="18" customHeight="1" x14ac:dyDescent="0.3">
      <c r="C20" s="602"/>
      <c r="D20" s="603"/>
      <c r="E20" s="603"/>
      <c r="F20" s="603"/>
      <c r="G20" s="603"/>
      <c r="H20" s="603"/>
      <c r="I20" s="603"/>
      <c r="J20" s="604"/>
    </row>
    <row r="21" spans="2:10" ht="18" customHeight="1" x14ac:dyDescent="0.3">
      <c r="C21" s="605"/>
      <c r="D21" s="606"/>
      <c r="E21" s="606"/>
      <c r="F21" s="606"/>
      <c r="G21" s="606"/>
      <c r="H21" s="606"/>
      <c r="I21" s="606"/>
      <c r="J21" s="607"/>
    </row>
  </sheetData>
  <sheetProtection algorithmName="SHA-512" hashValue="aEsKifjgLfhYFO12HfGLSMbChNfp5I7SFJ3Sq2ks2SR2xFrAxJFCpESCJJQF67eYjhyRkwdGAs6W4OR+P4Xi7w==" saltValue="oq+UFBFSvOfA2ck48uVFXw==" spinCount="100000" sheet="1" objects="1" scenarios="1" sort="0" autoFilter="0" pivotTables="0"/>
  <mergeCells count="8">
    <mergeCell ref="C2:J2"/>
    <mergeCell ref="J3:J4"/>
    <mergeCell ref="C3:C4"/>
    <mergeCell ref="D3:F3"/>
    <mergeCell ref="C17:J21"/>
    <mergeCell ref="G3:I3"/>
    <mergeCell ref="D12:F15"/>
    <mergeCell ref="G12:I15"/>
  </mergeCells>
  <conditionalFormatting sqref="D6:D10">
    <cfRule type="cellIs" dxfId="62" priority="16" operator="equal">
      <formula>0</formula>
    </cfRule>
  </conditionalFormatting>
  <conditionalFormatting sqref="D5:J5">
    <cfRule type="cellIs" dxfId="61" priority="11" operator="equal">
      <formula>0</formula>
    </cfRule>
  </conditionalFormatting>
  <conditionalFormatting sqref="G6:G10">
    <cfRule type="cellIs" dxfId="60" priority="12" operator="equal">
      <formula>0</formula>
    </cfRule>
  </conditionalFormatting>
  <conditionalFormatting sqref="H6:I10">
    <cfRule type="expression" dxfId="59" priority="2">
      <formula>H6&gt;E6</formula>
    </cfRule>
  </conditionalFormatting>
  <dataValidations count="1">
    <dataValidation type="whole" operator="greaterThanOrEqual" allowBlank="1" showInputMessage="1" showErrorMessage="1" sqref="D5:J10" xr:uid="{00000000-0002-0000-05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81" orientation="landscape" r:id="rId1"/>
  <headerFooter scaleWithDoc="0">
    <oddHeader>&amp;C&amp;G</oddHeader>
    <oddFooter>&amp;R&amp;"Gentium Basic,Normal"&amp;A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3">
    <tabColor theme="7" tint="0.79998168889431442"/>
    <pageSetUpPr fitToPage="1"/>
  </sheetPr>
  <dimension ref="A1:X35"/>
  <sheetViews>
    <sheetView showGridLines="0" zoomScale="90" zoomScaleNormal="90" workbookViewId="0"/>
  </sheetViews>
  <sheetFormatPr baseColWidth="10" defaultColWidth="11.44140625" defaultRowHeight="14.4" x14ac:dyDescent="0.3"/>
  <cols>
    <col min="1" max="1" width="6.33203125" style="47" customWidth="1"/>
    <col min="2" max="2" width="4.88671875" style="71" hidden="1" customWidth="1"/>
    <col min="3" max="3" width="51.33203125" style="47" customWidth="1"/>
    <col min="4" max="21" width="8.109375" style="47" customWidth="1"/>
    <col min="22" max="16384" width="11.44140625" style="47"/>
  </cols>
  <sheetData>
    <row r="1" spans="2:21" ht="18.600000000000001" x14ac:dyDescent="0.3">
      <c r="B1" s="6">
        <v>1</v>
      </c>
      <c r="C1" s="46" t="s">
        <v>1083</v>
      </c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S1" s="48"/>
      <c r="T1" s="48"/>
      <c r="U1" s="48"/>
    </row>
    <row r="2" spans="2:21" ht="19.2" thickBot="1" x14ac:dyDescent="0.35">
      <c r="B2" s="6">
        <v>2</v>
      </c>
      <c r="C2" s="46" t="s">
        <v>1895</v>
      </c>
      <c r="D2" s="247"/>
      <c r="E2" s="247"/>
      <c r="F2" s="247"/>
      <c r="G2" s="247"/>
      <c r="H2" s="247"/>
      <c r="I2" s="247"/>
      <c r="J2" s="247"/>
      <c r="K2" s="247"/>
      <c r="L2" s="247"/>
      <c r="M2" s="247"/>
      <c r="N2" s="247"/>
      <c r="O2" s="247"/>
      <c r="P2" s="247"/>
      <c r="Q2" s="354"/>
      <c r="R2" s="354"/>
      <c r="S2" s="354"/>
      <c r="T2" s="354"/>
      <c r="U2" s="354"/>
    </row>
    <row r="3" spans="2:21" ht="18" customHeight="1" thickTop="1" x14ac:dyDescent="0.3">
      <c r="B3" s="6">
        <v>3</v>
      </c>
      <c r="C3" s="628" t="s">
        <v>1851</v>
      </c>
      <c r="D3" s="626" t="s">
        <v>0</v>
      </c>
      <c r="E3" s="619"/>
      <c r="F3" s="627"/>
      <c r="G3" s="618" t="s">
        <v>358</v>
      </c>
      <c r="H3" s="619"/>
      <c r="I3" s="619"/>
      <c r="J3" s="618" t="s">
        <v>359</v>
      </c>
      <c r="K3" s="619"/>
      <c r="L3" s="619"/>
      <c r="M3" s="618" t="s">
        <v>360</v>
      </c>
      <c r="N3" s="619"/>
      <c r="O3" s="619"/>
      <c r="P3" s="618" t="s">
        <v>348</v>
      </c>
      <c r="Q3" s="619"/>
      <c r="R3" s="619"/>
      <c r="S3" s="618" t="s">
        <v>361</v>
      </c>
      <c r="T3" s="619"/>
      <c r="U3" s="619"/>
    </row>
    <row r="4" spans="2:21" ht="32.25" customHeight="1" thickBot="1" x14ac:dyDescent="0.35">
      <c r="B4" s="6">
        <v>4</v>
      </c>
      <c r="C4" s="629"/>
      <c r="D4" s="369" t="s">
        <v>0</v>
      </c>
      <c r="E4" s="550" t="s">
        <v>18</v>
      </c>
      <c r="F4" s="370" t="s">
        <v>17</v>
      </c>
      <c r="G4" s="355" t="s">
        <v>0</v>
      </c>
      <c r="H4" s="356" t="s">
        <v>18</v>
      </c>
      <c r="I4" s="357" t="s">
        <v>17</v>
      </c>
      <c r="J4" s="355" t="s">
        <v>0</v>
      </c>
      <c r="K4" s="356" t="s">
        <v>18</v>
      </c>
      <c r="L4" s="357" t="s">
        <v>17</v>
      </c>
      <c r="M4" s="355" t="s">
        <v>0</v>
      </c>
      <c r="N4" s="356" t="s">
        <v>18</v>
      </c>
      <c r="O4" s="357" t="s">
        <v>17</v>
      </c>
      <c r="P4" s="355" t="s">
        <v>0</v>
      </c>
      <c r="Q4" s="356" t="s">
        <v>18</v>
      </c>
      <c r="R4" s="357" t="s">
        <v>17</v>
      </c>
      <c r="S4" s="355" t="s">
        <v>0</v>
      </c>
      <c r="T4" s="356" t="s">
        <v>18</v>
      </c>
      <c r="U4" s="358" t="s">
        <v>17</v>
      </c>
    </row>
    <row r="5" spans="2:21" ht="24.75" customHeight="1" thickTop="1" x14ac:dyDescent="0.3">
      <c r="B5" s="6">
        <v>5</v>
      </c>
      <c r="C5" s="569" t="s">
        <v>197</v>
      </c>
      <c r="D5" s="66">
        <f t="shared" ref="D5" si="0">+E5+F5</f>
        <v>0</v>
      </c>
      <c r="E5" s="371">
        <f>+H5+K5+N5+Q5+T5</f>
        <v>0</v>
      </c>
      <c r="F5" s="371">
        <f>+I5+L5+O5+R5+U5</f>
        <v>0</v>
      </c>
      <c r="G5" s="372">
        <f>+H5+I5</f>
        <v>0</v>
      </c>
      <c r="H5" s="405"/>
      <c r="I5" s="405"/>
      <c r="J5" s="372">
        <f>+K5+L5</f>
        <v>0</v>
      </c>
      <c r="K5" s="405"/>
      <c r="L5" s="405"/>
      <c r="M5" s="372">
        <f>+N5+O5</f>
        <v>0</v>
      </c>
      <c r="N5" s="405"/>
      <c r="O5" s="405"/>
      <c r="P5" s="372">
        <f>+Q5+R5</f>
        <v>0</v>
      </c>
      <c r="Q5" s="405"/>
      <c r="R5" s="405"/>
      <c r="S5" s="372">
        <f>+T5+U5</f>
        <v>0</v>
      </c>
      <c r="T5" s="405"/>
      <c r="U5" s="407"/>
    </row>
    <row r="6" spans="2:21" ht="24.75" customHeight="1" x14ac:dyDescent="0.3">
      <c r="B6" s="6">
        <v>6</v>
      </c>
      <c r="C6" s="569" t="s">
        <v>198</v>
      </c>
      <c r="D6" s="66">
        <f t="shared" ref="D6:D7" si="1">+E6+F6</f>
        <v>0</v>
      </c>
      <c r="E6" s="371">
        <f>+H6+K6+N6+Q6+T6</f>
        <v>0</v>
      </c>
      <c r="F6" s="371">
        <f>+I6+L6+O6+R6+U6</f>
        <v>0</v>
      </c>
      <c r="G6" s="372">
        <f>+H6+I6</f>
        <v>0</v>
      </c>
      <c r="H6" s="405"/>
      <c r="I6" s="405"/>
      <c r="J6" s="372">
        <f>+K6+L6</f>
        <v>0</v>
      </c>
      <c r="K6" s="405"/>
      <c r="L6" s="405"/>
      <c r="M6" s="372">
        <f>+N6+O6</f>
        <v>0</v>
      </c>
      <c r="N6" s="405"/>
      <c r="O6" s="405"/>
      <c r="P6" s="372">
        <f>+Q6+R6</f>
        <v>0</v>
      </c>
      <c r="Q6" s="405"/>
      <c r="R6" s="405"/>
      <c r="S6" s="372">
        <f>+T6+U6</f>
        <v>0</v>
      </c>
      <c r="T6" s="405"/>
      <c r="U6" s="407"/>
    </row>
    <row r="7" spans="2:21" ht="24.75" customHeight="1" x14ac:dyDescent="0.3">
      <c r="B7" s="6">
        <v>7</v>
      </c>
      <c r="C7" s="570" t="s">
        <v>200</v>
      </c>
      <c r="D7" s="66">
        <f t="shared" si="1"/>
        <v>0</v>
      </c>
      <c r="E7" s="371">
        <f t="shared" ref="E7:E21" si="2">+H7+K7+N7+Q7+T7</f>
        <v>0</v>
      </c>
      <c r="F7" s="371">
        <f t="shared" ref="F7:F21" si="3">+I7+L7+O7+R7+U7</f>
        <v>0</v>
      </c>
      <c r="G7" s="372">
        <f t="shared" ref="G7:G21" si="4">+H7+I7</f>
        <v>0</v>
      </c>
      <c r="H7" s="405"/>
      <c r="I7" s="405"/>
      <c r="J7" s="372">
        <f t="shared" ref="J7:J21" si="5">+K7+L7</f>
        <v>0</v>
      </c>
      <c r="K7" s="405"/>
      <c r="L7" s="405"/>
      <c r="M7" s="372">
        <f t="shared" ref="M7:M21" si="6">+N7+O7</f>
        <v>0</v>
      </c>
      <c r="N7" s="405"/>
      <c r="O7" s="405"/>
      <c r="P7" s="372">
        <f t="shared" ref="P7:P21" si="7">+Q7+R7</f>
        <v>0</v>
      </c>
      <c r="Q7" s="405"/>
      <c r="R7" s="405"/>
      <c r="S7" s="372">
        <f t="shared" ref="S7:S21" si="8">+T7+U7</f>
        <v>0</v>
      </c>
      <c r="T7" s="405"/>
      <c r="U7" s="407"/>
    </row>
    <row r="8" spans="2:21" ht="24.75" customHeight="1" x14ac:dyDescent="0.3">
      <c r="B8" s="6">
        <v>8</v>
      </c>
      <c r="C8" s="570" t="s">
        <v>199</v>
      </c>
      <c r="D8" s="66">
        <f t="shared" ref="D8:D21" si="9">+E8+F8</f>
        <v>0</v>
      </c>
      <c r="E8" s="371">
        <f t="shared" si="2"/>
        <v>0</v>
      </c>
      <c r="F8" s="371">
        <f t="shared" si="3"/>
        <v>0</v>
      </c>
      <c r="G8" s="372">
        <f t="shared" si="4"/>
        <v>0</v>
      </c>
      <c r="H8" s="405"/>
      <c r="I8" s="405"/>
      <c r="J8" s="372">
        <f t="shared" si="5"/>
        <v>0</v>
      </c>
      <c r="K8" s="405"/>
      <c r="L8" s="405"/>
      <c r="M8" s="372">
        <f t="shared" si="6"/>
        <v>0</v>
      </c>
      <c r="N8" s="405"/>
      <c r="O8" s="405"/>
      <c r="P8" s="623"/>
      <c r="Q8" s="624"/>
      <c r="R8" s="624"/>
      <c r="S8" s="624"/>
      <c r="T8" s="624"/>
      <c r="U8" s="624"/>
    </row>
    <row r="9" spans="2:21" ht="24.75" customHeight="1" x14ac:dyDescent="0.3">
      <c r="B9" s="6">
        <v>9</v>
      </c>
      <c r="C9" s="570" t="s">
        <v>342</v>
      </c>
      <c r="D9" s="66">
        <f t="shared" si="9"/>
        <v>0</v>
      </c>
      <c r="E9" s="371">
        <f t="shared" si="2"/>
        <v>0</v>
      </c>
      <c r="F9" s="371">
        <f t="shared" si="3"/>
        <v>0</v>
      </c>
      <c r="G9" s="630"/>
      <c r="H9" s="631"/>
      <c r="I9" s="631"/>
      <c r="J9" s="631"/>
      <c r="K9" s="631"/>
      <c r="L9" s="631"/>
      <c r="M9" s="631"/>
      <c r="N9" s="631"/>
      <c r="O9" s="632"/>
      <c r="P9" s="372">
        <f t="shared" si="7"/>
        <v>0</v>
      </c>
      <c r="Q9" s="405"/>
      <c r="R9" s="405"/>
      <c r="S9" s="372">
        <f t="shared" si="8"/>
        <v>0</v>
      </c>
      <c r="T9" s="405"/>
      <c r="U9" s="407"/>
    </row>
    <row r="10" spans="2:21" ht="24.75" customHeight="1" x14ac:dyDescent="0.3">
      <c r="B10" s="6">
        <v>10</v>
      </c>
      <c r="C10" s="570" t="s">
        <v>343</v>
      </c>
      <c r="D10" s="66">
        <f t="shared" si="9"/>
        <v>0</v>
      </c>
      <c r="E10" s="371">
        <f t="shared" si="2"/>
        <v>0</v>
      </c>
      <c r="F10" s="371">
        <f t="shared" si="3"/>
        <v>0</v>
      </c>
      <c r="G10" s="633"/>
      <c r="H10" s="634"/>
      <c r="I10" s="634"/>
      <c r="J10" s="634"/>
      <c r="K10" s="634"/>
      <c r="L10" s="634"/>
      <c r="M10" s="634"/>
      <c r="N10" s="634"/>
      <c r="O10" s="635"/>
      <c r="P10" s="372">
        <f t="shared" si="7"/>
        <v>0</v>
      </c>
      <c r="Q10" s="405"/>
      <c r="R10" s="405"/>
      <c r="S10" s="372">
        <f t="shared" si="8"/>
        <v>0</v>
      </c>
      <c r="T10" s="405"/>
      <c r="U10" s="407"/>
    </row>
    <row r="11" spans="2:21" ht="24.75" customHeight="1" x14ac:dyDescent="0.3">
      <c r="B11" s="6">
        <v>11</v>
      </c>
      <c r="C11" s="570" t="s">
        <v>344</v>
      </c>
      <c r="D11" s="66">
        <f t="shared" si="9"/>
        <v>0</v>
      </c>
      <c r="E11" s="371">
        <f t="shared" si="2"/>
        <v>0</v>
      </c>
      <c r="F11" s="371">
        <f t="shared" si="3"/>
        <v>0</v>
      </c>
      <c r="G11" s="636"/>
      <c r="H11" s="637"/>
      <c r="I11" s="637"/>
      <c r="J11" s="637"/>
      <c r="K11" s="637"/>
      <c r="L11" s="637"/>
      <c r="M11" s="637"/>
      <c r="N11" s="637"/>
      <c r="O11" s="638"/>
      <c r="P11" s="372">
        <f t="shared" si="7"/>
        <v>0</v>
      </c>
      <c r="Q11" s="405"/>
      <c r="R11" s="405"/>
      <c r="S11" s="372">
        <f t="shared" si="8"/>
        <v>0</v>
      </c>
      <c r="T11" s="405"/>
      <c r="U11" s="407"/>
    </row>
    <row r="12" spans="2:21" ht="24.75" customHeight="1" x14ac:dyDescent="0.3">
      <c r="B12" s="6">
        <v>12</v>
      </c>
      <c r="C12" s="570" t="s">
        <v>124</v>
      </c>
      <c r="D12" s="66">
        <f t="shared" si="9"/>
        <v>0</v>
      </c>
      <c r="E12" s="371">
        <f t="shared" si="2"/>
        <v>0</v>
      </c>
      <c r="F12" s="371">
        <f t="shared" si="3"/>
        <v>0</v>
      </c>
      <c r="G12" s="372">
        <f t="shared" si="4"/>
        <v>0</v>
      </c>
      <c r="H12" s="405"/>
      <c r="I12" s="405"/>
      <c r="J12" s="372">
        <f t="shared" si="5"/>
        <v>0</v>
      </c>
      <c r="K12" s="405"/>
      <c r="L12" s="405"/>
      <c r="M12" s="372">
        <f t="shared" si="6"/>
        <v>0</v>
      </c>
      <c r="N12" s="405"/>
      <c r="O12" s="405"/>
      <c r="P12" s="372">
        <f t="shared" si="7"/>
        <v>0</v>
      </c>
      <c r="Q12" s="405"/>
      <c r="R12" s="405"/>
      <c r="S12" s="372">
        <f t="shared" si="8"/>
        <v>0</v>
      </c>
      <c r="T12" s="405"/>
      <c r="U12" s="407"/>
    </row>
    <row r="13" spans="2:21" ht="24.75" customHeight="1" x14ac:dyDescent="0.3">
      <c r="B13" s="6">
        <v>13</v>
      </c>
      <c r="C13" s="570" t="s">
        <v>1824</v>
      </c>
      <c r="D13" s="66">
        <f t="shared" si="9"/>
        <v>0</v>
      </c>
      <c r="E13" s="371">
        <f t="shared" si="2"/>
        <v>0</v>
      </c>
      <c r="F13" s="371">
        <f t="shared" si="3"/>
        <v>0</v>
      </c>
      <c r="G13" s="372">
        <f t="shared" si="4"/>
        <v>0</v>
      </c>
      <c r="H13" s="405"/>
      <c r="I13" s="405"/>
      <c r="J13" s="372">
        <f t="shared" si="5"/>
        <v>0</v>
      </c>
      <c r="K13" s="405"/>
      <c r="L13" s="405"/>
      <c r="M13" s="372">
        <f t="shared" si="6"/>
        <v>0</v>
      </c>
      <c r="N13" s="405"/>
      <c r="O13" s="405"/>
      <c r="P13" s="372">
        <f t="shared" si="7"/>
        <v>0</v>
      </c>
      <c r="Q13" s="405"/>
      <c r="R13" s="405"/>
      <c r="S13" s="372">
        <f t="shared" si="8"/>
        <v>0</v>
      </c>
      <c r="T13" s="405"/>
      <c r="U13" s="407"/>
    </row>
    <row r="14" spans="2:21" ht="24.75" customHeight="1" x14ac:dyDescent="0.3">
      <c r="B14" s="6">
        <v>14</v>
      </c>
      <c r="C14" s="570" t="s">
        <v>16</v>
      </c>
      <c r="D14" s="66">
        <f t="shared" si="9"/>
        <v>0</v>
      </c>
      <c r="E14" s="371">
        <f t="shared" si="2"/>
        <v>0</v>
      </c>
      <c r="F14" s="371">
        <f t="shared" si="3"/>
        <v>0</v>
      </c>
      <c r="G14" s="372">
        <f t="shared" si="4"/>
        <v>0</v>
      </c>
      <c r="H14" s="405"/>
      <c r="I14" s="405"/>
      <c r="J14" s="372">
        <f t="shared" si="5"/>
        <v>0</v>
      </c>
      <c r="K14" s="405"/>
      <c r="L14" s="405"/>
      <c r="M14" s="372">
        <f t="shared" si="6"/>
        <v>0</v>
      </c>
      <c r="N14" s="405"/>
      <c r="O14" s="405"/>
      <c r="P14" s="372">
        <f t="shared" si="7"/>
        <v>0</v>
      </c>
      <c r="Q14" s="405"/>
      <c r="R14" s="405"/>
      <c r="S14" s="372">
        <f t="shared" si="8"/>
        <v>0</v>
      </c>
      <c r="T14" s="405"/>
      <c r="U14" s="407"/>
    </row>
    <row r="15" spans="2:21" ht="24.75" customHeight="1" x14ac:dyDescent="0.3">
      <c r="B15" s="6">
        <v>15</v>
      </c>
      <c r="C15" s="570" t="s">
        <v>1178</v>
      </c>
      <c r="D15" s="66">
        <f t="shared" si="9"/>
        <v>0</v>
      </c>
      <c r="E15" s="371">
        <f t="shared" si="2"/>
        <v>0</v>
      </c>
      <c r="F15" s="371">
        <f t="shared" si="3"/>
        <v>0</v>
      </c>
      <c r="G15" s="372">
        <f t="shared" si="4"/>
        <v>0</v>
      </c>
      <c r="H15" s="405"/>
      <c r="I15" s="405"/>
      <c r="J15" s="372">
        <f t="shared" si="5"/>
        <v>0</v>
      </c>
      <c r="K15" s="405"/>
      <c r="L15" s="405"/>
      <c r="M15" s="372">
        <f t="shared" si="6"/>
        <v>0</v>
      </c>
      <c r="N15" s="405"/>
      <c r="O15" s="405"/>
      <c r="P15" s="372">
        <f t="shared" si="7"/>
        <v>0</v>
      </c>
      <c r="Q15" s="405"/>
      <c r="R15" s="405"/>
      <c r="S15" s="372">
        <f t="shared" si="8"/>
        <v>0</v>
      </c>
      <c r="T15" s="405"/>
      <c r="U15" s="407"/>
    </row>
    <row r="16" spans="2:21" ht="24.75" customHeight="1" x14ac:dyDescent="0.3">
      <c r="B16" s="6">
        <v>16</v>
      </c>
      <c r="C16" s="570" t="s">
        <v>1179</v>
      </c>
      <c r="D16" s="66">
        <f t="shared" si="9"/>
        <v>0</v>
      </c>
      <c r="E16" s="371">
        <f t="shared" si="2"/>
        <v>0</v>
      </c>
      <c r="F16" s="371">
        <f t="shared" si="3"/>
        <v>0</v>
      </c>
      <c r="G16" s="372">
        <f t="shared" si="4"/>
        <v>0</v>
      </c>
      <c r="H16" s="405"/>
      <c r="I16" s="405"/>
      <c r="J16" s="372">
        <f t="shared" si="5"/>
        <v>0</v>
      </c>
      <c r="K16" s="405"/>
      <c r="L16" s="405"/>
      <c r="M16" s="372">
        <f t="shared" si="6"/>
        <v>0</v>
      </c>
      <c r="N16" s="405"/>
      <c r="O16" s="405"/>
      <c r="P16" s="372">
        <f t="shared" si="7"/>
        <v>0</v>
      </c>
      <c r="Q16" s="405"/>
      <c r="R16" s="405"/>
      <c r="S16" s="372">
        <f t="shared" si="8"/>
        <v>0</v>
      </c>
      <c r="T16" s="405"/>
      <c r="U16" s="407"/>
    </row>
    <row r="17" spans="1:24" ht="24.75" customHeight="1" x14ac:dyDescent="0.3">
      <c r="B17" s="6">
        <v>17</v>
      </c>
      <c r="C17" s="570" t="s">
        <v>1180</v>
      </c>
      <c r="D17" s="66">
        <f t="shared" si="9"/>
        <v>0</v>
      </c>
      <c r="E17" s="371">
        <f t="shared" si="2"/>
        <v>0</v>
      </c>
      <c r="F17" s="371">
        <f t="shared" si="3"/>
        <v>0</v>
      </c>
      <c r="G17" s="372">
        <f t="shared" si="4"/>
        <v>0</v>
      </c>
      <c r="H17" s="405"/>
      <c r="I17" s="405"/>
      <c r="J17" s="372">
        <f t="shared" si="5"/>
        <v>0</v>
      </c>
      <c r="K17" s="405"/>
      <c r="L17" s="405"/>
      <c r="M17" s="372">
        <f t="shared" si="6"/>
        <v>0</v>
      </c>
      <c r="N17" s="405"/>
      <c r="O17" s="405"/>
      <c r="P17" s="372">
        <f t="shared" si="7"/>
        <v>0</v>
      </c>
      <c r="Q17" s="405"/>
      <c r="R17" s="405"/>
      <c r="S17" s="372">
        <f t="shared" si="8"/>
        <v>0</v>
      </c>
      <c r="T17" s="405"/>
      <c r="U17" s="407"/>
    </row>
    <row r="18" spans="1:24" ht="24.75" customHeight="1" x14ac:dyDescent="0.3">
      <c r="B18" s="6">
        <v>18</v>
      </c>
      <c r="C18" s="570" t="s">
        <v>1181</v>
      </c>
      <c r="D18" s="66">
        <f t="shared" si="9"/>
        <v>0</v>
      </c>
      <c r="E18" s="371">
        <f t="shared" si="2"/>
        <v>0</v>
      </c>
      <c r="F18" s="371">
        <f t="shared" si="3"/>
        <v>0</v>
      </c>
      <c r="G18" s="372">
        <f t="shared" si="4"/>
        <v>0</v>
      </c>
      <c r="H18" s="405"/>
      <c r="I18" s="405"/>
      <c r="J18" s="372">
        <f t="shared" si="5"/>
        <v>0</v>
      </c>
      <c r="K18" s="405"/>
      <c r="L18" s="405"/>
      <c r="M18" s="372">
        <f t="shared" si="6"/>
        <v>0</v>
      </c>
      <c r="N18" s="405"/>
      <c r="O18" s="405"/>
      <c r="P18" s="372">
        <f t="shared" si="7"/>
        <v>0</v>
      </c>
      <c r="Q18" s="405"/>
      <c r="R18" s="405"/>
      <c r="S18" s="372">
        <f t="shared" si="8"/>
        <v>0</v>
      </c>
      <c r="T18" s="405"/>
      <c r="U18" s="407"/>
    </row>
    <row r="19" spans="1:24" ht="24.75" customHeight="1" x14ac:dyDescent="0.3">
      <c r="B19" s="6">
        <v>19</v>
      </c>
      <c r="C19" s="570" t="s">
        <v>345</v>
      </c>
      <c r="D19" s="66">
        <f t="shared" si="9"/>
        <v>0</v>
      </c>
      <c r="E19" s="371">
        <f t="shared" si="2"/>
        <v>0</v>
      </c>
      <c r="F19" s="371">
        <f t="shared" si="3"/>
        <v>0</v>
      </c>
      <c r="G19" s="372">
        <f t="shared" si="4"/>
        <v>0</v>
      </c>
      <c r="H19" s="405"/>
      <c r="I19" s="405"/>
      <c r="J19" s="372">
        <f t="shared" si="5"/>
        <v>0</v>
      </c>
      <c r="K19" s="405"/>
      <c r="L19" s="405"/>
      <c r="M19" s="372">
        <f t="shared" si="6"/>
        <v>0</v>
      </c>
      <c r="N19" s="405"/>
      <c r="O19" s="405"/>
      <c r="P19" s="372">
        <f t="shared" si="7"/>
        <v>0</v>
      </c>
      <c r="Q19" s="405"/>
      <c r="R19" s="405"/>
      <c r="S19" s="372">
        <f t="shared" si="8"/>
        <v>0</v>
      </c>
      <c r="T19" s="405"/>
      <c r="U19" s="407"/>
    </row>
    <row r="20" spans="1:24" ht="24.75" customHeight="1" x14ac:dyDescent="0.3">
      <c r="B20" s="6">
        <v>20</v>
      </c>
      <c r="C20" s="570" t="s">
        <v>117</v>
      </c>
      <c r="D20" s="66">
        <f t="shared" si="9"/>
        <v>0</v>
      </c>
      <c r="E20" s="371">
        <f t="shared" si="2"/>
        <v>0</v>
      </c>
      <c r="F20" s="371">
        <f t="shared" si="3"/>
        <v>0</v>
      </c>
      <c r="G20" s="372">
        <f t="shared" si="4"/>
        <v>0</v>
      </c>
      <c r="H20" s="405"/>
      <c r="I20" s="405"/>
      <c r="J20" s="372">
        <f t="shared" si="5"/>
        <v>0</v>
      </c>
      <c r="K20" s="405"/>
      <c r="L20" s="405"/>
      <c r="M20" s="372">
        <f t="shared" si="6"/>
        <v>0</v>
      </c>
      <c r="N20" s="405"/>
      <c r="O20" s="405"/>
      <c r="P20" s="372">
        <f t="shared" si="7"/>
        <v>0</v>
      </c>
      <c r="Q20" s="405"/>
      <c r="R20" s="405"/>
      <c r="S20" s="372">
        <f t="shared" si="8"/>
        <v>0</v>
      </c>
      <c r="T20" s="405"/>
      <c r="U20" s="407"/>
    </row>
    <row r="21" spans="1:24" ht="24.75" customHeight="1" x14ac:dyDescent="0.3">
      <c r="B21" s="6">
        <v>21</v>
      </c>
      <c r="C21" s="570" t="s">
        <v>405</v>
      </c>
      <c r="D21" s="66">
        <f t="shared" si="9"/>
        <v>0</v>
      </c>
      <c r="E21" s="371">
        <f t="shared" si="2"/>
        <v>0</v>
      </c>
      <c r="F21" s="371">
        <f t="shared" si="3"/>
        <v>0</v>
      </c>
      <c r="G21" s="372">
        <f t="shared" si="4"/>
        <v>0</v>
      </c>
      <c r="H21" s="405"/>
      <c r="I21" s="405"/>
      <c r="J21" s="372">
        <f t="shared" si="5"/>
        <v>0</v>
      </c>
      <c r="K21" s="405"/>
      <c r="L21" s="405"/>
      <c r="M21" s="372">
        <f t="shared" si="6"/>
        <v>0</v>
      </c>
      <c r="N21" s="405"/>
      <c r="O21" s="405"/>
      <c r="P21" s="372">
        <f t="shared" si="7"/>
        <v>0</v>
      </c>
      <c r="Q21" s="405"/>
      <c r="R21" s="405"/>
      <c r="S21" s="372">
        <f t="shared" si="8"/>
        <v>0</v>
      </c>
      <c r="T21" s="405"/>
      <c r="U21" s="407"/>
    </row>
    <row r="22" spans="1:24" ht="24.75" customHeight="1" x14ac:dyDescent="0.3">
      <c r="B22" s="6">
        <v>22</v>
      </c>
      <c r="C22" s="570" t="s">
        <v>1896</v>
      </c>
      <c r="D22" s="216">
        <f t="shared" ref="D22:D23" si="10">+E22+F22</f>
        <v>0</v>
      </c>
      <c r="E22" s="236">
        <f t="shared" ref="E22:F25" si="11">+H22+K22+N22+Q22+T22</f>
        <v>0</v>
      </c>
      <c r="F22" s="236">
        <f t="shared" si="11"/>
        <v>0</v>
      </c>
      <c r="G22" s="283">
        <f t="shared" ref="G22" si="12">+H22+I22</f>
        <v>0</v>
      </c>
      <c r="H22" s="406"/>
      <c r="I22" s="406"/>
      <c r="J22" s="283">
        <f t="shared" ref="J22" si="13">+K22+L22</f>
        <v>0</v>
      </c>
      <c r="K22" s="406"/>
      <c r="L22" s="406"/>
      <c r="M22" s="283">
        <f t="shared" ref="M22" si="14">+N22+O22</f>
        <v>0</v>
      </c>
      <c r="N22" s="406"/>
      <c r="O22" s="406"/>
      <c r="P22" s="623"/>
      <c r="Q22" s="624"/>
      <c r="R22" s="624"/>
      <c r="S22" s="624"/>
      <c r="T22" s="624"/>
      <c r="U22" s="624"/>
    </row>
    <row r="23" spans="1:24" ht="24.75" customHeight="1" x14ac:dyDescent="0.3">
      <c r="B23" s="6">
        <v>23</v>
      </c>
      <c r="C23" s="570" t="s">
        <v>1897</v>
      </c>
      <c r="D23" s="216">
        <f t="shared" si="10"/>
        <v>0</v>
      </c>
      <c r="E23" s="236">
        <f t="shared" si="11"/>
        <v>0</v>
      </c>
      <c r="F23" s="236">
        <f t="shared" si="11"/>
        <v>0</v>
      </c>
      <c r="G23" s="623"/>
      <c r="H23" s="624"/>
      <c r="I23" s="624"/>
      <c r="J23" s="624"/>
      <c r="K23" s="624"/>
      <c r="L23" s="624"/>
      <c r="M23" s="624"/>
      <c r="N23" s="624"/>
      <c r="O23" s="625"/>
      <c r="P23" s="283">
        <f t="shared" ref="P23" si="15">+Q23+R23</f>
        <v>0</v>
      </c>
      <c r="Q23" s="406"/>
      <c r="R23" s="409"/>
      <c r="S23" s="283">
        <f t="shared" ref="S23" si="16">+T23+U23</f>
        <v>0</v>
      </c>
      <c r="T23" s="406"/>
      <c r="U23" s="408"/>
    </row>
    <row r="24" spans="1:24" ht="24.75" customHeight="1" x14ac:dyDescent="0.3">
      <c r="B24" s="6">
        <v>24</v>
      </c>
      <c r="C24" s="570" t="s">
        <v>1825</v>
      </c>
      <c r="D24" s="216">
        <f>+E24+F24</f>
        <v>0</v>
      </c>
      <c r="E24" s="236">
        <f t="shared" si="11"/>
        <v>0</v>
      </c>
      <c r="F24" s="236">
        <f t="shared" si="11"/>
        <v>0</v>
      </c>
      <c r="G24" s="283">
        <f>+H24+I24</f>
        <v>0</v>
      </c>
      <c r="H24" s="406"/>
      <c r="I24" s="406"/>
      <c r="J24" s="283">
        <f>+K24+L24</f>
        <v>0</v>
      </c>
      <c r="K24" s="406"/>
      <c r="L24" s="406"/>
      <c r="M24" s="283">
        <f>+N24+O24</f>
        <v>0</v>
      </c>
      <c r="N24" s="406"/>
      <c r="O24" s="406"/>
      <c r="P24" s="283">
        <f t="shared" ref="P24:P25" si="17">+Q24+R24</f>
        <v>0</v>
      </c>
      <c r="Q24" s="406"/>
      <c r="R24" s="409"/>
      <c r="S24" s="283">
        <f t="shared" ref="S24:S25" si="18">+T24+U24</f>
        <v>0</v>
      </c>
      <c r="T24" s="406"/>
      <c r="U24" s="408"/>
    </row>
    <row r="25" spans="1:24" ht="24.75" customHeight="1" thickBot="1" x14ac:dyDescent="0.35">
      <c r="B25" s="6">
        <v>25</v>
      </c>
      <c r="C25" s="571" t="s">
        <v>1872</v>
      </c>
      <c r="D25" s="360">
        <f t="shared" ref="D25" si="19">+E25+F25</f>
        <v>0</v>
      </c>
      <c r="E25" s="373">
        <f t="shared" si="11"/>
        <v>0</v>
      </c>
      <c r="F25" s="373">
        <f t="shared" si="11"/>
        <v>0</v>
      </c>
      <c r="G25" s="364">
        <f>+H25+I25</f>
        <v>0</v>
      </c>
      <c r="H25" s="410"/>
      <c r="I25" s="411"/>
      <c r="J25" s="364">
        <f>+K25+L25</f>
        <v>0</v>
      </c>
      <c r="K25" s="410"/>
      <c r="L25" s="411"/>
      <c r="M25" s="364">
        <f>+N25+O25</f>
        <v>0</v>
      </c>
      <c r="N25" s="410"/>
      <c r="O25" s="411"/>
      <c r="P25" s="364">
        <f t="shared" si="17"/>
        <v>0</v>
      </c>
      <c r="Q25" s="410"/>
      <c r="R25" s="411"/>
      <c r="S25" s="364">
        <f t="shared" si="18"/>
        <v>0</v>
      </c>
      <c r="T25" s="410"/>
      <c r="U25" s="412"/>
    </row>
    <row r="26" spans="1:24" s="71" customFormat="1" ht="18.75" customHeight="1" thickTop="1" x14ac:dyDescent="0.3">
      <c r="A26" s="175"/>
      <c r="B26" s="6">
        <v>26</v>
      </c>
      <c r="C26" s="377"/>
      <c r="D26" s="378"/>
      <c r="E26" s="379" t="str" cm="1">
        <f t="array" ref="E26">IF(OR(E5:E25&gt;'CUADRO 1'!E5),"XX","")</f>
        <v/>
      </c>
      <c r="F26" s="379" t="str" cm="1">
        <f t="array" ref="F26">IF(OR(F5:F25&gt;'CUADRO 1'!F5),"XX","")</f>
        <v/>
      </c>
      <c r="G26" s="380"/>
      <c r="H26" s="380" t="str" cm="1">
        <f t="array" ref="H26">IF(OR(H5:H25&gt;'CUADRO 1'!E6),"XX","")</f>
        <v/>
      </c>
      <c r="I26" s="380" t="str" cm="1">
        <f t="array" ref="I26">IF(OR(I5:I25&gt;'CUADRO 1'!F6),"XX","")</f>
        <v/>
      </c>
      <c r="J26" s="380"/>
      <c r="K26" s="380" t="str" cm="1">
        <f t="array" ref="K26">IF(OR(K5:K25&gt;('CUADRO 1'!E6+'CUADRO 1'!E7)),"XX","")</f>
        <v/>
      </c>
      <c r="L26" s="380" t="str" cm="1">
        <f t="array" ref="L26">IF(OR(L5:L25&gt;('CUADRO 1'!F6+'CUADRO 1'!F7)),"XX","")</f>
        <v/>
      </c>
      <c r="M26" s="380"/>
      <c r="N26" s="380" t="str" cm="1">
        <f t="array" ref="N26">IF(OR(N5:N25&gt;('CUADRO 1'!E6+'CUADRO 1'!E7+'CUADRO 1'!E8)),"XX","")</f>
        <v/>
      </c>
      <c r="O26" s="380" t="str" cm="1">
        <f t="array" ref="O26">IF(OR(O5:O25&gt;('CUADRO 1'!F6+'CUADRO 1'!F7+'CUADRO 1'!F8)),"XX","")</f>
        <v/>
      </c>
      <c r="P26" s="380"/>
      <c r="Q26" s="380" t="str" cm="1">
        <f t="array" ref="Q26">IF(OR(Q5:Q25&gt;('CUADRO 1'!E6+'CUADRO 1'!E7+'CUADRO 1'!E8+'CUADRO 1'!E9)),"XX","")</f>
        <v/>
      </c>
      <c r="R26" s="380" t="str" cm="1">
        <f t="array" ref="R26">IF(OR(R5:R25&gt;('CUADRO 1'!F6+'CUADRO 1'!F7+'CUADRO 1'!F8+'CUADRO 1'!F9)),"XX","")</f>
        <v/>
      </c>
      <c r="S26" s="380"/>
      <c r="T26" s="380"/>
      <c r="U26" s="380"/>
    </row>
    <row r="27" spans="1:24" ht="16.2" customHeight="1" x14ac:dyDescent="0.3">
      <c r="A27" s="221"/>
      <c r="B27" s="6">
        <v>27</v>
      </c>
      <c r="C27" s="381" t="s">
        <v>1826</v>
      </c>
      <c r="D27" s="620" t="str">
        <f>IF(OR(E26="XX",F26="XX"),"El dato indicado en alguna Asignatura es mayor a la Matrícula Total indicada en el Cuadro 1.","")</f>
        <v/>
      </c>
      <c r="E27" s="620"/>
      <c r="F27" s="620"/>
      <c r="G27" s="620"/>
      <c r="I27" s="220"/>
      <c r="J27" s="622" t="str">
        <f>IF(OR(H26="XX",I26="XX",K26="XX",L26="XX",N26="XX",O26="XX",Q26="XX",R26="XX",T26="XX",U26="XX"),"XX = El dato desglosado por año cursado es mayor a la cifra de matrícula reportada en el Cuadro 1.","")</f>
        <v/>
      </c>
      <c r="K27" s="622"/>
      <c r="L27" s="622"/>
      <c r="M27" s="622"/>
      <c r="N27" s="622"/>
      <c r="O27" s="622"/>
      <c r="P27" s="622"/>
      <c r="Q27" s="622"/>
      <c r="R27" s="622"/>
      <c r="S27" s="622"/>
      <c r="T27" s="622"/>
      <c r="U27" s="622"/>
      <c r="W27" s="175"/>
      <c r="X27" s="175"/>
    </row>
    <row r="28" spans="1:24" ht="16.2" x14ac:dyDescent="0.3">
      <c r="B28" s="6">
        <v>28</v>
      </c>
      <c r="D28" s="620"/>
      <c r="E28" s="620"/>
      <c r="F28" s="620"/>
      <c r="G28" s="620"/>
      <c r="H28" s="220"/>
      <c r="I28" s="220"/>
      <c r="J28" s="622"/>
      <c r="K28" s="622"/>
      <c r="L28" s="622"/>
      <c r="M28" s="622"/>
      <c r="N28" s="622"/>
      <c r="O28" s="622"/>
      <c r="P28" s="622"/>
      <c r="Q28" s="622"/>
      <c r="R28" s="622"/>
      <c r="S28" s="622"/>
      <c r="T28" s="622"/>
      <c r="U28" s="622"/>
    </row>
    <row r="29" spans="1:24" ht="14.4" customHeight="1" x14ac:dyDescent="0.3">
      <c r="B29" s="6">
        <v>29</v>
      </c>
      <c r="D29" s="620"/>
      <c r="E29" s="620"/>
      <c r="F29" s="620"/>
      <c r="G29" s="6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  <c r="R29" s="220"/>
    </row>
    <row r="30" spans="1:24" ht="18.75" customHeight="1" x14ac:dyDescent="0.35">
      <c r="B30" s="6">
        <v>30</v>
      </c>
      <c r="C30" s="69" t="s">
        <v>193</v>
      </c>
      <c r="D30" s="621"/>
      <c r="E30" s="621"/>
      <c r="F30" s="621"/>
      <c r="G30" s="621"/>
    </row>
    <row r="31" spans="1:24" ht="18.75" customHeight="1" x14ac:dyDescent="0.3">
      <c r="B31" s="6">
        <v>31</v>
      </c>
      <c r="C31" s="599"/>
      <c r="D31" s="610"/>
      <c r="E31" s="610"/>
      <c r="F31" s="610"/>
      <c r="G31" s="610"/>
      <c r="H31" s="610"/>
      <c r="I31" s="610"/>
      <c r="J31" s="610"/>
      <c r="K31" s="610"/>
      <c r="L31" s="610"/>
      <c r="M31" s="610"/>
      <c r="N31" s="610"/>
      <c r="O31" s="610"/>
      <c r="P31" s="610"/>
      <c r="Q31" s="610"/>
      <c r="R31" s="610"/>
      <c r="S31" s="610"/>
      <c r="T31" s="610"/>
      <c r="U31" s="611"/>
    </row>
    <row r="32" spans="1:24" ht="18.75" customHeight="1" x14ac:dyDescent="0.3">
      <c r="C32" s="612"/>
      <c r="D32" s="613"/>
      <c r="E32" s="613"/>
      <c r="F32" s="613"/>
      <c r="G32" s="613"/>
      <c r="H32" s="613"/>
      <c r="I32" s="613"/>
      <c r="J32" s="613"/>
      <c r="K32" s="613"/>
      <c r="L32" s="613"/>
      <c r="M32" s="613"/>
      <c r="N32" s="613"/>
      <c r="O32" s="613"/>
      <c r="P32" s="613"/>
      <c r="Q32" s="613"/>
      <c r="R32" s="613"/>
      <c r="S32" s="613"/>
      <c r="T32" s="613"/>
      <c r="U32" s="614"/>
    </row>
    <row r="33" spans="3:21" ht="18.75" customHeight="1" x14ac:dyDescent="0.3">
      <c r="C33" s="612"/>
      <c r="D33" s="613"/>
      <c r="E33" s="613"/>
      <c r="F33" s="613"/>
      <c r="G33" s="613"/>
      <c r="H33" s="613"/>
      <c r="I33" s="613"/>
      <c r="J33" s="613"/>
      <c r="K33" s="613"/>
      <c r="L33" s="613"/>
      <c r="M33" s="613"/>
      <c r="N33" s="613"/>
      <c r="O33" s="613"/>
      <c r="P33" s="613"/>
      <c r="Q33" s="613"/>
      <c r="R33" s="613"/>
      <c r="S33" s="613"/>
      <c r="T33" s="613"/>
      <c r="U33" s="614"/>
    </row>
    <row r="34" spans="3:21" ht="18.75" customHeight="1" x14ac:dyDescent="0.3">
      <c r="C34" s="612"/>
      <c r="D34" s="613"/>
      <c r="E34" s="613"/>
      <c r="F34" s="613"/>
      <c r="G34" s="613"/>
      <c r="H34" s="613"/>
      <c r="I34" s="613"/>
      <c r="J34" s="613"/>
      <c r="K34" s="613"/>
      <c r="L34" s="613"/>
      <c r="M34" s="613"/>
      <c r="N34" s="613"/>
      <c r="O34" s="613"/>
      <c r="P34" s="613"/>
      <c r="Q34" s="613"/>
      <c r="R34" s="613"/>
      <c r="S34" s="613"/>
      <c r="T34" s="613"/>
      <c r="U34" s="614"/>
    </row>
    <row r="35" spans="3:21" ht="18.75" customHeight="1" x14ac:dyDescent="0.3">
      <c r="C35" s="615"/>
      <c r="D35" s="616"/>
      <c r="E35" s="616"/>
      <c r="F35" s="616"/>
      <c r="G35" s="616"/>
      <c r="H35" s="616"/>
      <c r="I35" s="616"/>
      <c r="J35" s="616"/>
      <c r="K35" s="616"/>
      <c r="L35" s="616"/>
      <c r="M35" s="616"/>
      <c r="N35" s="616"/>
      <c r="O35" s="616"/>
      <c r="P35" s="616"/>
      <c r="Q35" s="616"/>
      <c r="R35" s="616"/>
      <c r="S35" s="616"/>
      <c r="T35" s="616"/>
      <c r="U35" s="617"/>
    </row>
  </sheetData>
  <sheetProtection algorithmName="SHA-512" hashValue="QpC2Dx59XUUCPpVs+bI/a1KujxYBTseKKhOOt5yc4EJJJGxV+zNSoMfodH3nf4rQcCuabKH+XpoSjFkSAn9gOA==" saltValue="rmI7a/dod+wRGO/6CFZonQ==" spinCount="100000" sheet="1" objects="1" scenarios="1" sort="0" autoFilter="0" pivotTables="0"/>
  <mergeCells count="14">
    <mergeCell ref="C31:U35"/>
    <mergeCell ref="J3:L3"/>
    <mergeCell ref="M3:O3"/>
    <mergeCell ref="P3:R3"/>
    <mergeCell ref="S3:U3"/>
    <mergeCell ref="G3:I3"/>
    <mergeCell ref="D27:G30"/>
    <mergeCell ref="J27:U28"/>
    <mergeCell ref="P22:U22"/>
    <mergeCell ref="G23:O23"/>
    <mergeCell ref="D3:F3"/>
    <mergeCell ref="C3:C4"/>
    <mergeCell ref="P8:U8"/>
    <mergeCell ref="G9:O11"/>
  </mergeCells>
  <conditionalFormatting sqref="D12:G25">
    <cfRule type="cellIs" dxfId="58" priority="21" operator="equal">
      <formula>0</formula>
    </cfRule>
  </conditionalFormatting>
  <conditionalFormatting sqref="F5:F25">
    <cfRule type="expression" dxfId="57" priority="35">
      <formula>F5&gt;#REF!</formula>
    </cfRule>
  </conditionalFormatting>
  <conditionalFormatting sqref="J5:J8 M5:M8 D5:G9 D10:F11 J12:J22 M12:M22 J24:J25 M24:M25">
    <cfRule type="cellIs" dxfId="56" priority="34" operator="equal">
      <formula>0</formula>
    </cfRule>
  </conditionalFormatting>
  <conditionalFormatting sqref="S5:S7 P5:P25 S9:S21 S23:S25">
    <cfRule type="cellIs" dxfId="55" priority="33" operator="equal">
      <formula>0</formula>
    </cfRule>
  </conditionalFormatting>
  <dataValidations count="1">
    <dataValidation type="whole" operator="greaterThanOrEqual" allowBlank="1" showInputMessage="1" showErrorMessage="1" sqref="G12:G25 Q5:U7 Q23:U25 P5:P25 H5:O8 D5:F25 G5:G9 Q9:U21 H12:O22 H24:O25" xr:uid="{00000000-0002-0000-07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59" orientation="landscape" r:id="rId1"/>
  <headerFooter scaleWithDoc="0">
    <oddHeader>&amp;C&amp;G</oddHeader>
    <oddFooter>&amp;R&amp;"Gentium Basic,Normal"&amp;A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4">
    <tabColor theme="7" tint="0.79998168889431442"/>
    <pageSetUpPr fitToPage="1"/>
  </sheetPr>
  <dimension ref="A1:X31"/>
  <sheetViews>
    <sheetView showGridLines="0" zoomScale="90" zoomScaleNormal="90" workbookViewId="0"/>
  </sheetViews>
  <sheetFormatPr baseColWidth="10" defaultColWidth="11.44140625" defaultRowHeight="14.4" x14ac:dyDescent="0.3"/>
  <cols>
    <col min="1" max="1" width="7.109375" style="47" customWidth="1"/>
    <col min="2" max="2" width="7.109375" style="71" hidden="1" customWidth="1"/>
    <col min="3" max="3" width="49.88671875" style="47" customWidth="1"/>
    <col min="4" max="21" width="8.109375" style="47" customWidth="1"/>
    <col min="22" max="16384" width="11.44140625" style="47"/>
  </cols>
  <sheetData>
    <row r="1" spans="2:21" ht="18.600000000000001" x14ac:dyDescent="0.3">
      <c r="B1" s="6">
        <v>1</v>
      </c>
      <c r="C1" s="46" t="s">
        <v>406</v>
      </c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Q1" s="354"/>
      <c r="S1" s="48"/>
      <c r="T1" s="48"/>
      <c r="U1" s="48"/>
    </row>
    <row r="2" spans="2:21" ht="19.2" thickBot="1" x14ac:dyDescent="0.35">
      <c r="B2" s="6">
        <v>2</v>
      </c>
      <c r="C2" s="46" t="s">
        <v>1894</v>
      </c>
      <c r="D2" s="247"/>
      <c r="E2" s="247"/>
      <c r="F2" s="247"/>
      <c r="G2" s="247"/>
      <c r="H2" s="247"/>
      <c r="I2" s="247"/>
      <c r="J2" s="247"/>
      <c r="K2" s="247"/>
      <c r="L2" s="247"/>
      <c r="M2" s="247"/>
      <c r="N2" s="247"/>
      <c r="O2" s="247"/>
      <c r="P2" s="247"/>
      <c r="Q2" s="354"/>
      <c r="R2" s="354"/>
      <c r="S2" s="354"/>
      <c r="T2" s="354"/>
      <c r="U2" s="354"/>
    </row>
    <row r="3" spans="2:21" ht="18" customHeight="1" thickTop="1" x14ac:dyDescent="0.3">
      <c r="B3" s="6">
        <v>3</v>
      </c>
      <c r="C3" s="628" t="s">
        <v>1851</v>
      </c>
      <c r="D3" s="626" t="s">
        <v>0</v>
      </c>
      <c r="E3" s="619"/>
      <c r="F3" s="627"/>
      <c r="G3" s="618" t="s">
        <v>358</v>
      </c>
      <c r="H3" s="619"/>
      <c r="I3" s="619"/>
      <c r="J3" s="618" t="s">
        <v>359</v>
      </c>
      <c r="K3" s="619"/>
      <c r="L3" s="619"/>
      <c r="M3" s="618" t="s">
        <v>360</v>
      </c>
      <c r="N3" s="619"/>
      <c r="O3" s="619"/>
      <c r="P3" s="618" t="s">
        <v>348</v>
      </c>
      <c r="Q3" s="619"/>
      <c r="R3" s="619"/>
      <c r="S3" s="618" t="s">
        <v>361</v>
      </c>
      <c r="T3" s="619"/>
      <c r="U3" s="619"/>
    </row>
    <row r="4" spans="2:21" ht="27.75" customHeight="1" thickBot="1" x14ac:dyDescent="0.35">
      <c r="B4" s="6">
        <v>4</v>
      </c>
      <c r="C4" s="629"/>
      <c r="D4" s="369" t="s">
        <v>0</v>
      </c>
      <c r="E4" s="550" t="s">
        <v>18</v>
      </c>
      <c r="F4" s="370" t="s">
        <v>17</v>
      </c>
      <c r="G4" s="355" t="s">
        <v>0</v>
      </c>
      <c r="H4" s="356" t="s">
        <v>18</v>
      </c>
      <c r="I4" s="357" t="s">
        <v>17</v>
      </c>
      <c r="J4" s="355" t="s">
        <v>0</v>
      </c>
      <c r="K4" s="356" t="s">
        <v>18</v>
      </c>
      <c r="L4" s="357" t="s">
        <v>17</v>
      </c>
      <c r="M4" s="355" t="s">
        <v>0</v>
      </c>
      <c r="N4" s="356" t="s">
        <v>18</v>
      </c>
      <c r="O4" s="357" t="s">
        <v>17</v>
      </c>
      <c r="P4" s="355" t="s">
        <v>0</v>
      </c>
      <c r="Q4" s="356" t="s">
        <v>18</v>
      </c>
      <c r="R4" s="357" t="s">
        <v>17</v>
      </c>
      <c r="S4" s="355" t="s">
        <v>0</v>
      </c>
      <c r="T4" s="356" t="s">
        <v>18</v>
      </c>
      <c r="U4" s="358" t="s">
        <v>17</v>
      </c>
    </row>
    <row r="5" spans="2:21" ht="24.75" customHeight="1" thickTop="1" x14ac:dyDescent="0.3">
      <c r="B5" s="6">
        <v>5</v>
      </c>
      <c r="C5" s="546" t="s">
        <v>197</v>
      </c>
      <c r="D5" s="66">
        <f t="shared" ref="D5:D22" si="0">+E5+F5</f>
        <v>0</v>
      </c>
      <c r="E5" s="371">
        <f>+H5+K5+N5+Q5+T5</f>
        <v>0</v>
      </c>
      <c r="F5" s="371">
        <f>+I5+L5+O5+R5+U5</f>
        <v>0</v>
      </c>
      <c r="G5" s="372">
        <f>+H5+I5</f>
        <v>0</v>
      </c>
      <c r="H5" s="405"/>
      <c r="I5" s="405"/>
      <c r="J5" s="372">
        <f>+K5+L5</f>
        <v>0</v>
      </c>
      <c r="K5" s="405"/>
      <c r="L5" s="405"/>
      <c r="M5" s="372">
        <f>+N5+O5</f>
        <v>0</v>
      </c>
      <c r="N5" s="405"/>
      <c r="O5" s="405"/>
      <c r="P5" s="372">
        <f>+Q5+R5</f>
        <v>0</v>
      </c>
      <c r="Q5" s="405"/>
      <c r="R5" s="405"/>
      <c r="S5" s="372">
        <f>+T5+U5</f>
        <v>0</v>
      </c>
      <c r="T5" s="405"/>
      <c r="U5" s="407"/>
    </row>
    <row r="6" spans="2:21" ht="24.75" customHeight="1" x14ac:dyDescent="0.3">
      <c r="B6" s="6">
        <v>6</v>
      </c>
      <c r="C6" s="546" t="s">
        <v>198</v>
      </c>
      <c r="D6" s="66">
        <f t="shared" si="0"/>
        <v>0</v>
      </c>
      <c r="E6" s="371">
        <f>+H6+K6+N6+Q6+T6</f>
        <v>0</v>
      </c>
      <c r="F6" s="371">
        <f>+I6+L6+O6+R6+U6</f>
        <v>0</v>
      </c>
      <c r="G6" s="372">
        <f>+H6+I6</f>
        <v>0</v>
      </c>
      <c r="H6" s="405"/>
      <c r="I6" s="405"/>
      <c r="J6" s="372">
        <f>+K6+L6</f>
        <v>0</v>
      </c>
      <c r="K6" s="405"/>
      <c r="L6" s="405"/>
      <c r="M6" s="372">
        <f>+N6+O6</f>
        <v>0</v>
      </c>
      <c r="N6" s="405"/>
      <c r="O6" s="405"/>
      <c r="P6" s="372">
        <f>+Q6+R6</f>
        <v>0</v>
      </c>
      <c r="Q6" s="405"/>
      <c r="R6" s="405"/>
      <c r="S6" s="372">
        <f>+T6+U6</f>
        <v>0</v>
      </c>
      <c r="T6" s="405"/>
      <c r="U6" s="407"/>
    </row>
    <row r="7" spans="2:21" ht="24.75" customHeight="1" x14ac:dyDescent="0.3">
      <c r="B7" s="6">
        <v>7</v>
      </c>
      <c r="C7" s="544" t="s">
        <v>200</v>
      </c>
      <c r="D7" s="66">
        <f t="shared" si="0"/>
        <v>0</v>
      </c>
      <c r="E7" s="371">
        <f t="shared" ref="E7:F20" si="1">+H7+K7+N7+Q7+T7</f>
        <v>0</v>
      </c>
      <c r="F7" s="371">
        <f t="shared" si="1"/>
        <v>0</v>
      </c>
      <c r="G7" s="372">
        <f t="shared" ref="G7:G21" si="2">+H7+I7</f>
        <v>0</v>
      </c>
      <c r="H7" s="405"/>
      <c r="I7" s="405"/>
      <c r="J7" s="372">
        <f t="shared" ref="J7:J21" si="3">+K7+L7</f>
        <v>0</v>
      </c>
      <c r="K7" s="405"/>
      <c r="L7" s="405"/>
      <c r="M7" s="372">
        <f t="shared" ref="M7:M21" si="4">+N7+O7</f>
        <v>0</v>
      </c>
      <c r="N7" s="405"/>
      <c r="O7" s="405"/>
      <c r="P7" s="372">
        <f t="shared" ref="P7:P20" si="5">+Q7+R7</f>
        <v>0</v>
      </c>
      <c r="Q7" s="405"/>
      <c r="R7" s="405"/>
      <c r="S7" s="372">
        <f t="shared" ref="S7:S20" si="6">+T7+U7</f>
        <v>0</v>
      </c>
      <c r="T7" s="405"/>
      <c r="U7" s="407"/>
    </row>
    <row r="8" spans="2:21" ht="24.75" customHeight="1" x14ac:dyDescent="0.3">
      <c r="B8" s="6">
        <v>8</v>
      </c>
      <c r="C8" s="544" t="s">
        <v>199</v>
      </c>
      <c r="D8" s="66">
        <f t="shared" si="0"/>
        <v>0</v>
      </c>
      <c r="E8" s="371">
        <f t="shared" si="1"/>
        <v>0</v>
      </c>
      <c r="F8" s="371">
        <f t="shared" si="1"/>
        <v>0</v>
      </c>
      <c r="G8" s="372">
        <f t="shared" si="2"/>
        <v>0</v>
      </c>
      <c r="H8" s="405"/>
      <c r="I8" s="405"/>
      <c r="J8" s="372">
        <f t="shared" si="3"/>
        <v>0</v>
      </c>
      <c r="K8" s="405"/>
      <c r="L8" s="405"/>
      <c r="M8" s="372">
        <f t="shared" si="4"/>
        <v>0</v>
      </c>
      <c r="N8" s="405"/>
      <c r="O8" s="405"/>
      <c r="P8" s="623"/>
      <c r="Q8" s="624"/>
      <c r="R8" s="624"/>
      <c r="S8" s="624"/>
      <c r="T8" s="624"/>
      <c r="U8" s="624"/>
    </row>
    <row r="9" spans="2:21" ht="24.75" customHeight="1" x14ac:dyDescent="0.3">
      <c r="B9" s="6">
        <v>9</v>
      </c>
      <c r="C9" s="544" t="s">
        <v>342</v>
      </c>
      <c r="D9" s="66">
        <f t="shared" si="0"/>
        <v>0</v>
      </c>
      <c r="E9" s="371">
        <f t="shared" si="1"/>
        <v>0</v>
      </c>
      <c r="F9" s="371">
        <f t="shared" si="1"/>
        <v>0</v>
      </c>
      <c r="G9" s="630"/>
      <c r="H9" s="631"/>
      <c r="I9" s="631"/>
      <c r="J9" s="631"/>
      <c r="K9" s="631"/>
      <c r="L9" s="631"/>
      <c r="M9" s="631"/>
      <c r="N9" s="631"/>
      <c r="O9" s="632"/>
      <c r="P9" s="372">
        <f t="shared" si="5"/>
        <v>0</v>
      </c>
      <c r="Q9" s="405"/>
      <c r="R9" s="405"/>
      <c r="S9" s="372">
        <f t="shared" si="6"/>
        <v>0</v>
      </c>
      <c r="T9" s="405"/>
      <c r="U9" s="407"/>
    </row>
    <row r="10" spans="2:21" ht="24.75" customHeight="1" x14ac:dyDescent="0.3">
      <c r="B10" s="6">
        <v>10</v>
      </c>
      <c r="C10" s="544" t="s">
        <v>343</v>
      </c>
      <c r="D10" s="66">
        <f t="shared" si="0"/>
        <v>0</v>
      </c>
      <c r="E10" s="371">
        <f t="shared" si="1"/>
        <v>0</v>
      </c>
      <c r="F10" s="371">
        <f t="shared" si="1"/>
        <v>0</v>
      </c>
      <c r="G10" s="633"/>
      <c r="H10" s="634"/>
      <c r="I10" s="634"/>
      <c r="J10" s="634"/>
      <c r="K10" s="634"/>
      <c r="L10" s="634"/>
      <c r="M10" s="634"/>
      <c r="N10" s="634"/>
      <c r="O10" s="635"/>
      <c r="P10" s="372">
        <f t="shared" si="5"/>
        <v>0</v>
      </c>
      <c r="Q10" s="405"/>
      <c r="R10" s="405"/>
      <c r="S10" s="372">
        <f t="shared" si="6"/>
        <v>0</v>
      </c>
      <c r="T10" s="405"/>
      <c r="U10" s="407"/>
    </row>
    <row r="11" spans="2:21" ht="24.75" customHeight="1" x14ac:dyDescent="0.3">
      <c r="B11" s="6">
        <v>11</v>
      </c>
      <c r="C11" s="544" t="s">
        <v>344</v>
      </c>
      <c r="D11" s="66">
        <f t="shared" si="0"/>
        <v>0</v>
      </c>
      <c r="E11" s="371">
        <f t="shared" si="1"/>
        <v>0</v>
      </c>
      <c r="F11" s="371">
        <f t="shared" si="1"/>
        <v>0</v>
      </c>
      <c r="G11" s="636"/>
      <c r="H11" s="637"/>
      <c r="I11" s="637"/>
      <c r="J11" s="637"/>
      <c r="K11" s="637"/>
      <c r="L11" s="637"/>
      <c r="M11" s="637"/>
      <c r="N11" s="637"/>
      <c r="O11" s="638"/>
      <c r="P11" s="372">
        <f t="shared" si="5"/>
        <v>0</v>
      </c>
      <c r="Q11" s="405"/>
      <c r="R11" s="405"/>
      <c r="S11" s="372">
        <f t="shared" si="6"/>
        <v>0</v>
      </c>
      <c r="T11" s="405"/>
      <c r="U11" s="407"/>
    </row>
    <row r="12" spans="2:21" ht="24.75" customHeight="1" x14ac:dyDescent="0.3">
      <c r="B12" s="6">
        <v>12</v>
      </c>
      <c r="C12" s="544" t="s">
        <v>124</v>
      </c>
      <c r="D12" s="66">
        <f t="shared" si="0"/>
        <v>0</v>
      </c>
      <c r="E12" s="371">
        <f t="shared" si="1"/>
        <v>0</v>
      </c>
      <c r="F12" s="371">
        <f t="shared" si="1"/>
        <v>0</v>
      </c>
      <c r="G12" s="372">
        <f t="shared" si="2"/>
        <v>0</v>
      </c>
      <c r="H12" s="405"/>
      <c r="I12" s="405"/>
      <c r="J12" s="372">
        <f t="shared" si="3"/>
        <v>0</v>
      </c>
      <c r="K12" s="405"/>
      <c r="L12" s="405"/>
      <c r="M12" s="372">
        <f t="shared" si="4"/>
        <v>0</v>
      </c>
      <c r="N12" s="405"/>
      <c r="O12" s="405"/>
      <c r="P12" s="372">
        <f t="shared" si="5"/>
        <v>0</v>
      </c>
      <c r="Q12" s="405"/>
      <c r="R12" s="405"/>
      <c r="S12" s="372">
        <f t="shared" si="6"/>
        <v>0</v>
      </c>
      <c r="T12" s="405"/>
      <c r="U12" s="407"/>
    </row>
    <row r="13" spans="2:21" ht="24.75" customHeight="1" x14ac:dyDescent="0.3">
      <c r="B13" s="6">
        <v>13</v>
      </c>
      <c r="C13" s="544" t="s">
        <v>16</v>
      </c>
      <c r="D13" s="66">
        <f t="shared" si="0"/>
        <v>0</v>
      </c>
      <c r="E13" s="371">
        <f t="shared" si="1"/>
        <v>0</v>
      </c>
      <c r="F13" s="371">
        <f t="shared" si="1"/>
        <v>0</v>
      </c>
      <c r="G13" s="372">
        <f t="shared" si="2"/>
        <v>0</v>
      </c>
      <c r="H13" s="405"/>
      <c r="I13" s="405"/>
      <c r="J13" s="372">
        <f t="shared" si="3"/>
        <v>0</v>
      </c>
      <c r="K13" s="405"/>
      <c r="L13" s="405"/>
      <c r="M13" s="372">
        <f t="shared" si="4"/>
        <v>0</v>
      </c>
      <c r="N13" s="405"/>
      <c r="O13" s="405"/>
      <c r="P13" s="372">
        <f t="shared" si="5"/>
        <v>0</v>
      </c>
      <c r="Q13" s="405"/>
      <c r="R13" s="405"/>
      <c r="S13" s="372">
        <f t="shared" si="6"/>
        <v>0</v>
      </c>
      <c r="T13" s="405"/>
      <c r="U13" s="407"/>
    </row>
    <row r="14" spans="2:21" ht="24.75" customHeight="1" x14ac:dyDescent="0.3">
      <c r="B14" s="6">
        <v>14</v>
      </c>
      <c r="C14" s="544" t="s">
        <v>1178</v>
      </c>
      <c r="D14" s="66">
        <f t="shared" si="0"/>
        <v>0</v>
      </c>
      <c r="E14" s="371">
        <f t="shared" si="1"/>
        <v>0</v>
      </c>
      <c r="F14" s="371">
        <f t="shared" si="1"/>
        <v>0</v>
      </c>
      <c r="G14" s="372">
        <f t="shared" si="2"/>
        <v>0</v>
      </c>
      <c r="H14" s="405"/>
      <c r="I14" s="405"/>
      <c r="J14" s="372">
        <f t="shared" si="3"/>
        <v>0</v>
      </c>
      <c r="K14" s="405"/>
      <c r="L14" s="405"/>
      <c r="M14" s="372">
        <f t="shared" si="4"/>
        <v>0</v>
      </c>
      <c r="N14" s="405"/>
      <c r="O14" s="405"/>
      <c r="P14" s="372">
        <f t="shared" si="5"/>
        <v>0</v>
      </c>
      <c r="Q14" s="405"/>
      <c r="R14" s="405"/>
      <c r="S14" s="372">
        <f t="shared" si="6"/>
        <v>0</v>
      </c>
      <c r="T14" s="405"/>
      <c r="U14" s="407"/>
    </row>
    <row r="15" spans="2:21" ht="24.75" customHeight="1" x14ac:dyDescent="0.3">
      <c r="B15" s="6">
        <v>15</v>
      </c>
      <c r="C15" s="544" t="s">
        <v>1179</v>
      </c>
      <c r="D15" s="66">
        <f t="shared" si="0"/>
        <v>0</v>
      </c>
      <c r="E15" s="371">
        <f t="shared" si="1"/>
        <v>0</v>
      </c>
      <c r="F15" s="371">
        <f t="shared" si="1"/>
        <v>0</v>
      </c>
      <c r="G15" s="372">
        <f t="shared" si="2"/>
        <v>0</v>
      </c>
      <c r="H15" s="405"/>
      <c r="I15" s="405"/>
      <c r="J15" s="372">
        <f t="shared" si="3"/>
        <v>0</v>
      </c>
      <c r="K15" s="405"/>
      <c r="L15" s="405"/>
      <c r="M15" s="372">
        <f t="shared" si="4"/>
        <v>0</v>
      </c>
      <c r="N15" s="405"/>
      <c r="O15" s="405"/>
      <c r="P15" s="372">
        <f t="shared" si="5"/>
        <v>0</v>
      </c>
      <c r="Q15" s="405"/>
      <c r="R15" s="405"/>
      <c r="S15" s="372">
        <f t="shared" si="6"/>
        <v>0</v>
      </c>
      <c r="T15" s="405"/>
      <c r="U15" s="407"/>
    </row>
    <row r="16" spans="2:21" ht="24.75" customHeight="1" x14ac:dyDescent="0.3">
      <c r="B16" s="6">
        <v>16</v>
      </c>
      <c r="C16" s="544" t="s">
        <v>1180</v>
      </c>
      <c r="D16" s="66">
        <f t="shared" si="0"/>
        <v>0</v>
      </c>
      <c r="E16" s="371">
        <f t="shared" si="1"/>
        <v>0</v>
      </c>
      <c r="F16" s="371">
        <f t="shared" si="1"/>
        <v>0</v>
      </c>
      <c r="G16" s="372">
        <f t="shared" si="2"/>
        <v>0</v>
      </c>
      <c r="H16" s="405"/>
      <c r="I16" s="405"/>
      <c r="J16" s="372">
        <f t="shared" si="3"/>
        <v>0</v>
      </c>
      <c r="K16" s="405"/>
      <c r="L16" s="405"/>
      <c r="M16" s="372">
        <f t="shared" si="4"/>
        <v>0</v>
      </c>
      <c r="N16" s="405"/>
      <c r="O16" s="405"/>
      <c r="P16" s="372">
        <f t="shared" si="5"/>
        <v>0</v>
      </c>
      <c r="Q16" s="405"/>
      <c r="R16" s="405"/>
      <c r="S16" s="372">
        <f t="shared" si="6"/>
        <v>0</v>
      </c>
      <c r="T16" s="405"/>
      <c r="U16" s="407"/>
    </row>
    <row r="17" spans="1:24" ht="24.75" customHeight="1" x14ac:dyDescent="0.3">
      <c r="B17" s="6">
        <v>17</v>
      </c>
      <c r="C17" s="544" t="s">
        <v>1181</v>
      </c>
      <c r="D17" s="66">
        <f t="shared" si="0"/>
        <v>0</v>
      </c>
      <c r="E17" s="371">
        <f t="shared" si="1"/>
        <v>0</v>
      </c>
      <c r="F17" s="371">
        <f t="shared" si="1"/>
        <v>0</v>
      </c>
      <c r="G17" s="372">
        <f t="shared" si="2"/>
        <v>0</v>
      </c>
      <c r="H17" s="405"/>
      <c r="I17" s="405"/>
      <c r="J17" s="372">
        <f t="shared" si="3"/>
        <v>0</v>
      </c>
      <c r="K17" s="405"/>
      <c r="L17" s="405"/>
      <c r="M17" s="372">
        <f t="shared" si="4"/>
        <v>0</v>
      </c>
      <c r="N17" s="405"/>
      <c r="O17" s="405"/>
      <c r="P17" s="372">
        <f t="shared" si="5"/>
        <v>0</v>
      </c>
      <c r="Q17" s="405"/>
      <c r="R17" s="405"/>
      <c r="S17" s="372">
        <f t="shared" si="6"/>
        <v>0</v>
      </c>
      <c r="T17" s="405"/>
      <c r="U17" s="407"/>
    </row>
    <row r="18" spans="1:24" ht="24.75" customHeight="1" x14ac:dyDescent="0.3">
      <c r="B18" s="6">
        <v>18</v>
      </c>
      <c r="C18" s="544" t="s">
        <v>345</v>
      </c>
      <c r="D18" s="66">
        <f t="shared" si="0"/>
        <v>0</v>
      </c>
      <c r="E18" s="371">
        <f t="shared" si="1"/>
        <v>0</v>
      </c>
      <c r="F18" s="371">
        <f t="shared" si="1"/>
        <v>0</v>
      </c>
      <c r="G18" s="372">
        <f t="shared" si="2"/>
        <v>0</v>
      </c>
      <c r="H18" s="405"/>
      <c r="I18" s="405"/>
      <c r="J18" s="372">
        <f t="shared" si="3"/>
        <v>0</v>
      </c>
      <c r="K18" s="405"/>
      <c r="L18" s="405"/>
      <c r="M18" s="372">
        <f t="shared" si="4"/>
        <v>0</v>
      </c>
      <c r="N18" s="405"/>
      <c r="O18" s="405"/>
      <c r="P18" s="372">
        <f t="shared" si="5"/>
        <v>0</v>
      </c>
      <c r="Q18" s="405"/>
      <c r="R18" s="405"/>
      <c r="S18" s="372">
        <f t="shared" si="6"/>
        <v>0</v>
      </c>
      <c r="T18" s="405"/>
      <c r="U18" s="407"/>
    </row>
    <row r="19" spans="1:24" ht="24.75" customHeight="1" x14ac:dyDescent="0.3">
      <c r="B19" s="6">
        <v>19</v>
      </c>
      <c r="C19" s="544" t="s">
        <v>117</v>
      </c>
      <c r="D19" s="66">
        <f t="shared" si="0"/>
        <v>0</v>
      </c>
      <c r="E19" s="371">
        <f t="shared" si="1"/>
        <v>0</v>
      </c>
      <c r="F19" s="371">
        <f t="shared" si="1"/>
        <v>0</v>
      </c>
      <c r="G19" s="372">
        <f t="shared" si="2"/>
        <v>0</v>
      </c>
      <c r="H19" s="405"/>
      <c r="I19" s="405"/>
      <c r="J19" s="372">
        <f t="shared" si="3"/>
        <v>0</v>
      </c>
      <c r="K19" s="405"/>
      <c r="L19" s="405"/>
      <c r="M19" s="372">
        <f t="shared" si="4"/>
        <v>0</v>
      </c>
      <c r="N19" s="405"/>
      <c r="O19" s="405"/>
      <c r="P19" s="372">
        <f t="shared" si="5"/>
        <v>0</v>
      </c>
      <c r="Q19" s="405"/>
      <c r="R19" s="405"/>
      <c r="S19" s="372">
        <f t="shared" si="6"/>
        <v>0</v>
      </c>
      <c r="T19" s="405"/>
      <c r="U19" s="407"/>
    </row>
    <row r="20" spans="1:24" ht="24.75" customHeight="1" x14ac:dyDescent="0.3">
      <c r="B20" s="6">
        <v>20</v>
      </c>
      <c r="C20" s="544" t="s">
        <v>405</v>
      </c>
      <c r="D20" s="66">
        <f t="shared" si="0"/>
        <v>0</v>
      </c>
      <c r="E20" s="371">
        <f t="shared" si="1"/>
        <v>0</v>
      </c>
      <c r="F20" s="371">
        <f t="shared" si="1"/>
        <v>0</v>
      </c>
      <c r="G20" s="372">
        <f t="shared" si="2"/>
        <v>0</v>
      </c>
      <c r="H20" s="405"/>
      <c r="I20" s="405"/>
      <c r="J20" s="372">
        <f t="shared" si="3"/>
        <v>0</v>
      </c>
      <c r="K20" s="405"/>
      <c r="L20" s="405"/>
      <c r="M20" s="372">
        <f t="shared" si="4"/>
        <v>0</v>
      </c>
      <c r="N20" s="405"/>
      <c r="O20" s="405"/>
      <c r="P20" s="372">
        <f t="shared" si="5"/>
        <v>0</v>
      </c>
      <c r="Q20" s="405"/>
      <c r="R20" s="405"/>
      <c r="S20" s="372">
        <f t="shared" si="6"/>
        <v>0</v>
      </c>
      <c r="T20" s="405"/>
      <c r="U20" s="407"/>
    </row>
    <row r="21" spans="1:24" ht="24.75" customHeight="1" x14ac:dyDescent="0.3">
      <c r="B21" s="6">
        <v>21</v>
      </c>
      <c r="C21" s="544" t="s">
        <v>1896</v>
      </c>
      <c r="D21" s="216">
        <f t="shared" si="0"/>
        <v>0</v>
      </c>
      <c r="E21" s="236">
        <f t="shared" ref="E21:F23" si="7">+H21+K21+N21+Q21+T21</f>
        <v>0</v>
      </c>
      <c r="F21" s="236">
        <f t="shared" si="7"/>
        <v>0</v>
      </c>
      <c r="G21" s="283">
        <f t="shared" si="2"/>
        <v>0</v>
      </c>
      <c r="H21" s="406"/>
      <c r="I21" s="406"/>
      <c r="J21" s="283">
        <f t="shared" si="3"/>
        <v>0</v>
      </c>
      <c r="K21" s="406"/>
      <c r="L21" s="406"/>
      <c r="M21" s="283">
        <f t="shared" si="4"/>
        <v>0</v>
      </c>
      <c r="N21" s="406"/>
      <c r="O21" s="406"/>
      <c r="P21" s="623"/>
      <c r="Q21" s="624"/>
      <c r="R21" s="624"/>
      <c r="S21" s="624"/>
      <c r="T21" s="624"/>
      <c r="U21" s="624"/>
    </row>
    <row r="22" spans="1:24" ht="24.75" customHeight="1" x14ac:dyDescent="0.3">
      <c r="B22" s="6">
        <v>22</v>
      </c>
      <c r="C22" s="544" t="s">
        <v>1897</v>
      </c>
      <c r="D22" s="216">
        <f t="shared" si="0"/>
        <v>0</v>
      </c>
      <c r="E22" s="236">
        <f t="shared" si="7"/>
        <v>0</v>
      </c>
      <c r="F22" s="236">
        <f t="shared" si="7"/>
        <v>0</v>
      </c>
      <c r="G22" s="623"/>
      <c r="H22" s="624"/>
      <c r="I22" s="624"/>
      <c r="J22" s="624"/>
      <c r="K22" s="624"/>
      <c r="L22" s="624"/>
      <c r="M22" s="624"/>
      <c r="N22" s="624"/>
      <c r="O22" s="625"/>
      <c r="P22" s="283">
        <f t="shared" ref="P22:P23" si="8">+Q22+R22</f>
        <v>0</v>
      </c>
      <c r="Q22" s="406"/>
      <c r="R22" s="409"/>
      <c r="S22" s="283">
        <f t="shared" ref="S22:S23" si="9">+T22+U22</f>
        <v>0</v>
      </c>
      <c r="T22" s="406"/>
      <c r="U22" s="408"/>
    </row>
    <row r="23" spans="1:24" ht="24.75" customHeight="1" thickBot="1" x14ac:dyDescent="0.35">
      <c r="B23" s="6">
        <v>23</v>
      </c>
      <c r="C23" s="544" t="s">
        <v>1825</v>
      </c>
      <c r="D23" s="216">
        <f>+E23+F23</f>
        <v>0</v>
      </c>
      <c r="E23" s="236">
        <f t="shared" si="7"/>
        <v>0</v>
      </c>
      <c r="F23" s="236">
        <f t="shared" si="7"/>
        <v>0</v>
      </c>
      <c r="G23" s="283">
        <f>+H23+I23</f>
        <v>0</v>
      </c>
      <c r="H23" s="406"/>
      <c r="I23" s="406"/>
      <c r="J23" s="283">
        <f>+K23+L23</f>
        <v>0</v>
      </c>
      <c r="K23" s="406"/>
      <c r="L23" s="406"/>
      <c r="M23" s="283">
        <f>+N23+O23</f>
        <v>0</v>
      </c>
      <c r="N23" s="406"/>
      <c r="O23" s="406"/>
      <c r="P23" s="283">
        <f t="shared" si="8"/>
        <v>0</v>
      </c>
      <c r="Q23" s="406"/>
      <c r="R23" s="409"/>
      <c r="S23" s="283">
        <f t="shared" si="9"/>
        <v>0</v>
      </c>
      <c r="T23" s="406"/>
      <c r="U23" s="408"/>
    </row>
    <row r="24" spans="1:24" s="368" customFormat="1" ht="18" customHeight="1" thickTop="1" x14ac:dyDescent="0.3">
      <c r="A24" s="366"/>
      <c r="B24" s="6">
        <v>24</v>
      </c>
      <c r="C24" s="374"/>
      <c r="D24" s="375">
        <f>SUM(D5:D23)</f>
        <v>0</v>
      </c>
      <c r="E24" s="376"/>
      <c r="F24" s="376"/>
      <c r="G24" s="376"/>
      <c r="H24" s="498" t="str">
        <f>IF(OR(H5&gt;'CUADRO 2'!H5,H6&gt;'CUADRO 2'!H6,H7&gt;'CUADRO 2'!H7,H8&gt;'CUADRO 2'!H8,H9&gt;'CUADRO 2'!H9,H10&gt;'CUADRO 2'!H10,H11&gt;'CUADRO 2'!H11,H12&gt;'CUADRO 2'!H12,H13&gt;'CUADRO 2'!H14,H14&gt;'CUADRO 2'!H15,H15&gt;'CUADRO 2'!H16,H16&gt;'CUADRO 2'!H17,H17&gt;'CUADRO 2'!H18,H18&gt;'CUADRO 2'!H19,H19&gt;'CUADRO 2'!H20,H20&gt;'CUADRO 2'!H21,H21&gt;'CUADRO 2'!H22,H22&gt;'CUADRO 2'!H23,H23&gt;'CUADRO 2'!H24),"XX","")</f>
        <v/>
      </c>
      <c r="I24" s="498" t="str">
        <f>IF(OR(I5&gt;'CUADRO 2'!I5,I6&gt;'CUADRO 2'!I6,I7&gt;'CUADRO 2'!I7,I8&gt;'CUADRO 2'!I8,I9&gt;'CUADRO 2'!I9,I10&gt;'CUADRO 2'!I10,I11&gt;'CUADRO 2'!I11,I12&gt;'CUADRO 2'!I12,I13&gt;'CUADRO 2'!I14,I14&gt;'CUADRO 2'!I15,I15&gt;'CUADRO 2'!I16,I16&gt;'CUADRO 2'!I17,I17&gt;'CUADRO 2'!I18,I18&gt;'CUADRO 2'!I19,I19&gt;'CUADRO 2'!I20,I20&gt;'CUADRO 2'!I21,I21&gt;'CUADRO 2'!I22,I22&gt;'CUADRO 2'!I23,I23&gt;'CUADRO 2'!I24),"XX","")</f>
        <v/>
      </c>
      <c r="J24" s="498"/>
      <c r="K24" s="498" t="str">
        <f>IF(OR(K5&gt;'CUADRO 2'!K5,K6&gt;'CUADRO 2'!K6,K7&gt;'CUADRO 2'!K7,K8&gt;'CUADRO 2'!K8,K9&gt;'CUADRO 2'!K9,K10&gt;'CUADRO 2'!K10,K11&gt;'CUADRO 2'!K11,K12&gt;'CUADRO 2'!K12,K13&gt;'CUADRO 2'!K14,K14&gt;'CUADRO 2'!K15,K15&gt;'CUADRO 2'!K16,K16&gt;'CUADRO 2'!K17,K17&gt;'CUADRO 2'!K18,K18&gt;'CUADRO 2'!K19,K19&gt;'CUADRO 2'!K20,K20&gt;'CUADRO 2'!K21,K21&gt;'CUADRO 2'!K22,K22&gt;'CUADRO 2'!K23,K23&gt;'CUADRO 2'!K24),"XX","")</f>
        <v/>
      </c>
      <c r="L24" s="498" t="str">
        <f>IF(OR(L5&gt;'CUADRO 2'!L5,L6&gt;'CUADRO 2'!L6,L7&gt;'CUADRO 2'!L7,L8&gt;'CUADRO 2'!L8,L9&gt;'CUADRO 2'!L9,L10&gt;'CUADRO 2'!L10,L11&gt;'CUADRO 2'!L11,L12&gt;'CUADRO 2'!L12,L13&gt;'CUADRO 2'!L14,L14&gt;'CUADRO 2'!L15,L15&gt;'CUADRO 2'!L16,L16&gt;'CUADRO 2'!L17,L17&gt;'CUADRO 2'!L18,L18&gt;'CUADRO 2'!L19,L19&gt;'CUADRO 2'!L20,L20&gt;'CUADRO 2'!L21,L21&gt;'CUADRO 2'!L22,L22&gt;'CUADRO 2'!L23,L23&gt;'CUADRO 2'!L24),"XX","")</f>
        <v/>
      </c>
      <c r="M24" s="498"/>
      <c r="N24" s="498" t="str">
        <f>IF(OR(N5&gt;'CUADRO 2'!N5,N6&gt;'CUADRO 2'!N6,N7&gt;'CUADRO 2'!N7,N8&gt;'CUADRO 2'!N8,N9&gt;'CUADRO 2'!N9,N10&gt;'CUADRO 2'!N10,N11&gt;'CUADRO 2'!N11,N12&gt;'CUADRO 2'!N12,N13&gt;'CUADRO 2'!N14,N14&gt;'CUADRO 2'!N15,N15&gt;'CUADRO 2'!N16,N16&gt;'CUADRO 2'!N17,N17&gt;'CUADRO 2'!N18,N18&gt;'CUADRO 2'!N19,N19&gt;'CUADRO 2'!N20,N20&gt;'CUADRO 2'!N21,N21&gt;'CUADRO 2'!N22,N22&gt;'CUADRO 2'!N23,N23&gt;'CUADRO 2'!N24),"XX","")</f>
        <v/>
      </c>
      <c r="O24" s="498" t="str">
        <f>IF(OR(O5&gt;'CUADRO 2'!O5,O6&gt;'CUADRO 2'!O6,O7&gt;'CUADRO 2'!O7,O8&gt;'CUADRO 2'!O8,O9&gt;'CUADRO 2'!O9,O10&gt;'CUADRO 2'!O10,O11&gt;'CUADRO 2'!O11,O12&gt;'CUADRO 2'!O12,O13&gt;'CUADRO 2'!O14,O14&gt;'CUADRO 2'!O15,O15&gt;'CUADRO 2'!O16,O16&gt;'CUADRO 2'!O17,O17&gt;'CUADRO 2'!O18,O18&gt;'CUADRO 2'!O19,O19&gt;'CUADRO 2'!O20,O20&gt;'CUADRO 2'!O21,O21&gt;'CUADRO 2'!O22,O22&gt;'CUADRO 2'!O23,O23&gt;'CUADRO 2'!O24),"XX","")</f>
        <v/>
      </c>
      <c r="P24" s="498"/>
      <c r="Q24" s="498" t="str">
        <f>IF(OR(Q5&gt;'CUADRO 2'!Q5,Q6&gt;'CUADRO 2'!Q6,Q7&gt;'CUADRO 2'!Q7,Q8&gt;'CUADRO 2'!Q8,Q9&gt;'CUADRO 2'!Q9,Q10&gt;'CUADRO 2'!Q10,Q11&gt;'CUADRO 2'!Q11,Q12&gt;'CUADRO 2'!Q12,Q13&gt;'CUADRO 2'!Q14,Q14&gt;'CUADRO 2'!Q15,Q15&gt;'CUADRO 2'!Q16,Q16&gt;'CUADRO 2'!Q17,Q17&gt;'CUADRO 2'!Q18,Q18&gt;'CUADRO 2'!Q19,Q19&gt;'CUADRO 2'!Q20,Q20&gt;'CUADRO 2'!Q21,Q21&gt;'CUADRO 2'!Q22,Q22&gt;'CUADRO 2'!Q23,Q23&gt;'CUADRO 2'!Q24),"XX","")</f>
        <v/>
      </c>
      <c r="R24" s="498" t="str">
        <f>IF(OR(R5&gt;'CUADRO 2'!R5,R6&gt;'CUADRO 2'!R6,R7&gt;'CUADRO 2'!R7,R8&gt;'CUADRO 2'!R8,R9&gt;'CUADRO 2'!R9,R10&gt;'CUADRO 2'!R10,R11&gt;'CUADRO 2'!R11,R12&gt;'CUADRO 2'!R12,R13&gt;'CUADRO 2'!R14,R14&gt;'CUADRO 2'!R15,R15&gt;'CUADRO 2'!R16,R16&gt;'CUADRO 2'!R17,R17&gt;'CUADRO 2'!R18,R18&gt;'CUADRO 2'!R19,R19&gt;'CUADRO 2'!R20,R20&gt;'CUADRO 2'!R21,R21&gt;'CUADRO 2'!R22,R22&gt;'CUADRO 2'!R23,R23&gt;'CUADRO 2'!R24),"XX","")</f>
        <v/>
      </c>
      <c r="S24" s="498"/>
      <c r="T24" s="498" t="str">
        <f>IF(OR(T5&gt;'CUADRO 2'!T5,T6&gt;'CUADRO 2'!T6,T7&gt;'CUADRO 2'!T7,T8&gt;'CUADRO 2'!T8,T9&gt;'CUADRO 2'!T9,T10&gt;'CUADRO 2'!T10,T11&gt;'CUADRO 2'!T11,T12&gt;'CUADRO 2'!T12,T13&gt;'CUADRO 2'!T14,T14&gt;'CUADRO 2'!T15,T15&gt;'CUADRO 2'!T16,T16&gt;'CUADRO 2'!T17,T17&gt;'CUADRO 2'!T18,T18&gt;'CUADRO 2'!T19,T19&gt;'CUADRO 2'!T20,T20&gt;'CUADRO 2'!T21,T21&gt;'CUADRO 2'!T22,T22&gt;'CUADRO 2'!T23,T23&gt;'CUADRO 2'!T24),"XX","")</f>
        <v/>
      </c>
      <c r="U24" s="498" t="str">
        <f>IF(OR(U5&gt;'CUADRO 2'!U5,U6&gt;'CUADRO 2'!U6,U7&gt;'CUADRO 2'!U7,U8&gt;'CUADRO 2'!U8,U9&gt;'CUADRO 2'!U9,U10&gt;'CUADRO 2'!U10,U11&gt;'CUADRO 2'!U11,U12&gt;'CUADRO 2'!U12,U13&gt;'CUADRO 2'!U14,U14&gt;'CUADRO 2'!U15,U15&gt;'CUADRO 2'!U16,U16&gt;'CUADRO 2'!U17,U17&gt;'CUADRO 2'!U18,U18&gt;'CUADRO 2'!U19,U19&gt;'CUADRO 2'!U20,U20&gt;'CUADRO 2'!U21,U21&gt;'CUADRO 2'!U22,U22&gt;'CUADRO 2'!U23,U23&gt;'CUADRO 2'!U24),"XX","")</f>
        <v/>
      </c>
    </row>
    <row r="25" spans="1:24" ht="18" customHeight="1" x14ac:dyDescent="0.3">
      <c r="A25" s="221"/>
      <c r="B25" s="6">
        <v>25</v>
      </c>
      <c r="C25" s="622" t="str">
        <f>IF(AND('CUADRO 1'!G5=0,'CUADRO 3'!D24&gt;0),"Debe indicar datos en el Cuadro 1",IF(AND('CUADRO 1'!G5&gt;0,'CUADRO 3'!D24=0),"Indicó datos en el Cuadro 1, debe indicar datos en este Cuadro",""))</f>
        <v/>
      </c>
      <c r="D25" s="622"/>
      <c r="E25" s="622"/>
      <c r="F25" s="622"/>
      <c r="H25" s="639" t="str">
        <f>IF(OR(H24="XX",I24="XX",K24="XX",L24="XX",N24="XX",O24="XX",Q24="XX",R24="XX",T24="XX",U24="XX"),"XX = El dato de repitentes es mayor a la cifra de matrícula reportada en el Cuadro 2.","")</f>
        <v/>
      </c>
      <c r="I25" s="639"/>
      <c r="J25" s="639"/>
      <c r="K25" s="639"/>
      <c r="L25" s="639"/>
      <c r="M25" s="639"/>
      <c r="N25" s="639"/>
      <c r="O25" s="639"/>
      <c r="P25" s="639"/>
      <c r="Q25" s="639"/>
      <c r="R25" s="639"/>
      <c r="S25" s="639"/>
      <c r="T25" s="243"/>
      <c r="U25" s="243"/>
      <c r="W25" s="175"/>
      <c r="X25" s="175"/>
    </row>
    <row r="26" spans="1:24" ht="16.2" x14ac:dyDescent="0.3">
      <c r="B26" s="6">
        <v>26</v>
      </c>
      <c r="C26" s="330" t="s">
        <v>193</v>
      </c>
      <c r="D26" s="70"/>
      <c r="E26" s="70"/>
      <c r="F26" s="70"/>
      <c r="G26" s="70"/>
      <c r="H26" s="70"/>
      <c r="I26" s="70"/>
    </row>
    <row r="27" spans="1:24" ht="19.5" customHeight="1" x14ac:dyDescent="0.3">
      <c r="B27" s="6">
        <v>27</v>
      </c>
      <c r="C27" s="599"/>
      <c r="D27" s="610"/>
      <c r="E27" s="610"/>
      <c r="F27" s="610"/>
      <c r="G27" s="610"/>
      <c r="H27" s="610"/>
      <c r="I27" s="610"/>
      <c r="J27" s="610"/>
      <c r="K27" s="610"/>
      <c r="L27" s="610"/>
      <c r="M27" s="610"/>
      <c r="N27" s="610"/>
      <c r="O27" s="610"/>
      <c r="P27" s="610"/>
      <c r="Q27" s="610"/>
      <c r="R27" s="610"/>
      <c r="S27" s="610"/>
      <c r="T27" s="610"/>
      <c r="U27" s="611"/>
    </row>
    <row r="28" spans="1:24" ht="19.5" customHeight="1" x14ac:dyDescent="0.3">
      <c r="C28" s="612"/>
      <c r="D28" s="613"/>
      <c r="E28" s="613"/>
      <c r="F28" s="613"/>
      <c r="G28" s="613"/>
      <c r="H28" s="613"/>
      <c r="I28" s="613"/>
      <c r="J28" s="613"/>
      <c r="K28" s="613"/>
      <c r="L28" s="613"/>
      <c r="M28" s="613"/>
      <c r="N28" s="613"/>
      <c r="O28" s="613"/>
      <c r="P28" s="613"/>
      <c r="Q28" s="613"/>
      <c r="R28" s="613"/>
      <c r="S28" s="613"/>
      <c r="T28" s="613"/>
      <c r="U28" s="614"/>
    </row>
    <row r="29" spans="1:24" ht="19.5" customHeight="1" x14ac:dyDescent="0.3">
      <c r="C29" s="612"/>
      <c r="D29" s="613"/>
      <c r="E29" s="613"/>
      <c r="F29" s="613"/>
      <c r="G29" s="613"/>
      <c r="H29" s="613"/>
      <c r="I29" s="613"/>
      <c r="J29" s="613"/>
      <c r="K29" s="613"/>
      <c r="L29" s="613"/>
      <c r="M29" s="613"/>
      <c r="N29" s="613"/>
      <c r="O29" s="613"/>
      <c r="P29" s="613"/>
      <c r="Q29" s="613"/>
      <c r="R29" s="613"/>
      <c r="S29" s="613"/>
      <c r="T29" s="613"/>
      <c r="U29" s="614"/>
    </row>
    <row r="30" spans="1:24" ht="19.5" customHeight="1" x14ac:dyDescent="0.3">
      <c r="C30" s="612"/>
      <c r="D30" s="613"/>
      <c r="E30" s="613"/>
      <c r="F30" s="613"/>
      <c r="G30" s="613"/>
      <c r="H30" s="613"/>
      <c r="I30" s="613"/>
      <c r="J30" s="613"/>
      <c r="K30" s="613"/>
      <c r="L30" s="613"/>
      <c r="M30" s="613"/>
      <c r="N30" s="613"/>
      <c r="O30" s="613"/>
      <c r="P30" s="613"/>
      <c r="Q30" s="613"/>
      <c r="R30" s="613"/>
      <c r="S30" s="613"/>
      <c r="T30" s="613"/>
      <c r="U30" s="614"/>
    </row>
    <row r="31" spans="1:24" ht="19.5" customHeight="1" x14ac:dyDescent="0.3">
      <c r="C31" s="615"/>
      <c r="D31" s="616"/>
      <c r="E31" s="616"/>
      <c r="F31" s="616"/>
      <c r="G31" s="616"/>
      <c r="H31" s="616"/>
      <c r="I31" s="616"/>
      <c r="J31" s="616"/>
      <c r="K31" s="616"/>
      <c r="L31" s="616"/>
      <c r="M31" s="616"/>
      <c r="N31" s="616"/>
      <c r="O31" s="616"/>
      <c r="P31" s="616"/>
      <c r="Q31" s="616"/>
      <c r="R31" s="616"/>
      <c r="S31" s="616"/>
      <c r="T31" s="616"/>
      <c r="U31" s="617"/>
    </row>
  </sheetData>
  <sheetProtection algorithmName="SHA-512" hashValue="OaHjghZBVt3Kfmm7dZiqHqpw4CJGTXEZ16pGLT9UqOF52nUr45NoNDLVLHFQEaIsjqEjuWgfXO1jApEYQmH/bQ==" saltValue="tNLbJ2A781Nv8bDcJRN2gQ==" spinCount="100000" sheet="1" objects="1" scenarios="1" sort="0" autoFilter="0" pivotTables="0"/>
  <mergeCells count="14">
    <mergeCell ref="P3:R3"/>
    <mergeCell ref="S3:U3"/>
    <mergeCell ref="C3:C4"/>
    <mergeCell ref="D3:F3"/>
    <mergeCell ref="G3:I3"/>
    <mergeCell ref="J3:L3"/>
    <mergeCell ref="M3:O3"/>
    <mergeCell ref="C27:U31"/>
    <mergeCell ref="H25:S25"/>
    <mergeCell ref="C25:F25"/>
    <mergeCell ref="P8:U8"/>
    <mergeCell ref="G9:O11"/>
    <mergeCell ref="P21:U21"/>
    <mergeCell ref="G22:O22"/>
  </mergeCells>
  <conditionalFormatting sqref="C25 H25">
    <cfRule type="notContainsBlanks" dxfId="54" priority="19">
      <formula>LEN(TRIM(C25))&gt;0</formula>
    </cfRule>
  </conditionalFormatting>
  <conditionalFormatting sqref="D12:G23">
    <cfRule type="cellIs" dxfId="53" priority="1" operator="equal">
      <formula>0</formula>
    </cfRule>
  </conditionalFormatting>
  <conditionalFormatting sqref="F5:F23">
    <cfRule type="expression" dxfId="52" priority="4">
      <formula>F5&gt;#REF!</formula>
    </cfRule>
  </conditionalFormatting>
  <conditionalFormatting sqref="J5:J8 M5:M8 D5:G9 P5:P23 S9:S20 D10:F11 J12:J21 M12:M21 J23 M23">
    <cfRule type="cellIs" dxfId="51" priority="3" operator="equal">
      <formula>0</formula>
    </cfRule>
  </conditionalFormatting>
  <conditionalFormatting sqref="S5:S7 S22:S23">
    <cfRule type="cellIs" dxfId="50" priority="2" operator="equal">
      <formula>0</formula>
    </cfRule>
  </conditionalFormatting>
  <dataValidations count="1">
    <dataValidation type="whole" operator="greaterThanOrEqual" allowBlank="1" showInputMessage="1" showErrorMessage="1" sqref="Q5:U7 Q22:U23 H5:O8 G5:G9 H23:O23 H12:O21 Q9:U20 D5:F23 P5:P23 G12:G23" xr:uid="{0521B4D4-3220-46C4-BF88-ADEDB53EF7EE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61" orientation="landscape" r:id="rId1"/>
  <headerFooter scaleWithDoc="0">
    <oddHeader>&amp;C&amp;G</oddHeader>
    <oddFooter>&amp;R&amp;"Gentium Basic,Normal"&amp;A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26">
    <tabColor theme="7" tint="0.79998168889431442"/>
    <pageSetUpPr fitToPage="1"/>
  </sheetPr>
  <dimension ref="A1:O16"/>
  <sheetViews>
    <sheetView showGridLines="0" zoomScale="90" zoomScaleNormal="90" workbookViewId="0"/>
  </sheetViews>
  <sheetFormatPr baseColWidth="10" defaultColWidth="11.44140625" defaultRowHeight="14.4" x14ac:dyDescent="0.3"/>
  <cols>
    <col min="1" max="1" width="5.88671875" style="47" customWidth="1"/>
    <col min="2" max="2" width="5.88671875" style="71" hidden="1" customWidth="1"/>
    <col min="3" max="3" width="18" style="47" customWidth="1"/>
    <col min="4" max="15" width="8.109375" style="47" customWidth="1"/>
    <col min="16" max="16384" width="11.44140625" style="47"/>
  </cols>
  <sheetData>
    <row r="1" spans="1:15" ht="18.600000000000001" x14ac:dyDescent="0.3">
      <c r="B1" s="6">
        <v>1</v>
      </c>
      <c r="C1" s="46" t="s">
        <v>272</v>
      </c>
      <c r="D1" s="247"/>
      <c r="E1" s="247"/>
      <c r="F1" s="247"/>
      <c r="G1" s="247"/>
      <c r="H1" s="247"/>
      <c r="I1" s="247"/>
      <c r="J1" s="247"/>
      <c r="K1" s="354"/>
      <c r="L1" s="354"/>
      <c r="M1" s="48"/>
      <c r="N1" s="48"/>
      <c r="O1" s="48"/>
    </row>
    <row r="2" spans="1:15" ht="19.2" thickBot="1" x14ac:dyDescent="0.35">
      <c r="B2" s="6">
        <v>2</v>
      </c>
      <c r="C2" s="46" t="s">
        <v>1893</v>
      </c>
      <c r="D2" s="247"/>
      <c r="E2" s="247"/>
      <c r="F2" s="247"/>
      <c r="G2" s="247"/>
      <c r="H2" s="247"/>
      <c r="I2" s="247"/>
      <c r="J2" s="247"/>
      <c r="K2" s="354"/>
      <c r="L2" s="354"/>
      <c r="M2" s="354"/>
      <c r="N2" s="354"/>
      <c r="O2" s="354"/>
    </row>
    <row r="3" spans="1:15" ht="21" customHeight="1" thickTop="1" thickBot="1" x14ac:dyDescent="0.35">
      <c r="B3" s="6">
        <v>3</v>
      </c>
      <c r="C3" s="648" t="s">
        <v>455</v>
      </c>
      <c r="D3" s="640" t="s">
        <v>362</v>
      </c>
      <c r="E3" s="641"/>
      <c r="F3" s="641"/>
      <c r="G3" s="641"/>
      <c r="H3" s="641"/>
      <c r="I3" s="641"/>
      <c r="J3" s="641"/>
      <c r="K3" s="641"/>
      <c r="L3" s="641"/>
      <c r="M3" s="641"/>
      <c r="N3" s="641"/>
      <c r="O3" s="641"/>
    </row>
    <row r="4" spans="1:15" ht="18" customHeight="1" x14ac:dyDescent="0.3">
      <c r="B4" s="6">
        <v>4</v>
      </c>
      <c r="C4" s="649"/>
      <c r="D4" s="651" t="s">
        <v>359</v>
      </c>
      <c r="E4" s="652"/>
      <c r="F4" s="652"/>
      <c r="G4" s="651" t="s">
        <v>360</v>
      </c>
      <c r="H4" s="652"/>
      <c r="I4" s="652"/>
      <c r="J4" s="651" t="s">
        <v>348</v>
      </c>
      <c r="K4" s="652"/>
      <c r="L4" s="652"/>
      <c r="M4" s="653" t="s">
        <v>361</v>
      </c>
      <c r="N4" s="654"/>
      <c r="O4" s="654"/>
    </row>
    <row r="5" spans="1:15" ht="27.75" customHeight="1" thickBot="1" x14ac:dyDescent="0.35">
      <c r="B5" s="6">
        <v>5</v>
      </c>
      <c r="C5" s="650"/>
      <c r="D5" s="355" t="s">
        <v>0</v>
      </c>
      <c r="E5" s="356" t="s">
        <v>18</v>
      </c>
      <c r="F5" s="357" t="s">
        <v>17</v>
      </c>
      <c r="G5" s="355" t="s">
        <v>0</v>
      </c>
      <c r="H5" s="356" t="s">
        <v>18</v>
      </c>
      <c r="I5" s="357" t="s">
        <v>17</v>
      </c>
      <c r="J5" s="355" t="s">
        <v>0</v>
      </c>
      <c r="K5" s="356" t="s">
        <v>18</v>
      </c>
      <c r="L5" s="357" t="s">
        <v>17</v>
      </c>
      <c r="M5" s="355" t="s">
        <v>0</v>
      </c>
      <c r="N5" s="356" t="s">
        <v>18</v>
      </c>
      <c r="O5" s="358" t="s">
        <v>17</v>
      </c>
    </row>
    <row r="6" spans="1:15" ht="24.75" customHeight="1" thickTop="1" x14ac:dyDescent="0.3">
      <c r="B6" s="6">
        <v>6</v>
      </c>
      <c r="C6" s="518" t="s">
        <v>358</v>
      </c>
      <c r="D6" s="359">
        <f>+E6+F6</f>
        <v>0</v>
      </c>
      <c r="E6" s="413"/>
      <c r="F6" s="413"/>
      <c r="G6" s="359">
        <f>+H6+I6</f>
        <v>0</v>
      </c>
      <c r="H6" s="413"/>
      <c r="I6" s="414"/>
      <c r="J6" s="359">
        <f>+K6+L6</f>
        <v>0</v>
      </c>
      <c r="K6" s="413"/>
      <c r="L6" s="414"/>
      <c r="M6" s="359">
        <f>+N6+O6</f>
        <v>0</v>
      </c>
      <c r="N6" s="413"/>
      <c r="O6" s="415"/>
    </row>
    <row r="7" spans="1:15" ht="24.75" customHeight="1" x14ac:dyDescent="0.3">
      <c r="B7" s="6">
        <v>7</v>
      </c>
      <c r="C7" s="519" t="s">
        <v>359</v>
      </c>
      <c r="D7" s="360">
        <f>+E7+F7</f>
        <v>0</v>
      </c>
      <c r="E7" s="361"/>
      <c r="F7" s="362"/>
      <c r="G7" s="283">
        <f>+H7+I7</f>
        <v>0</v>
      </c>
      <c r="H7" s="406"/>
      <c r="I7" s="409"/>
      <c r="J7" s="283">
        <f>+K7+L7</f>
        <v>0</v>
      </c>
      <c r="K7" s="406"/>
      <c r="L7" s="409"/>
      <c r="M7" s="283">
        <f>+N7+O7</f>
        <v>0</v>
      </c>
      <c r="N7" s="406"/>
      <c r="O7" s="408"/>
    </row>
    <row r="8" spans="1:15" ht="24.75" customHeight="1" x14ac:dyDescent="0.3">
      <c r="B8" s="6">
        <v>8</v>
      </c>
      <c r="C8" s="519" t="s">
        <v>360</v>
      </c>
      <c r="D8" s="116"/>
      <c r="E8" s="126"/>
      <c r="F8" s="363"/>
      <c r="G8" s="630">
        <f>+H8+I8</f>
        <v>0</v>
      </c>
      <c r="H8" s="631"/>
      <c r="I8" s="632"/>
      <c r="J8" s="283">
        <f>+K8+L8</f>
        <v>0</v>
      </c>
      <c r="K8" s="406"/>
      <c r="L8" s="409"/>
      <c r="M8" s="283">
        <f>+N8+O8</f>
        <v>0</v>
      </c>
      <c r="N8" s="406"/>
      <c r="O8" s="408"/>
    </row>
    <row r="9" spans="1:15" ht="24.75" customHeight="1" thickBot="1" x14ac:dyDescent="0.35">
      <c r="B9" s="6">
        <v>9</v>
      </c>
      <c r="C9" s="520" t="s">
        <v>348</v>
      </c>
      <c r="D9" s="219"/>
      <c r="E9" s="328"/>
      <c r="F9" s="365"/>
      <c r="G9" s="642"/>
      <c r="H9" s="643"/>
      <c r="I9" s="644"/>
      <c r="J9" s="645"/>
      <c r="K9" s="646"/>
      <c r="L9" s="647"/>
      <c r="M9" s="293">
        <f>+N9+O9</f>
        <v>0</v>
      </c>
      <c r="N9" s="416"/>
      <c r="O9" s="417"/>
    </row>
    <row r="10" spans="1:15" s="368" customFormat="1" ht="18.75" customHeight="1" thickTop="1" x14ac:dyDescent="0.3">
      <c r="A10" s="366"/>
      <c r="B10" s="6">
        <v>10</v>
      </c>
      <c r="C10" s="366"/>
      <c r="D10" s="367"/>
      <c r="E10" s="367"/>
      <c r="F10" s="367"/>
      <c r="G10" s="367"/>
      <c r="H10" s="367"/>
      <c r="I10" s="367"/>
      <c r="J10" s="367"/>
      <c r="K10" s="367"/>
      <c r="L10" s="367"/>
      <c r="M10" s="367"/>
      <c r="N10" s="367"/>
      <c r="O10" s="367"/>
    </row>
    <row r="11" spans="1:15" ht="18.75" customHeight="1" x14ac:dyDescent="0.35">
      <c r="B11" s="6">
        <v>11</v>
      </c>
      <c r="C11" s="69" t="s">
        <v>193</v>
      </c>
    </row>
    <row r="12" spans="1:15" ht="18.75" customHeight="1" x14ac:dyDescent="0.3">
      <c r="B12" s="6">
        <v>12</v>
      </c>
      <c r="C12" s="599"/>
      <c r="D12" s="610"/>
      <c r="E12" s="610"/>
      <c r="F12" s="610"/>
      <c r="G12" s="610"/>
      <c r="H12" s="610"/>
      <c r="I12" s="610"/>
      <c r="J12" s="610"/>
      <c r="K12" s="610"/>
      <c r="L12" s="610"/>
      <c r="M12" s="610"/>
      <c r="N12" s="610"/>
      <c r="O12" s="611"/>
    </row>
    <row r="13" spans="1:15" ht="18.75" customHeight="1" x14ac:dyDescent="0.3">
      <c r="C13" s="612"/>
      <c r="D13" s="613"/>
      <c r="E13" s="613"/>
      <c r="F13" s="613"/>
      <c r="G13" s="613"/>
      <c r="H13" s="613"/>
      <c r="I13" s="613"/>
      <c r="J13" s="613"/>
      <c r="K13" s="613"/>
      <c r="L13" s="613"/>
      <c r="M13" s="613"/>
      <c r="N13" s="613"/>
      <c r="O13" s="614"/>
    </row>
    <row r="14" spans="1:15" ht="18.75" customHeight="1" x14ac:dyDescent="0.3">
      <c r="C14" s="612"/>
      <c r="D14" s="613"/>
      <c r="E14" s="613"/>
      <c r="F14" s="613"/>
      <c r="G14" s="613"/>
      <c r="H14" s="613"/>
      <c r="I14" s="613"/>
      <c r="J14" s="613"/>
      <c r="K14" s="613"/>
      <c r="L14" s="613"/>
      <c r="M14" s="613"/>
      <c r="N14" s="613"/>
      <c r="O14" s="614"/>
    </row>
    <row r="15" spans="1:15" ht="18.75" customHeight="1" x14ac:dyDescent="0.3">
      <c r="C15" s="612"/>
      <c r="D15" s="613"/>
      <c r="E15" s="613"/>
      <c r="F15" s="613"/>
      <c r="G15" s="613"/>
      <c r="H15" s="613"/>
      <c r="I15" s="613"/>
      <c r="J15" s="613"/>
      <c r="K15" s="613"/>
      <c r="L15" s="613"/>
      <c r="M15" s="613"/>
      <c r="N15" s="613"/>
      <c r="O15" s="614"/>
    </row>
    <row r="16" spans="1:15" ht="18.75" customHeight="1" x14ac:dyDescent="0.3">
      <c r="C16" s="615"/>
      <c r="D16" s="616"/>
      <c r="E16" s="616"/>
      <c r="F16" s="616"/>
      <c r="G16" s="616"/>
      <c r="H16" s="616"/>
      <c r="I16" s="616"/>
      <c r="J16" s="616"/>
      <c r="K16" s="616"/>
      <c r="L16" s="616"/>
      <c r="M16" s="616"/>
      <c r="N16" s="616"/>
      <c r="O16" s="617"/>
    </row>
  </sheetData>
  <sheetProtection algorithmName="SHA-512" hashValue="GyhO7sBS4/4EaHmHGeO0gIpRZYlsribUQhAQYlK8KiROV+XjArShwPbkRkNRTKKcnyjlPR3aOQZJMkrurhDcxQ==" saltValue="O4A24BnD8Gszki8bLfZBgw==" spinCount="100000" sheet="1" objects="1" scenarios="1" sort="0" autoFilter="0" pivotTables="0"/>
  <mergeCells count="9">
    <mergeCell ref="C12:O16"/>
    <mergeCell ref="D3:O3"/>
    <mergeCell ref="G8:I9"/>
    <mergeCell ref="J9:L9"/>
    <mergeCell ref="C3:C5"/>
    <mergeCell ref="D4:F4"/>
    <mergeCell ref="G4:I4"/>
    <mergeCell ref="J4:L4"/>
    <mergeCell ref="M4:O4"/>
  </mergeCells>
  <conditionalFormatting sqref="D6:D7 G6:G8 J6:J9 M6:M9">
    <cfRule type="cellIs" dxfId="49" priority="1" operator="equal">
      <formula>0</formula>
    </cfRule>
  </conditionalFormatting>
  <dataValidations count="1">
    <dataValidation type="whole" operator="greaterThanOrEqual" allowBlank="1" showInputMessage="1" showErrorMessage="1" sqref="D6:O9" xr:uid="{00000000-0002-0000-09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96" orientation="landscape" r:id="rId1"/>
  <headerFooter scaleWithDoc="0">
    <oddHeader>&amp;C&amp;G</oddHeader>
    <oddFooter>&amp;R&amp;"Gentium Basic,Normal"&amp;A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5">
    <tabColor theme="7" tint="0.79998168889431442"/>
    <pageSetUpPr fitToPage="1"/>
  </sheetPr>
  <dimension ref="B1:I38"/>
  <sheetViews>
    <sheetView showGridLines="0" zoomScale="90" zoomScaleNormal="90" workbookViewId="0"/>
  </sheetViews>
  <sheetFormatPr baseColWidth="10" defaultColWidth="11.44140625" defaultRowHeight="14.4" x14ac:dyDescent="0.3"/>
  <cols>
    <col min="1" max="1" width="7.88671875" style="47" customWidth="1"/>
    <col min="2" max="2" width="5.109375" style="71" hidden="1" customWidth="1"/>
    <col min="3" max="3" width="83.33203125" style="47" customWidth="1"/>
    <col min="4" max="4" width="8.33203125" style="47" customWidth="1"/>
    <col min="5" max="5" width="4.33203125" style="47" customWidth="1"/>
    <col min="6" max="6" width="4.33203125" style="333" customWidth="1"/>
    <col min="7" max="7" width="12.33203125" style="47" customWidth="1"/>
    <col min="8" max="9" width="15.33203125" style="47" customWidth="1"/>
    <col min="10" max="16384" width="11.44140625" style="47"/>
  </cols>
  <sheetData>
    <row r="1" spans="2:9" ht="18" customHeight="1" x14ac:dyDescent="0.4">
      <c r="B1" s="6">
        <v>1</v>
      </c>
      <c r="C1" s="263" t="s">
        <v>274</v>
      </c>
      <c r="D1" s="331"/>
      <c r="E1" s="331"/>
      <c r="F1" s="331"/>
      <c r="G1" s="331"/>
      <c r="H1" s="331"/>
      <c r="I1" s="331"/>
    </row>
    <row r="2" spans="2:9" ht="18.600000000000001" x14ac:dyDescent="0.3">
      <c r="B2" s="6">
        <v>2</v>
      </c>
      <c r="C2" s="46" t="s">
        <v>425</v>
      </c>
      <c r="D2" s="332"/>
      <c r="E2" s="332"/>
      <c r="G2" s="332"/>
    </row>
    <row r="3" spans="2:9" ht="19.2" thickBot="1" x14ac:dyDescent="0.35">
      <c r="B3" s="6">
        <v>3</v>
      </c>
      <c r="C3" s="46" t="s">
        <v>1892</v>
      </c>
      <c r="D3" s="332"/>
      <c r="E3" s="332"/>
      <c r="G3" s="332"/>
    </row>
    <row r="4" spans="2:9" ht="38.4" customHeight="1" thickTop="1" thickBot="1" x14ac:dyDescent="0.35">
      <c r="B4" s="6">
        <v>4</v>
      </c>
      <c r="C4" s="204" t="s">
        <v>273</v>
      </c>
      <c r="D4" s="107" t="s">
        <v>1084</v>
      </c>
      <c r="E4" s="107"/>
      <c r="F4" s="334"/>
      <c r="G4" s="335" t="s">
        <v>271</v>
      </c>
    </row>
    <row r="5" spans="2:9" s="333" customFormat="1" ht="22.5" customHeight="1" thickTop="1" x14ac:dyDescent="0.3">
      <c r="B5" s="6">
        <v>5</v>
      </c>
      <c r="C5" s="656" t="s">
        <v>0</v>
      </c>
      <c r="D5" s="656"/>
      <c r="E5" s="656"/>
      <c r="F5" s="657"/>
      <c r="G5" s="336">
        <f>SUM(G6:G31)</f>
        <v>0</v>
      </c>
      <c r="H5" s="658" t="str">
        <f>IF($G$5=('CUADRO 1'!D5),"","--&gt; ¡VERIFICAR!.  El total no coincide con el total del Cuadro 1.")</f>
        <v/>
      </c>
      <c r="I5" s="658"/>
    </row>
    <row r="6" spans="2:9" s="333" customFormat="1" ht="16.5" customHeight="1" x14ac:dyDescent="0.3">
      <c r="B6" s="6">
        <v>6</v>
      </c>
      <c r="C6" s="418"/>
      <c r="D6" s="337" t="str">
        <f>IFERROR(VLOOKUP(C6,ubicac,2,0),"")</f>
        <v/>
      </c>
      <c r="E6" s="338"/>
      <c r="F6" s="339" t="str">
        <f t="shared" ref="F6:F11" si="0">IF(AND(OR(G6&gt;0),(C6="")),"*",IF(AND(C6&lt;&gt;"",(G6=0)),"***",""))</f>
        <v/>
      </c>
      <c r="G6" s="421"/>
      <c r="H6" s="658"/>
      <c r="I6" s="658"/>
    </row>
    <row r="7" spans="2:9" s="333" customFormat="1" ht="16.5" customHeight="1" x14ac:dyDescent="0.3">
      <c r="B7" s="6">
        <v>7</v>
      </c>
      <c r="C7" s="419"/>
      <c r="D7" s="340" t="str">
        <f t="shared" ref="D7:D31" si="1">IFERROR(VLOOKUP(C7,ubicac,2,0),"")</f>
        <v/>
      </c>
      <c r="E7" s="317" t="str">
        <f>IF(D7="","",IF(OR(D7=D6),"R",""))</f>
        <v/>
      </c>
      <c r="F7" s="341" t="str">
        <f t="shared" si="0"/>
        <v/>
      </c>
      <c r="G7" s="422"/>
      <c r="H7" s="658"/>
      <c r="I7" s="658"/>
    </row>
    <row r="8" spans="2:9" s="333" customFormat="1" ht="16.5" customHeight="1" x14ac:dyDescent="0.3">
      <c r="B8" s="6">
        <v>8</v>
      </c>
      <c r="C8" s="419"/>
      <c r="D8" s="340" t="str">
        <f t="shared" si="1"/>
        <v/>
      </c>
      <c r="E8" s="317" t="str">
        <f>IF(D8="","",IF(OR(D8=D7,D8=D6),"R",""))</f>
        <v/>
      </c>
      <c r="F8" s="341" t="str">
        <f t="shared" si="0"/>
        <v/>
      </c>
      <c r="G8" s="422"/>
      <c r="H8" s="343"/>
      <c r="I8" s="343"/>
    </row>
    <row r="9" spans="2:9" s="333" customFormat="1" ht="16.5" customHeight="1" x14ac:dyDescent="0.3">
      <c r="B9" s="6">
        <v>9</v>
      </c>
      <c r="C9" s="419"/>
      <c r="D9" s="340" t="str">
        <f t="shared" si="1"/>
        <v/>
      </c>
      <c r="E9" s="317" t="str">
        <f>IF(D9="","",IF(OR(D9=D8,D9=D7,D9=D6),"R",""))</f>
        <v/>
      </c>
      <c r="F9" s="341" t="str">
        <f t="shared" si="0"/>
        <v/>
      </c>
      <c r="G9" s="422"/>
      <c r="H9" s="655" t="str">
        <f>IF(OR(F6="*",F7="*",F8="*",F9="*",F10="*",F11="*",F12="*",F13="*",F14="*",F15="*",F16="*",F17="*",F18="*",F19="*",F20="*",F21="*",F22="*",F23="*",F24="*",F25="*",F26="*",F27="*",F28="*",F29="*",F30="*",F31="*"),"* = No ha seleccionado Provincia/Cantón/Distrito","")</f>
        <v/>
      </c>
      <c r="I9" s="655"/>
    </row>
    <row r="10" spans="2:9" s="333" customFormat="1" ht="16.5" customHeight="1" x14ac:dyDescent="0.3">
      <c r="B10" s="6">
        <v>10</v>
      </c>
      <c r="C10" s="419"/>
      <c r="D10" s="340" t="str">
        <f t="shared" si="1"/>
        <v/>
      </c>
      <c r="E10" s="317" t="str">
        <f>IF(D10="","",IF(OR(D10=D9,D10=D8,D10=D7,D10=D6),"R",""))</f>
        <v/>
      </c>
      <c r="F10" s="344" t="str">
        <f t="shared" si="0"/>
        <v/>
      </c>
      <c r="G10" s="422"/>
      <c r="H10" s="655"/>
      <c r="I10" s="655"/>
    </row>
    <row r="11" spans="2:9" s="333" customFormat="1" ht="16.5" customHeight="1" x14ac:dyDescent="0.3">
      <c r="B11" s="6">
        <v>11</v>
      </c>
      <c r="C11" s="419"/>
      <c r="D11" s="340" t="str">
        <f t="shared" si="1"/>
        <v/>
      </c>
      <c r="E11" s="317" t="str">
        <f>IF(D11="","",IF(OR(D11=D10,D11=D9,D11=D8,D11=D7,D11=D6),"R",""))</f>
        <v/>
      </c>
      <c r="F11" s="341" t="str">
        <f t="shared" si="0"/>
        <v/>
      </c>
      <c r="G11" s="422"/>
      <c r="H11" s="655"/>
      <c r="I11" s="655"/>
    </row>
    <row r="12" spans="2:9" s="333" customFormat="1" ht="16.5" customHeight="1" x14ac:dyDescent="0.3">
      <c r="B12" s="6">
        <v>12</v>
      </c>
      <c r="C12" s="419"/>
      <c r="D12" s="340" t="str">
        <f t="shared" si="1"/>
        <v/>
      </c>
      <c r="E12" s="317" t="str">
        <f>IF(D12="","",IF(OR(D12=D11,D12=D10,D12=D9,D12=D8,D12=D7,D12=D6),"R",""))</f>
        <v/>
      </c>
      <c r="F12" s="341" t="str">
        <f t="shared" ref="F12:F18" si="2">IF(AND(OR(G12&gt;0),(C12="")),"*",IF(AND(C12&lt;&gt;"",(G12=0)),"***",""))</f>
        <v/>
      </c>
      <c r="G12" s="422"/>
      <c r="H12" s="499"/>
      <c r="I12" s="343"/>
    </row>
    <row r="13" spans="2:9" s="333" customFormat="1" ht="16.5" customHeight="1" x14ac:dyDescent="0.3">
      <c r="B13" s="6">
        <v>13</v>
      </c>
      <c r="C13" s="419"/>
      <c r="D13" s="340" t="str">
        <f t="shared" si="1"/>
        <v/>
      </c>
      <c r="E13" s="317" t="str">
        <f>IF(D13="","",IF(OR(D13=D12,D13=D11,D13=D10,D13=D9,D13=D8,D13=D7,D13=D6),"R",""))</f>
        <v/>
      </c>
      <c r="F13" s="341" t="str">
        <f t="shared" si="2"/>
        <v/>
      </c>
      <c r="G13" s="422"/>
      <c r="H13" s="655" t="str">
        <f>IF(OR(F6="***",F7="***",F8="***",F9="***",F10="***",F11="***",F12="***",F13="***",F14="***",F15="***",F16="***",F17="***",F18="***",F19="***",F20="***",F21="***",F22="***",F23="***",F24="***",F25="***",F26="***",F27="***",F28="***",F29="***",F30="***",F31="***"),"*** = Digite la matrícula","")</f>
        <v/>
      </c>
      <c r="I13" s="655"/>
    </row>
    <row r="14" spans="2:9" s="333" customFormat="1" ht="16.5" customHeight="1" x14ac:dyDescent="0.3">
      <c r="B14" s="6">
        <v>14</v>
      </c>
      <c r="C14" s="419"/>
      <c r="D14" s="340" t="str">
        <f t="shared" si="1"/>
        <v/>
      </c>
      <c r="E14" s="317" t="str">
        <f>IF(D14="","",IF(OR(D14=D13,D14=D12,D14=D11,D14=D10,D14=D9,D14=D8,D14=D7,D14=D6),"R",""))</f>
        <v/>
      </c>
      <c r="F14" s="341" t="str">
        <f t="shared" si="2"/>
        <v/>
      </c>
      <c r="G14" s="422"/>
      <c r="H14" s="655"/>
      <c r="I14" s="655"/>
    </row>
    <row r="15" spans="2:9" s="333" customFormat="1" ht="16.5" customHeight="1" x14ac:dyDescent="0.3">
      <c r="B15" s="6">
        <v>15</v>
      </c>
      <c r="C15" s="419"/>
      <c r="D15" s="340" t="str">
        <f t="shared" si="1"/>
        <v/>
      </c>
      <c r="E15" s="317" t="str">
        <f>IF(D15="","",IF(OR(D15=D14,D15=D13,D15=D12,D15=D11,D15=D10,D15=D9,D15=D8,D15=D7,D15=D6),"R",""))</f>
        <v/>
      </c>
      <c r="F15" s="341" t="str">
        <f t="shared" si="2"/>
        <v/>
      </c>
      <c r="G15" s="422"/>
      <c r="H15" s="345"/>
      <c r="I15" s="345"/>
    </row>
    <row r="16" spans="2:9" s="333" customFormat="1" ht="16.5" customHeight="1" x14ac:dyDescent="0.3">
      <c r="B16" s="6">
        <v>16</v>
      </c>
      <c r="C16" s="419"/>
      <c r="D16" s="340" t="str">
        <f t="shared" si="1"/>
        <v/>
      </c>
      <c r="E16" s="317" t="str">
        <f>IF(D16="","",IF(OR(D16=D15,D16=D14,D16=D13,D16=D12,D16=D11,D16=D10,D16=D9,D16=D8,D16=D7,D16=D6),"R",""))</f>
        <v/>
      </c>
      <c r="F16" s="341" t="str">
        <f t="shared" si="2"/>
        <v/>
      </c>
      <c r="G16" s="422"/>
      <c r="H16" s="655" t="str">
        <f>IF(OR(E6="R",E7="R",E8="R",E9="R",E10="R",E11="R",E12="R",E13="R",E14="R",E15="R",E16="R",E17="R",E18="R",E19="R",E20="R",E21="R",E22="R",E23="R",E24="R",E25="R",E26="R",E27="R",E28="R",E29="R",E30="R",E31="R"),"R = Líneas repetidas","")</f>
        <v/>
      </c>
      <c r="I16" s="655"/>
    </row>
    <row r="17" spans="2:9" s="333" customFormat="1" ht="16.5" customHeight="1" x14ac:dyDescent="0.3">
      <c r="B17" s="6">
        <v>17</v>
      </c>
      <c r="C17" s="419"/>
      <c r="D17" s="340" t="str">
        <f t="shared" si="1"/>
        <v/>
      </c>
      <c r="E17" s="317" t="str">
        <f>IF(D17="","",IF(OR(D17=D16,D17=D15,D17=D14,D17=D13,D17=D12,D17=D11,D17=D10,D17=D9,D17=D8,D17=D7,D17=D6),"R",""))</f>
        <v/>
      </c>
      <c r="F17" s="341" t="str">
        <f t="shared" si="2"/>
        <v/>
      </c>
      <c r="G17" s="422"/>
      <c r="H17" s="655"/>
      <c r="I17" s="655"/>
    </row>
    <row r="18" spans="2:9" s="333" customFormat="1" ht="16.5" customHeight="1" x14ac:dyDescent="0.3">
      <c r="B18" s="6">
        <v>18</v>
      </c>
      <c r="C18" s="419"/>
      <c r="D18" s="340" t="str">
        <f t="shared" si="1"/>
        <v/>
      </c>
      <c r="E18" s="317" t="str">
        <f>IF(D18="","",IF(OR(D18=D17,D18=D16,D18=D15,D18=D14,D18=D13,D18=D12,D18=D11,D18=D10,D18=D9,D18=D8,D18=D7,D18=D6),"R",""))</f>
        <v/>
      </c>
      <c r="F18" s="341" t="str">
        <f t="shared" si="2"/>
        <v/>
      </c>
      <c r="G18" s="422"/>
      <c r="H18" s="345"/>
      <c r="I18" s="345"/>
    </row>
    <row r="19" spans="2:9" s="333" customFormat="1" ht="16.5" customHeight="1" x14ac:dyDescent="0.3">
      <c r="B19" s="6">
        <v>19</v>
      </c>
      <c r="C19" s="419"/>
      <c r="D19" s="340" t="str">
        <f t="shared" ref="D19:D29" si="3">IFERROR(VLOOKUP(C19,ubicac,2,0),"")</f>
        <v/>
      </c>
      <c r="E19" s="317" t="str">
        <f>IF(D19="","",IF(OR(D19=D18,D19=D17,D19=D16,D19=D15,D19=D14,D19=D13,D19=D12,D19=D11,D19=D10,D19=D9,D19=D8,D19=D7,D19=D6),"R",""))</f>
        <v/>
      </c>
      <c r="F19" s="341" t="str">
        <f t="shared" ref="F19:F29" si="4">IF(AND(OR(G19&gt;0),(C19="")),"*",IF(AND(C19&lt;&gt;"",(G19=0)),"***",""))</f>
        <v/>
      </c>
      <c r="G19" s="422"/>
      <c r="H19" s="500"/>
      <c r="I19" s="500"/>
    </row>
    <row r="20" spans="2:9" s="333" customFormat="1" ht="16.5" customHeight="1" x14ac:dyDescent="0.3">
      <c r="B20" s="6">
        <v>20</v>
      </c>
      <c r="C20" s="419"/>
      <c r="D20" s="340" t="str">
        <f t="shared" si="3"/>
        <v/>
      </c>
      <c r="E20" s="317" t="str">
        <f>IF(D20="","",IF(OR(D20=D19,D20=D18,D20=D17,D20=D16,D20=D15,D20=D14,D20=D13,D20=D12,D20=D11,D20=D10,D20=D9,D20=D8,D20=D7,D20=D6),"R",""))</f>
        <v/>
      </c>
      <c r="F20" s="341" t="str">
        <f t="shared" si="4"/>
        <v/>
      </c>
      <c r="G20" s="422"/>
      <c r="H20" s="345"/>
      <c r="I20" s="345"/>
    </row>
    <row r="21" spans="2:9" s="333" customFormat="1" ht="16.5" customHeight="1" x14ac:dyDescent="0.3">
      <c r="B21" s="6">
        <v>21</v>
      </c>
      <c r="C21" s="419"/>
      <c r="D21" s="340" t="str">
        <f t="shared" si="3"/>
        <v/>
      </c>
      <c r="E21" s="317" t="str">
        <f>IF(D21="","",IF(OR(D21=D20,D21=D19,D21=D18,D21=D17,D21=D16,D21=D15,D21=D14,D21=D13,D21=D12,D21=D11,D21=D10,D21=D9,D21=D8,D21=D7,D21=D6),"R",""))</f>
        <v/>
      </c>
      <c r="F21" s="341" t="str">
        <f t="shared" si="4"/>
        <v/>
      </c>
      <c r="G21" s="422"/>
      <c r="H21" s="345"/>
      <c r="I21" s="345"/>
    </row>
    <row r="22" spans="2:9" s="333" customFormat="1" ht="16.5" customHeight="1" x14ac:dyDescent="0.3">
      <c r="B22" s="6">
        <v>22</v>
      </c>
      <c r="C22" s="419"/>
      <c r="D22" s="340" t="str">
        <f t="shared" si="3"/>
        <v/>
      </c>
      <c r="E22" s="317" t="str">
        <f>IF(D22="","",IF(OR(D22=D21,D22=D20,D22=D19,D22=D18,D22=D17,D22=D16,D22=D15,D22=D14,D22=D13,D22=D12,D22=D11,D22=D10,D22=D9,D22=D8,D22=D7,D22=D6),"R",""))</f>
        <v/>
      </c>
      <c r="F22" s="341" t="str">
        <f t="shared" si="4"/>
        <v/>
      </c>
      <c r="G22" s="422"/>
      <c r="H22" s="345"/>
      <c r="I22" s="345"/>
    </row>
    <row r="23" spans="2:9" s="333" customFormat="1" ht="16.5" customHeight="1" x14ac:dyDescent="0.3">
      <c r="B23" s="6">
        <v>23</v>
      </c>
      <c r="C23" s="419"/>
      <c r="D23" s="340" t="str">
        <f t="shared" si="3"/>
        <v/>
      </c>
      <c r="E23" s="317" t="str">
        <f>IF(D23="","",IF(OR(D23=D22,D23=D21,D23=D20,D23=D19,D23=D18,D23=D17,D23=D16,D23=D15,D23=D14,D23=D13,D23=D12,D23=D11,D23=D10,D23=D9,D23=D8,D23=D7,D23=D6),"R",""))</f>
        <v/>
      </c>
      <c r="F23" s="341" t="str">
        <f t="shared" si="4"/>
        <v/>
      </c>
      <c r="G23" s="422"/>
      <c r="H23" s="345"/>
      <c r="I23" s="345"/>
    </row>
    <row r="24" spans="2:9" s="333" customFormat="1" ht="16.5" customHeight="1" x14ac:dyDescent="0.3">
      <c r="B24" s="6">
        <v>24</v>
      </c>
      <c r="C24" s="419"/>
      <c r="D24" s="340" t="str">
        <f t="shared" si="3"/>
        <v/>
      </c>
      <c r="E24" s="317" t="str">
        <f>IF(D24="","",IF(OR(D24=D23,D24=D22,D24=D21,D24=D20,D24=D19,D24=D18,D24=D17,D24=D16,D24=D15,D24=D14,D24=D13,D24=D12,D24=D11,D24=D10,D24=D9,D24=D8,D24=D7,D24=D6),"R",""))</f>
        <v/>
      </c>
      <c r="F24" s="341" t="str">
        <f t="shared" si="4"/>
        <v/>
      </c>
      <c r="G24" s="422"/>
      <c r="H24" s="346"/>
      <c r="I24" s="346"/>
    </row>
    <row r="25" spans="2:9" s="333" customFormat="1" ht="16.5" customHeight="1" x14ac:dyDescent="0.3">
      <c r="B25" s="6">
        <v>25</v>
      </c>
      <c r="C25" s="419"/>
      <c r="D25" s="340" t="str">
        <f t="shared" si="3"/>
        <v/>
      </c>
      <c r="E25" s="317" t="str">
        <f>IF(D25="","",IF(OR(D25=D24,D25=D23,D25=D22,D25=D21,D25=D20,D25=D19,D25=D18,D25=D17,D25=D16,D25=D15,D25=D14,D25=D13,D25=D12,D25=D11,D25=D10,D25=D9,D25=D8,D25=D7,D25=D6),"R",""))</f>
        <v/>
      </c>
      <c r="F25" s="341" t="str">
        <f t="shared" si="4"/>
        <v/>
      </c>
      <c r="G25" s="422"/>
      <c r="H25" s="346"/>
      <c r="I25" s="346"/>
    </row>
    <row r="26" spans="2:9" s="333" customFormat="1" ht="16.5" customHeight="1" x14ac:dyDescent="0.3">
      <c r="B26" s="6">
        <v>26</v>
      </c>
      <c r="C26" s="419"/>
      <c r="D26" s="340" t="str">
        <f t="shared" si="3"/>
        <v/>
      </c>
      <c r="E26" s="317" t="str">
        <f>IF(D26="","",IF(OR(D26=D25,D26=D24,D26=D23,D26=D22,D26=D21,D26=D20,D26=D19,D26=D18,D26=D17,D26=D16,D26=D15,D26=D14,D26=D13,D26=D12,D26=D11,D26=D10,D26=D9,D26=D8,D26=D7,D26=D6),"R",""))</f>
        <v/>
      </c>
      <c r="F26" s="341" t="str">
        <f t="shared" si="4"/>
        <v/>
      </c>
      <c r="G26" s="422"/>
      <c r="H26" s="346"/>
      <c r="I26" s="346"/>
    </row>
    <row r="27" spans="2:9" s="333" customFormat="1" ht="16.5" customHeight="1" x14ac:dyDescent="0.3">
      <c r="B27" s="6">
        <v>27</v>
      </c>
      <c r="C27" s="419"/>
      <c r="D27" s="340" t="str">
        <f t="shared" si="3"/>
        <v/>
      </c>
      <c r="E27" s="317" t="str">
        <f>IF(D27="","",IF(OR(D27=D26,D27=D25,D27=D24,D27=D23,D27=D22,D27=D21,D27=D20,D27=D19,D27=D18,D27=D17,D27=D16,D27=D15,D27=D14,D27=D13,D27=D12,D27=D11,D27=D10,D27=D9,D27=D8,D27=D7,D27=D6),"R",""))</f>
        <v/>
      </c>
      <c r="F27" s="341" t="str">
        <f t="shared" si="4"/>
        <v/>
      </c>
      <c r="G27" s="422"/>
      <c r="H27" s="346"/>
      <c r="I27" s="346"/>
    </row>
    <row r="28" spans="2:9" ht="16.5" customHeight="1" x14ac:dyDescent="0.3">
      <c r="B28" s="6">
        <v>28</v>
      </c>
      <c r="C28" s="419"/>
      <c r="D28" s="340" t="str">
        <f t="shared" si="3"/>
        <v/>
      </c>
      <c r="E28" s="317" t="str">
        <f>IF(D28="","",IF(OR(D28=D27,D28=D26,D28=D25,D28=D24,D28=D23,D28=D22,D28=D21,D28=D20,D28=D19,D28=D18,D28=D17,D28=D16,D28=D15,D28=D14,D28=D13,D28=D12,D28=D11,D28=D10,D28=D9,D28=D8,D28=D7,D28=D6),"R",""))</f>
        <v/>
      </c>
      <c r="F28" s="341" t="str">
        <f t="shared" si="4"/>
        <v/>
      </c>
      <c r="G28" s="423"/>
      <c r="H28" s="347"/>
      <c r="I28" s="70"/>
    </row>
    <row r="29" spans="2:9" ht="16.5" customHeight="1" x14ac:dyDescent="0.3">
      <c r="B29" s="6">
        <v>29</v>
      </c>
      <c r="C29" s="419"/>
      <c r="D29" s="340" t="str">
        <f t="shared" si="3"/>
        <v/>
      </c>
      <c r="E29" s="317" t="str">
        <f>IF(D29="","",IF(OR(D29=D28,D29=D27,D29=D26,D29=D25,D29=D24,D29=D23,D29=D22,D29=D21,D29=D20,D29=D19,D29=D18,D29=D17,D29=D16,D29=D15,D29=D14,D29=D13,D29=D12,D29=D11,D29=D10,D29=D9,D29=D8,D29=D7,D29=D6),"R",""))</f>
        <v/>
      </c>
      <c r="F29" s="341" t="str">
        <f t="shared" si="4"/>
        <v/>
      </c>
      <c r="G29" s="423"/>
      <c r="H29" s="70"/>
      <c r="I29" s="70"/>
    </row>
    <row r="30" spans="2:9" ht="16.5" customHeight="1" x14ac:dyDescent="0.3">
      <c r="B30" s="6">
        <v>30</v>
      </c>
      <c r="C30" s="419"/>
      <c r="D30" s="340" t="str">
        <f t="shared" si="1"/>
        <v/>
      </c>
      <c r="E30" s="317" t="str">
        <f>IF(D30="","",IF(OR(D30=D29,D30=D28,D30=D27,D30=D26,D30=D25,D30=D24,D30=D23,D30=D22,D30=D21,D30=D20,D30=D19,D30=D18,D30=D17,D30=D16,D30=D15,D30=D14,D30=D13,D30=D12,D30=D11,D30=D10,D30=D9,D30=D8,D30=D7,D30=D6),"R",""))</f>
        <v/>
      </c>
      <c r="F30" s="341" t="str">
        <f>IF(AND(OR(G30&gt;0),(C30="")),"*",IF(AND(C30&lt;&gt;"",(G30=0)),"***",""))</f>
        <v/>
      </c>
      <c r="G30" s="423"/>
      <c r="H30" s="70"/>
      <c r="I30" s="70"/>
    </row>
    <row r="31" spans="2:9" ht="16.5" customHeight="1" thickBot="1" x14ac:dyDescent="0.35">
      <c r="B31" s="6">
        <v>31</v>
      </c>
      <c r="C31" s="420"/>
      <c r="D31" s="348" t="str">
        <f t="shared" si="1"/>
        <v/>
      </c>
      <c r="E31" s="349" t="str">
        <f>IF(D31="","",IF(OR(D31=D30,D31=D29,D31=D28,D31=D27,D31=D26,D31=D25,D31=D24,D31=D23,D31=D22,D31=D21,D31=D20,D31=D19,D31=D18,D31=D17,D31=D16,D31=D15,D31=D14,D31=D13,D31=D12,D31=D11,D31=D10,D31=D9,D31=D8,D31=D7,D31=D6),"R",""))</f>
        <v/>
      </c>
      <c r="F31" s="350" t="str">
        <f>IF(AND(OR(G31&gt;0),(C31="")),"*",IF(AND(C31&lt;&gt;"",(G31=0)),"***",""))</f>
        <v/>
      </c>
      <c r="G31" s="424"/>
      <c r="H31" s="70"/>
      <c r="I31" s="70"/>
    </row>
    <row r="32" spans="2:9" ht="16.5" customHeight="1" thickTop="1" x14ac:dyDescent="0.3">
      <c r="B32" s="6">
        <v>32</v>
      </c>
      <c r="C32" s="26" t="s">
        <v>392</v>
      </c>
      <c r="D32" s="351"/>
      <c r="E32" s="351"/>
      <c r="F32" s="352"/>
      <c r="G32" s="352"/>
    </row>
    <row r="33" spans="2:7" ht="16.5" customHeight="1" x14ac:dyDescent="0.3">
      <c r="B33" s="6">
        <v>33</v>
      </c>
      <c r="C33" s="353"/>
      <c r="D33" s="351"/>
      <c r="E33" s="351"/>
      <c r="F33" s="352"/>
      <c r="G33" s="352"/>
    </row>
    <row r="34" spans="2:7" ht="16.2" x14ac:dyDescent="0.3">
      <c r="B34" s="6">
        <v>34</v>
      </c>
      <c r="C34" s="330" t="s">
        <v>193</v>
      </c>
    </row>
    <row r="35" spans="2:7" ht="15" customHeight="1" x14ac:dyDescent="0.3">
      <c r="B35" s="6">
        <v>35</v>
      </c>
      <c r="C35" s="599"/>
      <c r="D35" s="610"/>
      <c r="E35" s="610"/>
      <c r="F35" s="610"/>
      <c r="G35" s="611"/>
    </row>
    <row r="36" spans="2:7" ht="15" customHeight="1" x14ac:dyDescent="0.3">
      <c r="C36" s="612"/>
      <c r="D36" s="613"/>
      <c r="E36" s="613"/>
      <c r="F36" s="613"/>
      <c r="G36" s="614"/>
    </row>
    <row r="37" spans="2:7" ht="15" customHeight="1" x14ac:dyDescent="0.3">
      <c r="C37" s="612"/>
      <c r="D37" s="613"/>
      <c r="E37" s="613"/>
      <c r="F37" s="613"/>
      <c r="G37" s="614"/>
    </row>
    <row r="38" spans="2:7" ht="18" customHeight="1" x14ac:dyDescent="0.3">
      <c r="C38" s="615"/>
      <c r="D38" s="616"/>
      <c r="E38" s="616"/>
      <c r="F38" s="616"/>
      <c r="G38" s="617"/>
    </row>
  </sheetData>
  <sheetProtection algorithmName="SHA-512" hashValue="BhnTNPjeubFXsgn0M51ZXEz4A4ftyx6T+Iq9jlAjKAhAT/PAsBNrKvFB+S5olppj2Utxy5LJ1gHrN0RoG0QNmA==" saltValue="siTbYgC1Dsl4TgZHEtxnBA==" spinCount="100000" sheet="1" objects="1" scenarios="1" insertRows="0" deleteRows="0" sort="0" autoFilter="0" pivotTables="0"/>
  <mergeCells count="6">
    <mergeCell ref="H13:I14"/>
    <mergeCell ref="H9:I11"/>
    <mergeCell ref="C35:G38"/>
    <mergeCell ref="C5:F5"/>
    <mergeCell ref="H5:I7"/>
    <mergeCell ref="H16:I17"/>
  </mergeCells>
  <conditionalFormatting sqref="F6:F31">
    <cfRule type="cellIs" dxfId="48" priority="6" operator="equal">
      <formula>"Error!"</formula>
    </cfRule>
  </conditionalFormatting>
  <conditionalFormatting sqref="G5">
    <cfRule type="cellIs" dxfId="47" priority="7" operator="equal">
      <formula>0</formula>
    </cfRule>
  </conditionalFormatting>
  <conditionalFormatting sqref="H5:I7">
    <cfRule type="notContainsBlanks" dxfId="46" priority="1">
      <formula>LEN(TRIM(H5))&gt;0</formula>
    </cfRule>
  </conditionalFormatting>
  <conditionalFormatting sqref="H9:I11">
    <cfRule type="notContainsBlanks" dxfId="45" priority="2">
      <formula>LEN(TRIM(H9))&gt;0</formula>
    </cfRule>
  </conditionalFormatting>
  <conditionalFormatting sqref="H13:I14">
    <cfRule type="notContainsBlanks" dxfId="44" priority="3">
      <formula>LEN(TRIM(H13))&gt;0</formula>
    </cfRule>
  </conditionalFormatting>
  <conditionalFormatting sqref="H16:I17">
    <cfRule type="notContainsBlanks" dxfId="43" priority="4">
      <formula>LEN(TRIM(H16))&gt;0</formula>
    </cfRule>
  </conditionalFormatting>
  <dataValidations count="2">
    <dataValidation type="list" allowBlank="1" showInputMessage="1" showErrorMessage="1" sqref="C6:C31" xr:uid="{00000000-0002-0000-0A00-000000000000}">
      <formula1>ubic</formula1>
    </dataValidation>
    <dataValidation type="whole" operator="greaterThanOrEqual" allowBlank="1" showInputMessage="1" showErrorMessage="1" sqref="G5:G31" xr:uid="{00000000-0002-0000-0A00-000001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83" orientation="landscape" r:id="rId1"/>
  <headerFooter scaleWithDoc="0">
    <oddHeader>&amp;C&amp;G</oddHeader>
    <oddFooter>&amp;R&amp;"Gentium Basic,Normal"&amp;A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21</vt:i4>
      </vt:variant>
      <vt:variant>
        <vt:lpstr>Rangos con nombre</vt:lpstr>
      </vt:variant>
      <vt:variant>
        <vt:i4>52</vt:i4>
      </vt:variant>
    </vt:vector>
  </HeadingPairs>
  <TitlesOfParts>
    <vt:vector size="73" baseType="lpstr">
      <vt:lpstr>ubicacion</vt:lpstr>
      <vt:lpstr>Hoja2</vt:lpstr>
      <vt:lpstr>Colegios</vt:lpstr>
      <vt:lpstr>Datos del Centro</vt:lpstr>
      <vt:lpstr>CUADRO 1</vt:lpstr>
      <vt:lpstr>CUADRO 2</vt:lpstr>
      <vt:lpstr>CUADRO 3</vt:lpstr>
      <vt:lpstr>CUADRO 4</vt:lpstr>
      <vt:lpstr>CUADRO 5</vt:lpstr>
      <vt:lpstr>CUADRO 6</vt:lpstr>
      <vt:lpstr>CUADRO 7</vt:lpstr>
      <vt:lpstr>RenCT</vt:lpstr>
      <vt:lpstr>CUADRO 8</vt:lpstr>
      <vt:lpstr>CUADRO 9</vt:lpstr>
      <vt:lpstr>CUADRO 10</vt:lpstr>
      <vt:lpstr>CUADRO 11</vt:lpstr>
      <vt:lpstr>CUADRO 12</vt:lpstr>
      <vt:lpstr>CUADRO 13</vt:lpstr>
      <vt:lpstr>CUADRO 14</vt:lpstr>
      <vt:lpstr>CUADRO 15</vt:lpstr>
      <vt:lpstr>CUADRO 16</vt:lpstr>
      <vt:lpstr>AGUIRRE</vt:lpstr>
      <vt:lpstr>ALAJUELA</vt:lpstr>
      <vt:lpstr>aplazados</vt:lpstr>
      <vt:lpstr>'CUADRO 1'!Área_de_impresión</vt:lpstr>
      <vt:lpstr>'CUADRO 10'!Área_de_impresión</vt:lpstr>
      <vt:lpstr>'CUADRO 11'!Área_de_impresión</vt:lpstr>
      <vt:lpstr>'CUADRO 12'!Área_de_impresión</vt:lpstr>
      <vt:lpstr>'CUADRO 13'!Área_de_impresión</vt:lpstr>
      <vt:lpstr>'CUADRO 14'!Área_de_impresión</vt:lpstr>
      <vt:lpstr>'CUADRO 15'!Área_de_impresión</vt:lpstr>
      <vt:lpstr>'CUADRO 16'!Área_de_impresión</vt:lpstr>
      <vt:lpstr>'CUADRO 2'!Área_de_impresión</vt:lpstr>
      <vt:lpstr>'CUADRO 3'!Área_de_impresión</vt:lpstr>
      <vt:lpstr>'CUADRO 4'!Área_de_impresión</vt:lpstr>
      <vt:lpstr>'CUADRO 5'!Área_de_impresión</vt:lpstr>
      <vt:lpstr>'CUADRO 6'!Área_de_impresión</vt:lpstr>
      <vt:lpstr>'CUADRO 7'!Área_de_impresión</vt:lpstr>
      <vt:lpstr>'CUADRO 8'!Área_de_impresión</vt:lpstr>
      <vt:lpstr>'CUADRO 9'!Área_de_impresión</vt:lpstr>
      <vt:lpstr>'Datos del Centro'!Área_de_impresión</vt:lpstr>
      <vt:lpstr>CAÑAS</vt:lpstr>
      <vt:lpstr>CARTAGO</vt:lpstr>
      <vt:lpstr>COTO</vt:lpstr>
      <vt:lpstr>DESAMPARADOS</vt:lpstr>
      <vt:lpstr>GRANDE_DE_TERRABA</vt:lpstr>
      <vt:lpstr>GUAPILES</vt:lpstr>
      <vt:lpstr>HEREDIA</vt:lpstr>
      <vt:lpstr>LIBERIA</vt:lpstr>
      <vt:lpstr>LIMON</vt:lpstr>
      <vt:lpstr>LOS_SANTOS</vt:lpstr>
      <vt:lpstr>marca</vt:lpstr>
      <vt:lpstr>NICOYA</vt:lpstr>
      <vt:lpstr>OCCIDENTE</vt:lpstr>
      <vt:lpstr>PENINSULAR</vt:lpstr>
      <vt:lpstr>PEREZ_ZELEDON</vt:lpstr>
      <vt:lpstr>prov</vt:lpstr>
      <vt:lpstr>PUNTARENAS</vt:lpstr>
      <vt:lpstr>PURISCAL</vt:lpstr>
      <vt:lpstr>REGION</vt:lpstr>
      <vt:lpstr>SAN_CARLOS</vt:lpstr>
      <vt:lpstr>SAN_JOSE_CENTRAL</vt:lpstr>
      <vt:lpstr>SAN_JOSE_NORTE</vt:lpstr>
      <vt:lpstr>SAN_JOSE_OESTE</vt:lpstr>
      <vt:lpstr>SANTA_CRUZ</vt:lpstr>
      <vt:lpstr>SARAPIQUI</vt:lpstr>
      <vt:lpstr>sino</vt:lpstr>
      <vt:lpstr>sino1</vt:lpstr>
      <vt:lpstr>SULA</vt:lpstr>
      <vt:lpstr>TURRIALBA</vt:lpstr>
      <vt:lpstr>ubic</vt:lpstr>
      <vt:lpstr>ubicac</vt:lpstr>
      <vt:lpstr>ZONA_NORTE_NORTE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dbrenes</dc:creator>
  <cp:lastModifiedBy>Dixie Brenes Vindas</cp:lastModifiedBy>
  <cp:lastPrinted>2026-03-23T21:50:00Z</cp:lastPrinted>
  <dcterms:created xsi:type="dcterms:W3CDTF">2011-05-27T17:11:21Z</dcterms:created>
  <dcterms:modified xsi:type="dcterms:W3CDTF">2026-03-23T21:50:13Z</dcterms:modified>
</cp:coreProperties>
</file>