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C0178934-40CC-4AF3-81C9-FEBBDFB8C8D8}" xr6:coauthVersionLast="47" xr6:coauthVersionMax="47" xr10:uidLastSave="{00000000-0000-0000-0000-000000000000}"/>
  <workbookProtection workbookAlgorithmName="SHA-512" workbookHashValue="BjjcsTfFhlEB7PHmJeTuzz7zqmdgNC42UEQ3+WVBXDuawICSQOtCRCGtz0clujOyhjHKCSe0P66DZGe3lNL0Sw==" workbookSaltValue="Aadeb0eCA6L/YVLdNtGl7Q==" workbookSpinCount="100000" lockStructure="1"/>
  <bookViews>
    <workbookView xWindow="28692" yWindow="-108" windowWidth="29016" windowHeight="15696" tabRatio="792" firstSheet="2" activeTab="3" xr2:uid="{00000000-000D-0000-FFFF-FFFF00000000}"/>
  </bookViews>
  <sheets>
    <sheet name="ubicacion" sheetId="80" state="hidden" r:id="rId1"/>
    <sheet name="Códigos Portada" sheetId="27" state="hidden" r:id="rId2"/>
    <sheet name="Códigos" sheetId="89" r:id="rId3"/>
    <sheet name="Datos del Servicio" sheetId="69" r:id="rId4"/>
    <sheet name="CUADRO 1" sheetId="62" r:id="rId5"/>
    <sheet name="CUADRO 2" sheetId="82" r:id="rId6"/>
    <sheet name="CUADRO 3" sheetId="74" r:id="rId7"/>
    <sheet name="CUADRO 4" sheetId="75" r:id="rId8"/>
    <sheet name="CUADRO 5" sheetId="76" r:id="rId9"/>
    <sheet name="CUADRO 6" sheetId="77" r:id="rId10"/>
    <sheet name="CUADRO 7" sheetId="78" r:id="rId11"/>
  </sheets>
  <definedNames>
    <definedName name="_xlnm._FilterDatabase" localSheetId="1" hidden="1">'Códigos Portada'!$A$2:$AN$198</definedName>
    <definedName name="_xlnm.Print_Area" localSheetId="4">'CUADRO 1'!$C$1:$H$23</definedName>
    <definedName name="_xlnm.Print_Area" localSheetId="5">'CUADRO 2'!$C$1:$R$25</definedName>
    <definedName name="_xlnm.Print_Area" localSheetId="6">'CUADRO 3'!$C$1:$I$39</definedName>
    <definedName name="_xlnm.Print_Area" localSheetId="7">'CUADRO 4'!$C$1:$N$41</definedName>
    <definedName name="_xlnm.Print_Area" localSheetId="8">'CUADRO 5'!$C$1:$K$18</definedName>
    <definedName name="_xlnm.Print_Area" localSheetId="9">'CUADRO 6'!$C$1:$J$40</definedName>
    <definedName name="_xlnm.Print_Area" localSheetId="10">'CUADRO 7'!$C$1:$K$33</definedName>
    <definedName name="_xlnm.Print_Area" localSheetId="3">'Datos del Servicio'!$C$1:$F$34</definedName>
    <definedName name="datos">'Códigos Portada'!$A$3:$W$197</definedName>
    <definedName name="dependencia">ubicacion!$H$5:$H$7</definedName>
    <definedName name="prov">ubicacion!$A$1:$B$493</definedName>
    <definedName name="servic">'Datos del Servicio'!#REF!</definedName>
    <definedName name="sino">ubicacion!$H$1:$H$2</definedName>
    <definedName name="_xlnm.Print_Titles" localSheetId="6">'CUADRO 3'!$4:$4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62" l="1"/>
  <c r="F7" i="62"/>
  <c r="E7" i="62"/>
  <c r="D7" i="62" s="1"/>
  <c r="G6" i="62"/>
  <c r="G5" i="62" s="1"/>
  <c r="F6" i="62"/>
  <c r="E6" i="62"/>
  <c r="E5" i="62" s="1"/>
  <c r="D16" i="62"/>
  <c r="H16" i="62" s="1"/>
  <c r="D15" i="62"/>
  <c r="H15" i="62" s="1"/>
  <c r="G14" i="62"/>
  <c r="F14" i="62"/>
  <c r="E14" i="62"/>
  <c r="D14" i="62"/>
  <c r="D13" i="62"/>
  <c r="H13" i="62" s="1"/>
  <c r="D12" i="62"/>
  <c r="H12" i="62" s="1"/>
  <c r="G11" i="62"/>
  <c r="F11" i="62"/>
  <c r="E11" i="62"/>
  <c r="D11" i="62" s="1"/>
  <c r="G8" i="62"/>
  <c r="F8" i="62"/>
  <c r="E8" i="62"/>
  <c r="D8" i="62" s="1"/>
  <c r="D10" i="62"/>
  <c r="H10" i="62" s="1"/>
  <c r="D9" i="62"/>
  <c r="H9" i="62" s="1"/>
  <c r="D6" i="62" l="1"/>
  <c r="F5" i="62"/>
  <c r="I10" i="89" l="1" a="1"/>
  <c r="I10" i="89" s="1"/>
  <c r="E6" i="82" l="1"/>
  <c r="P16" i="82" l="1"/>
  <c r="M16" i="82"/>
  <c r="J16" i="82"/>
  <c r="G16" i="82"/>
  <c r="F16" i="82"/>
  <c r="E16" i="82"/>
  <c r="P15" i="82"/>
  <c r="M15" i="82"/>
  <c r="J15" i="82"/>
  <c r="G15" i="82"/>
  <c r="F15" i="82"/>
  <c r="E15" i="82"/>
  <c r="P14" i="82"/>
  <c r="M14" i="82"/>
  <c r="J14" i="82"/>
  <c r="G14" i="82"/>
  <c r="F14" i="82"/>
  <c r="E14" i="82"/>
  <c r="D14" i="82"/>
  <c r="P13" i="82"/>
  <c r="M13" i="82"/>
  <c r="J13" i="82"/>
  <c r="G13" i="82"/>
  <c r="F13" i="82"/>
  <c r="D13" i="82" s="1"/>
  <c r="E13" i="82"/>
  <c r="P12" i="82"/>
  <c r="M12" i="82"/>
  <c r="J12" i="82"/>
  <c r="G12" i="82"/>
  <c r="F12" i="82"/>
  <c r="E12" i="82"/>
  <c r="D12" i="82"/>
  <c r="P11" i="82"/>
  <c r="M11" i="82"/>
  <c r="J11" i="82"/>
  <c r="G11" i="82"/>
  <c r="F11" i="82"/>
  <c r="E11" i="82"/>
  <c r="D11" i="82"/>
  <c r="P10" i="82"/>
  <c r="M10" i="82"/>
  <c r="J10" i="82"/>
  <c r="G10" i="82"/>
  <c r="F10" i="82"/>
  <c r="E10" i="82"/>
  <c r="D10" i="82"/>
  <c r="P9" i="82"/>
  <c r="M9" i="82"/>
  <c r="J9" i="82"/>
  <c r="G9" i="82"/>
  <c r="F9" i="82"/>
  <c r="E9" i="82"/>
  <c r="P8" i="82"/>
  <c r="M8" i="82"/>
  <c r="J8" i="82"/>
  <c r="G8" i="82"/>
  <c r="F8" i="82"/>
  <c r="E8" i="82"/>
  <c r="D8" i="82"/>
  <c r="P7" i="82"/>
  <c r="M7" i="82"/>
  <c r="J7" i="82"/>
  <c r="G7" i="82"/>
  <c r="F7" i="82"/>
  <c r="E7" i="82"/>
  <c r="D7" i="82"/>
  <c r="P6" i="82"/>
  <c r="M6" i="82"/>
  <c r="J6" i="82"/>
  <c r="G6" i="82"/>
  <c r="F6" i="82"/>
  <c r="R17" i="82" s="1"/>
  <c r="R5" i="82"/>
  <c r="Q5" i="82"/>
  <c r="O5" i="82"/>
  <c r="N5" i="82"/>
  <c r="M5" i="82"/>
  <c r="L5" i="82"/>
  <c r="K5" i="82"/>
  <c r="J5" i="82"/>
  <c r="I5" i="82"/>
  <c r="H5" i="82"/>
  <c r="G5" i="82" s="1"/>
  <c r="D15" i="82" l="1"/>
  <c r="D16" i="82"/>
  <c r="D9" i="82"/>
  <c r="P5" i="82"/>
  <c r="D6" i="82"/>
  <c r="E5" i="82"/>
  <c r="Q17" i="82"/>
  <c r="P18" i="82" s="1"/>
  <c r="F5" i="82"/>
  <c r="D5" i="82" l="1"/>
  <c r="E26" i="78" l="1"/>
  <c r="D26" i="78" s="1"/>
  <c r="E25" i="78"/>
  <c r="D25" i="78" s="1"/>
  <c r="E24" i="78"/>
  <c r="D24" i="78"/>
  <c r="E23" i="78"/>
  <c r="D23" i="78"/>
  <c r="E22" i="78"/>
  <c r="D22" i="78"/>
  <c r="E21" i="78"/>
  <c r="D21" i="78"/>
  <c r="E20" i="78"/>
  <c r="D20" i="78" s="1"/>
  <c r="E19" i="78"/>
  <c r="D19" i="78" s="1"/>
  <c r="E18" i="78"/>
  <c r="D18" i="78"/>
  <c r="E17" i="78"/>
  <c r="D17" i="78"/>
  <c r="E15" i="78"/>
  <c r="D15" i="78"/>
  <c r="E14" i="78"/>
  <c r="D14" i="78" s="1"/>
  <c r="E13" i="78"/>
  <c r="D13" i="78"/>
  <c r="E12" i="78"/>
  <c r="D12" i="78" s="1"/>
  <c r="E11" i="78"/>
  <c r="D11" i="78"/>
  <c r="E10" i="78"/>
  <c r="D10" i="78"/>
  <c r="E9" i="78"/>
  <c r="D9" i="78"/>
  <c r="E8" i="78"/>
  <c r="D8" i="78" s="1"/>
  <c r="E6" i="78"/>
  <c r="D6" i="78" s="1"/>
  <c r="D10" i="69" l="1" a="1"/>
  <c r="D10" i="69" s="1"/>
  <c r="F11" i="74"/>
  <c r="D11" i="74"/>
  <c r="E11" i="74" s="1"/>
  <c r="D7" i="69" a="1"/>
  <c r="D7" i="69" s="1"/>
  <c r="D8" i="69" a="1"/>
  <c r="D8" i="69" s="1"/>
  <c r="D6" i="69" a="1"/>
  <c r="D6" i="69" s="1"/>
  <c r="I11" i="89" a="1"/>
  <c r="I11" i="89" s="1"/>
  <c r="A185" i="27"/>
  <c r="A90" i="27"/>
  <c r="A6" i="27"/>
  <c r="A186" i="27"/>
  <c r="A39" i="27"/>
  <c r="A150" i="27"/>
  <c r="A198" i="27"/>
  <c r="A193" i="27"/>
  <c r="A196" i="27"/>
  <c r="A190" i="27"/>
  <c r="A191" i="27"/>
  <c r="A188" i="27"/>
  <c r="A120" i="27"/>
  <c r="A192" i="27"/>
  <c r="A189" i="27"/>
  <c r="A138" i="27"/>
  <c r="A197" i="27"/>
  <c r="A184" i="27"/>
  <c r="A45" i="27"/>
  <c r="A183" i="27"/>
  <c r="A194" i="27"/>
  <c r="A86" i="27"/>
  <c r="A103" i="27"/>
  <c r="A166" i="27"/>
  <c r="A165" i="27"/>
  <c r="A52" i="27"/>
  <c r="A54" i="27"/>
  <c r="A128" i="27"/>
  <c r="A129" i="27"/>
  <c r="A53" i="27"/>
  <c r="A113" i="27"/>
  <c r="A88" i="27"/>
  <c r="A49" i="27"/>
  <c r="A142" i="27"/>
  <c r="A87" i="27"/>
  <c r="A133" i="27"/>
  <c r="A61" i="27"/>
  <c r="A182" i="27"/>
  <c r="A164" i="27"/>
  <c r="A38" i="27"/>
  <c r="A177" i="27"/>
  <c r="A180" i="27"/>
  <c r="A100" i="27"/>
  <c r="A99" i="27"/>
  <c r="A179" i="27"/>
  <c r="A32" i="27"/>
  <c r="A175" i="27"/>
  <c r="A85" i="27"/>
  <c r="A149" i="27"/>
  <c r="A60" i="27"/>
  <c r="A181" i="27"/>
  <c r="A94" i="27"/>
  <c r="A37" i="27"/>
  <c r="A36" i="27"/>
  <c r="A51" i="27"/>
  <c r="A50" i="27"/>
  <c r="A101" i="27"/>
  <c r="A40" i="27"/>
  <c r="A169" i="27"/>
  <c r="A172" i="27"/>
  <c r="A112" i="27"/>
  <c r="A146" i="27"/>
  <c r="A132" i="27"/>
  <c r="A35" i="27"/>
  <c r="A98" i="27"/>
  <c r="A147" i="27"/>
  <c r="A157" i="27"/>
  <c r="A148" i="27"/>
  <c r="A163" i="27"/>
  <c r="A125" i="27"/>
  <c r="A126" i="27"/>
  <c r="A84" i="27"/>
  <c r="A83" i="27"/>
  <c r="A127" i="27"/>
  <c r="A34" i="27"/>
  <c r="A82" i="27"/>
  <c r="A109" i="27"/>
  <c r="A110" i="27"/>
  <c r="A81" i="27"/>
  <c r="A77" i="27"/>
  <c r="A187" i="27"/>
  <c r="A123" i="27"/>
  <c r="A31" i="27"/>
  <c r="A156" i="27"/>
  <c r="A153" i="27"/>
  <c r="A145" i="27"/>
  <c r="A174" i="27"/>
  <c r="A28" i="27"/>
  <c r="A33" i="27"/>
  <c r="A30" i="27"/>
  <c r="A48" i="27"/>
  <c r="A162" i="27"/>
  <c r="A47" i="27"/>
  <c r="A29" i="27"/>
  <c r="A27" i="27"/>
  <c r="A76" i="27"/>
  <c r="A122" i="27"/>
  <c r="A93" i="27"/>
  <c r="A121" i="27"/>
  <c r="A167" i="27"/>
  <c r="A108" i="27"/>
  <c r="A46" i="27"/>
  <c r="A137" i="27"/>
  <c r="A119" i="27"/>
  <c r="A80" i="27"/>
  <c r="A79" i="27"/>
  <c r="A78" i="27"/>
  <c r="A41" i="27"/>
  <c r="A26" i="27"/>
  <c r="A111" i="27"/>
  <c r="A124" i="27"/>
  <c r="A170" i="27"/>
  <c r="A168" i="27"/>
  <c r="A161" i="27"/>
  <c r="A160" i="27"/>
  <c r="A159" i="27"/>
  <c r="A158" i="27"/>
  <c r="A151" i="27"/>
  <c r="A152" i="27"/>
  <c r="A154" i="27"/>
  <c r="A155" i="27"/>
  <c r="A171" i="27"/>
  <c r="A144" i="27"/>
  <c r="A143" i="27"/>
  <c r="A140" i="27"/>
  <c r="A141" i="27"/>
  <c r="A139" i="27"/>
  <c r="A173" i="27"/>
  <c r="A136" i="27"/>
  <c r="A135" i="27"/>
  <c r="A134" i="27"/>
  <c r="A131" i="27"/>
  <c r="A117" i="27"/>
  <c r="A130" i="27"/>
  <c r="A118" i="27"/>
  <c r="A195" i="27"/>
  <c r="A116" i="27"/>
  <c r="A115" i="27"/>
  <c r="A114" i="27"/>
  <c r="A105" i="27"/>
  <c r="A104" i="27"/>
  <c r="A107" i="27"/>
  <c r="A106" i="27"/>
  <c r="A102" i="27"/>
  <c r="A97" i="27"/>
  <c r="A96" i="27"/>
  <c r="A95" i="27"/>
  <c r="A92" i="27"/>
  <c r="A89" i="27"/>
  <c r="A178" i="27"/>
  <c r="A91" i="27"/>
  <c r="A64" i="27"/>
  <c r="A65" i="27"/>
  <c r="A67" i="27"/>
  <c r="A71" i="27"/>
  <c r="A70" i="27"/>
  <c r="A63" i="27"/>
  <c r="A74" i="27"/>
  <c r="A75" i="27"/>
  <c r="A69" i="27"/>
  <c r="A68" i="27"/>
  <c r="A62" i="27"/>
  <c r="A73" i="27"/>
  <c r="A72" i="27"/>
  <c r="A66" i="27"/>
  <c r="A59" i="27"/>
  <c r="A57" i="27"/>
  <c r="A56" i="27"/>
  <c r="A58" i="27"/>
  <c r="A55" i="27"/>
  <c r="A25" i="27"/>
  <c r="A24" i="27"/>
  <c r="A22" i="27"/>
  <c r="A14" i="27"/>
  <c r="A12" i="27"/>
  <c r="A8" i="27"/>
  <c r="A3" i="27"/>
  <c r="A42" i="27"/>
  <c r="A176" i="27"/>
  <c r="A23" i="27"/>
  <c r="A18" i="27"/>
  <c r="A17" i="27"/>
  <c r="A10" i="27"/>
  <c r="A9" i="27"/>
  <c r="A44" i="27"/>
  <c r="A43" i="27"/>
  <c r="A21" i="27"/>
  <c r="A20" i="27"/>
  <c r="A13" i="27"/>
  <c r="A15" i="27"/>
  <c r="A11" i="27"/>
  <c r="A19" i="27"/>
  <c r="A7" i="27"/>
  <c r="A4" i="27"/>
  <c r="A5" i="27"/>
  <c r="A16" i="27"/>
  <c r="D26" i="69" l="1" a="1"/>
  <c r="D26" i="69" s="1"/>
  <c r="F5" i="69"/>
  <c r="D24" i="69" a="1"/>
  <c r="D24" i="69" s="1"/>
  <c r="D18" i="69" a="1"/>
  <c r="D18" i="69" s="1"/>
  <c r="D19" i="69" a="1"/>
  <c r="D19" i="69" s="1"/>
  <c r="D21" i="69" a="1"/>
  <c r="D21" i="69" s="1"/>
  <c r="D25" i="69" a="1"/>
  <c r="D25" i="69" s="1"/>
  <c r="D22" i="69" a="1"/>
  <c r="D22" i="69" s="1"/>
  <c r="D13" i="69" a="1"/>
  <c r="D13" i="69" s="1"/>
  <c r="D12" i="69" a="1"/>
  <c r="D12" i="69" s="1"/>
  <c r="D20" i="69" l="1"/>
  <c r="G17" i="77" l="1"/>
  <c r="F17" i="77"/>
  <c r="D35" i="75" l="1"/>
  <c r="D34" i="75"/>
  <c r="D33" i="75"/>
  <c r="D32" i="75"/>
  <c r="D31" i="75"/>
  <c r="D30" i="75"/>
  <c r="D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8" i="75"/>
  <c r="D7" i="75"/>
  <c r="N14" i="75" l="1"/>
  <c r="K35" i="75" l="1"/>
  <c r="H35" i="75"/>
  <c r="E35" i="75"/>
  <c r="K34" i="75"/>
  <c r="H34" i="75"/>
  <c r="E34" i="75"/>
  <c r="K33" i="75"/>
  <c r="H33" i="75"/>
  <c r="E33" i="75"/>
  <c r="K32" i="75"/>
  <c r="H32" i="75"/>
  <c r="E32" i="75"/>
  <c r="K31" i="75"/>
  <c r="H31" i="75"/>
  <c r="E31" i="75"/>
  <c r="K30" i="75"/>
  <c r="H30" i="75"/>
  <c r="E30" i="75"/>
  <c r="K29" i="75"/>
  <c r="H29" i="75"/>
  <c r="E29" i="75"/>
  <c r="K28" i="75"/>
  <c r="H28" i="75"/>
  <c r="E28" i="75"/>
  <c r="K27" i="75"/>
  <c r="H27" i="75"/>
  <c r="E27" i="75"/>
  <c r="K26" i="75"/>
  <c r="H26" i="75"/>
  <c r="E26" i="75"/>
  <c r="K25" i="75"/>
  <c r="H25" i="75"/>
  <c r="E25" i="75"/>
  <c r="K24" i="75"/>
  <c r="H24" i="75"/>
  <c r="E24" i="75"/>
  <c r="K23" i="75"/>
  <c r="H23" i="75"/>
  <c r="E23" i="75"/>
  <c r="K22" i="75"/>
  <c r="H22" i="75"/>
  <c r="E22" i="75"/>
  <c r="K21" i="75"/>
  <c r="H21" i="75"/>
  <c r="E21" i="75"/>
  <c r="K20" i="75"/>
  <c r="H20" i="75"/>
  <c r="E20" i="75"/>
  <c r="K19" i="75"/>
  <c r="H19" i="75"/>
  <c r="E19" i="75"/>
  <c r="K18" i="75"/>
  <c r="H18" i="75"/>
  <c r="E18" i="75"/>
  <c r="K17" i="75"/>
  <c r="H17" i="75"/>
  <c r="E17" i="75"/>
  <c r="K16" i="75"/>
  <c r="H16" i="75"/>
  <c r="E16" i="75"/>
  <c r="K15" i="75"/>
  <c r="H15" i="75"/>
  <c r="E15" i="75"/>
  <c r="K14" i="75"/>
  <c r="H14" i="75"/>
  <c r="E14" i="75"/>
  <c r="K13" i="75"/>
  <c r="H13" i="75"/>
  <c r="E13" i="75"/>
  <c r="K12" i="75"/>
  <c r="H12" i="75"/>
  <c r="E12" i="75"/>
  <c r="K11" i="75"/>
  <c r="H11" i="75"/>
  <c r="E11" i="75"/>
  <c r="K10" i="75"/>
  <c r="H10" i="75"/>
  <c r="E10" i="75"/>
  <c r="K9" i="75"/>
  <c r="H9" i="75"/>
  <c r="E9" i="75"/>
  <c r="K8" i="75"/>
  <c r="H8" i="75"/>
  <c r="E8" i="75"/>
  <c r="K7" i="75"/>
  <c r="H7" i="75"/>
  <c r="E7" i="75"/>
  <c r="M6" i="75"/>
  <c r="L6" i="75"/>
  <c r="J6" i="75"/>
  <c r="I6" i="75"/>
  <c r="G6" i="75"/>
  <c r="F6" i="75"/>
  <c r="E6" i="75" l="1"/>
  <c r="H6" i="75"/>
  <c r="K6" i="75"/>
  <c r="F32" i="74"/>
  <c r="F31" i="74"/>
  <c r="F30" i="74"/>
  <c r="F29" i="74"/>
  <c r="F28" i="74"/>
  <c r="F27" i="74"/>
  <c r="F26" i="74"/>
  <c r="F25" i="74"/>
  <c r="F24" i="74"/>
  <c r="F23" i="74"/>
  <c r="F22" i="74"/>
  <c r="F21" i="74"/>
  <c r="F20" i="74"/>
  <c r="F19" i="74"/>
  <c r="F18" i="74"/>
  <c r="F17" i="74"/>
  <c r="F16" i="74"/>
  <c r="F15" i="74"/>
  <c r="F14" i="74"/>
  <c r="F13" i="74"/>
  <c r="F12" i="74"/>
  <c r="F10" i="74"/>
  <c r="F9" i="74"/>
  <c r="F8" i="74"/>
  <c r="F7" i="74"/>
  <c r="F6" i="74"/>
  <c r="H15" i="74" l="1"/>
  <c r="H10" i="74"/>
  <c r="F17" i="82"/>
  <c r="E17" i="82"/>
  <c r="G18" i="82" l="1"/>
  <c r="D6" i="75"/>
  <c r="N6" i="75" s="1"/>
  <c r="D5" i="62"/>
  <c r="D12" i="74" l="1"/>
  <c r="E12" i="74" s="1"/>
  <c r="D13" i="74"/>
  <c r="E13" i="74" s="1"/>
  <c r="D14" i="74"/>
  <c r="E14" i="74" s="1"/>
  <c r="D15" i="74"/>
  <c r="E15" i="74" s="1"/>
  <c r="D16" i="74"/>
  <c r="E16" i="74" s="1"/>
  <c r="D17" i="74"/>
  <c r="E17" i="74" s="1"/>
  <c r="D18" i="74"/>
  <c r="E18" i="74" s="1"/>
  <c r="D19" i="74"/>
  <c r="E19" i="74" s="1"/>
  <c r="D20" i="74"/>
  <c r="E20" i="74" s="1"/>
  <c r="D21" i="74"/>
  <c r="E21" i="74" s="1"/>
  <c r="D22" i="74"/>
  <c r="E22" i="74" s="1"/>
  <c r="D23" i="74"/>
  <c r="E23" i="74" s="1"/>
  <c r="D24" i="74"/>
  <c r="E24" i="74" s="1"/>
  <c r="D25" i="74"/>
  <c r="E25" i="74" s="1"/>
  <c r="D26" i="74"/>
  <c r="E26" i="74" s="1"/>
  <c r="D27" i="74"/>
  <c r="E27" i="74" s="1"/>
  <c r="D28" i="74"/>
  <c r="E28" i="74" s="1"/>
  <c r="D29" i="74"/>
  <c r="E29" i="74" s="1"/>
  <c r="D30" i="74"/>
  <c r="E30" i="74" s="1"/>
  <c r="D31" i="74"/>
  <c r="E31" i="74" s="1"/>
  <c r="D8" i="74" l="1"/>
  <c r="E8" i="74" s="1"/>
  <c r="D9" i="74"/>
  <c r="D10" i="74"/>
  <c r="G28" i="77" l="1"/>
  <c r="F28" i="77"/>
  <c r="G6" i="77"/>
  <c r="F6" i="77"/>
  <c r="G5" i="77" l="1"/>
  <c r="F5" i="77"/>
  <c r="E8" i="77"/>
  <c r="E7" i="78" s="1"/>
  <c r="D7" i="78" s="1"/>
  <c r="E27" i="78" s="1" a="1"/>
  <c r="E27" i="78" s="1"/>
  <c r="F27" i="78" s="1"/>
  <c r="E9" i="77"/>
  <c r="E10" i="77"/>
  <c r="E11" i="77"/>
  <c r="E12" i="77"/>
  <c r="E13" i="77"/>
  <c r="E14" i="77"/>
  <c r="E15" i="77"/>
  <c r="E16" i="77"/>
  <c r="E28" i="77"/>
  <c r="K16" i="78" l="1"/>
  <c r="J16" i="78"/>
  <c r="I16" i="78"/>
  <c r="H16" i="78"/>
  <c r="G16" i="78"/>
  <c r="F16" i="78"/>
  <c r="K5" i="78"/>
  <c r="J5" i="78"/>
  <c r="I5" i="78"/>
  <c r="H5" i="78"/>
  <c r="G5" i="78"/>
  <c r="F5" i="78"/>
  <c r="E34" i="77"/>
  <c r="E33" i="77"/>
  <c r="E32" i="77"/>
  <c r="E31" i="77"/>
  <c r="E30" i="77"/>
  <c r="E29" i="77"/>
  <c r="E7" i="77"/>
  <c r="E27" i="77"/>
  <c r="E6" i="77"/>
  <c r="E26" i="77"/>
  <c r="E25" i="77"/>
  <c r="E24" i="77"/>
  <c r="E23" i="77"/>
  <c r="E22" i="77"/>
  <c r="E21" i="77"/>
  <c r="E20" i="77"/>
  <c r="E19" i="77"/>
  <c r="E18" i="77"/>
  <c r="F8" i="76"/>
  <c r="F7" i="76"/>
  <c r="F6" i="76"/>
  <c r="H5" i="76"/>
  <c r="G5" i="76"/>
  <c r="D32" i="74"/>
  <c r="E32" i="74" s="1"/>
  <c r="D7" i="74"/>
  <c r="D6" i="74"/>
  <c r="G5" i="74"/>
  <c r="H5" i="74" s="1"/>
  <c r="D6" i="77" l="1"/>
  <c r="E10" i="74"/>
  <c r="D28" i="77"/>
  <c r="E8" i="76"/>
  <c r="I7" i="76"/>
  <c r="E6" i="76"/>
  <c r="E7" i="74"/>
  <c r="E9" i="74"/>
  <c r="G4" i="78"/>
  <c r="J4" i="78"/>
  <c r="E5" i="78"/>
  <c r="F4" i="78"/>
  <c r="H4" i="78"/>
  <c r="E17" i="77"/>
  <c r="K4" i="78"/>
  <c r="E16" i="78"/>
  <c r="I4" i="78"/>
  <c r="F5" i="76"/>
  <c r="E5" i="77"/>
  <c r="D5" i="77" l="1"/>
  <c r="I5" i="77" s="1"/>
  <c r="E7" i="76"/>
  <c r="C12" i="76" s="1"/>
  <c r="D17" i="77"/>
  <c r="I7" i="77" s="1"/>
  <c r="H18" i="74"/>
  <c r="E4" i="7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<sst xmlns="http://schemas.openxmlformats.org/spreadsheetml/2006/main" count="9949" uniqueCount="3530">
  <si>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</si>
  <si>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</si>
  <si>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</si>
  <si>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</si>
  <si>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</si>
  <si>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</si>
  <si>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</si>
  <si>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</si>
  <si>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</si>
  <si>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</si>
  <si>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</si>
  <si>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</si>
  <si>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</si>
  <si>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12</t>
  </si>
  <si>
    <t>13</t>
  </si>
  <si>
    <t>Mu-
jeres</t>
  </si>
  <si>
    <t>Hom-
bres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</si>
  <si>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</si>
  <si>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</si>
  <si>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</si>
  <si>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</si>
  <si>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</si>
  <si>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</si>
  <si>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</si>
  <si>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</si>
  <si>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</si>
  <si>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</si>
  <si>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</si>
  <si>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</si>
  <si>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</si>
  <si>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</si>
  <si>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</si>
  <si>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SAN JOSE</t>
  </si>
  <si>
    <t>2</t>
  </si>
  <si>
    <t>DESAMPARADOS</t>
  </si>
  <si>
    <t>3</t>
  </si>
  <si>
    <t>OCCIDENTE</t>
  </si>
  <si>
    <t>ALAJUELA</t>
  </si>
  <si>
    <t>SAN RAMON</t>
  </si>
  <si>
    <t>LIMON</t>
  </si>
  <si>
    <t>7</t>
  </si>
  <si>
    <t>6</t>
  </si>
  <si>
    <t>PUNTARENAS</t>
  </si>
  <si>
    <t>SAN RAFAEL</t>
  </si>
  <si>
    <t>UPALA</t>
  </si>
  <si>
    <t>15</t>
  </si>
  <si>
    <t>SARAPIQUI</t>
  </si>
  <si>
    <t>4</t>
  </si>
  <si>
    <t>HEREDIA</t>
  </si>
  <si>
    <t>SAN CARLOS</t>
  </si>
  <si>
    <t>5</t>
  </si>
  <si>
    <t>CARTAGO</t>
  </si>
  <si>
    <t>ALAJUELITA</t>
  </si>
  <si>
    <t>SAN ISIDRO</t>
  </si>
  <si>
    <t>SANTA ANA</t>
  </si>
  <si>
    <t>POZOS</t>
  </si>
  <si>
    <t>PURISCAL</t>
  </si>
  <si>
    <t>EL CARMEN</t>
  </si>
  <si>
    <t>SANTIAGO</t>
  </si>
  <si>
    <t>GRECIA</t>
  </si>
  <si>
    <t>NARANJO</t>
  </si>
  <si>
    <t>LIBERIA</t>
  </si>
  <si>
    <t>COLON</t>
  </si>
  <si>
    <t>AGUIRRE</t>
  </si>
  <si>
    <t>EL ROBLE</t>
  </si>
  <si>
    <t>PALMARES</t>
  </si>
  <si>
    <t>ZARCERO</t>
  </si>
  <si>
    <t>CAÑAS</t>
  </si>
  <si>
    <t>ATENAS</t>
  </si>
  <si>
    <t>GUACIMO</t>
  </si>
  <si>
    <t>TILARAN</t>
  </si>
  <si>
    <t>GUAPILES</t>
  </si>
  <si>
    <t>TURRIALBA</t>
  </si>
  <si>
    <t>BELEN</t>
  </si>
  <si>
    <t>NICOYA</t>
  </si>
  <si>
    <t>Barrio o Poblado:</t>
  </si>
  <si>
    <t>Dirección Exacta:</t>
  </si>
  <si>
    <t>Dirección Regional:</t>
  </si>
  <si>
    <t>Código Presupuestario:</t>
  </si>
  <si>
    <t>Hombres</t>
  </si>
  <si>
    <t>Mujeres</t>
  </si>
  <si>
    <t>PERTENE</t>
  </si>
  <si>
    <t>Discapacidad Múltiple</t>
  </si>
  <si>
    <t>Discapacidad Visual</t>
  </si>
  <si>
    <t>Trabajo Social</t>
  </si>
  <si>
    <t>Antártida</t>
  </si>
  <si>
    <t>Oceanía</t>
  </si>
  <si>
    <t>África</t>
  </si>
  <si>
    <t>Europa</t>
  </si>
  <si>
    <t>Asia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</si>
  <si>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</si>
  <si>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</si>
  <si>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</si>
  <si>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</si>
  <si>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</si>
  <si>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</si>
  <si>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</si>
  <si>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</si>
  <si>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</si>
  <si>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</si>
  <si>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</si>
  <si>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</si>
  <si>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</si>
  <si>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</si>
  <si>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</si>
  <si>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</si>
  <si>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</si>
  <si>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</si>
  <si>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</si>
  <si>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</si>
  <si>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</si>
  <si>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</si>
  <si>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</si>
  <si>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</si>
  <si>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Correo Electrónico de la Institución:</t>
  </si>
  <si>
    <t>OBSERVACIONES/COMENTARIOS:</t>
  </si>
  <si>
    <t>Tipo de Cargo</t>
  </si>
  <si>
    <t>Audición y Lenguaje</t>
  </si>
  <si>
    <t>Problemas Emocionales y de Conducta</t>
  </si>
  <si>
    <t>Problemas de Aprendizaje</t>
  </si>
  <si>
    <t>Terapia del Lenguaje</t>
  </si>
  <si>
    <t>Otros Docentes Educación Especial</t>
  </si>
  <si>
    <t>Administrativos y de Servicios</t>
  </si>
  <si>
    <t>Docentes</t>
  </si>
  <si>
    <t>Educación Musical</t>
  </si>
  <si>
    <t>Sociólogo</t>
  </si>
  <si>
    <t>Artes Plásticas</t>
  </si>
  <si>
    <t>Artes Industriales</t>
  </si>
  <si>
    <t>Otros Docentes</t>
  </si>
  <si>
    <t>Docentes Educación Especial</t>
  </si>
  <si>
    <t>Generalista en Educación Especial</t>
  </si>
  <si>
    <t>Otros</t>
  </si>
  <si>
    <t>Aspi-rantes</t>
  </si>
  <si>
    <t>Inglés</t>
  </si>
  <si>
    <t>Educación Física</t>
  </si>
  <si>
    <t>Educación Religiosa</t>
  </si>
  <si>
    <t>Sí</t>
  </si>
  <si>
    <t>No</t>
  </si>
  <si>
    <t>Ubicación (PR/CA/DI):</t>
  </si>
  <si>
    <t>pcd</t>
  </si>
  <si>
    <t>Pública</t>
  </si>
  <si>
    <t>Subvencionada</t>
  </si>
  <si>
    <t>MATRÍCULA INICIAL Y NÚMERO DE SECCIONES</t>
  </si>
  <si>
    <t>CUADRO 1</t>
  </si>
  <si>
    <t>CUADRO 5</t>
  </si>
  <si>
    <t>CUADRO 2</t>
  </si>
  <si>
    <t>CUADRO 3</t>
  </si>
  <si>
    <t>Provincia / Cantón / Distrito</t>
  </si>
  <si>
    <t>Matrícula Inicial</t>
  </si>
  <si>
    <t>TOTAL</t>
  </si>
  <si>
    <t>CUADRO 6</t>
  </si>
  <si>
    <t>CUADRO 7</t>
  </si>
  <si>
    <t>Personal</t>
  </si>
  <si>
    <t>Aula Integrada</t>
  </si>
  <si>
    <t>00004</t>
  </si>
  <si>
    <t>4278</t>
  </si>
  <si>
    <t>ESC. OMAR DENGO GUERRERO</t>
  </si>
  <si>
    <t>BARRIO CUBA</t>
  </si>
  <si>
    <t>ESC. RICARDO JIMENEZ OREAMUNO</t>
  </si>
  <si>
    <t>00008</t>
  </si>
  <si>
    <t>4254</t>
  </si>
  <si>
    <t>ESC. BUENAVENTURA CORRALES</t>
  </si>
  <si>
    <t>AMON</t>
  </si>
  <si>
    <t>00013</t>
  </si>
  <si>
    <t>4249</t>
  </si>
  <si>
    <t>ESC. JUAN SANTAMARIA</t>
  </si>
  <si>
    <t>18</t>
  </si>
  <si>
    <t>LA AMISTAD</t>
  </si>
  <si>
    <t>00017</t>
  </si>
  <si>
    <t>4258</t>
  </si>
  <si>
    <t>ESC. MIGUEL OBREGON LIZANO</t>
  </si>
  <si>
    <t>SAN JUAN</t>
  </si>
  <si>
    <t>00018</t>
  </si>
  <si>
    <t>4281</t>
  </si>
  <si>
    <t>ESC. LA PEREGRINA</t>
  </si>
  <si>
    <t>LA PEREGRINA</t>
  </si>
  <si>
    <t>00024</t>
  </si>
  <si>
    <t>4264</t>
  </si>
  <si>
    <t>PAVAS</t>
  </si>
  <si>
    <t>VILLA ESPERANZA</t>
  </si>
  <si>
    <t>00026</t>
  </si>
  <si>
    <t>4275</t>
  </si>
  <si>
    <t>ESC. CARLOS SANABRIA MORA</t>
  </si>
  <si>
    <t>CONTIGUO A LA PLAZA DE DEPORTES</t>
  </si>
  <si>
    <t>00029</t>
  </si>
  <si>
    <t>4269</t>
  </si>
  <si>
    <t>ESC. ABRAHAM LINCOLN</t>
  </si>
  <si>
    <t>00030</t>
  </si>
  <si>
    <t>4283</t>
  </si>
  <si>
    <t>ESC. REPUBLICA DEL PARAGUAY</t>
  </si>
  <si>
    <t>HATILLO CENTRO</t>
  </si>
  <si>
    <t>00031</t>
  </si>
  <si>
    <t>4284</t>
  </si>
  <si>
    <t>ESC. CONCEPCION</t>
  </si>
  <si>
    <t>CONCEPCION</t>
  </si>
  <si>
    <t>CONCEPCION ABAJO</t>
  </si>
  <si>
    <t>11</t>
  </si>
  <si>
    <t>00033</t>
  </si>
  <si>
    <t>4357</t>
  </si>
  <si>
    <t>ESC. CENTRAL DE SAN SEBASTIAN</t>
  </si>
  <si>
    <t>ROCIO CESPEDES CALDERON</t>
  </si>
  <si>
    <t>00035</t>
  </si>
  <si>
    <t>4359</t>
  </si>
  <si>
    <t>ESC. DR. CALDERON MUÑOZ</t>
  </si>
  <si>
    <t>SAN MIGUEL</t>
  </si>
  <si>
    <t>HIGUITO</t>
  </si>
  <si>
    <t>00039</t>
  </si>
  <si>
    <t>4262</t>
  </si>
  <si>
    <t>00040</t>
  </si>
  <si>
    <t>4263</t>
  </si>
  <si>
    <t>FRENTE A LA PLAZA DE DEPORTES</t>
  </si>
  <si>
    <t>00042</t>
  </si>
  <si>
    <t>4279</t>
  </si>
  <si>
    <t>00043</t>
  </si>
  <si>
    <t>4280</t>
  </si>
  <si>
    <t>ESC. PBRO YANUARIO QUESADA</t>
  </si>
  <si>
    <t>00044</t>
  </si>
  <si>
    <t>4288</t>
  </si>
  <si>
    <t>ESC. JUAN XXIII</t>
  </si>
  <si>
    <t>SAN ANTONIO</t>
  </si>
  <si>
    <t>COSTADO SUR DEL TEMPLO CATOLICO</t>
  </si>
  <si>
    <t>ESC. SAN RAFAEL</t>
  </si>
  <si>
    <t>00047</t>
  </si>
  <si>
    <t>5231</t>
  </si>
  <si>
    <t>EL PORVENIR</t>
  </si>
  <si>
    <t>00048</t>
  </si>
  <si>
    <t>4355</t>
  </si>
  <si>
    <t>ESC. JOAQUIN GARCIA MONGE</t>
  </si>
  <si>
    <t>00059</t>
  </si>
  <si>
    <t>4247</t>
  </si>
  <si>
    <t>ESC. ROBERTO CANTILLANO VINDAS</t>
  </si>
  <si>
    <t>LA MORA</t>
  </si>
  <si>
    <t>00062</t>
  </si>
  <si>
    <t>4261</t>
  </si>
  <si>
    <t>ESC. CLAUDIO CORTES CASTRO</t>
  </si>
  <si>
    <t>SAN FRANCISCO</t>
  </si>
  <si>
    <t>300 OESTE DEL CENTRO COMERCIAL DE GUADALUPE</t>
  </si>
  <si>
    <t>00063</t>
  </si>
  <si>
    <t>4265</t>
  </si>
  <si>
    <t>MARIO VARGAS PEREZ</t>
  </si>
  <si>
    <t>FRENTE AL GIMNASIO MUNICIPAL</t>
  </si>
  <si>
    <t>00068</t>
  </si>
  <si>
    <t>4271</t>
  </si>
  <si>
    <t>ESC. PORFIRIO BRENES CASTRO</t>
  </si>
  <si>
    <t>14</t>
  </si>
  <si>
    <t>SAN VICENTE</t>
  </si>
  <si>
    <t>00069</t>
  </si>
  <si>
    <t>4286</t>
  </si>
  <si>
    <t>ESC. SAN BLAS</t>
  </si>
  <si>
    <t>SAN BLAS</t>
  </si>
  <si>
    <t>00070</t>
  </si>
  <si>
    <t>4290</t>
  </si>
  <si>
    <t>ESC. ESTADO DE ISRAEL</t>
  </si>
  <si>
    <t>CONTIGUO A LA IGLESIA CATOLICA</t>
  </si>
  <si>
    <t>00071</t>
  </si>
  <si>
    <t>4291</t>
  </si>
  <si>
    <t>ESC. JOSE ANA MARIN CUBERO</t>
  </si>
  <si>
    <t>00072</t>
  </si>
  <si>
    <t>ESC. MANUEL MARIA GUTIERREZ ZAMORA</t>
  </si>
  <si>
    <t>SAN PEDRO</t>
  </si>
  <si>
    <t>00073</t>
  </si>
  <si>
    <t>00074</t>
  </si>
  <si>
    <t>00076</t>
  </si>
  <si>
    <t>4385</t>
  </si>
  <si>
    <t>ESC. DARIO FLORES HERNANDEZ</t>
  </si>
  <si>
    <t>00078</t>
  </si>
  <si>
    <t>4386</t>
  </si>
  <si>
    <t>ESC. ROGELIO FERNANDEZ GÜELL</t>
  </si>
  <si>
    <t>00079</t>
  </si>
  <si>
    <t>4387</t>
  </si>
  <si>
    <t>ESC. LISIMACO CHAVARRIA PALMA</t>
  </si>
  <si>
    <t>TABARCIA</t>
  </si>
  <si>
    <t>00089</t>
  </si>
  <si>
    <t>4445</t>
  </si>
  <si>
    <t>ESC. BERNARDO SOTO ALFARO</t>
  </si>
  <si>
    <t>COSTADO ESTE DE LA CRUZ ROJA COSTARRICENSE</t>
  </si>
  <si>
    <t>00090</t>
  </si>
  <si>
    <t>4452</t>
  </si>
  <si>
    <t>ESC. ASCENSION ESQUIVEL IBARRA</t>
  </si>
  <si>
    <t>PLAZA ACOSTA</t>
  </si>
  <si>
    <t>CALLE 5, AVENIDA 5</t>
  </si>
  <si>
    <t>00091</t>
  </si>
  <si>
    <t>4453</t>
  </si>
  <si>
    <t>ESC. JUAN RAFAEL MEOÑO HIDALGO</t>
  </si>
  <si>
    <t>00092</t>
  </si>
  <si>
    <t>4441</t>
  </si>
  <si>
    <t>00093</t>
  </si>
  <si>
    <t>4447</t>
  </si>
  <si>
    <t>ESC. JULIA FERNANDEZ RODRIGUEZ</t>
  </si>
  <si>
    <t>00094</t>
  </si>
  <si>
    <t>4448</t>
  </si>
  <si>
    <t>ESC. ENRIQUE PINTO FERNANDEZ</t>
  </si>
  <si>
    <t>CONTIGUO AL LICEO SAN RAFAEL</t>
  </si>
  <si>
    <t>00095</t>
  </si>
  <si>
    <t>4455</t>
  </si>
  <si>
    <t>ESC. JESUS OCAÑA ROJAS</t>
  </si>
  <si>
    <t>EL COYOL</t>
  </si>
  <si>
    <t>1.5 KM SUROESTE DE LA ARROCERA COSTA RICA</t>
  </si>
  <si>
    <t>00097</t>
  </si>
  <si>
    <t>4454</t>
  </si>
  <si>
    <t>ESC. GENERAL JOSE DE SAN MARTIN</t>
  </si>
  <si>
    <t>AMANCIO CORDOBA SOTO</t>
  </si>
  <si>
    <t>00099</t>
  </si>
  <si>
    <t>4442</t>
  </si>
  <si>
    <t>ESC. EULOGIA RUIZ RUIZ</t>
  </si>
  <si>
    <t>MARCELA CESPEDES GONZALEZ</t>
  </si>
  <si>
    <t>00100</t>
  </si>
  <si>
    <t>4450</t>
  </si>
  <si>
    <t>ESC. SIMON BOLIVAR PALACIOS</t>
  </si>
  <si>
    <t>00101</t>
  </si>
  <si>
    <t>4451</t>
  </si>
  <si>
    <t>ESC. ALICE MOYA RODRIGUEZ</t>
  </si>
  <si>
    <t>SAN ROQUE</t>
  </si>
  <si>
    <t>00102</t>
  </si>
  <si>
    <t>4446</t>
  </si>
  <si>
    <t>ESC. PEDRO AGUIRRE CERDA</t>
  </si>
  <si>
    <t>COSTADO OESTE DEL PARQUE SAN PEDRO</t>
  </si>
  <si>
    <t>00103</t>
  </si>
  <si>
    <t>4444</t>
  </si>
  <si>
    <t>ESC. PRIMO VARGAS VALVERDE</t>
  </si>
  <si>
    <t>00104</t>
  </si>
  <si>
    <t>4443</t>
  </si>
  <si>
    <t>ESC. CENTRAL DE ATENAS</t>
  </si>
  <si>
    <t>00106</t>
  </si>
  <si>
    <t>4498</t>
  </si>
  <si>
    <t>ESC. JORGE WASHINGTON</t>
  </si>
  <si>
    <t>00107</t>
  </si>
  <si>
    <t>5241</t>
  </si>
  <si>
    <t>100 ESTE Y 100 NORTE DE PERIMERCADOS</t>
  </si>
  <si>
    <t>00109</t>
  </si>
  <si>
    <t>4496</t>
  </si>
  <si>
    <t>00110</t>
  </si>
  <si>
    <t>4499</t>
  </si>
  <si>
    <t>00112</t>
  </si>
  <si>
    <t>4515</t>
  </si>
  <si>
    <t>ESC. JUAN CHAVES ROJAS</t>
  </si>
  <si>
    <t>CIUDAD QUESADA</t>
  </si>
  <si>
    <t>00114</t>
  </si>
  <si>
    <t>4518</t>
  </si>
  <si>
    <t>ESC. MARIO SALAZAR MORA</t>
  </si>
  <si>
    <t>AGUAS ZARCAS</t>
  </si>
  <si>
    <t>COSTADO NORTE DE LA PLAZA DE DEPORTES</t>
  </si>
  <si>
    <t>00116</t>
  </si>
  <si>
    <t>4519</t>
  </si>
  <si>
    <t>ESC. RICARDO VARGAS MURILLO</t>
  </si>
  <si>
    <t>LOS CHILES</t>
  </si>
  <si>
    <t>00119</t>
  </si>
  <si>
    <t>4537</t>
  </si>
  <si>
    <t>ESC. LOS ANGELES</t>
  </si>
  <si>
    <t>LOS ANGELES</t>
  </si>
  <si>
    <t>00121</t>
  </si>
  <si>
    <t>SAN NICOLAS</t>
  </si>
  <si>
    <t>00125</t>
  </si>
  <si>
    <t>4551</t>
  </si>
  <si>
    <t>ESC. REPUBLICA FRANCESA</t>
  </si>
  <si>
    <t>00126</t>
  </si>
  <si>
    <t>4554</t>
  </si>
  <si>
    <t>EL TEJAR</t>
  </si>
  <si>
    <t>00128</t>
  </si>
  <si>
    <t>4543</t>
  </si>
  <si>
    <t>ESC. MONSEÑOR SANABRIA MARTINEZ</t>
  </si>
  <si>
    <t>ESC. LEON CORTES CASTRO</t>
  </si>
  <si>
    <t>00131</t>
  </si>
  <si>
    <t>4544</t>
  </si>
  <si>
    <t>ESC. EUGENIO CORRALES BIANCHINI</t>
  </si>
  <si>
    <t>LA SOLEDAD</t>
  </si>
  <si>
    <t>00132</t>
  </si>
  <si>
    <t>00140</t>
  </si>
  <si>
    <t>4617</t>
  </si>
  <si>
    <t>400 NORTE DEL LICEO DE HEREDIA</t>
  </si>
  <si>
    <t>00153</t>
  </si>
  <si>
    <t>6381</t>
  </si>
  <si>
    <t>ESC. EL ROBLE</t>
  </si>
  <si>
    <t>SANTO DOMINGO</t>
  </si>
  <si>
    <t>COSTADO SUR DE LA PLAZA DE DEPORTES</t>
  </si>
  <si>
    <t>00161</t>
  </si>
  <si>
    <t>00162</t>
  </si>
  <si>
    <t>4672</t>
  </si>
  <si>
    <t>00163</t>
  </si>
  <si>
    <t>4631</t>
  </si>
  <si>
    <t>SAN PABLO</t>
  </si>
  <si>
    <t>00170</t>
  </si>
  <si>
    <t>4677</t>
  </si>
  <si>
    <t>ESC. LA VICTORIA</t>
  </si>
  <si>
    <t>LA VICTORIA</t>
  </si>
  <si>
    <t>00172</t>
  </si>
  <si>
    <t>4692</t>
  </si>
  <si>
    <t>ESC. LEONIDAS BRICEÑO BALTODANO</t>
  </si>
  <si>
    <t>INVU</t>
  </si>
  <si>
    <t>WARNER MATARRITA ESPINOZA</t>
  </si>
  <si>
    <t>00174</t>
  </si>
  <si>
    <t>4708</t>
  </si>
  <si>
    <t>SANTA CRUZ</t>
  </si>
  <si>
    <t>ESQUIPULAS</t>
  </si>
  <si>
    <t>00175</t>
  </si>
  <si>
    <t>4810</t>
  </si>
  <si>
    <t>ESC. TEODORO PICADO MICHALSKY</t>
  </si>
  <si>
    <t>00176</t>
  </si>
  <si>
    <t>4719</t>
  </si>
  <si>
    <t>ESC. MONSEÑOR LUIS LEIPOLD</t>
  </si>
  <si>
    <t>00177</t>
  </si>
  <si>
    <t>4721</t>
  </si>
  <si>
    <t>ESC. DELIA OVIEDO DE ACUÑA</t>
  </si>
  <si>
    <t>LAS JUNTAS</t>
  </si>
  <si>
    <t>FRENTE A LA CASA CURAL</t>
  </si>
  <si>
    <t>00178</t>
  </si>
  <si>
    <t>4720</t>
  </si>
  <si>
    <t>ESC. JOSE MARIA CALDERON</t>
  </si>
  <si>
    <t>00180</t>
  </si>
  <si>
    <t>4730</t>
  </si>
  <si>
    <t>ESC. DELIA URBINA DE GUEVARA</t>
  </si>
  <si>
    <t>00184</t>
  </si>
  <si>
    <t>4733</t>
  </si>
  <si>
    <t>ESC. ARTURO TORRES MARTINEZ</t>
  </si>
  <si>
    <t>ESPIRITU SANTO</t>
  </si>
  <si>
    <t>00186</t>
  </si>
  <si>
    <t>4805</t>
  </si>
  <si>
    <t>ESC. REPUBLICA DE COREA</t>
  </si>
  <si>
    <t>RANCHO GRANDE</t>
  </si>
  <si>
    <t>00188</t>
  </si>
  <si>
    <t>00192</t>
  </si>
  <si>
    <t>4756</t>
  </si>
  <si>
    <t>COTO</t>
  </si>
  <si>
    <t>MARIA AUXILIADORA</t>
  </si>
  <si>
    <t>00194</t>
  </si>
  <si>
    <t>4755</t>
  </si>
  <si>
    <t>ESC. ALBERTO ECHANDI MONTERO</t>
  </si>
  <si>
    <t>CIUDAD NEILY</t>
  </si>
  <si>
    <t>00196</t>
  </si>
  <si>
    <t>4770</t>
  </si>
  <si>
    <t>00197</t>
  </si>
  <si>
    <t>4771</t>
  </si>
  <si>
    <t>ESC. RAFAEL YGLESIAS CASTRO</t>
  </si>
  <si>
    <t>LIMON CENTRO</t>
  </si>
  <si>
    <t>00198</t>
  </si>
  <si>
    <t>4772</t>
  </si>
  <si>
    <t>ESC. JUSTO ANTONIO FACIO</t>
  </si>
  <si>
    <t>00199</t>
  </si>
  <si>
    <t>4773</t>
  </si>
  <si>
    <t>00200</t>
  </si>
  <si>
    <t>4795</t>
  </si>
  <si>
    <t>FRENTE A LA PLAZA EL SALVADOR</t>
  </si>
  <si>
    <t>00201</t>
  </si>
  <si>
    <t>4800</t>
  </si>
  <si>
    <t>00205</t>
  </si>
  <si>
    <t>4649</t>
  </si>
  <si>
    <t>ESC. MERCEDES SUR</t>
  </si>
  <si>
    <t>MERCEDES SUR</t>
  </si>
  <si>
    <t>00208</t>
  </si>
  <si>
    <t>4567</t>
  </si>
  <si>
    <t>ESC. MANUEL CASTRO BLANCO</t>
  </si>
  <si>
    <t>LOS SANTOS</t>
  </si>
  <si>
    <t>20</t>
  </si>
  <si>
    <t>00214</t>
  </si>
  <si>
    <t>4300</t>
  </si>
  <si>
    <t>ESC. QUINCE DE AGOSTO</t>
  </si>
  <si>
    <t>TIRRASES</t>
  </si>
  <si>
    <t>00218</t>
  </si>
  <si>
    <t>4354</t>
  </si>
  <si>
    <t>ESC. LOS GUIDO</t>
  </si>
  <si>
    <t>00219</t>
  </si>
  <si>
    <t>4463</t>
  </si>
  <si>
    <t>ESC. HOLANDA</t>
  </si>
  <si>
    <t>00221</t>
  </si>
  <si>
    <t>4465</t>
  </si>
  <si>
    <t>ESC. DAVID GONZALEZ ALFARO</t>
  </si>
  <si>
    <t>RIO SEGUNDO</t>
  </si>
  <si>
    <t>00223</t>
  </si>
  <si>
    <t>00224</t>
  </si>
  <si>
    <t>4466</t>
  </si>
  <si>
    <t>ESC. PACTO DEL JOCOTE</t>
  </si>
  <si>
    <t>PACTO DEL JOCOTE</t>
  </si>
  <si>
    <t>GEOVANNY GUERRERO AVILA</t>
  </si>
  <si>
    <t>00227</t>
  </si>
  <si>
    <t>4639</t>
  </si>
  <si>
    <t>ESC. FIDEL CHAVES MURILLO</t>
  </si>
  <si>
    <t>LA RIBERA</t>
  </si>
  <si>
    <t>00231</t>
  </si>
  <si>
    <t>00233</t>
  </si>
  <si>
    <t>4710</t>
  </si>
  <si>
    <t>00244</t>
  </si>
  <si>
    <t>4363</t>
  </si>
  <si>
    <t>ESC. JUSTO MARIA PADILLA CASTRO</t>
  </si>
  <si>
    <t>SAN JUAN SUR</t>
  </si>
  <si>
    <t>00249</t>
  </si>
  <si>
    <t>4556</t>
  </si>
  <si>
    <t>SAN MARCOS</t>
  </si>
  <si>
    <t>00252</t>
  </si>
  <si>
    <t>4794</t>
  </si>
  <si>
    <t>ESC. POCORA</t>
  </si>
  <si>
    <t>POCORA</t>
  </si>
  <si>
    <t>00253</t>
  </si>
  <si>
    <t>4645</t>
  </si>
  <si>
    <t>00254</t>
  </si>
  <si>
    <t>4501</t>
  </si>
  <si>
    <t>ESC. OTILIO ULATE BLANCO</t>
  </si>
  <si>
    <t>00255</t>
  </si>
  <si>
    <t>4646</t>
  </si>
  <si>
    <t>00261</t>
  </si>
  <si>
    <t>4459</t>
  </si>
  <si>
    <t>ESC. SANTA RITA</t>
  </si>
  <si>
    <t>SANTA RITA</t>
  </si>
  <si>
    <t>00266</t>
  </si>
  <si>
    <t>4303</t>
  </si>
  <si>
    <t>00267</t>
  </si>
  <si>
    <t>4364</t>
  </si>
  <si>
    <t>SAN RAFAEL ARRIBA</t>
  </si>
  <si>
    <t>MAIQUETIA</t>
  </si>
  <si>
    <t>00273</t>
  </si>
  <si>
    <t>4366</t>
  </si>
  <si>
    <t>ESC. ELIAS JIMENEZ CASTRO</t>
  </si>
  <si>
    <t>SAN RAFAEL ABAJO</t>
  </si>
  <si>
    <t>SAN FELIPE</t>
  </si>
  <si>
    <t>LA AURORA</t>
  </si>
  <si>
    <t>00275</t>
  </si>
  <si>
    <t>4312</t>
  </si>
  <si>
    <t>00276</t>
  </si>
  <si>
    <t>4302</t>
  </si>
  <si>
    <t>ESC. JESUS JIMENEZ ZAMORA</t>
  </si>
  <si>
    <t>00278</t>
  </si>
  <si>
    <t>5220</t>
  </si>
  <si>
    <t>ESC. JUAN ENRIQUE PESTALOZZI</t>
  </si>
  <si>
    <t>PURRAL</t>
  </si>
  <si>
    <t>XINIA PATRICIA VARGAS CORRALES</t>
  </si>
  <si>
    <t>COSTADO OESTE DE LA IGLESIA CATOLICA</t>
  </si>
  <si>
    <t>00279</t>
  </si>
  <si>
    <t>4737</t>
  </si>
  <si>
    <t>ESC. RIOJALANDIA</t>
  </si>
  <si>
    <t>00281</t>
  </si>
  <si>
    <t>4757</t>
  </si>
  <si>
    <t>BARRIO BELLA VISTA</t>
  </si>
  <si>
    <t>00284</t>
  </si>
  <si>
    <t>4761</t>
  </si>
  <si>
    <t>ESC. PASO CANOAS</t>
  </si>
  <si>
    <t>CANOAS</t>
  </si>
  <si>
    <t>00286</t>
  </si>
  <si>
    <t>00287</t>
  </si>
  <si>
    <t>4648</t>
  </si>
  <si>
    <t>ESC. PUERTO VIEJO</t>
  </si>
  <si>
    <t>PUERTO VIEJO</t>
  </si>
  <si>
    <t>JULIETA ALVARADO GONZALEZ</t>
  </si>
  <si>
    <t>CONTIGUO AL SALON PARROQUIAL</t>
  </si>
  <si>
    <t>00293</t>
  </si>
  <si>
    <t>4462</t>
  </si>
  <si>
    <t>ESC. MANUEL FRANCISCO CARRILLO SABORIO</t>
  </si>
  <si>
    <t>00294</t>
  </si>
  <si>
    <t>4467</t>
  </si>
  <si>
    <t>00299</t>
  </si>
  <si>
    <t>4565</t>
  </si>
  <si>
    <t>ESC. RESCATE DE UJARRAS</t>
  </si>
  <si>
    <t>LLANOS SANTA LUCIA</t>
  </si>
  <si>
    <t>00300</t>
  </si>
  <si>
    <t>00302</t>
  </si>
  <si>
    <t>4468</t>
  </si>
  <si>
    <t>ESC. GABRIELA MISTRAL</t>
  </si>
  <si>
    <t>LA GUACIMA</t>
  </si>
  <si>
    <t>00304</t>
  </si>
  <si>
    <t>4315</t>
  </si>
  <si>
    <t>00313</t>
  </si>
  <si>
    <t>4655</t>
  </si>
  <si>
    <t>ESC. FINCA SEIS</t>
  </si>
  <si>
    <t>HORQUETAS</t>
  </si>
  <si>
    <t>FINCA SEIS</t>
  </si>
  <si>
    <t>ROCIO PICADO AZOFEIFA</t>
  </si>
  <si>
    <t>00319</t>
  </si>
  <si>
    <t>4470</t>
  </si>
  <si>
    <t>ESC. MARIANA MADRIGAL DE LA O</t>
  </si>
  <si>
    <t>TAMBOR</t>
  </si>
  <si>
    <t>TUETAL NORTE</t>
  </si>
  <si>
    <t>00321</t>
  </si>
  <si>
    <t>4471</t>
  </si>
  <si>
    <t>ESC. SAN LUIS</t>
  </si>
  <si>
    <t>CARRILLOS BAJO</t>
  </si>
  <si>
    <t>00323</t>
  </si>
  <si>
    <t>4652</t>
  </si>
  <si>
    <t>00324</t>
  </si>
  <si>
    <t>4651</t>
  </si>
  <si>
    <t>00332</t>
  </si>
  <si>
    <t>4778</t>
  </si>
  <si>
    <t>ESC. LOS CORALES</t>
  </si>
  <si>
    <t>LOS CORALES</t>
  </si>
  <si>
    <t>00335</t>
  </si>
  <si>
    <t>4742</t>
  </si>
  <si>
    <t>ESC. FRAY CASIANO DE MADRID</t>
  </si>
  <si>
    <t>00336</t>
  </si>
  <si>
    <t>4765</t>
  </si>
  <si>
    <t>ESC. EDUARDO GARNIER UGALDE</t>
  </si>
  <si>
    <t>PALMAR NORTE</t>
  </si>
  <si>
    <t>00337</t>
  </si>
  <si>
    <t>4741</t>
  </si>
  <si>
    <t>00338</t>
  </si>
  <si>
    <t>4523</t>
  </si>
  <si>
    <t>ESC. CEDRAL</t>
  </si>
  <si>
    <t>CEDRAL</t>
  </si>
  <si>
    <t>ESC. CORAZON DE JESUS</t>
  </si>
  <si>
    <t>CORAZON DE JESUS</t>
  </si>
  <si>
    <t>00345</t>
  </si>
  <si>
    <t>4318</t>
  </si>
  <si>
    <t>ESC. GRANADILLA NORTE</t>
  </si>
  <si>
    <t>GRANADILLA NORTE</t>
  </si>
  <si>
    <t>JULIETA BARBOZA VALVERDE</t>
  </si>
  <si>
    <t>00350</t>
  </si>
  <si>
    <t>4740</t>
  </si>
  <si>
    <t>ESC. DR. RICARDO MORENO CAÑAS</t>
  </si>
  <si>
    <t>PENINSULAR</t>
  </si>
  <si>
    <t>JICARAL</t>
  </si>
  <si>
    <t>00353</t>
  </si>
  <si>
    <t>4576</t>
  </si>
  <si>
    <t>ESC. PBRO. JUAN DE DIOS TREJOS</t>
  </si>
  <si>
    <t>PACAYAS</t>
  </si>
  <si>
    <t>FRENTE AL PALACIO MUNICIPAL DE ALVARADO</t>
  </si>
  <si>
    <t>00354</t>
  </si>
  <si>
    <t>4807</t>
  </si>
  <si>
    <t>ESC. CENTRAL DE JACO</t>
  </si>
  <si>
    <t>JACO</t>
  </si>
  <si>
    <t>00361</t>
  </si>
  <si>
    <t>4799</t>
  </si>
  <si>
    <t>ESC. ROXANA</t>
  </si>
  <si>
    <t>ROXANA</t>
  </si>
  <si>
    <t>00363</t>
  </si>
  <si>
    <t>00370</t>
  </si>
  <si>
    <t>4350</t>
  </si>
  <si>
    <t>ESC. CARMEN LYRA</t>
  </si>
  <si>
    <t>CONCEPCION ARRIBA</t>
  </si>
  <si>
    <t>00371</t>
  </si>
  <si>
    <t>00372</t>
  </si>
  <si>
    <t>4529</t>
  </si>
  <si>
    <t>ESC. GONZALO MONGE BERMUDEZ</t>
  </si>
  <si>
    <t>PITAL</t>
  </si>
  <si>
    <t>00377</t>
  </si>
  <si>
    <t>4373</t>
  </si>
  <si>
    <t>ESC. DOS CERCAS</t>
  </si>
  <si>
    <t>SAN LORENZO</t>
  </si>
  <si>
    <t>00378</t>
  </si>
  <si>
    <t>4374</t>
  </si>
  <si>
    <t>ESC. GABRIEL BRENES ROBLES</t>
  </si>
  <si>
    <t>SAN GABRIEL</t>
  </si>
  <si>
    <t>00380</t>
  </si>
  <si>
    <t>4319</t>
  </si>
  <si>
    <t>ESC. SAN FELIPE</t>
  </si>
  <si>
    <t>00381</t>
  </si>
  <si>
    <t>4324</t>
  </si>
  <si>
    <t>00390</t>
  </si>
  <si>
    <t>4505</t>
  </si>
  <si>
    <t>ESC. JUDAS TADEO CORRALES SAENZ</t>
  </si>
  <si>
    <t>CANDELARIA</t>
  </si>
  <si>
    <t>00398</t>
  </si>
  <si>
    <t>5256</t>
  </si>
  <si>
    <t>ESC. FILADELFIA</t>
  </si>
  <si>
    <t>FILADELFIA</t>
  </si>
  <si>
    <t>DETRAS DE LA IGLESIA CATOLICA</t>
  </si>
  <si>
    <t>00403</t>
  </si>
  <si>
    <t>4419</t>
  </si>
  <si>
    <t>ESC. SANTA CRUZ</t>
  </si>
  <si>
    <t>00409</t>
  </si>
  <si>
    <t>4745</t>
  </si>
  <si>
    <t>ESC. JULIO ACOSTA GARCIA</t>
  </si>
  <si>
    <t>PAQUERA</t>
  </si>
  <si>
    <t>00410</t>
  </si>
  <si>
    <t>4476</t>
  </si>
  <si>
    <t>ESC. VILLA BONITA</t>
  </si>
  <si>
    <t>VILLA BONITA</t>
  </si>
  <si>
    <t>WILLIAM BADILLA MURILLO</t>
  </si>
  <si>
    <t>00421</t>
  </si>
  <si>
    <t>5224</t>
  </si>
  <si>
    <t>ESC. LUIS DEMETRIO TINOCO CASTRO</t>
  </si>
  <si>
    <t>LOS CUADROS</t>
  </si>
  <si>
    <t>00426</t>
  </si>
  <si>
    <t>4309</t>
  </si>
  <si>
    <t>LA CARPIO</t>
  </si>
  <si>
    <t>VENECIA</t>
  </si>
  <si>
    <t>00429</t>
  </si>
  <si>
    <t>4526</t>
  </si>
  <si>
    <t>00430</t>
  </si>
  <si>
    <t>4527</t>
  </si>
  <si>
    <t>ESC. JUAN RAFAEL CHACON CASTRO</t>
  </si>
  <si>
    <t>BOCA DE ARENAL</t>
  </si>
  <si>
    <t>00435</t>
  </si>
  <si>
    <t>5253</t>
  </si>
  <si>
    <t>ESC. LAS PALMITAS</t>
  </si>
  <si>
    <t>LAS PALMITAS</t>
  </si>
  <si>
    <t>00437</t>
  </si>
  <si>
    <t>5237</t>
  </si>
  <si>
    <t>ESC. DR. ADOLFO JIMENEZ DE LA GUARDIA</t>
  </si>
  <si>
    <t>00442</t>
  </si>
  <si>
    <t>4335</t>
  </si>
  <si>
    <t>ESC. EL CARMEN</t>
  </si>
  <si>
    <t>00444</t>
  </si>
  <si>
    <t>4780</t>
  </si>
  <si>
    <t>ESC. MATINA</t>
  </si>
  <si>
    <t>00467</t>
  </si>
  <si>
    <t>4686</t>
  </si>
  <si>
    <t>ESC. EL GUAYABO</t>
  </si>
  <si>
    <t>GUAYABO</t>
  </si>
  <si>
    <t>CARRIZAL</t>
  </si>
  <si>
    <t>00482</t>
  </si>
  <si>
    <t>4479</t>
  </si>
  <si>
    <t>00485</t>
  </si>
  <si>
    <t>4725</t>
  </si>
  <si>
    <t>ESC. ARENAL</t>
  </si>
  <si>
    <t>ARENAL</t>
  </si>
  <si>
    <t>00490</t>
  </si>
  <si>
    <t>ESC. CAPRI</t>
  </si>
  <si>
    <t>00495</t>
  </si>
  <si>
    <t>4483</t>
  </si>
  <si>
    <t>ESC. RICARDO FERNANDEZ GUARDIA</t>
  </si>
  <si>
    <t>FRENTE A LA PLAZA DE FUTBOL, LA GARITA</t>
  </si>
  <si>
    <t>00500</t>
  </si>
  <si>
    <t>4584</t>
  </si>
  <si>
    <t>ESC. VILLAS DE AYARCO</t>
  </si>
  <si>
    <t>VILLAS DE AYARCO</t>
  </si>
  <si>
    <t>00512</t>
  </si>
  <si>
    <t>4382</t>
  </si>
  <si>
    <t>00518</t>
  </si>
  <si>
    <t>4659</t>
  </si>
  <si>
    <t>00519</t>
  </si>
  <si>
    <t>4658</t>
  </si>
  <si>
    <t>ESC. NUEVO HORIZONTE</t>
  </si>
  <si>
    <t>FRENTE AL ABASTECEDOR EL PROGRESO</t>
  </si>
  <si>
    <t>00521</t>
  </si>
  <si>
    <t>4383</t>
  </si>
  <si>
    <t>ESC. LINDA VISTA</t>
  </si>
  <si>
    <t>LINDA VISTA</t>
  </si>
  <si>
    <t>00522</t>
  </si>
  <si>
    <t>4377</t>
  </si>
  <si>
    <t>ESC. MANUEL ORTUÑO BOUTIN</t>
  </si>
  <si>
    <t>00534</t>
  </si>
  <si>
    <t>4784</t>
  </si>
  <si>
    <t>00551</t>
  </si>
  <si>
    <t>4542</t>
  </si>
  <si>
    <t>ESC. CENTRAL DE TRES RIOS</t>
  </si>
  <si>
    <t>TRES RIOS</t>
  </si>
  <si>
    <t>00566</t>
  </si>
  <si>
    <t>4478</t>
  </si>
  <si>
    <t>ESC. LUIS FELIPE GONZALEZ FLORES</t>
  </si>
  <si>
    <t>SABANILLA</t>
  </si>
  <si>
    <t>00582</t>
  </si>
  <si>
    <t>6227</t>
  </si>
  <si>
    <t>ESC. BUENOS AIRES</t>
  </si>
  <si>
    <t>00590</t>
  </si>
  <si>
    <t>5390</t>
  </si>
  <si>
    <t>ESC. MONSEÑOR DELFIN QUESADA CASTRO</t>
  </si>
  <si>
    <t>SABANA REDONDA</t>
  </si>
  <si>
    <t>00748</t>
  </si>
  <si>
    <t>4362</t>
  </si>
  <si>
    <t>ESC. SOTERO GONZALEZ BARQUERO</t>
  </si>
  <si>
    <t>SAN JUAN DE DIOS</t>
  </si>
  <si>
    <t>01555</t>
  </si>
  <si>
    <t>4644</t>
  </si>
  <si>
    <t>ESC. LA AURORA</t>
  </si>
  <si>
    <t>Privada</t>
  </si>
  <si>
    <t>CUADRO 4</t>
  </si>
  <si>
    <t>CAPELLADES</t>
  </si>
  <si>
    <t>SARDINAL</t>
  </si>
  <si>
    <t>COBANO</t>
  </si>
  <si>
    <t>Docentes - Aula Integrada</t>
  </si>
  <si>
    <t>Docentes Reubicados de Educación Especial</t>
  </si>
  <si>
    <t>Docentes Reubicados</t>
  </si>
  <si>
    <t>ESC. JOSEFINA LOPEZ BONILLA</t>
  </si>
  <si>
    <t>ESC. BELEN</t>
  </si>
  <si>
    <t>ESC. BATAAN</t>
  </si>
  <si>
    <t>ESC. LIMON 2000</t>
  </si>
  <si>
    <t>5495</t>
  </si>
  <si>
    <t>00893</t>
  </si>
  <si>
    <t>ESC. MONTERO Y PALITO</t>
  </si>
  <si>
    <t>6074</t>
  </si>
  <si>
    <t>01967</t>
  </si>
  <si>
    <t>ESC. CARRIZAL</t>
  </si>
  <si>
    <t>esc.rogeliofernandezguell@mep.go.cr</t>
  </si>
  <si>
    <t>esc.juliafernandez.alajuela@mep.go.cr</t>
  </si>
  <si>
    <t>esc.albertoechandimontero@mep.go.cr</t>
  </si>
  <si>
    <t>esc.sanluiscarrillos@mep.go.cr</t>
  </si>
  <si>
    <t>esc.ricardofernandezguardia@mep.go.cr</t>
  </si>
  <si>
    <t>esc.mariosalazarmora@mep.go.cr</t>
  </si>
  <si>
    <t>esc.losangelesdelafortuna@mep.go.cr</t>
  </si>
  <si>
    <t>esc.juanrafaelchaconcastro@mep.go.cr</t>
  </si>
  <si>
    <t>200 SUR DEL BAR LA ULTIMA COPA</t>
  </si>
  <si>
    <t>esc.leoncortescastrotarrazu@mep.go.cr</t>
  </si>
  <si>
    <t>esc.lavictoria.liberia@mep.go.cr</t>
  </si>
  <si>
    <t>esc.elguayabo@mep.go.cr</t>
  </si>
  <si>
    <t>esc.leonidasbricenobaltodano@mep.go.cr</t>
  </si>
  <si>
    <t>esc.debelen@mep.go.cr</t>
  </si>
  <si>
    <t>esc.arenal@mep.go.cr</t>
  </si>
  <si>
    <t>esc.elroble.puntarenas@mep.go.cr</t>
  </si>
  <si>
    <t>esc.julioacostagarcia@mep.go.cr</t>
  </si>
  <si>
    <t>esc.licalbertoechandimontero@mep.go.cr</t>
  </si>
  <si>
    <t>esc.mariaauxiliadora@mep.go.cr</t>
  </si>
  <si>
    <t>esc.pasocanoas@mep.go.cr</t>
  </si>
  <si>
    <t>esc.rafaelyglesiascastro@mep.go.cr</t>
  </si>
  <si>
    <t>esc.justoantoniofacio@mep.go.cr</t>
  </si>
  <si>
    <t>esc.excelenciabataan@mep.go.cr</t>
  </si>
  <si>
    <t>LIMON 2000</t>
  </si>
  <si>
    <t>esc.roxana@mep.go.cr</t>
  </si>
  <si>
    <t>GUISELLE FERNANDEZ MEDINA</t>
  </si>
  <si>
    <t>esc.monteroypalito@mep.go.cr</t>
  </si>
  <si>
    <t>Si requiere más filas, insértelas.</t>
  </si>
  <si>
    <t>VT
(1-6)</t>
  </si>
  <si>
    <t>VAU
(1-2)</t>
  </si>
  <si>
    <t>ET
(1-4)</t>
  </si>
  <si>
    <t>EAU
(1-2)</t>
  </si>
  <si>
    <t>Cantidad de Secciones</t>
  </si>
  <si>
    <t>4713</t>
  </si>
  <si>
    <t>6169</t>
  </si>
  <si>
    <t>ESC. CIUDADELA DE PAVAS</t>
  </si>
  <si>
    <t>ESC. CLETO GONZALEZ VIQUEZ</t>
  </si>
  <si>
    <t>ESC. JOSE MARTI</t>
  </si>
  <si>
    <t>ESC. FINCA GUARARI</t>
  </si>
  <si>
    <t>ESC. CUBUJUQUI</t>
  </si>
  <si>
    <t>ESC. TRANQUILINO SAENZ ROJAS</t>
  </si>
  <si>
    <t>ESC. ARTURO MORALES GUTIERREZ</t>
  </si>
  <si>
    <t>ESC. BERNARDO GUTIERREZ</t>
  </si>
  <si>
    <t>ESC. GENERAL TOMAS GUARDIA GUTIERREZ</t>
  </si>
  <si>
    <t>ESC. LA HEREDIANA</t>
  </si>
  <si>
    <t>01342</t>
  </si>
  <si>
    <t>02274</t>
  </si>
  <si>
    <t>GUARARI</t>
  </si>
  <si>
    <t>CUBUJUQUI</t>
  </si>
  <si>
    <t>LA HEREDIANA</t>
  </si>
  <si>
    <t>esc.miguelobregonlizano@mep.go.cr</t>
  </si>
  <si>
    <t>esc.claudiocortescastro@mep.go.cr</t>
  </si>
  <si>
    <t>esc.andresbellolopez@mep.go.cr</t>
  </si>
  <si>
    <t>esc.porfiriobrenescastro@mep.go.cr</t>
  </si>
  <si>
    <t>esc.benjaminherreraangulo@mep.go.cr</t>
  </si>
  <si>
    <t>iegb.yanuarioquesada@mep.go.cr</t>
  </si>
  <si>
    <t>esc.republicadeparaguay@mep.go.cr</t>
  </si>
  <si>
    <t>esc.sanblasmoravia@mep.go.cr</t>
  </si>
  <si>
    <t>esc.estadodeisrael@mep.go.cr</t>
  </si>
  <si>
    <t>esc.quincedeagosto@mep.go.cr</t>
  </si>
  <si>
    <t>esc.liderjesusjimenezzamora@mep.go.cr</t>
  </si>
  <si>
    <t>esc.lomasdelrio@mep.go.cr</t>
  </si>
  <si>
    <t>esc.rincongrande@mep.go.cr</t>
  </si>
  <si>
    <t>esc.republicadefrancia@mep.go.cr</t>
  </si>
  <si>
    <t>esc.elcarmenescazu@mep.go.cr</t>
  </si>
  <si>
    <t>esc.joaquingarciamonge@mep.go.cr</t>
  </si>
  <si>
    <t>esc.drcalderonmunoz@mep.go.cr</t>
  </si>
  <si>
    <t>esc.justomariapadilla@mep.go.cr</t>
  </si>
  <si>
    <t>esc.prioritariasanrafael@mep.go.cr</t>
  </si>
  <si>
    <t>esc.deexcelenciaeliasjimenez@mep.go.cr</t>
  </si>
  <si>
    <t>esc.manuelortuno.desamparados@mep.go.cr</t>
  </si>
  <si>
    <t>esc.lindavistarioazul@mep.go.cr</t>
  </si>
  <si>
    <t>esc.lisimacochavarriapalma@mep.go.cr</t>
  </si>
  <si>
    <t>esc.santacruzbuenosaires@mep.go.cr</t>
  </si>
  <si>
    <t>esc.eulogiaruizruiz@mep.go.cr</t>
  </si>
  <si>
    <t>esc.primovargasvalverde@mep.go.cr</t>
  </si>
  <si>
    <t>esc.pedroaguirrecerda@mep.go.cr</t>
  </si>
  <si>
    <t>esc.simonbolivar@mep.go.cr</t>
  </si>
  <si>
    <t>esc.alicemoyarodriguez@mep.go.cr</t>
  </si>
  <si>
    <t>esc.juanrafaelmeonohidalgo@mep.go.cr</t>
  </si>
  <si>
    <t>esc.manuelfcocarrillosaborio@mep.go.cr</t>
  </si>
  <si>
    <t>esc.pactodeljocote@mep.go.cr</t>
  </si>
  <si>
    <t>MARLEN LOPEZ CALVO</t>
  </si>
  <si>
    <t>esc.gabrielamistral@mep.go.cr</t>
  </si>
  <si>
    <t>esc.lidervillabonita@mep.go.cr</t>
  </si>
  <si>
    <t>esc.jorgewashington@mep.go.cr</t>
  </si>
  <si>
    <t>esc.presmanuelbernardogomez@mep.go.cr</t>
  </si>
  <si>
    <t>esc.otilioulateblancozarcero@mep.go.cr</t>
  </si>
  <si>
    <t>esc.judastadeocorralessaenz@mep.go.cr</t>
  </si>
  <si>
    <t>esc.cedral@mep.go.cr</t>
  </si>
  <si>
    <t>esc.ricardojimenezelguarco@mep.go.cr</t>
  </si>
  <si>
    <t>esc.josemarti@mep.go.cr</t>
  </si>
  <si>
    <t>esc.cubujuqui@mep.go.cr</t>
  </si>
  <si>
    <t>esc.deexcelenciamercedessur@mep.go.cr</t>
  </si>
  <si>
    <t>esc.arturomoralesgutierrez@mep.go.cr</t>
  </si>
  <si>
    <t>esc.deliaoviedodeacuna@mep.go.cr</t>
  </si>
  <si>
    <t>COSTADO NORTE DE LA IGLESIA CATOLICA</t>
  </si>
  <si>
    <t>esc.riojalandia@mep.go.cr</t>
  </si>
  <si>
    <t>esc.ricardomorenocanaslepanto@mep.go.cr</t>
  </si>
  <si>
    <t>esc.centralsanjose@mep.go.cr</t>
  </si>
  <si>
    <t>esc.eduardogarnierugalde@mep.go.cr</t>
  </si>
  <si>
    <t>ELKIE MARTINEZ BRENES</t>
  </si>
  <si>
    <t>esc.loscorales@mep.go.cr</t>
  </si>
  <si>
    <t>esc.liderpocora@mep.go.cr</t>
  </si>
  <si>
    <t>esc.lidercentralguapiles@mep.go.cr</t>
  </si>
  <si>
    <t>esc.teodoropicadomichalski@mep.go.cr</t>
  </si>
  <si>
    <t>col.patriarcasanjoseprimaria@mep.go.cr</t>
  </si>
  <si>
    <t>VICTOR MANUEL ALFARO ALFARO</t>
  </si>
  <si>
    <t>esc.laherediana@mep.go.cr</t>
  </si>
  <si>
    <t>esc.buenosairesdehorquetas@mep.go.cr</t>
  </si>
  <si>
    <t>upe.elroble@mep.go.cr</t>
  </si>
  <si>
    <t>ESC. ISABEL LA CATOLICA</t>
  </si>
  <si>
    <t>ESC. ANDRES BELLO LOPEZ</t>
  </si>
  <si>
    <t>ESC. BENJAMIN HERRERA ANGULO</t>
  </si>
  <si>
    <t>ESC. REVERENDO FRANCISCO SCHMITZ</t>
  </si>
  <si>
    <t>ESC. PATRIARCA SAN JOSE</t>
  </si>
  <si>
    <t>ESC. REPUBLICA DE COLOMBIA</t>
  </si>
  <si>
    <t>ESC. PBRO. MANUEL BERNARDO GOMEZ SALAZAR</t>
  </si>
  <si>
    <t>ESC. MARIA AUXILIADORA</t>
  </si>
  <si>
    <t>ESC. LOMAS DEL RIO</t>
  </si>
  <si>
    <t>ESC. RINCON GRANDE DE PAVAS</t>
  </si>
  <si>
    <t>ESC. CENTRAL SAN JOSE</t>
  </si>
  <si>
    <t>ESC. REPUBLICA DE FRANCIA</t>
  </si>
  <si>
    <t>5962</t>
  </si>
  <si>
    <t>01598</t>
  </si>
  <si>
    <t>6793</t>
  </si>
  <si>
    <t>02259</t>
  </si>
  <si>
    <t>ESC. LA TIGRA</t>
  </si>
  <si>
    <t>02783</t>
  </si>
  <si>
    <t>esc.buenaventuracorrales@mep.go.cr</t>
  </si>
  <si>
    <t>esc.miguelobregontibas@mep.go.cr</t>
  </si>
  <si>
    <t>esc.laperegrina@mep.go.cr</t>
  </si>
  <si>
    <t>upe.danieloduberquiros@mep.go.cr</t>
  </si>
  <si>
    <t>esc.carlossanabriamora@mep.go.cr</t>
  </si>
  <si>
    <t>CARLOS CAMACHO MOSCOSO</t>
  </si>
  <si>
    <t>esc.abrahamlincoln@mep.go.cr</t>
  </si>
  <si>
    <t>esc.centralsansebastian@mep.go.cr</t>
  </si>
  <si>
    <t>RIO ORO</t>
  </si>
  <si>
    <t>esc.isabellacatolicauruca@mep.go.cr</t>
  </si>
  <si>
    <t>esc.robertocantillanovindas@mep.go.cr</t>
  </si>
  <si>
    <t>esc.ascensionesquivelibarra@mep.go.cr</t>
  </si>
  <si>
    <t>esc.centralatenas@mep.go.cr</t>
  </si>
  <si>
    <t>esc.republicadecolombia@mep.go.cr</t>
  </si>
  <si>
    <t>esc.ricardovargasmurillo@mep.go.cr</t>
  </si>
  <si>
    <t>esc.monsenorsanabria@mep.go.cr</t>
  </si>
  <si>
    <t>esc.deliaurbinaguevara@mep.go.cr</t>
  </si>
  <si>
    <t>esc.republicadecorea@mep.go.cr</t>
  </si>
  <si>
    <t>esc.davidgonzalezalfaro@mep.go.cr</t>
  </si>
  <si>
    <t>LOMAS DEL RIO</t>
  </si>
  <si>
    <t>CONTIGUO A IGLESIA CATOLICA SAGRADA FAMILIA</t>
  </si>
  <si>
    <t>RINCON GRANDE</t>
  </si>
  <si>
    <t>MARIA REINA</t>
  </si>
  <si>
    <t>esc.ciudadeladepavas@mep.go.cr</t>
  </si>
  <si>
    <t>esc.jaco@mep.go.cr</t>
  </si>
  <si>
    <t>RONNY GUTIERREZ TORUÑO</t>
  </si>
  <si>
    <t>esc.villasdeayarco@mep.go.cr</t>
  </si>
  <si>
    <t>esc.centraldetresrios@mep.go.cr</t>
  </si>
  <si>
    <t>esc.luisfelipegonzalezflores@mep.go.cr</t>
  </si>
  <si>
    <t>esc.monsenordelfinquesada@mep.go.cr</t>
  </si>
  <si>
    <t>esc.carrizal@mep.go.cr</t>
  </si>
  <si>
    <t>EL TIGRE</t>
  </si>
  <si>
    <t>RESIDENCIA DE LOS ESTUDIANTES MATRICULADOS DURANTE</t>
  </si>
  <si>
    <t>Refugiados</t>
  </si>
  <si>
    <t>Solicitante de Asilo</t>
  </si>
  <si>
    <t>Discapacidad Motora</t>
  </si>
  <si>
    <t>Ceguera</t>
  </si>
  <si>
    <t>Baja Visión</t>
  </si>
  <si>
    <t>Sordera</t>
  </si>
  <si>
    <t>Sordo Ceguera</t>
  </si>
  <si>
    <t>SAN JOSE CENTRAL</t>
  </si>
  <si>
    <t>SAN JOSE NORTE</t>
  </si>
  <si>
    <t>SAN JOSE OESTE</t>
  </si>
  <si>
    <t>GRANDE DE TERRABA</t>
  </si>
  <si>
    <t>ESC. LA CARPIO</t>
  </si>
  <si>
    <t>ESC. LIC. JOSE FRANCISCO PEREZ MUÑOZ</t>
  </si>
  <si>
    <t>esc.joseanamarincubero@mep.go.cr</t>
  </si>
  <si>
    <t>JACQUELINE BRENES WEST</t>
  </si>
  <si>
    <t>esc.juanchavesrojas@mep.go.cr</t>
  </si>
  <si>
    <t>FRENTE A LAS OFICINAS DEL ICE EN SAN VITO</t>
  </si>
  <si>
    <t>COSTADO ESTE DEL EDIFICIO MUNICIPAL</t>
  </si>
  <si>
    <t>QUINCE DE AGOSTO</t>
  </si>
  <si>
    <t>esc.fidelchavesmurillo@mep.go.cr</t>
  </si>
  <si>
    <t>JESUS JIMENEZ ZAMORA</t>
  </si>
  <si>
    <t>CONTIGUO AL ESTADIO MUNICIPAL DE TIBAS</t>
  </si>
  <si>
    <t>esc.juanenriquepestalozzi@mep.go.cr</t>
  </si>
  <si>
    <t>CESAR VEGA BARRIOS</t>
  </si>
  <si>
    <t>esc.fincaseis@mep.go.cr</t>
  </si>
  <si>
    <t>EVELIA BARQUERO NUÑEZ</t>
  </si>
  <si>
    <t>esc.gabrielbrenesrobles@mep.go.cr</t>
  </si>
  <si>
    <t>FREDDY GAMBOA ARAYA</t>
  </si>
  <si>
    <t>MEIBEL PEREZ ALEXANDER</t>
  </si>
  <si>
    <t>esc.luisdemetriotinoco@mep.go.cr</t>
  </si>
  <si>
    <t>MARIBEL CASTRO CAMPOS</t>
  </si>
  <si>
    <t>esc.laspalmitas.sarapiqui@mep.go.cr</t>
  </si>
  <si>
    <t>iegb.limon2000@mep.go.cr</t>
  </si>
  <si>
    <t>MARGOT CAMACHO JIMENEZ</t>
  </si>
  <si>
    <t>esc.laaurora.heredia@mep.go.cr</t>
  </si>
  <si>
    <t>esc.latigrahorquetas@mep.go.cr</t>
  </si>
  <si>
    <t>00020</t>
  </si>
  <si>
    <t>00005</t>
  </si>
  <si>
    <t>00054</t>
  </si>
  <si>
    <t>00098</t>
  </si>
  <si>
    <t>00124</t>
  </si>
  <si>
    <t>00118</t>
  </si>
  <si>
    <t>00135</t>
  </si>
  <si>
    <t>00202</t>
  </si>
  <si>
    <t>00230</t>
  </si>
  <si>
    <t>00726</t>
  </si>
  <si>
    <t>00727</t>
  </si>
  <si>
    <t>00728</t>
  </si>
  <si>
    <t>00738</t>
  </si>
  <si>
    <t>00767</t>
  </si>
  <si>
    <t>00766</t>
  </si>
  <si>
    <t>00758</t>
  </si>
  <si>
    <t>00785</t>
  </si>
  <si>
    <t>00802</t>
  </si>
  <si>
    <t>00803</t>
  </si>
  <si>
    <t>00801</t>
  </si>
  <si>
    <t>00809</t>
  </si>
  <si>
    <t>00841</t>
  </si>
  <si>
    <t>00871</t>
  </si>
  <si>
    <t>00881</t>
  </si>
  <si>
    <t>00883</t>
  </si>
  <si>
    <t>00957</t>
  </si>
  <si>
    <t>00978</t>
  </si>
  <si>
    <t>01055</t>
  </si>
  <si>
    <t>01073</t>
  </si>
  <si>
    <t>01228</t>
  </si>
  <si>
    <t>01372</t>
  </si>
  <si>
    <t>01391</t>
  </si>
  <si>
    <t>01427</t>
  </si>
  <si>
    <t>01449</t>
  </si>
  <si>
    <t>01469</t>
  </si>
  <si>
    <t>01602</t>
  </si>
  <si>
    <t>01632</t>
  </si>
  <si>
    <t>01679</t>
  </si>
  <si>
    <t>01669</t>
  </si>
  <si>
    <t>01814</t>
  </si>
  <si>
    <t>01868</t>
  </si>
  <si>
    <t>02034</t>
  </si>
  <si>
    <t>02116</t>
  </si>
  <si>
    <t>02183</t>
  </si>
  <si>
    <t>02211</t>
  </si>
  <si>
    <t>02258</t>
  </si>
  <si>
    <t>02272</t>
  </si>
  <si>
    <t>02402</t>
  </si>
  <si>
    <t>02450</t>
  </si>
  <si>
    <t>02707</t>
  </si>
  <si>
    <t>02807</t>
  </si>
  <si>
    <t>02900</t>
  </si>
  <si>
    <t>02893</t>
  </si>
  <si>
    <t>02989</t>
  </si>
  <si>
    <t>03080</t>
  </si>
  <si>
    <t>03098</t>
  </si>
  <si>
    <t>03172</t>
  </si>
  <si>
    <t>01613</t>
  </si>
  <si>
    <t>01361</t>
  </si>
  <si>
    <t>00037</t>
  </si>
  <si>
    <t>00142</t>
  </si>
  <si>
    <t>00737</t>
  </si>
  <si>
    <t>00733</t>
  </si>
  <si>
    <t>00765</t>
  </si>
  <si>
    <t>01630</t>
  </si>
  <si>
    <t>02095</t>
  </si>
  <si>
    <t>01319</t>
  </si>
  <si>
    <t>03167</t>
  </si>
  <si>
    <t>01604</t>
  </si>
  <si>
    <t>00988</t>
  </si>
  <si>
    <t>01616</t>
  </si>
  <si>
    <t>00783</t>
  </si>
  <si>
    <t>00096</t>
  </si>
  <si>
    <t>00053</t>
  </si>
  <si>
    <t>00207</t>
  </si>
  <si>
    <t>02278</t>
  </si>
  <si>
    <t>02602</t>
  </si>
  <si>
    <t>02824</t>
  </si>
  <si>
    <t>01696</t>
  </si>
  <si>
    <t>00725</t>
  </si>
  <si>
    <t>00753</t>
  </si>
  <si>
    <t>01474</t>
  </si>
  <si>
    <t>00761</t>
  </si>
  <si>
    <t>01745</t>
  </si>
  <si>
    <t>00777</t>
  </si>
  <si>
    <t>00778</t>
  </si>
  <si>
    <t>01654</t>
  </si>
  <si>
    <t>01627</t>
  </si>
  <si>
    <t>02898</t>
  </si>
  <si>
    <t>02281</t>
  </si>
  <si>
    <t>02565</t>
  </si>
  <si>
    <t>02273</t>
  </si>
  <si>
    <t>01045</t>
  </si>
  <si>
    <t>00038</t>
  </si>
  <si>
    <t>02325</t>
  </si>
  <si>
    <t>01441</t>
  </si>
  <si>
    <t>00831</t>
  </si>
  <si>
    <t>03193</t>
  </si>
  <si>
    <t>00082</t>
  </si>
  <si>
    <t>01101</t>
  </si>
  <si>
    <t>03345</t>
  </si>
  <si>
    <t>00086</t>
  </si>
  <si>
    <t>00120</t>
  </si>
  <si>
    <t>00949</t>
  </si>
  <si>
    <t>02100</t>
  </si>
  <si>
    <t>00610</t>
  </si>
  <si>
    <t>02348</t>
  </si>
  <si>
    <t>00762</t>
  </si>
  <si>
    <t>03446</t>
  </si>
  <si>
    <t>03458</t>
  </si>
  <si>
    <t>01108</t>
  </si>
  <si>
    <t>01137</t>
  </si>
  <si>
    <t>01691</t>
  </si>
  <si>
    <t>00781</t>
  </si>
  <si>
    <t>00113</t>
  </si>
  <si>
    <t>03079</t>
  </si>
  <si>
    <t>00087</t>
  </si>
  <si>
    <t>01839</t>
  </si>
  <si>
    <t>00760</t>
  </si>
  <si>
    <t>02242</t>
  </si>
  <si>
    <t>03382</t>
  </si>
  <si>
    <t>00784</t>
  </si>
  <si>
    <t>03420</t>
  </si>
  <si>
    <t>03343</t>
  </si>
  <si>
    <t>01644</t>
  </si>
  <si>
    <t>03438</t>
  </si>
  <si>
    <t>03569</t>
  </si>
  <si>
    <t>03407</t>
  </si>
  <si>
    <t>01493</t>
  </si>
  <si>
    <t>00754</t>
  </si>
  <si>
    <t>01738</t>
  </si>
  <si>
    <t>00813</t>
  </si>
  <si>
    <t>02302</t>
  </si>
  <si>
    <t>02098</t>
  </si>
  <si>
    <t>01611</t>
  </si>
  <si>
    <t>02376</t>
  </si>
  <si>
    <t>04098</t>
  </si>
  <si>
    <t>01742</t>
  </si>
  <si>
    <t>03003</t>
  </si>
  <si>
    <t>03745</t>
  </si>
  <si>
    <t>Síndrome de Down</t>
  </si>
  <si>
    <t>Retraso Mental (Discapacidad Intelectual)</t>
  </si>
  <si>
    <t>Discapacidad</t>
  </si>
  <si>
    <t>1/  No incluir Síndrome de Down.</t>
  </si>
  <si>
    <t>Terapia Física (Rehabilitación Física)</t>
  </si>
  <si>
    <t>Terapia Ocupacional (Rehabilitación Ocupacional)</t>
  </si>
  <si>
    <t>Pérdida Auditiva</t>
  </si>
  <si>
    <t>Discapacidad
Múltiple</t>
  </si>
  <si>
    <t>Audición 
y Lenguaje</t>
  </si>
  <si>
    <t>ESC. AMERICA CENTRAL</t>
  </si>
  <si>
    <t>Educación para la Vida Cotidiana</t>
  </si>
  <si>
    <t>4406</t>
  </si>
  <si>
    <t>5243</t>
  </si>
  <si>
    <t>00427</t>
  </si>
  <si>
    <t>ESC. JOSE MARIA VARGAS ARIAS</t>
  </si>
  <si>
    <t>400 OESTE Y 200 SUR DE LA EMBAJADA AMERICANA</t>
  </si>
  <si>
    <t>esc.juanxxiii@mep.go.cr</t>
  </si>
  <si>
    <t>RAFAEL ALVARADO ANGULO</t>
  </si>
  <si>
    <t>CIUDAD COLON</t>
  </si>
  <si>
    <t>BUENOS AIRES CENTRO</t>
  </si>
  <si>
    <t>esc.jesusocanarojas@mep.go.cr</t>
  </si>
  <si>
    <t>TRES MARIAS</t>
  </si>
  <si>
    <t>esc.felixarcadiomontero@mep.go.cr</t>
  </si>
  <si>
    <t>esc.josemariacalderon@mep.go.cr</t>
  </si>
  <si>
    <t>GUISELLE CERDAS QUESADA</t>
  </si>
  <si>
    <t>esc.santarita2.alajuela@mep.go.cr</t>
  </si>
  <si>
    <t>esc.liderpuertoviejo@mep.go.cr</t>
  </si>
  <si>
    <t>esc.fraycasianodemadrid@mep.go.cr</t>
  </si>
  <si>
    <t>YAMILETH QUINTANA MORA</t>
  </si>
  <si>
    <t>esc.josemariavargasarias@mep.go.cr</t>
  </si>
  <si>
    <t>esc.prioritariadematina@mep.go.cr</t>
  </si>
  <si>
    <t>esc.nuevohorizonte@mep.go.cr</t>
  </si>
  <si>
    <t>00625</t>
  </si>
  <si>
    <t>01006</t>
  </si>
  <si>
    <t>esc.omardengo.sjcentral@mep.go.cr</t>
  </si>
  <si>
    <t>esc.concepciondealajuelita@mep.go.cr</t>
  </si>
  <si>
    <t>SONIA FALLAS SANCHEZ</t>
  </si>
  <si>
    <t>4306</t>
  </si>
  <si>
    <t>ESC. QUINCE DE SETIEMBRE</t>
  </si>
  <si>
    <t>esc.quincedesetiembre@mep.go.cr</t>
  </si>
  <si>
    <t>00083</t>
  </si>
  <si>
    <t>esc.lacarpio@mep.go.cr</t>
  </si>
  <si>
    <t>esc.corazondejesusaserri@mep.go.cr</t>
  </si>
  <si>
    <t>CINTYA MENA SUAREZ</t>
  </si>
  <si>
    <t>esc.holanda@mep.go.cr</t>
  </si>
  <si>
    <t>esc.manuelcastroblanco@mep.go.cr</t>
  </si>
  <si>
    <t>MARIA GABRIELA SALAS DELGADO</t>
  </si>
  <si>
    <t>GUITZEL CRUZ CHAVARRIA</t>
  </si>
  <si>
    <t>esc.carmenlyra@mep.go.cr</t>
  </si>
  <si>
    <t>6088</t>
  </si>
  <si>
    <t>01917</t>
  </si>
  <si>
    <t>ESC. VALLE AZUL</t>
  </si>
  <si>
    <t>VALLE AZUL</t>
  </si>
  <si>
    <t>esc.valleazul.occidente@mep.go.cr</t>
  </si>
  <si>
    <t>00892</t>
  </si>
  <si>
    <t>KAREN JIMENEZ ZUÑIGA</t>
  </si>
  <si>
    <t>6947</t>
  </si>
  <si>
    <t>02655</t>
  </si>
  <si>
    <t>ESC. ENCARNACION GAMBOA PIEDRA</t>
  </si>
  <si>
    <t>01428</t>
  </si>
  <si>
    <t>4301</t>
  </si>
  <si>
    <t>00265</t>
  </si>
  <si>
    <t>ESC. CENTRO AMERICA</t>
  </si>
  <si>
    <t>JOSE MATARRITA THOMPSON</t>
  </si>
  <si>
    <t>esc.centroamerica@mep.go.cr</t>
  </si>
  <si>
    <t>Trastorno del Espectro Autista (TEA)</t>
  </si>
  <si>
    <t>2/  Especificar en OBSERVACIONES/COMENTARIOS. Ver ejemplos en la Guía.</t>
  </si>
  <si>
    <t>País / Continente</t>
  </si>
  <si>
    <t>SAN JOSE / SAN JOSE / CARMEN</t>
  </si>
  <si>
    <t>ALAJUELA / ALAJUELA / ALAJUELA</t>
  </si>
  <si>
    <t>CARTAGO / CARTAGO / ORIENTAL</t>
  </si>
  <si>
    <t>HEREDIA / HEREDIA / HEREDIA</t>
  </si>
  <si>
    <t>GUANACASTE / LIBERIA / LIBERIA</t>
  </si>
  <si>
    <t>PUNTARENAS / PUNTARENAS / PUNTARENAS</t>
  </si>
  <si>
    <t>LIMON / LIMON / LIMON</t>
  </si>
  <si>
    <t>SAN JOSE / ESCAZU / ESCAZU</t>
  </si>
  <si>
    <t>ALAJUELA / SAN RAMON / SAN RAMON</t>
  </si>
  <si>
    <t>CARTAGO / PARAISO / PARAISO</t>
  </si>
  <si>
    <t>HEREDIA / BARVA / BARVA</t>
  </si>
  <si>
    <t>GUANACASTE / NICOYA / NICOYA</t>
  </si>
  <si>
    <t>PUNTARENAS / ESPARZA / ESPIRITU SANTO</t>
  </si>
  <si>
    <t>LIMON / POCOCI / GUAPILES</t>
  </si>
  <si>
    <t>SAN JOSE / DESAMPARADOS / DESAMPARADOS</t>
  </si>
  <si>
    <t>ALAJUELA / GRECIA / GRECIA</t>
  </si>
  <si>
    <t>CARTAGO / LA UNION / TRES RIOS</t>
  </si>
  <si>
    <t>HEREDIA / SANTO DOMINGO / SANTO DOMINGO</t>
  </si>
  <si>
    <t>GUANACASTE / SANTA CRUZ / SANTA CRUZ</t>
  </si>
  <si>
    <t>PUNTARENAS / BUENOS AIRES / BUENOS AIRES</t>
  </si>
  <si>
    <t>LIMON / SIQUIRRES / SIQUIRRES</t>
  </si>
  <si>
    <t>SAN JOSE / PURISCAL / SANTIAGO</t>
  </si>
  <si>
    <t>ALAJUELA / SAN MATEO / SAN MATEO</t>
  </si>
  <si>
    <t>CARTAGO / JIMENEZ / JUAN VIÑAS</t>
  </si>
  <si>
    <t>HEREDIA / SANTA BARBARA / SANTA BARBARA</t>
  </si>
  <si>
    <t>GUANACASTE / BAGACES / BAGACES</t>
  </si>
  <si>
    <t>PUNTARENAS / MONTES DE ORO / MIRAMAR</t>
  </si>
  <si>
    <t>LIMON / TALAMANCA / BRATSI</t>
  </si>
  <si>
    <t>SAN JOSE / TARRAZU / SAN MARCOS</t>
  </si>
  <si>
    <t>ALAJUELA / ATENAS / ATENAS</t>
  </si>
  <si>
    <t>CARTAGO / TURRIALBA / TURRIALBA</t>
  </si>
  <si>
    <t>HEREDIA / SAN RAFAEL / SAN RAFAEL</t>
  </si>
  <si>
    <t>GUANACASTE / CARRILLO / FILADELFIA</t>
  </si>
  <si>
    <t>PUNTARENAS / OSA / PUERTO CORTES</t>
  </si>
  <si>
    <t>LIMON / MATINA / MATINA</t>
  </si>
  <si>
    <t>SAN JOSE / ASERRI / ASERRI</t>
  </si>
  <si>
    <t>ALAJUELA / NARANJO / NARANJO</t>
  </si>
  <si>
    <t>CARTAGO / ALVARADO / PACAYAS</t>
  </si>
  <si>
    <t>HEREDIA / SAN ISIDRO / SAN ISIDRO</t>
  </si>
  <si>
    <t>GUANACASTE / CAÑAS / CAÑAS</t>
  </si>
  <si>
    <t>LIMON / GUACIMO / GUACIMO</t>
  </si>
  <si>
    <t>SAN JOSE / MORA / COLON</t>
  </si>
  <si>
    <t>ALAJUELA / PALMARES / PALMARES</t>
  </si>
  <si>
    <t>CARTAGO / OREAMUNO / SAN RAFAEL</t>
  </si>
  <si>
    <t>HEREDIA / BELEN / SAN ANTONIO</t>
  </si>
  <si>
    <t>PUNTARENAS / GOLFITO / GOLFITO</t>
  </si>
  <si>
    <t>SAN JOSE / GOICOECHEA / GUADALUPE</t>
  </si>
  <si>
    <t>ALAJUELA / POAS / SAN PEDRO</t>
  </si>
  <si>
    <t>HEREDIA / FLORES / SAN JOAQUIN</t>
  </si>
  <si>
    <t>GUANACASTE / TILARAN / TILARAN</t>
  </si>
  <si>
    <t>PUNTARENAS / COTO BRUS / SAN VITO</t>
  </si>
  <si>
    <t>SAN JOSE / SANTA ANA / SANTA ANA</t>
  </si>
  <si>
    <t>ALAJUELA / OROTINA / OROTINA</t>
  </si>
  <si>
    <t>HEREDIA / SAN PABLO / SAN PABLO</t>
  </si>
  <si>
    <t>GUANACASTE / NANDAYURE / CARMONA</t>
  </si>
  <si>
    <t>PUNTARENAS / PARRITA / PARRITA</t>
  </si>
  <si>
    <t>SAN JOSE / ALAJUELITA / ALAJUELITA</t>
  </si>
  <si>
    <t>ALAJUELA / SAN CARLOS / QUESADA</t>
  </si>
  <si>
    <t>HEREDIA / SARAPIQUI / PUERTO VIEJO</t>
  </si>
  <si>
    <t>GUANACASTE / LA CRUZ / LA CRUZ</t>
  </si>
  <si>
    <t>PUNTARENAS / CORREDORES / CORREDOR</t>
  </si>
  <si>
    <t>SAN JOSE / VASQUEZ DE CORONADO / SAN ISIDRO</t>
  </si>
  <si>
    <t>ALAJUELA / ZARCERO / ZARCERO</t>
  </si>
  <si>
    <t>GUANACASTE / HOJANCHA / HOJANCHA</t>
  </si>
  <si>
    <t>PUNTARENAS / GARABITO / JACO</t>
  </si>
  <si>
    <t>SAN JOSE / ACOSTA / SAN IGNACIO</t>
  </si>
  <si>
    <t>ALAJUELA / SARCHI / SARCHI NORTE</t>
  </si>
  <si>
    <t>SAN JOSE / SAN JOSE / MERCED</t>
  </si>
  <si>
    <t>ALAJUELA / ALAJUELA / SAN JOSE</t>
  </si>
  <si>
    <t>CARTAGO / CARTAGO / OCCIDENTAL</t>
  </si>
  <si>
    <t>HEREDIA / HEREDIA / MERCEDES</t>
  </si>
  <si>
    <t>GUANACASTE / LIBERIA / CAÑAS DULCES</t>
  </si>
  <si>
    <t>PUNTARENAS / PUNTARENAS / PITAHAYA</t>
  </si>
  <si>
    <t>LIMON / LIMON / VALLE LA ESTRELLA</t>
  </si>
  <si>
    <t>SAN JOSE / ESCAZU / SAN ANTONIO</t>
  </si>
  <si>
    <t>ALAJUELA / SAN RAMON / SANTIAGO</t>
  </si>
  <si>
    <t>CARTAGO / PARAISO / SANTIAGO</t>
  </si>
  <si>
    <t>HEREDIA / BARVA / SAN PEDRO</t>
  </si>
  <si>
    <t>GUANACASTE / NICOYA / MANSION</t>
  </si>
  <si>
    <t>PUNTARENAS / ESPARZA / SAN JUAN GRANDE</t>
  </si>
  <si>
    <t>LIMON / POCOCI / JIMENEZ</t>
  </si>
  <si>
    <t>SAN JOSE / DESAMPARADOS / SAN MIGUEL</t>
  </si>
  <si>
    <t>ALAJUELA / GRECIA / SAN ISIDRO</t>
  </si>
  <si>
    <t>CARTAGO / LA UNION / SAN DIEGO</t>
  </si>
  <si>
    <t>HEREDIA / SANTO DOMINGO / SAN VICENTE</t>
  </si>
  <si>
    <t>GUANACASTE / SANTA CRUZ / BOLSON</t>
  </si>
  <si>
    <t>PUNTARENAS / BUENOS AIRES / VOLCAN</t>
  </si>
  <si>
    <t>LIMON / SIQUIRRES / PACUARITO</t>
  </si>
  <si>
    <t>SAN JOSE / PURISCAL / MERCEDES SUR</t>
  </si>
  <si>
    <t>ALAJUELA / SAN MATEO / DESMONTE</t>
  </si>
  <si>
    <t>CARTAGO / JIMENEZ / TUCURRIQUE</t>
  </si>
  <si>
    <t>HEREDIA / SANTA BARBARA / SAN PEDRO</t>
  </si>
  <si>
    <t>LIMON / TALAMANCA / SIXAOLA</t>
  </si>
  <si>
    <t>SAN JOSE / TARRAZU / SAN LORENZO</t>
  </si>
  <si>
    <t>ALAJUELA / ATENAS / JESUS</t>
  </si>
  <si>
    <t>CARTAGO / TURRIALBA / LA SUIZA</t>
  </si>
  <si>
    <t>HEREDIA / SAN RAFAEL / SAN JOSECITO</t>
  </si>
  <si>
    <t>GUANACASTE / CARRILLO / PALMIRA</t>
  </si>
  <si>
    <t>PUNTARENAS / OSA / PALMAR</t>
  </si>
  <si>
    <t>LIMON / MATINA / BATAN</t>
  </si>
  <si>
    <t>SAN JOSE / ASERRI / TARBACA</t>
  </si>
  <si>
    <t>ALAJUELA / NARANJO / SAN MIGUEL</t>
  </si>
  <si>
    <t>CARTAGO / ALVARADO / CERVANTES</t>
  </si>
  <si>
    <t>HEREDIA / SAN ISIDRO / SAN JOSE</t>
  </si>
  <si>
    <t>GUANACASTE / CAÑAS / PALMIRA</t>
  </si>
  <si>
    <t>LIMON / GUACIMO / MERCEDES</t>
  </si>
  <si>
    <t>SAN JOSE / MORA / GUAYABO</t>
  </si>
  <si>
    <t>ALAJUELA / PALMARES / ZARAGOZA</t>
  </si>
  <si>
    <t>CARTAGO / OREAMUNO / COT</t>
  </si>
  <si>
    <t>GUANACASTE / ABANGARES / SIERRA</t>
  </si>
  <si>
    <t>ALAJUELA / POAS / SAN JUAN</t>
  </si>
  <si>
    <t>CARTAGO / EL GUARCO / SAN ISIDRO</t>
  </si>
  <si>
    <t>HEREDIA / FLORES / BARRANTES</t>
  </si>
  <si>
    <t>PUNTARENAS / COTO BRUS / SABALITO</t>
  </si>
  <si>
    <t>SAN JOSE / SANTA ANA / SALITRAL</t>
  </si>
  <si>
    <t>GUANACASTE / NANDAYURE / SANTA RITA</t>
  </si>
  <si>
    <t>SAN JOSE / ALAJUELITA / SAN JOSECITO</t>
  </si>
  <si>
    <t>ALAJUELA / SAN CARLOS / FLORENCIA</t>
  </si>
  <si>
    <t>HEREDIA / SARAPIQUI / LA VIRGEN</t>
  </si>
  <si>
    <t>GUANACASTE / LA CRUZ / SANTA CECILIA</t>
  </si>
  <si>
    <t>PUNTARENAS / CORREDORES / LA CUESTA</t>
  </si>
  <si>
    <t>SAN JOSE / VASQUEZ DE CORONADO / SAN RAFAEL</t>
  </si>
  <si>
    <t>ALAJUELA / ZARCERO / LAGUNA</t>
  </si>
  <si>
    <t>GUANACASTE / HOJANCHA / MONTE ROMO</t>
  </si>
  <si>
    <t>PUNTARENAS / GARABITO / TARCOLES</t>
  </si>
  <si>
    <t>SAN JOSE / ACOSTA / GUAITIL</t>
  </si>
  <si>
    <t>ALAJUELA / SARCHI / SARCHI SUR</t>
  </si>
  <si>
    <t>SAN JOSE / SAN JOSE / HOSPITAL</t>
  </si>
  <si>
    <t>ALAJUELA / ALAJUELA / CARRIZAL</t>
  </si>
  <si>
    <t>CARTAGO / CARTAGO / CARMEN</t>
  </si>
  <si>
    <t>HEREDIA / HEREDIA / SAN FRANCISCO</t>
  </si>
  <si>
    <t>GUANACASTE / LIBERIA / MAYORGA</t>
  </si>
  <si>
    <t>PUNTARENAS / PUNTARENAS / CHOMES</t>
  </si>
  <si>
    <t>LIMON / LIMON / RIO BLANCO</t>
  </si>
  <si>
    <t>SAN JOSE / ESCAZU / SAN RAFAEL</t>
  </si>
  <si>
    <t>ALAJUELA / SAN RAMON / SAN JUAN</t>
  </si>
  <si>
    <t>CARTAGO / PARAISO / OROSI</t>
  </si>
  <si>
    <t>HEREDIA / BARVA / SAN PABLO</t>
  </si>
  <si>
    <t>GUANACASTE / NICOYA / SAN ANTONIO</t>
  </si>
  <si>
    <t>PUNTARENAS / ESPARZA / MACACONA</t>
  </si>
  <si>
    <t>SAN JOSE / DESAMPARADOS / SAN JUAN DE DIOS</t>
  </si>
  <si>
    <t>ALAJUELA / GRECIA / SAN JOSE</t>
  </si>
  <si>
    <t>CARTAGO / LA UNION / SAN JUAN</t>
  </si>
  <si>
    <t>HEREDIA / SANTO DOMINGO / SAN MIGUEL</t>
  </si>
  <si>
    <t>GUANACASTE / SANTA CRUZ / VEINTISIETE DE ABRIL</t>
  </si>
  <si>
    <t>PUNTARENAS / BUENOS AIRES / POTRERO GRANDE</t>
  </si>
  <si>
    <t>LIMON / SIQUIRRES / FLORIDA</t>
  </si>
  <si>
    <t>SAN JOSE / PURISCAL / BARBACOAS</t>
  </si>
  <si>
    <t>ALAJUELA / SAN MATEO / JESUS MARIA</t>
  </si>
  <si>
    <t>CARTAGO / JIMENEZ / PEJIBAYE</t>
  </si>
  <si>
    <t>HEREDIA / SANTA BARBARA / SAN JUAN</t>
  </si>
  <si>
    <t>GUANACASTE / BAGACES / MOGOTE</t>
  </si>
  <si>
    <t>PUNTARENAS / MONTES DE ORO / SAN ISIDRO</t>
  </si>
  <si>
    <t>LIMON / TALAMANCA / CAHUITA</t>
  </si>
  <si>
    <t>SAN JOSE / TARRAZU / SAN CARLOS</t>
  </si>
  <si>
    <t>ALAJUELA / ATENAS / MERCEDES</t>
  </si>
  <si>
    <t>CARTAGO / TURRIALBA / PERALTA</t>
  </si>
  <si>
    <t>HEREDIA / SAN RAFAEL / SANTIAGO</t>
  </si>
  <si>
    <t>GUANACASTE / CARRILLO / SARDINAL</t>
  </si>
  <si>
    <t>PUNTARENAS / OSA / SIERPE</t>
  </si>
  <si>
    <t>LIMON / MATINA / CARRANDI</t>
  </si>
  <si>
    <t>SAN JOSE / ASERRI / VUELTA DE JORCO</t>
  </si>
  <si>
    <t>ALAJUELA / NARANJO / SAN JOSE</t>
  </si>
  <si>
    <t>CARTAGO / ALVARADO / CAPELLADES</t>
  </si>
  <si>
    <t>HEREDIA / SAN ISIDRO / CONCEPCION</t>
  </si>
  <si>
    <t>GUANACASTE / CAÑAS / SAN MIGUEL</t>
  </si>
  <si>
    <t>LIMON / GUACIMO / POCORA</t>
  </si>
  <si>
    <t>SAN JOSE / MORA / TABARCIA</t>
  </si>
  <si>
    <t>ALAJUELA / PALMARES / BUENOS AIRES</t>
  </si>
  <si>
    <t>CARTAGO / OREAMUNO / POTRERO CERRADO</t>
  </si>
  <si>
    <t>HEREDIA / BELEN / ASUNCION</t>
  </si>
  <si>
    <t>GUANACASTE / ABANGARES / SAN JUAN</t>
  </si>
  <si>
    <t>PUNTARENAS / GOLFITO / GUAYCARA</t>
  </si>
  <si>
    <t>SAN JOSE / GOICOECHEA / CALLE BLANCOS</t>
  </si>
  <si>
    <t>ALAJUELA / POAS / SAN RAFAEL</t>
  </si>
  <si>
    <t>CARTAGO / EL GUARCO / TOBOSI</t>
  </si>
  <si>
    <t>HEREDIA / FLORES / LLORENTE</t>
  </si>
  <si>
    <t>GUANACASTE / TILARAN / TRONADORA</t>
  </si>
  <si>
    <t>SAN JOSE / SANTA ANA / POZOS</t>
  </si>
  <si>
    <t>GUANACASTE / NANDAYURE / ZAPOTAL</t>
  </si>
  <si>
    <t>SAN JOSE / ALAJUELITA / SAN ANTONIO</t>
  </si>
  <si>
    <t>ALAJUELA / SAN CARLOS / BUENAVISTA</t>
  </si>
  <si>
    <t>PUNTARENAS / CORREDORES / CANOAS</t>
  </si>
  <si>
    <t>SAN JOSE / VASQUEZ DE CORONADO / DULCE NOMBRE DE JESUS</t>
  </si>
  <si>
    <t>SAN JOSE / ACOSTA / PALMICHAL</t>
  </si>
  <si>
    <t>ALAJUELA / SARCHI / TORO AMARILLO</t>
  </si>
  <si>
    <t>SAN JOSE / SAN JOSE / CATEDRAL</t>
  </si>
  <si>
    <t>ALAJUELA / ALAJUELA / SAN ANTONIO</t>
  </si>
  <si>
    <t>CARTAGO / CARTAGO / SAN NICOLAS</t>
  </si>
  <si>
    <t>HEREDIA / HEREDIA / ULLOA</t>
  </si>
  <si>
    <t>GUANACASTE / LIBERIA / NACASCOLO</t>
  </si>
  <si>
    <t>PUNTARENAS / PUNTARENAS / LEPANTO</t>
  </si>
  <si>
    <t>LIMON / LIMON / MATAMA</t>
  </si>
  <si>
    <t>CARTAGO / PARAISO / CACHI</t>
  </si>
  <si>
    <t>HEREDIA / BARVA / SAN ROQUE</t>
  </si>
  <si>
    <t>PUNTARENAS / ESPARZA / SAN RAFAEL</t>
  </si>
  <si>
    <t>LIMON / POCOCI / ROXANA</t>
  </si>
  <si>
    <t>SAN JOSE / DESAMPARADOS / SAN RAFAEL ARRIBA</t>
  </si>
  <si>
    <t>ALAJUELA / GRECIA / SAN ROQUE</t>
  </si>
  <si>
    <t>CARTAGO / LA UNION / SAN RAFAEL</t>
  </si>
  <si>
    <t>HEREDIA / SANTO DOMINGO / PARACITO</t>
  </si>
  <si>
    <t>GUANACASTE / SANTA CRUZ / TEMPATE</t>
  </si>
  <si>
    <t>PUNTARENAS / BUENOS AIRES / BORUCA</t>
  </si>
  <si>
    <t>LIMON / SIQUIRRES / GERMANIA</t>
  </si>
  <si>
    <t>SAN JOSE / PURISCAL / GRIFO ALTO</t>
  </si>
  <si>
    <t>ALAJUELA / SAN MATEO / LABRADOR</t>
  </si>
  <si>
    <t>HEREDIA / SANTA BARBARA / JESUS</t>
  </si>
  <si>
    <t>GUANACASTE / BAGACES / RIO NARANJO</t>
  </si>
  <si>
    <t>LIMON / TALAMANCA / TELIRE</t>
  </si>
  <si>
    <t>ALAJUELA / ATENAS / SAN ISIDRO</t>
  </si>
  <si>
    <t>CARTAGO / TURRIALBA / SANTA CRUZ</t>
  </si>
  <si>
    <t>GUANACASTE / CARRILLO / BELEN</t>
  </si>
  <si>
    <t>PUNTARENAS / OSA / BAHIA BALLENA</t>
  </si>
  <si>
    <t>SAN JOSE / ASERRI / SAN GABRIEL</t>
  </si>
  <si>
    <t>ALAJUELA / NARANJO / CIRRI SUR</t>
  </si>
  <si>
    <t>HEREDIA / SAN ISIDRO / SAN FRANCISCO</t>
  </si>
  <si>
    <t>GUANACASTE / CAÑAS / BEBEDERO</t>
  </si>
  <si>
    <t>LIMON / GUACIMO / RIO JIMENEZ</t>
  </si>
  <si>
    <t>ALAJUELA / PALMARES / SANTIAGO</t>
  </si>
  <si>
    <t>CARTAGO / OREAMUNO / CIPRESES</t>
  </si>
  <si>
    <t>GUANACASTE / ABANGARES / COLORADO</t>
  </si>
  <si>
    <t>PUNTARENAS / GOLFITO / PAVON</t>
  </si>
  <si>
    <t>SAN JOSE / GOICOECHEA / MATA DE PLATANO</t>
  </si>
  <si>
    <t>ALAJUELA / POAS / CARRILLOS</t>
  </si>
  <si>
    <t>CARTAGO / EL GUARCO / PATIO DE AGUA</t>
  </si>
  <si>
    <t>GUANACASTE / TILARAN / SANTA ROSA</t>
  </si>
  <si>
    <t>PUNTARENAS / COTO BRUS / LIMONCITO</t>
  </si>
  <si>
    <t>SAN JOSE / SANTA ANA / URUCA</t>
  </si>
  <si>
    <t>ALAJUELA / OROTINA / COYOLAR</t>
  </si>
  <si>
    <t>GUANACASTE / NANDAYURE / SAN PABLO</t>
  </si>
  <si>
    <t>SAN JOSE / ALAJUELITA / CONCEPCION</t>
  </si>
  <si>
    <t>HEREDIA / SARAPIQUI / LLANURAS DEL GASPAR</t>
  </si>
  <si>
    <t>GUANACASTE / LA CRUZ / SANTA ELENA</t>
  </si>
  <si>
    <t>PUNTARENAS / CORREDORES / LAUREL</t>
  </si>
  <si>
    <t>SAN JOSE / VASQUEZ DE CORONADO / PATALILLO</t>
  </si>
  <si>
    <t>ALAJUELA / ZARCERO / GUADALUPE</t>
  </si>
  <si>
    <t>GUANACASTE / HOJANCHA / HUACAS</t>
  </si>
  <si>
    <t>SAN JOSE / ACOSTA / CANGREJAL</t>
  </si>
  <si>
    <t>ALAJUELA / SARCHI / SAN PEDRO</t>
  </si>
  <si>
    <t>SAN JOSE / SAN JOSE / ZAPOTE</t>
  </si>
  <si>
    <t>ALAJUELA / ALAJUELA / GUACIMA</t>
  </si>
  <si>
    <t>HEREDIA / HEREDIA / VARABLANCA</t>
  </si>
  <si>
    <t>GUANACASTE / LIBERIA / CURUBANDE</t>
  </si>
  <si>
    <t>PUNTARENAS / PUNTARENAS / PAQUERA</t>
  </si>
  <si>
    <t>ALAJUELA / SAN RAMON / PIEDADES SUR</t>
  </si>
  <si>
    <t>CARTAGO / PARAISO / LLANOS DE SANTA LUCIA</t>
  </si>
  <si>
    <t>HEREDIA / BARVA / SANTA LUCIA</t>
  </si>
  <si>
    <t>GUANACASTE / NICOYA / SAMARA</t>
  </si>
  <si>
    <t>PUNTARENAS / ESPARZA / SAN JERONIMO</t>
  </si>
  <si>
    <t>LIMON / POCOCI / CARIARI</t>
  </si>
  <si>
    <t>SAN JOSE / DESAMPARADOS / SAN ANTONIO</t>
  </si>
  <si>
    <t>ALAJUELA / GRECIA / TACARES</t>
  </si>
  <si>
    <t>CARTAGO / LA UNION / CONCEPCION</t>
  </si>
  <si>
    <t>HEREDIA / SANTO DOMINGO / SANTO TOMAS</t>
  </si>
  <si>
    <t>GUANACASTE / SANTA CRUZ / CARTAGENA</t>
  </si>
  <si>
    <t>PUNTARENAS / BUENOS AIRES / PILAS</t>
  </si>
  <si>
    <t>SAN JOSE / PURISCAL / SAN RAFAEL</t>
  </si>
  <si>
    <t>HEREDIA / SANTA BARBARA / SANTO DOMINGO</t>
  </si>
  <si>
    <t>ALAJUELA / ATENAS / CONCEPCION</t>
  </si>
  <si>
    <t>CARTAGO / TURRIALBA / SANTA TERESITA</t>
  </si>
  <si>
    <t>HEREDIA / SAN RAFAEL / CONCEPCION</t>
  </si>
  <si>
    <t>PUNTARENAS / OSA / PIEDRAS BLANCAS</t>
  </si>
  <si>
    <t>SAN JOSE / ASERRI / LEGUA</t>
  </si>
  <si>
    <t>ALAJUELA / NARANJO / SAN JERONIMO</t>
  </si>
  <si>
    <t>GUANACASTE / CAÑAS / POROZAL</t>
  </si>
  <si>
    <t>LIMON / GUACIMO / DUACARI</t>
  </si>
  <si>
    <t>SAN JOSE / MORA / PICAGRES</t>
  </si>
  <si>
    <t>ALAJUELA / PALMARES / CANDELARIA</t>
  </si>
  <si>
    <t>CARTAGO / OREAMUNO / SANTA ROSA</t>
  </si>
  <si>
    <t>SAN JOSE / GOICOECHEA / IPIS</t>
  </si>
  <si>
    <t>GUANACASTE / TILARAN / LIBANO</t>
  </si>
  <si>
    <t>PUNTARENAS / COTO BRUS / PITTIER</t>
  </si>
  <si>
    <t>SAN JOSE / SANTA ANA / PIEDADES</t>
  </si>
  <si>
    <t>GUANACASTE / NANDAYURE / PORVENIR</t>
  </si>
  <si>
    <t>SAN JOSE / ALAJUELITA / SAN FELIPE</t>
  </si>
  <si>
    <t>ALAJUELA / SAN CARLOS / VENECIA</t>
  </si>
  <si>
    <t>HEREDIA / SARAPIQUI / CUREÑA</t>
  </si>
  <si>
    <t>SAN JOSE / VASQUEZ DE CORONADO / CASCAJAL</t>
  </si>
  <si>
    <t>ALAJUELA / ZARCERO / PALMIRA</t>
  </si>
  <si>
    <t>GUANACASTE / HOJANCHA / MATAMBU</t>
  </si>
  <si>
    <t>SAN JOSE / ACOSTA / SABANILLAS</t>
  </si>
  <si>
    <t>ALAJUELA / SARCHI / RODRIGUEZ</t>
  </si>
  <si>
    <t>SAN JOSE / SAN JOSE / SAN FRANCISCO DE DOS RIOS</t>
  </si>
  <si>
    <t>ALAJUELA / ALAJUELA / SAN ISIDRO</t>
  </si>
  <si>
    <t>PUNTARENAS / PUNTARENAS / MANZANILLO</t>
  </si>
  <si>
    <t>ALAJUELA / SAN RAMON / SAN RAFAEL</t>
  </si>
  <si>
    <t>HEREDIA / BARVA / SAN JOSE DE LA MONTAÑA</t>
  </si>
  <si>
    <t>GUANACASTE / NICOYA / NOSARA</t>
  </si>
  <si>
    <t>PUNTARENAS / ESPARZA / CALDERA</t>
  </si>
  <si>
    <t>LIMON / POCOCI / COLORADO</t>
  </si>
  <si>
    <t>SAN JOSE / DESAMPARADOS / FRAILES</t>
  </si>
  <si>
    <t>HEREDIA / SANTO DOMINGO / SANTA ROSA</t>
  </si>
  <si>
    <t>PUNTARENAS / BUENOS AIRES / COLINAS</t>
  </si>
  <si>
    <t>LIMON / SIQUIRRES / ALEGRIA</t>
  </si>
  <si>
    <t>HEREDIA / SANTA BARBARA / PURABA</t>
  </si>
  <si>
    <t>ALAJUELA / ATENAS / SAN JOSE</t>
  </si>
  <si>
    <t>CARTAGO / TURRIALBA / PAVONES</t>
  </si>
  <si>
    <t>PUNTARENAS / OSA / BAHIA DRAKE</t>
  </si>
  <si>
    <t>SAN JOSE / ASERRI / MONTERREY</t>
  </si>
  <si>
    <t>ALAJUELA / NARANJO / SAN JUAN</t>
  </si>
  <si>
    <t>SAN JOSE / MORA / JARIS</t>
  </si>
  <si>
    <t>ALAJUELA / PALMARES / ESQUIPULAS</t>
  </si>
  <si>
    <t>SAN JOSE / GOICOECHEA / RANCHO REDONDO</t>
  </si>
  <si>
    <t>SAN JOSE / SANTA ANA / BRASIL</t>
  </si>
  <si>
    <t>GUANACASTE / NANDAYURE / BEJUCO</t>
  </si>
  <si>
    <t>ALAJUELA / SAN CARLOS / PITAL</t>
  </si>
  <si>
    <t>ALAJUELA / ZARCERO / ZAPOTE</t>
  </si>
  <si>
    <t>SAN JOSE / SAN JOSE / URUCA</t>
  </si>
  <si>
    <t>ALAJUELA / ALAJUELA / SABANILLA</t>
  </si>
  <si>
    <t>CARTAGO / CARTAGO / CORRALILLO</t>
  </si>
  <si>
    <t>PUNTARENAS / PUNTARENAS / GUACIMAL</t>
  </si>
  <si>
    <t>ALAJUELA / SAN RAMON / SAN ISIDRO</t>
  </si>
  <si>
    <t>GUANACASTE / NICOYA / BELEN DE NOSARITA</t>
  </si>
  <si>
    <t>SAN JOSE / DESAMPARADOS / PATARRA</t>
  </si>
  <si>
    <t>ALAJUELA / GRECIA / PUENTE DE PIEDRA</t>
  </si>
  <si>
    <t>CARTAGO / LA UNION / SAN RAMON</t>
  </si>
  <si>
    <t>HEREDIA / SANTO DOMINGO / TURES</t>
  </si>
  <si>
    <t>GUANACASTE / SANTA CRUZ / DIRIA</t>
  </si>
  <si>
    <t>PUNTARENAS / BUENOS AIRES / CHANGUENA</t>
  </si>
  <si>
    <t>LIMON / SIQUIRRES / REVENTAZON</t>
  </si>
  <si>
    <t>SAN JOSE / PURISCAL / DESAMPARADITOS</t>
  </si>
  <si>
    <t>ALAJUELA / ATENAS / SANTA EULALIA</t>
  </si>
  <si>
    <t>CARTAGO / TURRIALBA / TUIS</t>
  </si>
  <si>
    <t>SAN JOSE / ASERRI / SALITRILLOS</t>
  </si>
  <si>
    <t>SAN JOSE / MORA / QUITIRRISI</t>
  </si>
  <si>
    <t>SAN JOSE / GOICOECHEA / PURRAL</t>
  </si>
  <si>
    <t>GUANACASTE / TILARAN / ARENAL</t>
  </si>
  <si>
    <t>ALAJUELA / ZARCERO / BRISAS</t>
  </si>
  <si>
    <t>SAN JOSE / SAN JOSE / MATA REDONDA</t>
  </si>
  <si>
    <t>ALAJUELA / ALAJUELA / SAN RAFAEL</t>
  </si>
  <si>
    <t>CARTAGO / CARTAGO / TIERRA BLANCA</t>
  </si>
  <si>
    <t>PUNTARENAS / PUNTARENAS / BARRANCA</t>
  </si>
  <si>
    <t>ALAJUELA / SAN RAMON / ANGELES</t>
  </si>
  <si>
    <t>SAN JOSE / DESAMPARADOS / SAN CRISTOBAL</t>
  </si>
  <si>
    <t>ALAJUELA / GRECIA / BOLIVAR</t>
  </si>
  <si>
    <t>CARTAGO / LA UNION / RIO AZUL</t>
  </si>
  <si>
    <t>HEREDIA / SANTO DOMINGO / PARA</t>
  </si>
  <si>
    <t>GUANACASTE / SANTA CRUZ / CABO VELAS</t>
  </si>
  <si>
    <t>PUNTARENAS / BUENOS AIRES / BIOLLEY</t>
  </si>
  <si>
    <t>SAN JOSE / PURISCAL / SAN ANTONIO</t>
  </si>
  <si>
    <t>ALAJUELA / ATENAS / ESCOBAL</t>
  </si>
  <si>
    <t>CARTAGO / TURRIALBA / TAYUTIC</t>
  </si>
  <si>
    <t>ALAJUELA / NARANJO / PALMITOS</t>
  </si>
  <si>
    <t>GUANACASTE / TILARAN / CABECERAS</t>
  </si>
  <si>
    <t>SAN JOSE / SAN JOSE / PAVAS</t>
  </si>
  <si>
    <t>ALAJUELA / ALAJUELA / RIO SEGUNDO</t>
  </si>
  <si>
    <t>ALAJUELA / SAN RAMON / ALFARO</t>
  </si>
  <si>
    <t>SAN JOSE / DESAMPARADOS / ROSARIO</t>
  </si>
  <si>
    <t>GUANACASTE / SANTA CRUZ / TAMARINDO</t>
  </si>
  <si>
    <t>PUNTARENAS / BUENOS AIRES / BRUNKA</t>
  </si>
  <si>
    <t>SAN JOSE / PURISCAL / CHIRES</t>
  </si>
  <si>
    <t>CARTAGO / TURRIALBA / SANTA ROSA</t>
  </si>
  <si>
    <t>SAN JOSE / SAN JOSE / HATILLO</t>
  </si>
  <si>
    <t>ALAJUELA / ALAJUELA / DESAMPARADOS</t>
  </si>
  <si>
    <t>CARTAGO / CARTAGO / LLANO GRANDE</t>
  </si>
  <si>
    <t>PUNTARENAS / PUNTARENAS / ISLA DEL COCO</t>
  </si>
  <si>
    <t>ALAJUELA / SAN RAMON / VOLIO</t>
  </si>
  <si>
    <t>SAN JOSE / DESAMPARADOS / DAMAS</t>
  </si>
  <si>
    <t>CARTAGO / TURRIALBA / TRES EQUIS</t>
  </si>
  <si>
    <t>ALAJUELA / SAN CARLOS / VENADO</t>
  </si>
  <si>
    <t>SAN JOSE / SAN JOSE / SAN SEBASTIAN</t>
  </si>
  <si>
    <t>ALAJUELA / ALAJUELA / TURRUCARES</t>
  </si>
  <si>
    <t>CARTAGO / CARTAGO / QUEBRADILLA</t>
  </si>
  <si>
    <t>PUNTARENAS / PUNTARENAS / COBANO</t>
  </si>
  <si>
    <t>ALAJUELA / SAN RAMON / CONCEPCION</t>
  </si>
  <si>
    <t>SAN JOSE / DESAMPARADOS / SAN RAFAEL ABAJO</t>
  </si>
  <si>
    <t>CARTAGO / TURRIALBA / LA ISABEL</t>
  </si>
  <si>
    <t>ALAJUELA / SAN CARLOS / CUTRIS</t>
  </si>
  <si>
    <t>ALAJUELA / ALAJUELA / TAMBOR</t>
  </si>
  <si>
    <t>PUNTARENAS / PUNTARENAS / CHACARITA</t>
  </si>
  <si>
    <t>ALAJUELA / SAN RAMON / ZAPOTAL</t>
  </si>
  <si>
    <t>SAN JOSE / DESAMPARADOS / GRAVILIAS</t>
  </si>
  <si>
    <t>ALAJUELA / SAN CARLOS / MONTERREY</t>
  </si>
  <si>
    <t>ALAJUELA / ALAJUELA / GARITA</t>
  </si>
  <si>
    <t>PUNTARENAS / PUNTARENAS / CHIRA</t>
  </si>
  <si>
    <t>SAN JOSE / DESAMPARADOS / LOS GUIDO</t>
  </si>
  <si>
    <t>ALAJUELA / SAN CARLOS / POCOSOL</t>
  </si>
  <si>
    <t>ALAJUELA / ALAJUELA / SARAPIQUI</t>
  </si>
  <si>
    <t>PUNTARENAS / PUNTARENAS / ACAPULCO</t>
  </si>
  <si>
    <t>ALAJUELA / SAN RAMON / SAN LORENZO</t>
  </si>
  <si>
    <t>PUNTARENAS / PUNTARENAS / EL ROBLE</t>
  </si>
  <si>
    <t>PUNTARENAS / PUNTARENAS / ARANCIBIA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</si>
  <si>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</si>
  <si>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</si>
  <si>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</si>
  <si>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</si>
  <si>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</si>
  <si>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</si>
  <si>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</si>
  <si>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</si>
  <si>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</si>
  <si>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</si>
  <si>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</si>
  <si>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</si>
  <si>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</si>
  <si>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</si>
  <si>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</si>
  <si>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</si>
  <si>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</si>
  <si>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</si>
  <si>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</si>
  <si>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</si>
  <si>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</si>
  <si>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</si>
  <si>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</si>
  <si>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</si>
  <si>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</si>
  <si>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</si>
  <si>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</si>
  <si>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</si>
  <si>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</si>
  <si>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</si>
  <si>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</si>
  <si>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</si>
  <si>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</si>
  <si>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</si>
  <si>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</si>
  <si>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</si>
  <si>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</si>
  <si>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</si>
  <si>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</si>
  <si>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</si>
  <si>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</si>
  <si>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</si>
  <si>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</si>
  <si>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</si>
  <si>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</si>
  <si>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</si>
  <si>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</si>
  <si>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</si>
  <si>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</si>
  <si>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</si>
  <si>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4305</t>
  </si>
  <si>
    <t>00274</t>
  </si>
  <si>
    <t>ESC. LOS PINOS</t>
  </si>
  <si>
    <t>ESC. PEDRO MARIA BADILLA BOLAÑOS</t>
  </si>
  <si>
    <t>SAN JOSE DE LA MONTAÑA</t>
  </si>
  <si>
    <t>ESC. FELIX ARCADIO MONTERO MONGE</t>
  </si>
  <si>
    <t>4682</t>
  </si>
  <si>
    <t>00347</t>
  </si>
  <si>
    <t>ESC. GUARDIA</t>
  </si>
  <si>
    <t>GUARDIA</t>
  </si>
  <si>
    <t>4753</t>
  </si>
  <si>
    <t>4758</t>
  </si>
  <si>
    <t>00191</t>
  </si>
  <si>
    <t>ESC. RIO CLARO</t>
  </si>
  <si>
    <t>RIO CLARO</t>
  </si>
  <si>
    <t>4775</t>
  </si>
  <si>
    <t>00271</t>
  </si>
  <si>
    <t>ESC. BALVANERO VARGAS MOLINA</t>
  </si>
  <si>
    <t>4785</t>
  </si>
  <si>
    <t>00548</t>
  </si>
  <si>
    <t>ESC. ATILIA MATA FRESES</t>
  </si>
  <si>
    <t>ESC. CENTRAL DE GUAPILES</t>
  </si>
  <si>
    <t>5258</t>
  </si>
  <si>
    <t>00445</t>
  </si>
  <si>
    <t>5954</t>
  </si>
  <si>
    <t>00289</t>
  </si>
  <si>
    <t>ESC. BRIBRI</t>
  </si>
  <si>
    <t>SULA</t>
  </si>
  <si>
    <t>6072</t>
  </si>
  <si>
    <t>01369</t>
  </si>
  <si>
    <t>ESC. LA JULIETA</t>
  </si>
  <si>
    <t>LA JULIETA</t>
  </si>
  <si>
    <t>6121</t>
  </si>
  <si>
    <t>01480</t>
  </si>
  <si>
    <t>ESC. LA INDEPENDENCIA</t>
  </si>
  <si>
    <t>LA PALMA</t>
  </si>
  <si>
    <t>6866</t>
  </si>
  <si>
    <t>01301</t>
  </si>
  <si>
    <t>ESC. SURETKA</t>
  </si>
  <si>
    <t>SURETKA</t>
  </si>
  <si>
    <t>esc.lospinoslaaurora@mep.go.cr</t>
  </si>
  <si>
    <t>ALEJANDRA NAVARRO CALDERON</t>
  </si>
  <si>
    <t>esc.losangelesdistritooriental@mep.go.cr</t>
  </si>
  <si>
    <t>NINOSKA MONCADA QUIROS</t>
  </si>
  <si>
    <t>esc.republicafrancesa@mep.go.cr</t>
  </si>
  <si>
    <t>ABELARDO CALDERON PICADO</t>
  </si>
  <si>
    <t>esc.rescatedeujarraz@mep.go.cr</t>
  </si>
  <si>
    <t>esc.deguardia@mep.go.cr</t>
  </si>
  <si>
    <t>HAZEL QUESADA MONGE</t>
  </si>
  <si>
    <t>esc.centralrioclaro@mep.go.cr</t>
  </si>
  <si>
    <t>MARCELO DURAN BONILLA</t>
  </si>
  <si>
    <t>VLADIMIR DIAZ ORTIZ</t>
  </si>
  <si>
    <t>esc.balvanerovargasmolina@mep.go.cr</t>
  </si>
  <si>
    <t>esc.manuelmariagutierrez@mep.go.cr</t>
  </si>
  <si>
    <t>esc.franciscoschmitz@mep.go.cr</t>
  </si>
  <si>
    <t>LAURA MARIA CHAVES QUIROS</t>
  </si>
  <si>
    <t>CONTIGUO AL SALON COMUNAL</t>
  </si>
  <si>
    <t>esc.liderbribri@mep.go.cr</t>
  </si>
  <si>
    <t>ENDERS GUTIERREZ OLIVARES</t>
  </si>
  <si>
    <t>esc.independencia@mep.go.cr</t>
  </si>
  <si>
    <t>ELSIE SEQUEIRA MONCADA</t>
  </si>
  <si>
    <t>MELVIN SEGURA ALMENGOR</t>
  </si>
  <si>
    <t>esc.suretka@mep.go.cr</t>
  </si>
  <si>
    <t>01825</t>
  </si>
  <si>
    <t>02909</t>
  </si>
  <si>
    <t>02515</t>
  </si>
  <si>
    <t>00080</t>
  </si>
  <si>
    <t>02674</t>
  </si>
  <si>
    <t>02915</t>
  </si>
  <si>
    <t>02243</t>
  </si>
  <si>
    <t>03025</t>
  </si>
  <si>
    <t>02644</t>
  </si>
  <si>
    <t>03019</t>
  </si>
  <si>
    <t>ESTUDIANTES EXTRANJEROS, REFUGIADOS Y SOLICITANTES DE ASILO</t>
  </si>
  <si>
    <t>Extranjeros
(Nacionalidad)</t>
  </si>
  <si>
    <t>Ubicacion1</t>
  </si>
  <si>
    <t>02787</t>
  </si>
  <si>
    <t>4759</t>
  </si>
  <si>
    <t>0386</t>
  </si>
  <si>
    <t>ESC. NIEBOROWSKY</t>
  </si>
  <si>
    <t>ESC. DANTE ALIGHIERI</t>
  </si>
  <si>
    <t>ZONA NORTE-NORTE</t>
  </si>
  <si>
    <t>CIUDAD PUERTO CORTES</t>
  </si>
  <si>
    <t>BRIBRI</t>
  </si>
  <si>
    <t>LOURDES</t>
  </si>
  <si>
    <t>LAUREM PANIAGUA VARGAS</t>
  </si>
  <si>
    <t>PATRICIA MORA MENA</t>
  </si>
  <si>
    <t>MARIA ANTONIETA GONZALEZ DURAN</t>
  </si>
  <si>
    <t>JACQUELINE ARIAS CASTRO</t>
  </si>
  <si>
    <t>LAURA MONTERO MORALES</t>
  </si>
  <si>
    <t>ALLEN MARCHENA CONTRERAS</t>
  </si>
  <si>
    <t>SEBASTIAN NAVARRO CAÑIZALES</t>
  </si>
  <si>
    <t>esc.enriquepintofernandez@mep.go.cr</t>
  </si>
  <si>
    <t>MARIANELA SANCHEZ MORALES</t>
  </si>
  <si>
    <t>LIZ KELLEM ACOSTA ARAYA</t>
  </si>
  <si>
    <t>SIANNY RODRIGUEZ CHAVARRIA</t>
  </si>
  <si>
    <t>ELIAS SALAZAR CORTES</t>
  </si>
  <si>
    <t>ANA YANCY MORALES MURILLO</t>
  </si>
  <si>
    <t>PAMELA QUESADA BLANCO</t>
  </si>
  <si>
    <t>esc.arturotorresmartinez@mep.go.cr</t>
  </si>
  <si>
    <t>esc.nieborowsky@mep.go.cr</t>
  </si>
  <si>
    <t>LILLEY SOTO DELGADO</t>
  </si>
  <si>
    <t>FRANCISCO JAVIER FALLAS SOTO</t>
  </si>
  <si>
    <t>SANDRA TENCIO CORDERO</t>
  </si>
  <si>
    <t>VIRGINIA CORDOBA MURILLO</t>
  </si>
  <si>
    <t>KATTIA SCOTT MARTINEZ</t>
  </si>
  <si>
    <t>ALEXANDER LOPEZ CAMPOS</t>
  </si>
  <si>
    <t>RANDALL ROJAS PIEDRA</t>
  </si>
  <si>
    <t>LAURA GUERRERO SORIO</t>
  </si>
  <si>
    <t>EDWARD ANTONIO MORA GAMBOA</t>
  </si>
  <si>
    <t>esc.adolfojimenezdelaguardia@mep.go.cr</t>
  </si>
  <si>
    <t>LISANDRO VASQUEZ GRANADOS</t>
  </si>
  <si>
    <t>KATTIA VIQUEZ VEGA</t>
  </si>
  <si>
    <t>MADAY ROJAS CALVO</t>
  </si>
  <si>
    <t>MARIA ISABEL MENDEZ ARROYO</t>
  </si>
  <si>
    <t>esc.atiliamatafreses@mep.go.cr</t>
  </si>
  <si>
    <t>ANA PATRICIA MONTERO RAMOS</t>
  </si>
  <si>
    <t>MIRNA REBECA LOPEZ QUESADA</t>
  </si>
  <si>
    <t>RIGOBERTO AGUILAR ALVARADO</t>
  </si>
  <si>
    <t>esc.dantealighieri@mep.go.cr</t>
  </si>
  <si>
    <t>DIAGONAL A LA IGLESIA CATOLICA</t>
  </si>
  <si>
    <t>02520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</si>
  <si>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</si>
  <si>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</si>
  <si>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</si>
  <si>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</si>
  <si>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</si>
  <si>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</si>
  <si>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</si>
  <si>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</si>
  <si>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</si>
  <si>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</si>
  <si>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</si>
  <si>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</si>
  <si>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</si>
  <si>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</si>
  <si>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</si>
  <si>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</si>
  <si>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</si>
  <si>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</si>
  <si>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</si>
  <si>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</si>
  <si>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</si>
  <si>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</si>
  <si>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</si>
  <si>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</si>
  <si>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</si>
  <si>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</si>
  <si>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</si>
  <si>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</si>
  <si>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</si>
  <si>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</si>
  <si>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</si>
  <si>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</si>
  <si>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</si>
  <si>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</si>
  <si>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</si>
  <si>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</si>
  <si>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</si>
  <si>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</si>
  <si>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</si>
  <si>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</si>
  <si>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</si>
  <si>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</si>
  <si>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</si>
  <si>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</si>
  <si>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</si>
  <si>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</si>
  <si>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</si>
  <si>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</si>
  <si>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</si>
  <si>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PCD</t>
  </si>
  <si>
    <t>Ubicación (Provincia/Cantón/Distrito):</t>
  </si>
  <si>
    <t>Nombre Director (a):</t>
  </si>
  <si>
    <t>Nombre Supervisor (a):</t>
  </si>
  <si>
    <t>Sellos</t>
  </si>
  <si>
    <t>Pertenece a:</t>
  </si>
  <si>
    <t>00077</t>
  </si>
  <si>
    <t>00136</t>
  </si>
  <si>
    <t>00139</t>
  </si>
  <si>
    <t>00154</t>
  </si>
  <si>
    <t>00173</t>
  </si>
  <si>
    <t>02788</t>
  </si>
  <si>
    <t>4388</t>
  </si>
  <si>
    <t>4588</t>
  </si>
  <si>
    <t>4616</t>
  </si>
  <si>
    <t>4634</t>
  </si>
  <si>
    <t>4693</t>
  </si>
  <si>
    <t>4561</t>
  </si>
  <si>
    <t>5953</t>
  </si>
  <si>
    <t>ESC. RAMON BEDOYA MONGE</t>
  </si>
  <si>
    <t>ESC. EDUARDO PERALTA JIMENEZ</t>
  </si>
  <si>
    <t>ESC. BARRIO FATIMA</t>
  </si>
  <si>
    <t>ESC. ESPAÑA</t>
  </si>
  <si>
    <t>ESC. PBRO. JOSE DANIEL CARMONA BRICEÑO</t>
  </si>
  <si>
    <t>ESC. LUIS CRUZ MEZA</t>
  </si>
  <si>
    <t>ESC. ASTUA PIRIE</t>
  </si>
  <si>
    <t>TUCURRIQUE</t>
  </si>
  <si>
    <t>BARRIO FATIMA</t>
  </si>
  <si>
    <t>CERVANTES</t>
  </si>
  <si>
    <t>ASTUA PIRIE</t>
  </si>
  <si>
    <t>PUBLICA</t>
  </si>
  <si>
    <t>MARJORIE RUIZ RODRIGUEZ</t>
  </si>
  <si>
    <t>MARIBEL CAMBRONERO AGUILAR</t>
  </si>
  <si>
    <t>COSTADO OESTE DE LA MUNICIPALIDAD</t>
  </si>
  <si>
    <t>ALEIDA MENA CORRALES</t>
  </si>
  <si>
    <t>JUAN PABLO VARGAS HERRERA</t>
  </si>
  <si>
    <t>JORLENE RODRIGUEZ ORTEGA</t>
  </si>
  <si>
    <t>OLGA LIDIA MONTOYA MARIN</t>
  </si>
  <si>
    <t>esc.ramonbedoyamonge@mep.go.cr</t>
  </si>
  <si>
    <t>FRENTE A CALLE 0 AVENIDA 7</t>
  </si>
  <si>
    <t>ALLAN ENRIQUE NUÑEZ OVARES</t>
  </si>
  <si>
    <t>esc.eduardoperalta@mep.go.cr</t>
  </si>
  <si>
    <t>esc.fatima.heredia@mep.go.cr</t>
  </si>
  <si>
    <t>300 NORTE DE LA IGLESIA CATOLICA</t>
  </si>
  <si>
    <t>FATIMA ROSALES LAGUNA</t>
  </si>
  <si>
    <t>JORGE MARIO PEÑA CORDERO</t>
  </si>
  <si>
    <t>esc.espana@mep.go.cr</t>
  </si>
  <si>
    <t>JIUVER DANIEL VIQUEZ HERNANDEZ</t>
  </si>
  <si>
    <t>esc.josedanielcarmona@mep.go.cr</t>
  </si>
  <si>
    <t>IRENE ROMAN MENDEZ</t>
  </si>
  <si>
    <t>200 M OESTE DE LA TERMINAL DE BUSES</t>
  </si>
  <si>
    <t>WILFREDO CALDERON VARGAS</t>
  </si>
  <si>
    <t>BEATRIZ CHAVES PANIAGUA</t>
  </si>
  <si>
    <t>DETRAS DE LA IGLESIA CATOLICA DE SAN ISIDRO</t>
  </si>
  <si>
    <t>ANGIE ZUÑIGA LOBO</t>
  </si>
  <si>
    <t>esc.luiscruzmeza@mep.go.cr</t>
  </si>
  <si>
    <t>100 NORTE DE LA IGLESIA CATOLICA</t>
  </si>
  <si>
    <t>200 M OESTE DEL PARQUE DE JICARAL</t>
  </si>
  <si>
    <t>EDA ROXANA MASIS OBANDO</t>
  </si>
  <si>
    <t>ROLANDO VARGAS FERNANDEZ</t>
  </si>
  <si>
    <t>esc.carmenlyradealajuelita@mep.go.cr</t>
  </si>
  <si>
    <t>KAREN SANCHEZ FLORES</t>
  </si>
  <si>
    <t>75 SUR DE LA IGLESIA CATOLICA DE POZOS</t>
  </si>
  <si>
    <t>YEIMY SOTO BRICEÑO</t>
  </si>
  <si>
    <t>600 SUR DE PASOCA VILLAS DE AYARCO</t>
  </si>
  <si>
    <t>DANIEL ESPINOZA VALVERDE</t>
  </si>
  <si>
    <t>LIDIETTE BECKFORD WHITE</t>
  </si>
  <si>
    <t>MARVIN JAEN GUZMAN</t>
  </si>
  <si>
    <t>KARINA ORDOÑEZ CRUZ</t>
  </si>
  <si>
    <t>EILIN NUÑEZ MARTINEZ</t>
  </si>
  <si>
    <t>NATALIA ARAYA RAMIREZ</t>
  </si>
  <si>
    <t>esc.liderastuapirie@mep.go.cr</t>
  </si>
  <si>
    <t>01500</t>
  </si>
  <si>
    <t>01597</t>
  </si>
  <si>
    <t>01634</t>
  </si>
  <si>
    <t>01980</t>
  </si>
  <si>
    <t>01471</t>
  </si>
  <si>
    <t>03147</t>
  </si>
  <si>
    <t>Teléfono Supervisión: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</si>
  <si>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</si>
  <si>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</si>
  <si>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</si>
  <si>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</si>
  <si>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</si>
  <si>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</si>
  <si>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</si>
  <si>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TELEFONO3</t>
  </si>
  <si>
    <t>SUPERVISOR</t>
  </si>
  <si>
    <t>TELEFONO4</t>
  </si>
  <si>
    <t>CALLES 7 Y 9 AVENIDA 5</t>
  </si>
  <si>
    <t>-</t>
  </si>
  <si>
    <t>ELIZABETH ELIZONDO RODRIGUEZ</t>
  </si>
  <si>
    <t>FANNY CANO SALAZAR</t>
  </si>
  <si>
    <t>KATHERINE CHANTO CERDAS</t>
  </si>
  <si>
    <t>ESC. U.P. DANIEL ODUBER QUIROS</t>
  </si>
  <si>
    <t>JOSE PABLO JIMENEZ BRENES</t>
  </si>
  <si>
    <t>SUSAN RAQUEL VINDAS MADRIGAL</t>
  </si>
  <si>
    <t>LAYMAN RODRIGUEZ UMAÑA</t>
  </si>
  <si>
    <t>SAN SEBASTIAN</t>
  </si>
  <si>
    <t>LUIS MATAMOROS HERNANDEZ</t>
  </si>
  <si>
    <t>JESUS ALONSO JIMENEZ DIAZ</t>
  </si>
  <si>
    <t>ELIZABETH CHACON MADRIGAL</t>
  </si>
  <si>
    <t>JENNY VALVERDE OVIEDO</t>
  </si>
  <si>
    <t>MANUEL CALDERON ESQUIVEL</t>
  </si>
  <si>
    <t>JORGE MORERA CASCANTE</t>
  </si>
  <si>
    <t>KENNETH JIMENEZ GONZALEZ</t>
  </si>
  <si>
    <t>WILFREDO CASTRO CAMPOS</t>
  </si>
  <si>
    <t>FULVIA MARISEL MORA CHACON</t>
  </si>
  <si>
    <t>ILEANA ARCE CAMPOS</t>
  </si>
  <si>
    <t>ORLANDO CHACON ARTAVIA</t>
  </si>
  <si>
    <t>NANCY ZUÑIGA MONTERO</t>
  </si>
  <si>
    <t>ROBERT BARBOZA ARAYA</t>
  </si>
  <si>
    <t>ANA JULIA BARBOZA PICADO</t>
  </si>
  <si>
    <t>esc.rogeliofernandez@mep.go.cr</t>
  </si>
  <si>
    <t>COSTADO SUR DEL PARQUE DE BUENOS AIRES</t>
  </si>
  <si>
    <t>ROBERTO MUÑOZ BEITA</t>
  </si>
  <si>
    <t>RODOLFO PEREZ MATARRITA</t>
  </si>
  <si>
    <t>esc.bernardosotoalfaro@mep.go.cr</t>
  </si>
  <si>
    <t>JOHNNY SANCHEZ SOLANO</t>
  </si>
  <si>
    <t>EDUARDO UMAÑA FERNANDEZ</t>
  </si>
  <si>
    <t>CYNTHIA VERSALLES MARIN OROZCO</t>
  </si>
  <si>
    <t>DANIEL VARGAS RODRIGUEZ</t>
  </si>
  <si>
    <t>300 SUR DE LA IGLESIA CATOLICA</t>
  </si>
  <si>
    <t>SUBVENCIONADA</t>
  </si>
  <si>
    <t>MARIA JESUS ZUMBADO VEGA</t>
  </si>
  <si>
    <t>COSTADO SUR DEL PARQUE CENTRAL DE NARANJO</t>
  </si>
  <si>
    <t>GEOVANNY ROJAS MORALES</t>
  </si>
  <si>
    <t>MARJORIE RAMIREZ VEGA</t>
  </si>
  <si>
    <t>COSTADO OESTE DE LAS OFICINAS DE COOPELESCA</t>
  </si>
  <si>
    <t>ZEIDY ZAMORA ALFARO</t>
  </si>
  <si>
    <t>OLGER SANCHO CHACON</t>
  </si>
  <si>
    <t>MARCO ANTONIO GOMEZ ULLOA</t>
  </si>
  <si>
    <t>ALONSO MORA VALVERDE</t>
  </si>
  <si>
    <t>ZIANE SOTO UREÑA</t>
  </si>
  <si>
    <t>MARJORIE BARQUERO GONZALEZ</t>
  </si>
  <si>
    <t>KATIA ARAYA ARAYA</t>
  </si>
  <si>
    <t>LUIS FRANCISCO QUESADA MENDEZ</t>
  </si>
  <si>
    <t>CAROL CALVO HERNANDEZ</t>
  </si>
  <si>
    <t>JOSE LUIS HERNANDEZ RODRIGUEZ</t>
  </si>
  <si>
    <t>WALTER CERDAS MONTANO</t>
  </si>
  <si>
    <t>ESC. U.P. EL ROBLE</t>
  </si>
  <si>
    <t>ALEJANDRO ROJAS SABORIO</t>
  </si>
  <si>
    <t>JOHEL QUESADA CAMACHO</t>
  </si>
  <si>
    <t>YENDRY CARMONA CARAVACA</t>
  </si>
  <si>
    <t>MARCO ANTONIO MARCOS ARCE</t>
  </si>
  <si>
    <t>HANNIA AVILA QUIROS</t>
  </si>
  <si>
    <t>CARMONA</t>
  </si>
  <si>
    <t>GLORIANA ARNAEZ CARRILLO</t>
  </si>
  <si>
    <t>MARIO ALEXANDER FLORES CHAVARRIA</t>
  </si>
  <si>
    <t>esc.josefinalopezbonilla@mep.go.cr</t>
  </si>
  <si>
    <t>ROLANDO PIZARRO PIZARRO</t>
  </si>
  <si>
    <t>JUAN CARLOS PICADO DELGADO</t>
  </si>
  <si>
    <t>YESSENIA RUIZ MATARRITA</t>
  </si>
  <si>
    <t>OLGA LIDIA BARRERA GALIANO</t>
  </si>
  <si>
    <t>ROSSE BERLY CHEVEZ GOMEZ</t>
  </si>
  <si>
    <t>MARIA CRISTINA MARTINEZ CALERO</t>
  </si>
  <si>
    <t>ROSEMARY SALAZAR MURILLO</t>
  </si>
  <si>
    <t>YAZMINA SANCHEZ CHAVERRI</t>
  </si>
  <si>
    <t>CINTHYA MORA SOLIS</t>
  </si>
  <si>
    <t>FRENTE AL MAXIPALI SOBRE CARRETERA INTERAMERICANA</t>
  </si>
  <si>
    <t>ANA YANCI ALVARADO ENRIQUEZ</t>
  </si>
  <si>
    <t>MARCO TULIO CASTILLO AGÜERO</t>
  </si>
  <si>
    <t>JAVIER RAMOS ROJAS</t>
  </si>
  <si>
    <t>LEISEL ARCE CAMPOS</t>
  </si>
  <si>
    <t>GUILLERMO WALESS CAMBEL</t>
  </si>
  <si>
    <t>MARIA DE LOS ANGELES VENEGAS AGUILAR</t>
  </si>
  <si>
    <t>RIGOBERTO ROMAN GONZALEZ</t>
  </si>
  <si>
    <t>GRETTEL MARIA MORALES ROJAS</t>
  </si>
  <si>
    <t>ANA CAROLINA DURAN LOBO</t>
  </si>
  <si>
    <t>ROY CASTRO JIMENEZ</t>
  </si>
  <si>
    <t>ORIETTA MORA CAMPOS</t>
  </si>
  <si>
    <t>ALBAN CUBILLO ESPINOZA</t>
  </si>
  <si>
    <t>esc.losguido@mep.go.cr</t>
  </si>
  <si>
    <t>ANDREA ZAMORA RUBI</t>
  </si>
  <si>
    <t>MAUREEN ZUÑIGA SOLANO</t>
  </si>
  <si>
    <t>ERICK ZAMORA BOLAÑOS</t>
  </si>
  <si>
    <t>JUAN LUIS MATARRITA THOMPSON</t>
  </si>
  <si>
    <t>KELLY ANDREA CHINCHILLA CARPIO</t>
  </si>
  <si>
    <t>BARRANCA</t>
  </si>
  <si>
    <t>RODJAN MIGUEL CARRILLO FONSECA</t>
  </si>
  <si>
    <t>ROSALBA JIMENEZ CISNEROS</t>
  </si>
  <si>
    <t>KATTIA SALAZAR ARROYO</t>
  </si>
  <si>
    <t>DENNIA GONZALEZ BARBOZA</t>
  </si>
  <si>
    <t>ZAIDA ALFARO ESQUIVEL</t>
  </si>
  <si>
    <t>CAROLINA LAYAN HERNANDEZ</t>
  </si>
  <si>
    <t>ENIZABETH MEJIA CRUZ</t>
  </si>
  <si>
    <t>MARVIN JIMENEZ BARBOZA</t>
  </si>
  <si>
    <t>FRANKLIN SOLANO CASTRO</t>
  </si>
  <si>
    <t>400 OESTE DEL EBAIS</t>
  </si>
  <si>
    <t>ARIEL EDUARDO MENDEZ MURILLO</t>
  </si>
  <si>
    <t>RONNY SEQUEIRA GALLO</t>
  </si>
  <si>
    <t>OLMAN ALBAN SALAZAR UREÑA</t>
  </si>
  <si>
    <t>SHIRLEY PEREZ MARIN</t>
  </si>
  <si>
    <t>YANIXIA CHAVES MURILLO</t>
  </si>
  <si>
    <t>JUAN ANTONIO QUIROS CAMPOS</t>
  </si>
  <si>
    <t>esc.pbrojuandiostrejos@mep.go.cr</t>
  </si>
  <si>
    <t>esc.gonzalomongeb@mep.go.cr</t>
  </si>
  <si>
    <t>CONTIGUO AL COLEGIO DE PITAL</t>
  </si>
  <si>
    <t>MARIA DE LOS ANGELES SOLIS ALVARADO</t>
  </si>
  <si>
    <t>LUIS MANUEL SOTO SANABRIA</t>
  </si>
  <si>
    <t>MARJORIE RODRIGUEZ CARRANZA</t>
  </si>
  <si>
    <t>esc.centraldefiladelfia@mep.go.cr</t>
  </si>
  <si>
    <t>PAOLA CRISTINA RAMIREZ BRICEÑO</t>
  </si>
  <si>
    <t>YOBNAN GAMBOA ZUÑIGA</t>
  </si>
  <si>
    <t>MILDRED ALFARO ESQUIVEL</t>
  </si>
  <si>
    <t>EDGAR GARCIA OCON</t>
  </si>
  <si>
    <t>EMILIANO PRADO MARTINEZ</t>
  </si>
  <si>
    <t>SHKYNA TORRENTES LOPEZ</t>
  </si>
  <si>
    <t>MATINA</t>
  </si>
  <si>
    <t>MAX GUSTAVO ARIAS MARTINEZ</t>
  </si>
  <si>
    <t>4420</t>
  </si>
  <si>
    <t>00460</t>
  </si>
  <si>
    <t>ESC. SAN RAFAEL DE PLATANARES</t>
  </si>
  <si>
    <t>PEREZ ZELEDON</t>
  </si>
  <si>
    <t>19</t>
  </si>
  <si>
    <t>ADRIANA PEREZ JIMENEZ</t>
  </si>
  <si>
    <t>FRENTE AL TEMPLO CATOLICO</t>
  </si>
  <si>
    <t>00569</t>
  </si>
  <si>
    <t>OSCAR LUIS VILLALOBOS VARGAS</t>
  </si>
  <si>
    <t>LUIS EMILIO HERNANDEZ LEON</t>
  </si>
  <si>
    <t>esc.fincacapri@mep.go.cr</t>
  </si>
  <si>
    <t>JUAN MARTIN ROJAS GOMEZ</t>
  </si>
  <si>
    <t>MELISSA FERLLINI CAMACHO</t>
  </si>
  <si>
    <t>SARITA INES MARIN CORDOBA</t>
  </si>
  <si>
    <t>GREIVIN ARCE CAMPOS</t>
  </si>
  <si>
    <t>MARLEN PERALTA ARTAVIA</t>
  </si>
  <si>
    <t>ANA MARIA PALACIOS GALLARDO</t>
  </si>
  <si>
    <t>JAIRO FRANKLIN TAYLOR MATARRITA</t>
  </si>
  <si>
    <t>COSTADO NORTE DEL SUPER GERALD EN SURETKA</t>
  </si>
  <si>
    <t>esc.lajulieta@mep.go.cr</t>
  </si>
  <si>
    <t>LA JULIETA FRENTE AL PARQUE MUNICIPAL</t>
  </si>
  <si>
    <t>JOSE EDUARDO GOMEZ MORA</t>
  </si>
  <si>
    <t>COSTADO SURESTE DE LA IGLESIA CATOLICA</t>
  </si>
  <si>
    <t>LUIS ENRIQUE ROJAS OVARES</t>
  </si>
  <si>
    <t>ANDREA CRISTINA VARELA CHAVES</t>
  </si>
  <si>
    <t>SANDRA CAMPBELL ROJAS</t>
  </si>
  <si>
    <t>LAURA SUAREZ BUSTOS</t>
  </si>
  <si>
    <t>ELENA LORENA ARAYA QUIROS</t>
  </si>
  <si>
    <t>RICHARTH AVILA HERNANDEZ</t>
  </si>
  <si>
    <t>0369</t>
  </si>
  <si>
    <t>02789</t>
  </si>
  <si>
    <t>ESC. DR. JOSE MARIA CASTRO MADRIZ</t>
  </si>
  <si>
    <t>BARRIO CORDOBA</t>
  </si>
  <si>
    <t>CYNTHIA MORA MORA</t>
  </si>
  <si>
    <t>SAN JOSE / PURISCAL / CANDELARITA</t>
  </si>
  <si>
    <t>ALAJUELA / PALMARES / LA GRANJA</t>
  </si>
  <si>
    <t>ALAJUELA / OROTINA / EL MASTATE</t>
  </si>
  <si>
    <t>HEREDIA / BARVA / PUENTE SALAS</t>
  </si>
  <si>
    <t>NCODINS</t>
  </si>
  <si>
    <t>COD_SABER</t>
  </si>
  <si>
    <t>DIREG</t>
  </si>
  <si>
    <t>CIRCUITO</t>
  </si>
  <si>
    <t>ORDEN</t>
  </si>
  <si>
    <t>NIVEL</t>
  </si>
  <si>
    <t>NIVEL-2</t>
  </si>
  <si>
    <t>AI_S0-6</t>
  </si>
  <si>
    <t>DEPENDENCIA</t>
  </si>
  <si>
    <t>ZONA</t>
  </si>
  <si>
    <t>ZONA1</t>
  </si>
  <si>
    <t>PRCADI</t>
  </si>
  <si>
    <t>UBICACION</t>
  </si>
  <si>
    <t>NOM_MIDE</t>
  </si>
  <si>
    <t>EMAIL</t>
  </si>
  <si>
    <t>TELEFONO1</t>
  </si>
  <si>
    <t>TELEFONO2</t>
  </si>
  <si>
    <t>Servicio de 0-6</t>
  </si>
  <si>
    <t>100605-00</t>
  </si>
  <si>
    <t>Aula_Integrada</t>
  </si>
  <si>
    <t>URBANA</t>
  </si>
  <si>
    <t>HOSPITAL</t>
  </si>
  <si>
    <t>CENTRAL</t>
  </si>
  <si>
    <t>SAN JOSE, BARRIO CUBA, CALLE 16 Y 18 AVEN. 20</t>
  </si>
  <si>
    <t>22581527</t>
  </si>
  <si>
    <t>22551257</t>
  </si>
  <si>
    <t>100526-00</t>
  </si>
  <si>
    <t>CARMEN</t>
  </si>
  <si>
    <t>ADRIANA PACHECO SIBAJA</t>
  </si>
  <si>
    <t>22483352</t>
  </si>
  <si>
    <t>22700885</t>
  </si>
  <si>
    <t>100544-00</t>
  </si>
  <si>
    <t>CURRIDABAT</t>
  </si>
  <si>
    <t>200 SUR DE LA PARROQUIA SAN ANTONIO PADUA</t>
  </si>
  <si>
    <t>esc.deexcelenciajuansantamaria@mep.go.cr</t>
  </si>
  <si>
    <t>JORGE LEIVA MENDEZ</t>
  </si>
  <si>
    <t>22720051</t>
  </si>
  <si>
    <t>21002108</t>
  </si>
  <si>
    <t>100668-00</t>
  </si>
  <si>
    <t>24</t>
  </si>
  <si>
    <t>Servicio 0-6</t>
  </si>
  <si>
    <t>SAN JOSE / TIBAS / SAN JUAN</t>
  </si>
  <si>
    <t>TIBAS</t>
  </si>
  <si>
    <t>175 DE LA ESQUINA SUROESTE DEL PARQUE TIBAS</t>
  </si>
  <si>
    <t>22353582</t>
  </si>
  <si>
    <t>JACQUELINE BONILLA VARGAS</t>
  </si>
  <si>
    <t>22407361</t>
  </si>
  <si>
    <t>100527-00</t>
  </si>
  <si>
    <t>25</t>
  </si>
  <si>
    <t>URUCA</t>
  </si>
  <si>
    <t>700 NORTE 200 ESTE Y 50 SUR DE LA AGENCIA KIA</t>
  </si>
  <si>
    <t>22909779</t>
  </si>
  <si>
    <t>22200592</t>
  </si>
  <si>
    <t>105046-00</t>
  </si>
  <si>
    <t>50 OESTE DE CAPILLA VELACION IGLESIA CATOLICA</t>
  </si>
  <si>
    <t>22203195</t>
  </si>
  <si>
    <t>22914901</t>
  </si>
  <si>
    <t>100529-00</t>
  </si>
  <si>
    <t>100567-00</t>
  </si>
  <si>
    <t>50 M OESTE DEL MEGASUPER</t>
  </si>
  <si>
    <t>22143900</t>
  </si>
  <si>
    <t>FREDDY CALDERON CERDAS</t>
  </si>
  <si>
    <t>22754085</t>
  </si>
  <si>
    <t>100572-00</t>
  </si>
  <si>
    <t>Ambos</t>
  </si>
  <si>
    <t>HATILLO</t>
  </si>
  <si>
    <t>200 OESTE Y 75 AL SUR DEL PARQUE DE HATILLO CENTRO FRENTE A LA IGLESIA CATOLICA SAGRADO CORAZON DE JESUS</t>
  </si>
  <si>
    <t>22548517</t>
  </si>
  <si>
    <t>22521545</t>
  </si>
  <si>
    <t>100539-00</t>
  </si>
  <si>
    <t>22752184</t>
  </si>
  <si>
    <t>100767-00</t>
  </si>
  <si>
    <t>LOPEZ MATEOS</t>
  </si>
  <si>
    <t>DEL WALMART DE SAN SEBASTIAN 600 M SUR Y 100 OESTE</t>
  </si>
  <si>
    <t>70757620</t>
  </si>
  <si>
    <t>22551257/22228978</t>
  </si>
  <si>
    <t>100715-00</t>
  </si>
  <si>
    <t>DE LA IGLESIA CATOLICA 50 M SURESTE</t>
  </si>
  <si>
    <t>22700608</t>
  </si>
  <si>
    <t>NELSON SANCHEZ CASTRO</t>
  </si>
  <si>
    <t>100586-00</t>
  </si>
  <si>
    <t>1 KM OESTE DE LA CRUZ ROJA</t>
  </si>
  <si>
    <t>22826332</t>
  </si>
  <si>
    <t>25821552</t>
  </si>
  <si>
    <t>104812-00</t>
  </si>
  <si>
    <t>FRENTE LA PLAZA DE DEPORTES</t>
  </si>
  <si>
    <t>22034096</t>
  </si>
  <si>
    <t>22822636</t>
  </si>
  <si>
    <t>100613-00</t>
  </si>
  <si>
    <t>ESCAZU</t>
  </si>
  <si>
    <t>DEL TEMPLO CAT. SN MIGUEL, 200 SUR Y 75 ESTE</t>
  </si>
  <si>
    <t>22881725</t>
  </si>
  <si>
    <t>22284630</t>
  </si>
  <si>
    <t>104805-00</t>
  </si>
  <si>
    <t>22282013</t>
  </si>
  <si>
    <t>100628-00</t>
  </si>
  <si>
    <t>22281922</t>
  </si>
  <si>
    <t>100796-00</t>
  </si>
  <si>
    <t>GRAVILIAS</t>
  </si>
  <si>
    <t>DE LA IGLESIA CATOLICA DEL PORVENIR 150 SUR</t>
  </si>
  <si>
    <t>DAVID GUTIEREZ ESPIINOZA</t>
  </si>
  <si>
    <t>86393110</t>
  </si>
  <si>
    <t>22591833</t>
  </si>
  <si>
    <t>100705-00</t>
  </si>
  <si>
    <t>22592296</t>
  </si>
  <si>
    <t>22591160</t>
  </si>
  <si>
    <t>100623-00</t>
  </si>
  <si>
    <t>GOICOECHEA</t>
  </si>
  <si>
    <t>IPIS</t>
  </si>
  <si>
    <t>250 OESTE DE LA TERMINAL DE BUSES DE LA MORA</t>
  </si>
  <si>
    <t>22290365</t>
  </si>
  <si>
    <t>22450450</t>
  </si>
  <si>
    <t>100555-00</t>
  </si>
  <si>
    <t>SAN JOSE / GOICOECHEA / SAN FRANCISCO</t>
  </si>
  <si>
    <t>22489598</t>
  </si>
  <si>
    <t>GEORGINA JARA LE MAIRE</t>
  </si>
  <si>
    <t>22254561</t>
  </si>
  <si>
    <t>104813-00</t>
  </si>
  <si>
    <t>GUADALUPE</t>
  </si>
  <si>
    <t>EL PILAR</t>
  </si>
  <si>
    <t>iegb.americaenctral@mep.go.cr</t>
  </si>
  <si>
    <t>22254661</t>
  </si>
  <si>
    <t>100609-00</t>
  </si>
  <si>
    <t>MORAVIA</t>
  </si>
  <si>
    <t>COSTADO SUR DE LA IGLESIA CATOLICA</t>
  </si>
  <si>
    <t>22356606</t>
  </si>
  <si>
    <t>22352830</t>
  </si>
  <si>
    <t>100630-00</t>
  </si>
  <si>
    <t>175 ESTE DEL PALI DE SAN BLAS DE MORAVIA</t>
  </si>
  <si>
    <t>22454012</t>
  </si>
  <si>
    <t>22352880</t>
  </si>
  <si>
    <t>100588-00</t>
  </si>
  <si>
    <t>VASQUEZ DE CORONADO</t>
  </si>
  <si>
    <t>PATALILLO</t>
  </si>
  <si>
    <t>LUIS ANTONIO GDO.MORA SEGURA</t>
  </si>
  <si>
    <t>22945579</t>
  </si>
  <si>
    <t>21012292</t>
  </si>
  <si>
    <t>100643-00</t>
  </si>
  <si>
    <t>200 OESTE 200 NORTE DE LA IGLESIA CATOLICA</t>
  </si>
  <si>
    <t>80210818</t>
  </si>
  <si>
    <t>22342981</t>
  </si>
  <si>
    <t>100901-00</t>
  </si>
  <si>
    <t>150 M SUR DEL BANCO POPULAR</t>
  </si>
  <si>
    <t>esc.dariofloreshernandez@mep.go.cr</t>
  </si>
  <si>
    <t>24166206</t>
  </si>
  <si>
    <t>24166355</t>
  </si>
  <si>
    <t>100902-00</t>
  </si>
  <si>
    <t>RURAL</t>
  </si>
  <si>
    <t>SAN ANTONIO 100 M SURESTE DEL SUPER ARAYA</t>
  </si>
  <si>
    <t>24164400</t>
  </si>
  <si>
    <t>100908-00</t>
  </si>
  <si>
    <t>MORA</t>
  </si>
  <si>
    <t>COSTADO SUR DEL PARQUE RECREATIVO</t>
  </si>
  <si>
    <t>WENDY ALVARADO CUBILLO</t>
  </si>
  <si>
    <t>22491087</t>
  </si>
  <si>
    <t>24165218</t>
  </si>
  <si>
    <t>100905-00</t>
  </si>
  <si>
    <t>24188190</t>
  </si>
  <si>
    <t>24165218 Ext.2329</t>
  </si>
  <si>
    <t>101143-00</t>
  </si>
  <si>
    <t>22</t>
  </si>
  <si>
    <t>23</t>
  </si>
  <si>
    <t>BUENOS AIRES</t>
  </si>
  <si>
    <t>BRUNCA</t>
  </si>
  <si>
    <t>87046017</t>
  </si>
  <si>
    <t>BOLIVAR VILLANUEVA VILLALOBOS</t>
  </si>
  <si>
    <t>27300722</t>
  </si>
  <si>
    <t>101289-00</t>
  </si>
  <si>
    <t>24429252</t>
  </si>
  <si>
    <t>24433490</t>
  </si>
  <si>
    <t>101297-00</t>
  </si>
  <si>
    <t>24403655</t>
  </si>
  <si>
    <t>FLORY CECILIA LEON RODRIGUEZ</t>
  </si>
  <si>
    <t>101347-00</t>
  </si>
  <si>
    <t>400 M ESTE DE LA IGLESIA LA AGONIA</t>
  </si>
  <si>
    <t>24410126</t>
  </si>
  <si>
    <t>101361-00</t>
  </si>
  <si>
    <t>75 M SUR DE LA CATEDRAL DE ALAJUELA</t>
  </si>
  <si>
    <t>87039762</t>
  </si>
  <si>
    <t>GERARDO ANTONIO ARIAS SANCHEZ</t>
  </si>
  <si>
    <t>61000422</t>
  </si>
  <si>
    <t>101405-00</t>
  </si>
  <si>
    <t>LUCRECIA MAYELA AVILA DURAN</t>
  </si>
  <si>
    <t>24396473</t>
  </si>
  <si>
    <t>24302406</t>
  </si>
  <si>
    <t>101396-00</t>
  </si>
  <si>
    <t>24380448</t>
  </si>
  <si>
    <t>101344-00</t>
  </si>
  <si>
    <t>MARTIN ALFARO ROJAS</t>
  </si>
  <si>
    <t>24332310</t>
  </si>
  <si>
    <t>24434942</t>
  </si>
  <si>
    <t>101345-00</t>
  </si>
  <si>
    <t>CONTIGUO A LA PLAZA DE DEPORTES SJ ALAJUELA</t>
  </si>
  <si>
    <t>esc.liderjosedesanmartin@mep.go.cr</t>
  </si>
  <si>
    <t>24332852</t>
  </si>
  <si>
    <t>101337-00</t>
  </si>
  <si>
    <t>150 M ESTE DEL CUERPO DE BOMBEROS</t>
  </si>
  <si>
    <t>24445247</t>
  </si>
  <si>
    <t>LUIS FRANCISCO CORELLA ROJAS</t>
  </si>
  <si>
    <t>24941124</t>
  </si>
  <si>
    <t>101402-00</t>
  </si>
  <si>
    <t>400 M SUR DEL TEMPLO CATOLICO LAS MERCEDES</t>
  </si>
  <si>
    <t>24943663</t>
  </si>
  <si>
    <t>CATALINA PORRAS QUESADA</t>
  </si>
  <si>
    <t>24948687</t>
  </si>
  <si>
    <t>101397-00</t>
  </si>
  <si>
    <t>100 M OESTE TEMPLO CATOLICO, SAN ROQUE</t>
  </si>
  <si>
    <t>KENNLY JIMENEZ DELGADO</t>
  </si>
  <si>
    <t>21006458</t>
  </si>
  <si>
    <t>24441124</t>
  </si>
  <si>
    <t>101394-00</t>
  </si>
  <si>
    <t>POAS</t>
  </si>
  <si>
    <t>24486316</t>
  </si>
  <si>
    <t>YANSY ALPIZAR JIMENEZ</t>
  </si>
  <si>
    <t>24485212</t>
  </si>
  <si>
    <t>101367-00</t>
  </si>
  <si>
    <t>OROTINA</t>
  </si>
  <si>
    <t>PACIFICO CENTRAL</t>
  </si>
  <si>
    <t>100 M ESTE Y 200 M SUR DE SUCURSAL CCSS</t>
  </si>
  <si>
    <t>61151116</t>
  </si>
  <si>
    <t>HEYNER PEREIRA CHAVES</t>
  </si>
  <si>
    <t>24289926</t>
  </si>
  <si>
    <t>101304-00</t>
  </si>
  <si>
    <t>24465330</t>
  </si>
  <si>
    <t>ELIECER EDUARTE VILLALOBOS</t>
  </si>
  <si>
    <t>24465922</t>
  </si>
  <si>
    <t>101479-00</t>
  </si>
  <si>
    <t>100 M SUR DEL BANCO NACIONAL</t>
  </si>
  <si>
    <t>LUCY GOCHER CARAZO</t>
  </si>
  <si>
    <t>83535046</t>
  </si>
  <si>
    <t>GRETHEL MARIA AVILA VARGAS</t>
  </si>
  <si>
    <t>24456978</t>
  </si>
  <si>
    <t>200251-00</t>
  </si>
  <si>
    <t>BARRIO SAN JOSE</t>
  </si>
  <si>
    <t>63363682</t>
  </si>
  <si>
    <t>101528-00</t>
  </si>
  <si>
    <t>24510853</t>
  </si>
  <si>
    <t>24511520</t>
  </si>
  <si>
    <t>101511-00</t>
  </si>
  <si>
    <t>200 M ESTE DEL PARQUE DE PALMARES</t>
  </si>
  <si>
    <t>24533686</t>
  </si>
  <si>
    <t>KATERINE MAYELA RAMIREZ GONZALEZ</t>
  </si>
  <si>
    <t>25431403</t>
  </si>
  <si>
    <t>101718-00</t>
  </si>
  <si>
    <t>QUESADA</t>
  </si>
  <si>
    <t>HUETAR NORTE</t>
  </si>
  <si>
    <t>24619124</t>
  </si>
  <si>
    <t>24601646</t>
  </si>
  <si>
    <t>101570-00</t>
  </si>
  <si>
    <t>ALAJUELA / SAN CARLOS / AGUAS ZARCAS</t>
  </si>
  <si>
    <t>MANUEL RODRIGUEZ SANDOVAL</t>
  </si>
  <si>
    <t>88470657</t>
  </si>
  <si>
    <t>24744058</t>
  </si>
  <si>
    <t>101755-00</t>
  </si>
  <si>
    <t>24711678</t>
  </si>
  <si>
    <t>GRETTEL MOLINA DIAZ</t>
  </si>
  <si>
    <t>KAREN CALDERON SOLANO</t>
  </si>
  <si>
    <t>24711101</t>
  </si>
  <si>
    <t>102000-00</t>
  </si>
  <si>
    <t>ORIENTAL</t>
  </si>
  <si>
    <t>ESQUINA SURESTE BASILICA DE LOS ANG-150 ESTE</t>
  </si>
  <si>
    <t>25534079</t>
  </si>
  <si>
    <t>25520752</t>
  </si>
  <si>
    <t>102053-00</t>
  </si>
  <si>
    <t>KATHERINE GARITA SOLANO</t>
  </si>
  <si>
    <t>83725966</t>
  </si>
  <si>
    <t>25371825</t>
  </si>
  <si>
    <t>102078-00</t>
  </si>
  <si>
    <t>EL GUARCO</t>
  </si>
  <si>
    <t>TEJAR</t>
  </si>
  <si>
    <t>DIAGONAL A LA BASILICA DE EL TEJAR</t>
  </si>
  <si>
    <t>25510804</t>
  </si>
  <si>
    <t>GABRIELA ARAYA SORIO</t>
  </si>
  <si>
    <t>PRISCILLA BOGARIN VILLALOBOS</t>
  </si>
  <si>
    <t>25521557</t>
  </si>
  <si>
    <t>102054-00</t>
  </si>
  <si>
    <t>OREAMUNO</t>
  </si>
  <si>
    <t>DEL PALACIO MUNICIPAL 200 ESTE</t>
  </si>
  <si>
    <t>25520214</t>
  </si>
  <si>
    <t>25515483</t>
  </si>
  <si>
    <t>102018-00</t>
  </si>
  <si>
    <t>PARAISO</t>
  </si>
  <si>
    <t>100 E Y 400 S DEL BAR Y RESTAURANTE CONTINENTAL</t>
  </si>
  <si>
    <t>esc.eugeniocorralesbianchini@mep.go.cr</t>
  </si>
  <si>
    <t>25746161</t>
  </si>
  <si>
    <t>25750123</t>
  </si>
  <si>
    <t>102216-00</t>
  </si>
  <si>
    <t>JIMENEZ</t>
  </si>
  <si>
    <t>50 M OESTE DEL ASADA</t>
  </si>
  <si>
    <t>25350018</t>
  </si>
  <si>
    <t>EVELYN ZAMORA HERRERA</t>
  </si>
  <si>
    <t>25564673</t>
  </si>
  <si>
    <t>102247-00</t>
  </si>
  <si>
    <t>22634404</t>
  </si>
  <si>
    <t>22604275</t>
  </si>
  <si>
    <t>102286-00</t>
  </si>
  <si>
    <t>BARRIO CORAZON DE JESUS</t>
  </si>
  <si>
    <t>esc.cletogonzalerzviquez@mep.go.cr</t>
  </si>
  <si>
    <t>22370313</t>
  </si>
  <si>
    <t>104136-00</t>
  </si>
  <si>
    <t>SANTA BARBARA</t>
  </si>
  <si>
    <t>24832200</t>
  </si>
  <si>
    <t>ELVIN GERARDO JIMENEZ PEREZ</t>
  </si>
  <si>
    <t>22694051</t>
  </si>
  <si>
    <t>102360-00</t>
  </si>
  <si>
    <t>200 M NORTE DEL PALACIO MUNICIPAL</t>
  </si>
  <si>
    <t>MARCO VINICIO PORRAS MARTINEZ</t>
  </si>
  <si>
    <t>21002720</t>
  </si>
  <si>
    <t>22654304</t>
  </si>
  <si>
    <t>102267-00</t>
  </si>
  <si>
    <t>21028716</t>
  </si>
  <si>
    <t>25660341</t>
  </si>
  <si>
    <t>102363-00</t>
  </si>
  <si>
    <t>22688024</t>
  </si>
  <si>
    <t>22618569</t>
  </si>
  <si>
    <t>102491-00</t>
  </si>
  <si>
    <t>16</t>
  </si>
  <si>
    <t>GUANACASTE</t>
  </si>
  <si>
    <t>BARRIO LA VICTORIA</t>
  </si>
  <si>
    <t>CHOROTEGA</t>
  </si>
  <si>
    <t>COSTADO OESTE DE LA PLAZA DE DEPORTES</t>
  </si>
  <si>
    <t>GAUDY MORALES MONTERO</t>
  </si>
  <si>
    <t>26660982</t>
  </si>
  <si>
    <t>85976933</t>
  </si>
  <si>
    <t>102568-00</t>
  </si>
  <si>
    <t>17</t>
  </si>
  <si>
    <t>200 NORTE DE LA MUNICIPALIDAD</t>
  </si>
  <si>
    <t>26855329</t>
  </si>
  <si>
    <t>26867009</t>
  </si>
  <si>
    <t>102527-00</t>
  </si>
  <si>
    <t>NANDAYURE</t>
  </si>
  <si>
    <t>COLONIA</t>
  </si>
  <si>
    <t>COSTADO SUR DEL PARQUE</t>
  </si>
  <si>
    <t>MAYLEN VILLALOBOS SEQUEIRA</t>
  </si>
  <si>
    <t>83770478</t>
  </si>
  <si>
    <t>88495890</t>
  </si>
  <si>
    <t>102736-00</t>
  </si>
  <si>
    <t>100 M OESTE DE EMPRESA TRALAPA</t>
  </si>
  <si>
    <t>88454870</t>
  </si>
  <si>
    <t>21004099</t>
  </si>
  <si>
    <t>103986-00</t>
  </si>
  <si>
    <t>200 M NORTE Y 25 M ESTE DE OFICINA OIJ</t>
  </si>
  <si>
    <t>VIVANA MARTINEZ MARTINEZ</t>
  </si>
  <si>
    <t>86596745</t>
  </si>
  <si>
    <t>24700533</t>
  </si>
  <si>
    <t>102764-00</t>
  </si>
  <si>
    <t>FRENTE A LA PLAZA COLON CAÑAS CENTRO</t>
  </si>
  <si>
    <t>esc.mensenorluisleipold@mep.go.cr</t>
  </si>
  <si>
    <t>MARILY CASCANTE VILLEGAS</t>
  </si>
  <si>
    <t>26690008</t>
  </si>
  <si>
    <t>26692611</t>
  </si>
  <si>
    <t>102803-00</t>
  </si>
  <si>
    <t>ABANGARES</t>
  </si>
  <si>
    <t>26620362</t>
  </si>
  <si>
    <t>GRICELDA VARGAS SEGURA</t>
  </si>
  <si>
    <t>26620685</t>
  </si>
  <si>
    <t>102837-00</t>
  </si>
  <si>
    <t>250 M ESTE DEL BANCO DE COSTA RICA</t>
  </si>
  <si>
    <t>26958490</t>
  </si>
  <si>
    <t>26955509</t>
  </si>
  <si>
    <t>102929-00</t>
  </si>
  <si>
    <t>84062203</t>
  </si>
  <si>
    <t>26611133</t>
  </si>
  <si>
    <t>102872-00</t>
  </si>
  <si>
    <t>ESPARZA</t>
  </si>
  <si>
    <t>26366130</t>
  </si>
  <si>
    <t>PAOLA BRENES ZAMORA</t>
  </si>
  <si>
    <t>26355272</t>
  </si>
  <si>
    <t>103850-00</t>
  </si>
  <si>
    <t>QUEPOS</t>
  </si>
  <si>
    <t>COSTADO OESTE PLAZA DE DEPORTES RANCHO GRANDE</t>
  </si>
  <si>
    <t>86293133</t>
  </si>
  <si>
    <t>27770318</t>
  </si>
  <si>
    <t>103377-00</t>
  </si>
  <si>
    <t>OSA</t>
  </si>
  <si>
    <t>PUERTO CORTES</t>
  </si>
  <si>
    <t>100 M ESTE Y 25 M NORTE DEL PARQUE CENTRAL</t>
  </si>
  <si>
    <t>27888330</t>
  </si>
  <si>
    <t>27869013</t>
  </si>
  <si>
    <t>103256-00</t>
  </si>
  <si>
    <t>21</t>
  </si>
  <si>
    <t>GOLFITO</t>
  </si>
  <si>
    <t>GUAYCARA</t>
  </si>
  <si>
    <t>27898550</t>
  </si>
  <si>
    <t>27899336</t>
  </si>
  <si>
    <t>103164-00</t>
  </si>
  <si>
    <t>COTO BRUS</t>
  </si>
  <si>
    <t>SAN VITO</t>
  </si>
  <si>
    <t>27733297</t>
  </si>
  <si>
    <t>FLANDER GONZALEZ SALGADO</t>
  </si>
  <si>
    <t>27733387</t>
  </si>
  <si>
    <t>103032-00</t>
  </si>
  <si>
    <t>CORREDORES</t>
  </si>
  <si>
    <t>CORREDOR</t>
  </si>
  <si>
    <t>100 M NORTE DEL BANCO POPULAR</t>
  </si>
  <si>
    <t>JAIME ALBERTO MORA LEIVA</t>
  </si>
  <si>
    <t>27833821</t>
  </si>
  <si>
    <t>21010746</t>
  </si>
  <si>
    <t>103516-00</t>
  </si>
  <si>
    <t>HUETAR CARIBE</t>
  </si>
  <si>
    <t>COSTADO ESTE DE LA MUSMANI, LIMON CENTRO</t>
  </si>
  <si>
    <t>esc.generaltomasg@mep.go.cr</t>
  </si>
  <si>
    <t>27580807</t>
  </si>
  <si>
    <t>LEICELL ARCE CAMPOS</t>
  </si>
  <si>
    <t>22017169</t>
  </si>
  <si>
    <t>103569-00</t>
  </si>
  <si>
    <t>LIMON CENTRO, 75 OESTE RADIO CASINO</t>
  </si>
  <si>
    <t>27580537</t>
  </si>
  <si>
    <t>103519-00</t>
  </si>
  <si>
    <t>SIQUIRRES</t>
  </si>
  <si>
    <t>Bº Mª AUXILIADORA</t>
  </si>
  <si>
    <t>MELANIA MATA OTOYA</t>
  </si>
  <si>
    <t>85478027</t>
  </si>
  <si>
    <t>JEIMY CATLON SOLANO</t>
  </si>
  <si>
    <t>27687141</t>
  </si>
  <si>
    <t>103475-00</t>
  </si>
  <si>
    <t>BATAN</t>
  </si>
  <si>
    <t>B° COSTA RICA, COSTADO ESTE DE LA ZONITA BANDECO</t>
  </si>
  <si>
    <t>27186851</t>
  </si>
  <si>
    <t>103696-00</t>
  </si>
  <si>
    <t>26</t>
  </si>
  <si>
    <t>POCOCI</t>
  </si>
  <si>
    <t>DEIVI TELLEZ JIMENEZ</t>
  </si>
  <si>
    <t>27104015</t>
  </si>
  <si>
    <t>LAURA ASTORGA AGUILAR</t>
  </si>
  <si>
    <t>27111497</t>
  </si>
  <si>
    <t>103733-00</t>
  </si>
  <si>
    <t>CONTIGUO AL TEMPLO CATOLICO, GUACIMO</t>
  </si>
  <si>
    <t>27165689</t>
  </si>
  <si>
    <t>27165048</t>
  </si>
  <si>
    <t>102413-00</t>
  </si>
  <si>
    <t>MERCEDES</t>
  </si>
  <si>
    <t>23 M SUR DEL SUPERMERCADO LA PERLA</t>
  </si>
  <si>
    <t>22370165</t>
  </si>
  <si>
    <t>CAROLINA RAMIREZ SANCHEZ</t>
  </si>
  <si>
    <t>22375389</t>
  </si>
  <si>
    <t>102056-00</t>
  </si>
  <si>
    <t>LEON CORTES</t>
  </si>
  <si>
    <t>25466076</t>
  </si>
  <si>
    <t>25467360</t>
  </si>
  <si>
    <t>100620-00</t>
  </si>
  <si>
    <t>50 ESTE DE LA GUARDIA RURAL, ULTIMA PARADA</t>
  </si>
  <si>
    <t>89801986</t>
  </si>
  <si>
    <t>100801-00</t>
  </si>
  <si>
    <t>LOS GUIDO</t>
  </si>
  <si>
    <t>SECTOR 2, FRENTE A ABASTECEDOR FABI</t>
  </si>
  <si>
    <t>22704605</t>
  </si>
  <si>
    <t>101328-00</t>
  </si>
  <si>
    <t>250 M SUR PARADA DE BUSES TUASA</t>
  </si>
  <si>
    <t>24411371</t>
  </si>
  <si>
    <t>24302389</t>
  </si>
  <si>
    <t>101376-00</t>
  </si>
  <si>
    <t>100 M OESTE Y 50 M NORTE IGLESIA CATOLICA</t>
  </si>
  <si>
    <t>24414692</t>
  </si>
  <si>
    <t>ELENA ALEJANDRA NAVARRO SANCHEZ</t>
  </si>
  <si>
    <t>101292-00</t>
  </si>
  <si>
    <t>300 SUR ARROCERA CR Y 175 SE MONUMENTO PACTO</t>
  </si>
  <si>
    <t>24411547</t>
  </si>
  <si>
    <t>102324-00</t>
  </si>
  <si>
    <t>RIBERA</t>
  </si>
  <si>
    <t>FRENTE A LA PLAZA DE FUTBOL DE LA RIBERA DE B</t>
  </si>
  <si>
    <t>22396667</t>
  </si>
  <si>
    <t>102666-00</t>
  </si>
  <si>
    <t>CARRILLO</t>
  </si>
  <si>
    <t>JAVIER ROSALES ROSALES</t>
  </si>
  <si>
    <t>60406003</t>
  </si>
  <si>
    <t>88359553</t>
  </si>
  <si>
    <t>100778-00</t>
  </si>
  <si>
    <t>CORRALILLO</t>
  </si>
  <si>
    <t>SAN JUAN SUR CORRALILLO DE CARTAGO</t>
  </si>
  <si>
    <t>25480085</t>
  </si>
  <si>
    <t>FREDDY GERARDO GAMBOA VILLANAEA</t>
  </si>
  <si>
    <t>25480522</t>
  </si>
  <si>
    <t>102051-00</t>
  </si>
  <si>
    <t>TARRAZU</t>
  </si>
  <si>
    <t>SAN MARCOS DE TARRAZU COSTADO OESTE DEL PARQUE</t>
  </si>
  <si>
    <t>83456689</t>
  </si>
  <si>
    <t>ELENA PICADO NARANJO</t>
  </si>
  <si>
    <t>21004869</t>
  </si>
  <si>
    <t>103740-00</t>
  </si>
  <si>
    <t>COSTADO OESTE DE CEN CINAI POCORA</t>
  </si>
  <si>
    <t>27600831</t>
  </si>
  <si>
    <t>LUIS ENRIQUE CALVO GARCIA</t>
  </si>
  <si>
    <t>102287-00</t>
  </si>
  <si>
    <t>FRENTE A LA CLINICA DE GUARARI</t>
  </si>
  <si>
    <t>esc.fincaguarari@mep.go.cr</t>
  </si>
  <si>
    <t>22371887</t>
  </si>
  <si>
    <t>101521-00</t>
  </si>
  <si>
    <t>COSTADO SUR DEL TEMPLO CATOLICO DE ZARCERO</t>
  </si>
  <si>
    <t>24633145</t>
  </si>
  <si>
    <t>GONZALO ALBERTO BARAHONA SOLANO</t>
  </si>
  <si>
    <t>24633545</t>
  </si>
  <si>
    <t>102300-00</t>
  </si>
  <si>
    <t>600 M OESTE DE LA ESTACION DE BOMBEROS</t>
  </si>
  <si>
    <t>70469481</t>
  </si>
  <si>
    <t>101315-00</t>
  </si>
  <si>
    <t>500 M NORTE DE SERVICENTRO CHAMU</t>
  </si>
  <si>
    <t>JAINE ESQUIVEL VILLEGAS</t>
  </si>
  <si>
    <t>88703312</t>
  </si>
  <si>
    <t>24334942</t>
  </si>
  <si>
    <t>100645-00</t>
  </si>
  <si>
    <t>200 E Y 50 N DE LA IGLESIA SANTA EDUVIGES</t>
  </si>
  <si>
    <t>83915863</t>
  </si>
  <si>
    <t>100551-00</t>
  </si>
  <si>
    <t>22130880</t>
  </si>
  <si>
    <t>100682-00</t>
  </si>
  <si>
    <t>DE LA CARCEL DEL BUEN PASTOR 400 NOROESTE</t>
  </si>
  <si>
    <t>22752580</t>
  </si>
  <si>
    <t>22596011</t>
  </si>
  <si>
    <t>103413-00</t>
  </si>
  <si>
    <t>Bº CIENEGUITA</t>
  </si>
  <si>
    <t>FRENTE AL EBAIS DE C.C.S.S. CIENEGUITA</t>
  </si>
  <si>
    <t>27581456</t>
  </si>
  <si>
    <t>27582530</t>
  </si>
  <si>
    <t>100766-00</t>
  </si>
  <si>
    <t>75 M SURESTE DE LA IGLESIA CATOLICA</t>
  </si>
  <si>
    <t>22751458</t>
  </si>
  <si>
    <t>100675-00</t>
  </si>
  <si>
    <t>600 NOROESTE DE RITEVE</t>
  </si>
  <si>
    <t>100673-00</t>
  </si>
  <si>
    <t>500 OESTE DE CERAS JOHNSON</t>
  </si>
  <si>
    <t>22130384</t>
  </si>
  <si>
    <t>100528-00</t>
  </si>
  <si>
    <t>22342991</t>
  </si>
  <si>
    <t>104344-00</t>
  </si>
  <si>
    <t>22850398</t>
  </si>
  <si>
    <t>102845-00</t>
  </si>
  <si>
    <t>RIOJALANDIA</t>
  </si>
  <si>
    <t>100 M AL SUR DE INOLASA</t>
  </si>
  <si>
    <t>OSCAR CASCANTE CASCANTE</t>
  </si>
  <si>
    <t>88291571</t>
  </si>
  <si>
    <t>84326085</t>
  </si>
  <si>
    <t>103298-00</t>
  </si>
  <si>
    <t>DETRAS DEL ESTADIO FORTUNATO ATENCIO</t>
  </si>
  <si>
    <t>27750083</t>
  </si>
  <si>
    <t>MIRIAM ZAPATA BUSTOS</t>
  </si>
  <si>
    <t>27750256</t>
  </si>
  <si>
    <t>103238-00</t>
  </si>
  <si>
    <t>FRENTE A LA IGLESIA CATOLICA, EN CANOAS</t>
  </si>
  <si>
    <t>27321279</t>
  </si>
  <si>
    <t>DEIVIN JOSE RODRIGUEZ RAMIREZ</t>
  </si>
  <si>
    <t>27322287</t>
  </si>
  <si>
    <t>100538-00</t>
  </si>
  <si>
    <t>QUINCE DE SETIEMBRE</t>
  </si>
  <si>
    <t>150 NORTE DEL PUENTE PEATONAL PIANO</t>
  </si>
  <si>
    <t>22547978</t>
  </si>
  <si>
    <t>22544090</t>
  </si>
  <si>
    <t>102348-00</t>
  </si>
  <si>
    <t>27666267</t>
  </si>
  <si>
    <t>27666283</t>
  </si>
  <si>
    <t>103506-00</t>
  </si>
  <si>
    <t>27</t>
  </si>
  <si>
    <t>TALAMANCA</t>
  </si>
  <si>
    <t>BRATSI</t>
  </si>
  <si>
    <t>FRENTE A LA IGLESIA CATOLICA, BRIBRI-TALAMANCA</t>
  </si>
  <si>
    <t>LUIS MATARRITA THOMPSON</t>
  </si>
  <si>
    <t>89922195</t>
  </si>
  <si>
    <t>87286188</t>
  </si>
  <si>
    <t>101295-00</t>
  </si>
  <si>
    <t>1 KM NE DEL ESTADIO ALEJANDRO MORERA SOTO</t>
  </si>
  <si>
    <t>24419889</t>
  </si>
  <si>
    <t>101383-00</t>
  </si>
  <si>
    <t>89353720</t>
  </si>
  <si>
    <t>24303339</t>
  </si>
  <si>
    <t>101925-00</t>
  </si>
  <si>
    <t>LLANOS DE SANTA LUCIA</t>
  </si>
  <si>
    <t>50 SUR GUARDIA RURAL</t>
  </si>
  <si>
    <t>25742026</t>
  </si>
  <si>
    <t>101943-00</t>
  </si>
  <si>
    <t>ALVARADO</t>
  </si>
  <si>
    <t>25348308</t>
  </si>
  <si>
    <t>101352-00</t>
  </si>
  <si>
    <t>GUACIMA</t>
  </si>
  <si>
    <t>FRENTE A LA IGLESIA CATOLICA GUACIMA</t>
  </si>
  <si>
    <t>CESAR RODOLFO ORTIZ LEON</t>
  </si>
  <si>
    <t>24384141</t>
  </si>
  <si>
    <t>100537-00</t>
  </si>
  <si>
    <t>CONTIGUO AL LICEO DE PAVAS</t>
  </si>
  <si>
    <t>22310808</t>
  </si>
  <si>
    <t>YESENIA GONZALEZ CALDERON</t>
  </si>
  <si>
    <t>102401-00</t>
  </si>
  <si>
    <t>200 M E Y 50 M N DEL BNCR FINCA SEIS</t>
  </si>
  <si>
    <t>27644241</t>
  </si>
  <si>
    <t>27644108</t>
  </si>
  <si>
    <t>101413-00</t>
  </si>
  <si>
    <t>1 KM ESTE DE LA IGLESIA CATOLICA, TUETAL NORTE</t>
  </si>
  <si>
    <t>esc.marianamdrigaldelao@mep.go.cr</t>
  </si>
  <si>
    <t>GUILLEN ESAU VASQUEZ JIMENEZ</t>
  </si>
  <si>
    <t>24401598</t>
  </si>
  <si>
    <t>101298-00</t>
  </si>
  <si>
    <t>CARRILLOS</t>
  </si>
  <si>
    <t>JOHANNA ULATE JIMENEZ</t>
  </si>
  <si>
    <t>84395345</t>
  </si>
  <si>
    <t>102374-00</t>
  </si>
  <si>
    <t>DIAGONAL A LA MUNICIPALIDAD DE SAN RAFAEL</t>
  </si>
  <si>
    <t>esc.liderpdropedromaria@mep.go.cr</t>
  </si>
  <si>
    <t>22612727</t>
  </si>
  <si>
    <t>CINDY OVIEDO RODRIGUEZ</t>
  </si>
  <si>
    <t>22623025</t>
  </si>
  <si>
    <t>102357-00</t>
  </si>
  <si>
    <t>esc.tranquilinosaenz@mep.go.cr</t>
  </si>
  <si>
    <t>22370315</t>
  </si>
  <si>
    <t>103510-00</t>
  </si>
  <si>
    <t>FRENTE AL COL. TEC. PROF. E INDUST. DE LIMON</t>
  </si>
  <si>
    <t>83133956</t>
  </si>
  <si>
    <t>103018-00</t>
  </si>
  <si>
    <t>CHACARITA</t>
  </si>
  <si>
    <t>FRAY CASIANO DE MADRID</t>
  </si>
  <si>
    <t>200 ESTE DEL INA DE FRAY CASIANO</t>
  </si>
  <si>
    <t>88232618</t>
  </si>
  <si>
    <t>103175-00</t>
  </si>
  <si>
    <t>PALMAR</t>
  </si>
  <si>
    <t>CONTIGUA IGLESIA CATOLICA PALMAR NORTE OSA</t>
  </si>
  <si>
    <t>83087050</t>
  </si>
  <si>
    <t>27866209</t>
  </si>
  <si>
    <t>104383-00</t>
  </si>
  <si>
    <t>200 M OESTE DE FOTO SALAZAR</t>
  </si>
  <si>
    <t>26630290</t>
  </si>
  <si>
    <t>ANA MARCELA MATARRITA AGUILAR</t>
  </si>
  <si>
    <t>26639730</t>
  </si>
  <si>
    <t>101691-00</t>
  </si>
  <si>
    <t>CONTIGUO AL EBAIS</t>
  </si>
  <si>
    <t>24603972</t>
  </si>
  <si>
    <t>24601238</t>
  </si>
  <si>
    <t>100642-00</t>
  </si>
  <si>
    <t>GRANADILLA</t>
  </si>
  <si>
    <t>DEL PALI 25 M OESTE</t>
  </si>
  <si>
    <t>esc.granadillanorte@mep.go.cr</t>
  </si>
  <si>
    <t>61734849</t>
  </si>
  <si>
    <t>102446-00</t>
  </si>
  <si>
    <t>NACASCOLO</t>
  </si>
  <si>
    <t>COSTADO OESTE DEL TEMPLO CATOLICO DE GUARDIA</t>
  </si>
  <si>
    <t>ELKY MARIA CAMARENO GUTIERREZ</t>
  </si>
  <si>
    <t>26670044</t>
  </si>
  <si>
    <t>102986-00</t>
  </si>
  <si>
    <t>LEPANTO</t>
  </si>
  <si>
    <t>26500295</t>
  </si>
  <si>
    <t>JESSICA GOMEZ GODOY</t>
  </si>
  <si>
    <t>86505339</t>
  </si>
  <si>
    <t>102010-00</t>
  </si>
  <si>
    <t>25344391</t>
  </si>
  <si>
    <t>103826-00</t>
  </si>
  <si>
    <t>GARABITO</t>
  </si>
  <si>
    <t>DIAGONAL AL COLEGIO TECNICO DE JACO</t>
  </si>
  <si>
    <t>26433201</t>
  </si>
  <si>
    <t>KATTIA VILLALOBOS VALDEZ</t>
  </si>
  <si>
    <t>26377541</t>
  </si>
  <si>
    <t>103750-00</t>
  </si>
  <si>
    <t>85334318</t>
  </si>
  <si>
    <t>MARIA ESTRELLA CEDEÑO CHAVARRIA</t>
  </si>
  <si>
    <t>84699645</t>
  </si>
  <si>
    <t>100522-00</t>
  </si>
  <si>
    <t>500 SURESTE DEL PUENTE CAÑAS, VIA CEDES</t>
  </si>
  <si>
    <t>DENISE MARCELA ARCIA ROJAS</t>
  </si>
  <si>
    <t>22756967</t>
  </si>
  <si>
    <t>101776-00</t>
  </si>
  <si>
    <t>ROSALYN SIBAJA GOMEZ</t>
  </si>
  <si>
    <t>24733078</t>
  </si>
  <si>
    <t>83187649</t>
  </si>
  <si>
    <t>100792-00</t>
  </si>
  <si>
    <t>DAMAS</t>
  </si>
  <si>
    <t>FRENTE AL TEMPLO CATOLICO SAN LORENZO</t>
  </si>
  <si>
    <t>esc.doscerdas@mep.go.cr</t>
  </si>
  <si>
    <t>22191805</t>
  </si>
  <si>
    <t>100757-00</t>
  </si>
  <si>
    <t>ASERRI</t>
  </si>
  <si>
    <t>25402468</t>
  </si>
  <si>
    <t>22301358</t>
  </si>
  <si>
    <t>100633-00</t>
  </si>
  <si>
    <t>150 SUR DE LA CARNICERIA SAN GERARDO</t>
  </si>
  <si>
    <t>esc.sanfelipe@mep.go.cr</t>
  </si>
  <si>
    <t>22544047</t>
  </si>
  <si>
    <t>100611-00</t>
  </si>
  <si>
    <t>22826296</t>
  </si>
  <si>
    <t>25821525</t>
  </si>
  <si>
    <t>101484-00</t>
  </si>
  <si>
    <t>COSTADO ESTE DEL TEMPLO CATOLICO</t>
  </si>
  <si>
    <t>40809678</t>
  </si>
  <si>
    <t>24505216</t>
  </si>
  <si>
    <t>102675-00</t>
  </si>
  <si>
    <t>COSTADO NORTE DE TRIBUNALES DE JUSTICIA</t>
  </si>
  <si>
    <t>87058536</t>
  </si>
  <si>
    <t>101181-00</t>
  </si>
  <si>
    <t>50 M SUR DEL TEMPLO CATOLICO DE SANTA CRUZ</t>
  </si>
  <si>
    <t>JOSE LAZARO ORTIZ</t>
  </si>
  <si>
    <t>27300895</t>
  </si>
  <si>
    <t>102949-00</t>
  </si>
  <si>
    <t>200 SUR DE LA FUERZA PUBLICA</t>
  </si>
  <si>
    <t>GREIVIN CHAVARRIA BRIONES</t>
  </si>
  <si>
    <t>26410123</t>
  </si>
  <si>
    <t>21007583</t>
  </si>
  <si>
    <t>101421-00</t>
  </si>
  <si>
    <t>300 M OESTE DEL POLIDEPORTIVO MONSERRAT</t>
  </si>
  <si>
    <t>24414544</t>
  </si>
  <si>
    <t>100569-00</t>
  </si>
  <si>
    <t>22296094</t>
  </si>
  <si>
    <t>100647-00</t>
  </si>
  <si>
    <t>CARPIO</t>
  </si>
  <si>
    <t>75 NORTE Y 125 ESTE TERMINAL DE BUSES CARPIO</t>
  </si>
  <si>
    <t>MASILVIA ARROYO VARGAS</t>
  </si>
  <si>
    <t>83124507</t>
  </si>
  <si>
    <t>22310578</t>
  </si>
  <si>
    <t>101846-00</t>
  </si>
  <si>
    <t>COSTADO SUR DE LA CASA PARROQUIAL VENECIA</t>
  </si>
  <si>
    <t>24722058</t>
  </si>
  <si>
    <t>ROBERTO CEDPEDES MORA</t>
  </si>
  <si>
    <t>24722182</t>
  </si>
  <si>
    <t>101588-00</t>
  </si>
  <si>
    <t>FORTUNA</t>
  </si>
  <si>
    <t>150 AL NORTE DEL TEMPLO CATOLICO</t>
  </si>
  <si>
    <t>24691724</t>
  </si>
  <si>
    <t>REBECA CABRERA SEGURA</t>
  </si>
  <si>
    <t>24799162</t>
  </si>
  <si>
    <t>101620-00</t>
  </si>
  <si>
    <t>CUTRIS</t>
  </si>
  <si>
    <t>150 OESTE DE LA PARROQUIA BOCA DE ARENAL</t>
  </si>
  <si>
    <t>24695305</t>
  </si>
  <si>
    <t>24699197</t>
  </si>
  <si>
    <t>102346-00</t>
  </si>
  <si>
    <t>LA VIRGEN</t>
  </si>
  <si>
    <t>COSTADO SUR DE LA PLAZA DE FUTBOL</t>
  </si>
  <si>
    <t>84868794</t>
  </si>
  <si>
    <t>27611126</t>
  </si>
  <si>
    <t>101411-00</t>
  </si>
  <si>
    <t>DE LA PLAZA DE DEPORTES, 75 M SUR</t>
  </si>
  <si>
    <t>24332701</t>
  </si>
  <si>
    <t>100517-00</t>
  </si>
  <si>
    <t>25 SUR DE IGLESIA CATOLICA, EL CARMEN</t>
  </si>
  <si>
    <t>22881378</t>
  </si>
  <si>
    <t>103484-00</t>
  </si>
  <si>
    <t>100 M NORTE ESTACION DEL FERROCARRIL</t>
  </si>
  <si>
    <t>85806919</t>
  </si>
  <si>
    <t>27186207</t>
  </si>
  <si>
    <t>102756-00</t>
  </si>
  <si>
    <t>CONTIGUO AL SALON EL CARMEN</t>
  </si>
  <si>
    <t>esc.liderelcarmen@mep.go.cr</t>
  </si>
  <si>
    <t>26956889</t>
  </si>
  <si>
    <t>101197-00</t>
  </si>
  <si>
    <t>PLATANARES</t>
  </si>
  <si>
    <t>FRENTE AL TEMPLO CATOLICO DE SAN RAFAEL DE PLATANARES</t>
  </si>
  <si>
    <t>esc.sanrafaelplatanares@mep.go.cr</t>
  </si>
  <si>
    <t>86224307</t>
  </si>
  <si>
    <t>HENRY ALBERTO MORA ESPINOZA</t>
  </si>
  <si>
    <t>27725189</t>
  </si>
  <si>
    <t>102454-00</t>
  </si>
  <si>
    <t>BAGACES</t>
  </si>
  <si>
    <t>MOGOTE</t>
  </si>
  <si>
    <t>25 M COSTADO OESTE DE LAS OFICINAS DEL ICE</t>
  </si>
  <si>
    <t>26730247</t>
  </si>
  <si>
    <t>26711140</t>
  </si>
  <si>
    <t>101333-00</t>
  </si>
  <si>
    <t>esc.elroble.alajuela@mep.go.cr</t>
  </si>
  <si>
    <t>24380695</t>
  </si>
  <si>
    <t>102750-00</t>
  </si>
  <si>
    <t>26944000</t>
  </si>
  <si>
    <t>100680-00</t>
  </si>
  <si>
    <t>CAPRI</t>
  </si>
  <si>
    <t>DEL CAI DE SAN MIGUEL 100 M SUR</t>
  </si>
  <si>
    <t>SERGIO BEITA LIZANO</t>
  </si>
  <si>
    <t>25102084</t>
  </si>
  <si>
    <t>101373-00</t>
  </si>
  <si>
    <t>GARITA</t>
  </si>
  <si>
    <t>LA GARITA</t>
  </si>
  <si>
    <t>47070674</t>
  </si>
  <si>
    <t>101901-00</t>
  </si>
  <si>
    <t>LA UNION</t>
  </si>
  <si>
    <t>22724746</t>
  </si>
  <si>
    <t>KIMBERLY ANGELI BONILLA NOGUERA</t>
  </si>
  <si>
    <t>22792767</t>
  </si>
  <si>
    <t>100706-00</t>
  </si>
  <si>
    <t>DE LA CLINICA DE ASERRI 300 NORTE Y 100 OESTE</t>
  </si>
  <si>
    <t>ALEX CALERO LOPEZ</t>
  </si>
  <si>
    <t>25000521</t>
  </si>
  <si>
    <t>102341-00</t>
  </si>
  <si>
    <t>BARVA</t>
  </si>
  <si>
    <t>SAN JOSE LA MONTAÑA</t>
  </si>
  <si>
    <t>22662047</t>
  </si>
  <si>
    <t>KATTYA YOLANDA HUERTAS ARAYA</t>
  </si>
  <si>
    <t>102301-00</t>
  </si>
  <si>
    <t>NISPERO TRES</t>
  </si>
  <si>
    <t>22631586</t>
  </si>
  <si>
    <t>100679-00</t>
  </si>
  <si>
    <t>RIO AZUL</t>
  </si>
  <si>
    <t>100 M ESTE DE LA TERMINAL DE BUSES</t>
  </si>
  <si>
    <t>22764768</t>
  </si>
  <si>
    <t>21010915</t>
  </si>
  <si>
    <t>100772-00</t>
  </si>
  <si>
    <t>COSTADO ESTE PLAZA DE DEPORTES</t>
  </si>
  <si>
    <t>22598615</t>
  </si>
  <si>
    <t>104934-00</t>
  </si>
  <si>
    <t>RIO BLANCO</t>
  </si>
  <si>
    <t>500 M OESTE DE R.T.V.</t>
  </si>
  <si>
    <t>27972815</t>
  </si>
  <si>
    <t>103417-00</t>
  </si>
  <si>
    <t>ENTRADA BARRIO LOS COCOS</t>
  </si>
  <si>
    <t>27987416</t>
  </si>
  <si>
    <t>SUSANA HERNANDEZ RODRIGUEZ</t>
  </si>
  <si>
    <t>102082-00</t>
  </si>
  <si>
    <t>COSTADO SUR DE LA PARROQUIA NUESTRA SENORA</t>
  </si>
  <si>
    <t>LIZBETH MORA SEQUEIRA</t>
  </si>
  <si>
    <t>22780661</t>
  </si>
  <si>
    <t>101381-00</t>
  </si>
  <si>
    <t>COSTADO NORTE PLAZA DE DEPORTES SABANILLA</t>
  </si>
  <si>
    <t>22496555</t>
  </si>
  <si>
    <t>102276-00</t>
  </si>
  <si>
    <t>COSTADO OESTE DEL CENCINAI</t>
  </si>
  <si>
    <t>62377326</t>
  </si>
  <si>
    <t>27640352</t>
  </si>
  <si>
    <t>101380-00</t>
  </si>
  <si>
    <t>ALAJUELA / POAS / SABANA REDONDA</t>
  </si>
  <si>
    <t>150 M SUR DE LA ERMITA CATOLICA</t>
  </si>
  <si>
    <t>24820071</t>
  </si>
  <si>
    <t>104722-00</t>
  </si>
  <si>
    <t>400 M SUR DE LA IGLESIA CATOLICA</t>
  </si>
  <si>
    <t>esc.soterogonzalezbarquero@mep.go.cr</t>
  </si>
  <si>
    <t>22198848</t>
  </si>
  <si>
    <t>102885-00</t>
  </si>
  <si>
    <t>CHIRA</t>
  </si>
  <si>
    <t>MONTERO Y PALITO</t>
  </si>
  <si>
    <t>FRENTE AL CRUCE A MONTERO, PALITO-ISLA DE CHI</t>
  </si>
  <si>
    <t>83626312</t>
  </si>
  <si>
    <t>24591100 Ext.33206/44841</t>
  </si>
  <si>
    <t>103452-00</t>
  </si>
  <si>
    <t>83478598</t>
  </si>
  <si>
    <t>102734-00</t>
  </si>
  <si>
    <t>100 M ESTE DE LA IGLESIA CATOLICA</t>
  </si>
  <si>
    <t>esc.bernardogutierrez@mep.go.cr</t>
  </si>
  <si>
    <t>83010977</t>
  </si>
  <si>
    <t>GUSTAVO CHAVARRIA SERRANO</t>
  </si>
  <si>
    <t>26970017</t>
  </si>
  <si>
    <t>103830-00</t>
  </si>
  <si>
    <t>PARRITA</t>
  </si>
  <si>
    <t>27799135</t>
  </si>
  <si>
    <t>GENER JIMENEZ CHAVARRIA</t>
  </si>
  <si>
    <t>27799004</t>
  </si>
  <si>
    <t>103125-00</t>
  </si>
  <si>
    <t>PUERTO JIMENEZ</t>
  </si>
  <si>
    <t>27351134</t>
  </si>
  <si>
    <t>JUAN ARIAS MORA</t>
  </si>
  <si>
    <t>27355041</t>
  </si>
  <si>
    <t>102303-00</t>
  </si>
  <si>
    <t>ULLOA</t>
  </si>
  <si>
    <t>100 M SUR DEL PARQUE DE LA AURORA</t>
  </si>
  <si>
    <t>22932598</t>
  </si>
  <si>
    <t>SILVIA ELENA TORRES JIMENEZ</t>
  </si>
  <si>
    <t>102879-00</t>
  </si>
  <si>
    <t>100 M AL NORTE DEL BANCO NACIONAL</t>
  </si>
  <si>
    <t>26421069</t>
  </si>
  <si>
    <t>OLGA PATRICIA MONCADA LEDEMA</t>
  </si>
  <si>
    <t>IVETH ALVAREZ VILLALOBOS</t>
  </si>
  <si>
    <t>26420211</t>
  </si>
  <si>
    <t>101462-00</t>
  </si>
  <si>
    <t>88019083</t>
  </si>
  <si>
    <t>24680376</t>
  </si>
  <si>
    <t>104635-00</t>
  </si>
  <si>
    <t>COSTADO OESTE DE FERTICA, CHACARITA TRES</t>
  </si>
  <si>
    <t>83199294</t>
  </si>
  <si>
    <t>102325-00</t>
  </si>
  <si>
    <t>EL TIGRE DE HORQUETAS FRENTE AL PREDIO ZOTA</t>
  </si>
  <si>
    <t>27645236</t>
  </si>
  <si>
    <t>103529-00</t>
  </si>
  <si>
    <t>GERMANIA</t>
  </si>
  <si>
    <t>HEREDIANA</t>
  </si>
  <si>
    <t>CONTIGUO A LA IGLESIA CATOLICA, LA HEREDIANA</t>
  </si>
  <si>
    <t>88348651</t>
  </si>
  <si>
    <t>27654219</t>
  </si>
  <si>
    <t>101937-00</t>
  </si>
  <si>
    <t>esc.encarnacion.gamboa@mep.go.cr</t>
  </si>
  <si>
    <t>25341664</t>
  </si>
  <si>
    <t>102882-00</t>
  </si>
  <si>
    <t>RAFAEL ANGEL CALDERON GUARDIA</t>
  </si>
  <si>
    <t>200 M AL SUR DEL PARQUE CIUDADELA CALDERON</t>
  </si>
  <si>
    <t>esc.jose.francisco.perez@mep.go.cr</t>
  </si>
  <si>
    <t>26364033</t>
  </si>
  <si>
    <t>26350583</t>
  </si>
  <si>
    <t>100594-00</t>
  </si>
  <si>
    <t>MONTES DE OCA</t>
  </si>
  <si>
    <t>22256305</t>
  </si>
  <si>
    <t>JENNIFER BOLAÑOS AYMERICH</t>
  </si>
  <si>
    <t>22340456</t>
  </si>
  <si>
    <t>103638-00</t>
  </si>
  <si>
    <t>CARIARI</t>
  </si>
  <si>
    <t>DEL SERVICENTRO ASTUA PIRIE 400 M SUR</t>
  </si>
  <si>
    <t>27677501</t>
  </si>
  <si>
    <t>GRETTEL HIDALGO ARIAS</t>
  </si>
  <si>
    <t>21007274</t>
  </si>
  <si>
    <t>100577-00</t>
  </si>
  <si>
    <t>ZAPOTE</t>
  </si>
  <si>
    <t>50 ESTE 100 NORTE 50 ESTE DEL M DE SEGURIDAD</t>
  </si>
  <si>
    <t>esc.drjosemariacastromadrizdezapote@mep.go.cr</t>
  </si>
  <si>
    <t>22269446</t>
  </si>
  <si>
    <t>22271729</t>
  </si>
  <si>
    <t>101541-00</t>
  </si>
  <si>
    <t>00108</t>
  </si>
  <si>
    <t>4497</t>
  </si>
  <si>
    <t>ESC. SARCHI NORTE</t>
  </si>
  <si>
    <t>SARCHI</t>
  </si>
  <si>
    <t>SARCHI NORTE</t>
  </si>
  <si>
    <t>CENTRO</t>
  </si>
  <si>
    <t>COSTADO ESTE DEL PALACIO MUNICIPAL</t>
  </si>
  <si>
    <t>esc.sarchinorte@mep.go.cr</t>
  </si>
  <si>
    <t>24544072</t>
  </si>
  <si>
    <t>Mª LORENA OBANDO MATARRITA</t>
  </si>
  <si>
    <t>ALVARO ANTONIO QUESADA ALFARO</t>
  </si>
  <si>
    <t>24541063</t>
  </si>
  <si>
    <t>00937</t>
  </si>
  <si>
    <t>103497-00</t>
  </si>
  <si>
    <t>01463</t>
  </si>
  <si>
    <t>5752</t>
  </si>
  <si>
    <t>ESC. SILVESTRE GRANT GRIFFITH</t>
  </si>
  <si>
    <t>CAIRO</t>
  </si>
  <si>
    <t>EL CAIRO</t>
  </si>
  <si>
    <t>FRENTE A LA OFICINA DE LA ASADA DE CAIRO</t>
  </si>
  <si>
    <t>esc.lidersilvestregrant@mep.go.cr</t>
  </si>
  <si>
    <t>27654053</t>
  </si>
  <si>
    <t>JAVIER CHAVES BUSTOS</t>
  </si>
  <si>
    <t>02992</t>
  </si>
  <si>
    <t>CENSO ESCOLAR 2026 -- INFORME INICIAL</t>
  </si>
  <si>
    <r>
      <t xml:space="preserve">PERSONAL TOTAL QUE LABORA EN </t>
    </r>
    <r>
      <rPr>
        <b/>
        <u/>
        <sz val="14"/>
        <color theme="1"/>
        <rFont val="Gentium Basic"/>
      </rPr>
      <t>AULA INTEGRADA</t>
    </r>
    <r>
      <rPr>
        <b/>
        <sz val="14"/>
        <color theme="1"/>
        <rFont val="Gentium Basic"/>
      </rPr>
      <t>, SEGÚN TIPO DE CARGO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</si>
  <si>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</si>
  <si>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SEGÚN PAÍS/CONTINENTE, </t>
    </r>
    <r>
      <rPr>
        <b/>
        <u/>
        <sz val="14"/>
        <rFont val="Gentium Basic"/>
      </rPr>
      <t>AULA INTEGRADA</t>
    </r>
  </si>
  <si>
    <r>
      <t xml:space="preserve">De los estudiantes anotados en el Total, indique los que </t>
    </r>
    <r>
      <rPr>
        <sz val="11"/>
        <rFont val="Gentium Basic"/>
      </rPr>
      <t xml:space="preserve">
 </t>
    </r>
    <r>
      <rPr>
        <b/>
        <u/>
        <sz val="11"/>
        <rFont val="Gentium Basic"/>
      </rPr>
      <t>SON ALFABETIZADOS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</si>
  <si>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</si>
  <si>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Otro  tipo </t>
    </r>
    <r>
      <rPr>
        <b/>
        <vertAlign val="superscript"/>
        <sz val="11"/>
        <rFont val="Gentium Basic"/>
      </rPr>
      <t>2/</t>
    </r>
  </si>
  <si>
    <t>Código Presupuestario del Servicio:</t>
  </si>
  <si>
    <t>Centro Educativo:</t>
  </si>
  <si>
    <t>Código_DAE:</t>
  </si>
  <si>
    <t>Código Saber:</t>
  </si>
  <si>
    <t>Columna1</t>
  </si>
  <si>
    <t>CODIGO_S</t>
  </si>
  <si>
    <t>NOMBRE2</t>
  </si>
  <si>
    <t>DR. JOSE MARIA CASTRO MADRIZ</t>
  </si>
  <si>
    <t>0477</t>
  </si>
  <si>
    <t>FINCA CAPRI</t>
  </si>
  <si>
    <t>DANTE ALIGHIERI</t>
  </si>
  <si>
    <t>0418</t>
  </si>
  <si>
    <t>ROBERTO CANTILLANO VINDAS</t>
  </si>
  <si>
    <t>0335</t>
  </si>
  <si>
    <t>JUAN SANTAMARIA</t>
  </si>
  <si>
    <t>0315</t>
  </si>
  <si>
    <t>BUENAVENTURA CORRALES</t>
  </si>
  <si>
    <t>0465</t>
  </si>
  <si>
    <t>MIGUEL OBREGON LIZANO</t>
  </si>
  <si>
    <t>0346</t>
  </si>
  <si>
    <t>CLAUDIO CORTES CASTRO</t>
  </si>
  <si>
    <t>0378</t>
  </si>
  <si>
    <t>ISABEL LA CATOLICA</t>
  </si>
  <si>
    <t>0361</t>
  </si>
  <si>
    <t>I.E.G.B. ANDRES BELLO LOPEZ</t>
  </si>
  <si>
    <t>0464</t>
  </si>
  <si>
    <t>UNIDAD PEDAGOGICA DANIEL ODUBER QUIROS</t>
  </si>
  <si>
    <t>0351</t>
  </si>
  <si>
    <t>I.E.G.B. AMERICA CENTRAL</t>
  </si>
  <si>
    <t>0358</t>
  </si>
  <si>
    <t>ABRAHAM LINCOLN</t>
  </si>
  <si>
    <t>0401</t>
  </si>
  <si>
    <t>PORFIRIO BRENES CASTRO</t>
  </si>
  <si>
    <t>0320</t>
  </si>
  <si>
    <t>CARLOS SANABRIA MORA</t>
  </si>
  <si>
    <t>0397</t>
  </si>
  <si>
    <t>OMAR DENGO GUERRERO</t>
  </si>
  <si>
    <t>0405</t>
  </si>
  <si>
    <t>BENJAMIN HERRERA ANGULO</t>
  </si>
  <si>
    <t>0406</t>
  </si>
  <si>
    <t>I.E.G.B. PBRO. YANUARIO QUESADA</t>
  </si>
  <si>
    <t>0318</t>
  </si>
  <si>
    <t>0363</t>
  </si>
  <si>
    <t>REPUBLICA DE PARAGUAY</t>
  </si>
  <si>
    <t>0330</t>
  </si>
  <si>
    <t>0425</t>
  </si>
  <si>
    <t>0423</t>
  </si>
  <si>
    <t>JUAN XXIII</t>
  </si>
  <si>
    <t>0380</t>
  </si>
  <si>
    <t>ESTADO DE ISRAEL</t>
  </si>
  <si>
    <t>0439</t>
  </si>
  <si>
    <t>JOSE ANA MARIN CUBERO</t>
  </si>
  <si>
    <t>0415</t>
  </si>
  <si>
    <t>0441</t>
  </si>
  <si>
    <t>CENTRO AMERICA</t>
  </si>
  <si>
    <t>0319</t>
  </si>
  <si>
    <t>0342</t>
  </si>
  <si>
    <t>0472</t>
  </si>
  <si>
    <t>LOS PINOS</t>
  </si>
  <si>
    <t>0329</t>
  </si>
  <si>
    <t>0443</t>
  </si>
  <si>
    <t>0470</t>
  </si>
  <si>
    <t>0328</t>
  </si>
  <si>
    <t>CIUDADELA DE PAVAS</t>
  </si>
  <si>
    <t>0438</t>
  </si>
  <si>
    <t>0428</t>
  </si>
  <si>
    <t>0403</t>
  </si>
  <si>
    <t>REPUBLICA DE FRANCIA</t>
  </si>
  <si>
    <t>0306</t>
  </si>
  <si>
    <t>0311</t>
  </si>
  <si>
    <t>CARMEN LYRA</t>
  </si>
  <si>
    <t>0602</t>
  </si>
  <si>
    <t>0504</t>
  </si>
  <si>
    <t>JOAQUIN GARCIA MONGE</t>
  </si>
  <si>
    <t>0568</t>
  </si>
  <si>
    <t>CENTRAL SAN SEBASTIAN</t>
  </si>
  <si>
    <t>0514</t>
  </si>
  <si>
    <t>DR. CALDERON MUÑOZ</t>
  </si>
  <si>
    <t>0561</t>
  </si>
  <si>
    <t>SOTERO GONZALEZ BARQUERO</t>
  </si>
  <si>
    <t>0579</t>
  </si>
  <si>
    <t>JUSTO MARIA PADILLA CASTRO</t>
  </si>
  <si>
    <t>0480</t>
  </si>
  <si>
    <t>0567</t>
  </si>
  <si>
    <t>ELIAS JIMENEZ CASTRO</t>
  </si>
  <si>
    <t>0593</t>
  </si>
  <si>
    <t>DOS CERCAS</t>
  </si>
  <si>
    <t>0558</t>
  </si>
  <si>
    <t>GABRIEL BRENES ROBLES</t>
  </si>
  <si>
    <t>0573</t>
  </si>
  <si>
    <t>MANUEL ORTUÑO BOUTIN</t>
  </si>
  <si>
    <t>0505</t>
  </si>
  <si>
    <t>0476</t>
  </si>
  <si>
    <t>0705</t>
  </si>
  <si>
    <t>DARIO FLORES HERNANDEZ</t>
  </si>
  <si>
    <t>0713</t>
  </si>
  <si>
    <t>ROGELIO FERNANDEZ GÜELL</t>
  </si>
  <si>
    <t>0709</t>
  </si>
  <si>
    <t>LISIMACO CHAVARRIA PALMA</t>
  </si>
  <si>
    <t>0706</t>
  </si>
  <si>
    <t>RAMON BEDOYA MONGE</t>
  </si>
  <si>
    <t>0954</t>
  </si>
  <si>
    <t>0993</t>
  </si>
  <si>
    <t>1009</t>
  </si>
  <si>
    <t>SAN RAFAEL DE PLATANARES</t>
  </si>
  <si>
    <t>1177</t>
  </si>
  <si>
    <t>1152</t>
  </si>
  <si>
    <t>EULOGIA RUIZ RUIZ</t>
  </si>
  <si>
    <t>1119</t>
  </si>
  <si>
    <t>CENTRAL DE ATENAS</t>
  </si>
  <si>
    <t>1183</t>
  </si>
  <si>
    <t>PRIMO VARGAS VALVERDE</t>
  </si>
  <si>
    <t>1104</t>
  </si>
  <si>
    <t>BERNARDO SOTO ALFARO</t>
  </si>
  <si>
    <t>1210</t>
  </si>
  <si>
    <t>PEDRO AGUIRRE CERDA</t>
  </si>
  <si>
    <t>1221</t>
  </si>
  <si>
    <t>JULIA FERNANDEZ RODRIGUEZ</t>
  </si>
  <si>
    <t>1212</t>
  </si>
  <si>
    <t>ENRIQUE PINTO FERNANDEZ</t>
  </si>
  <si>
    <t>1218</t>
  </si>
  <si>
    <t>SIMON BOLIVAR PALACIOS</t>
  </si>
  <si>
    <t>1213</t>
  </si>
  <si>
    <t>ALICE MOYA RODRIGUEZ</t>
  </si>
  <si>
    <t>1112</t>
  </si>
  <si>
    <t>ASCENSION ESQUIVEL IBARRA</t>
  </si>
  <si>
    <t>1162</t>
  </si>
  <si>
    <t>JUAN RAFAEL MEOÑO HIDALGO</t>
  </si>
  <si>
    <t>1160</t>
  </si>
  <si>
    <t>GENERAL JOSE DE SAN MARTIN</t>
  </si>
  <si>
    <t>1159</t>
  </si>
  <si>
    <t>JESUS OCAÑA ROJAS</t>
  </si>
  <si>
    <t>1130</t>
  </si>
  <si>
    <t>1110</t>
  </si>
  <si>
    <t>MANUEL FRANCISCO CARRILLO SABORIO</t>
  </si>
  <si>
    <t>1143</t>
  </si>
  <si>
    <t>HOLANDA</t>
  </si>
  <si>
    <t>1192</t>
  </si>
  <si>
    <t>DAVID GONZALEZ ALFARO</t>
  </si>
  <si>
    <t>1107</t>
  </si>
  <si>
    <t>1199</t>
  </si>
  <si>
    <t>ALBERTO ECHANDI MONTERO</t>
  </si>
  <si>
    <t>1167</t>
  </si>
  <si>
    <t>GABRIELA MISTRAL</t>
  </si>
  <si>
    <t>1229</t>
  </si>
  <si>
    <t>MARIANA MADRIGAL DE LA O</t>
  </si>
  <si>
    <t>1113</t>
  </si>
  <si>
    <t>SAN LUIS DE CARRILLOS</t>
  </si>
  <si>
    <t>1237</t>
  </si>
  <si>
    <t>1197</t>
  </si>
  <si>
    <t>LUIS FELIPE GONZALEZ FLORES</t>
  </si>
  <si>
    <t>1148</t>
  </si>
  <si>
    <t>1189</t>
  </si>
  <si>
    <t>RICARDO FERNANDEZ GUARDIA</t>
  </si>
  <si>
    <t>1346</t>
  </si>
  <si>
    <t>REPUBLICA DE COLOMBIA</t>
  </si>
  <si>
    <t>1359</t>
  </si>
  <si>
    <t>1297</t>
  </si>
  <si>
    <t>JORGE WASHINGTON</t>
  </si>
  <si>
    <t>1329</t>
  </si>
  <si>
    <t>PBRO. MANUEL BERNARDO GOMEZ SALAZAR</t>
  </si>
  <si>
    <t>1339</t>
  </si>
  <si>
    <t>OTILIO ULATE BLANCO</t>
  </si>
  <si>
    <t>1302</t>
  </si>
  <si>
    <t>JUDAS TADEO CORRALES SAENZ</t>
  </si>
  <si>
    <t>1540</t>
  </si>
  <si>
    <t>JUAN CHAVES ROJAS</t>
  </si>
  <si>
    <t>1388</t>
  </si>
  <si>
    <t>MARIO SALAZAR MORA</t>
  </si>
  <si>
    <t>1578</t>
  </si>
  <si>
    <t>RICARDO VARGAS MURILLO</t>
  </si>
  <si>
    <t>1513</t>
  </si>
  <si>
    <t>1406</t>
  </si>
  <si>
    <t>1438</t>
  </si>
  <si>
    <t>JUAN RAFAEL CHACON CASTRO</t>
  </si>
  <si>
    <t>1600</t>
  </si>
  <si>
    <t>GONZALO MONGE BERMUDEZ</t>
  </si>
  <si>
    <t>1828</t>
  </si>
  <si>
    <t>1913</t>
  </si>
  <si>
    <t>CENTRAL DE TRES RIOS</t>
  </si>
  <si>
    <t>1885</t>
  </si>
  <si>
    <t>MONSEÑOR SANABRIA MARTINEZ</t>
  </si>
  <si>
    <t>1846</t>
  </si>
  <si>
    <t>EUGENIO CORRALES BIANCHINI</t>
  </si>
  <si>
    <t>1884</t>
  </si>
  <si>
    <t>REPUBLICA FRANCESA</t>
  </si>
  <si>
    <t>1909</t>
  </si>
  <si>
    <t>RICARDO JIMENEZ OREAMUNO</t>
  </si>
  <si>
    <t>1882</t>
  </si>
  <si>
    <t>LEON CORTES CASTRO</t>
  </si>
  <si>
    <t>1770</t>
  </si>
  <si>
    <t>LUIS CRUZ MEZA</t>
  </si>
  <si>
    <t>1752</t>
  </si>
  <si>
    <t>RESCATE DE UJARRAS</t>
  </si>
  <si>
    <t>1887</t>
  </si>
  <si>
    <t>MANUEL CASTRO BLANCO</t>
  </si>
  <si>
    <t>1838</t>
  </si>
  <si>
    <t>PBRO. JUAN DE DIOS TREJOS</t>
  </si>
  <si>
    <t>1728</t>
  </si>
  <si>
    <t>2050</t>
  </si>
  <si>
    <t>EDUARDO PERALTA JIMENEZ</t>
  </si>
  <si>
    <t>2081</t>
  </si>
  <si>
    <t>2121</t>
  </si>
  <si>
    <t>CLETO GONZALEZ VIQUEZ</t>
  </si>
  <si>
    <t>2198</t>
  </si>
  <si>
    <t>JOSE MARTI</t>
  </si>
  <si>
    <t>2195</t>
  </si>
  <si>
    <t>ESPAÑA</t>
  </si>
  <si>
    <t>2159</t>
  </si>
  <si>
    <t>FIDEL CHAVES MURILLO</t>
  </si>
  <si>
    <t>2138</t>
  </si>
  <si>
    <t>2122</t>
  </si>
  <si>
    <t>FINCA GUARARI</t>
  </si>
  <si>
    <t>2135</t>
  </si>
  <si>
    <t>2183</t>
  </si>
  <si>
    <t>2248</t>
  </si>
  <si>
    <t>2192</t>
  </si>
  <si>
    <t>TRANQUILINO SAENZ ROJAS</t>
  </si>
  <si>
    <t>2209</t>
  </si>
  <si>
    <t>PEDRO MARIA BADILLA BOLAÑOS</t>
  </si>
  <si>
    <t>2236</t>
  </si>
  <si>
    <t>2136</t>
  </si>
  <si>
    <t>NUEVO HORIZONTE</t>
  </si>
  <si>
    <t>2176</t>
  </si>
  <si>
    <t>ARTURO MORALES GUTIERREZ</t>
  </si>
  <si>
    <t>2102</t>
  </si>
  <si>
    <t>FELIX ARCADIO MONTERO MONGE</t>
  </si>
  <si>
    <t>2328</t>
  </si>
  <si>
    <t>2282</t>
  </si>
  <si>
    <t>2291</t>
  </si>
  <si>
    <t>EL GUAYABO</t>
  </si>
  <si>
    <t>2410</t>
  </si>
  <si>
    <t>LEONIDAS BRICEÑO BALTODANO</t>
  </si>
  <si>
    <t>2368</t>
  </si>
  <si>
    <t>PBRO. JOSE DANIEL CARMONA BRICEÑO</t>
  </si>
  <si>
    <t>2585</t>
  </si>
  <si>
    <t>JOSEFINA LOPEZ BONILLA</t>
  </si>
  <si>
    <t>2512</t>
  </si>
  <si>
    <t>2583</t>
  </si>
  <si>
    <t>BERNARDO GUTIERREZ</t>
  </si>
  <si>
    <t>2613</t>
  </si>
  <si>
    <t>MONSEÑOR LUIS LEIPOLD</t>
  </si>
  <si>
    <t>2691</t>
  </si>
  <si>
    <t>JOSE MARIA CALDERON</t>
  </si>
  <si>
    <t>2655</t>
  </si>
  <si>
    <t>DELIA OVIEDO DE ACUÑA</t>
  </si>
  <si>
    <t>2599</t>
  </si>
  <si>
    <t>2788</t>
  </si>
  <si>
    <t>DELIA URBINA DE GUEVARA</t>
  </si>
  <si>
    <t>2729</t>
  </si>
  <si>
    <t>ARTURO TORRES MARTINEZ</t>
  </si>
  <si>
    <t>2699</t>
  </si>
  <si>
    <t>2851</t>
  </si>
  <si>
    <t>DR. RICARDO MORENO CAÑAS</t>
  </si>
  <si>
    <t>5010</t>
  </si>
  <si>
    <t>2884</t>
  </si>
  <si>
    <t>2808</t>
  </si>
  <si>
    <t>JULIO ACOSTA GARCIA</t>
  </si>
  <si>
    <t>2740</t>
  </si>
  <si>
    <t>LIC. JOSE FRANCISCO PEREZ MUÑOZ</t>
  </si>
  <si>
    <t>2898</t>
  </si>
  <si>
    <t>3041</t>
  </si>
  <si>
    <t>3178</t>
  </si>
  <si>
    <t>CENTRAL SAN JOSE</t>
  </si>
  <si>
    <t>3135</t>
  </si>
  <si>
    <t>CENTRAL RIO CLARO</t>
  </si>
  <si>
    <t>3263</t>
  </si>
  <si>
    <t>NIEBOROWSKY</t>
  </si>
  <si>
    <t>3115</t>
  </si>
  <si>
    <t>PASO CANOAS</t>
  </si>
  <si>
    <t>3052</t>
  </si>
  <si>
    <t>EDUARDO GARNIER UGALDE</t>
  </si>
  <si>
    <t>3414</t>
  </si>
  <si>
    <t>GENERAL TOMAS GUARDIA GUTIERREZ</t>
  </si>
  <si>
    <t>3469</t>
  </si>
  <si>
    <t>RAFAEL YGLESIAS CASTRO</t>
  </si>
  <si>
    <t>3417</t>
  </si>
  <si>
    <t>JUSTO ANTONIO FACIO</t>
  </si>
  <si>
    <t>3367</t>
  </si>
  <si>
    <t>BATAAN</t>
  </si>
  <si>
    <t>3303</t>
  </si>
  <si>
    <t>BALVANERO VARGAS MOLINA</t>
  </si>
  <si>
    <t>3407</t>
  </si>
  <si>
    <t>3379</t>
  </si>
  <si>
    <t>3385</t>
  </si>
  <si>
    <t>I.E.G.B. LIMON 2000</t>
  </si>
  <si>
    <t>3307</t>
  </si>
  <si>
    <t>ATILIA MATA FRESES</t>
  </si>
  <si>
    <t>3645</t>
  </si>
  <si>
    <t>3601</t>
  </si>
  <si>
    <t>CENTRAL DE GUAPILES</t>
  </si>
  <si>
    <t>3656</t>
  </si>
  <si>
    <t>3638</t>
  </si>
  <si>
    <t>MANUEL MARIA GUTIERREZ ZAMORA</t>
  </si>
  <si>
    <t>3765</t>
  </si>
  <si>
    <t>REPUBLICA DE COREA</t>
  </si>
  <si>
    <t>3739</t>
  </si>
  <si>
    <t>CENTRAL DE JACO</t>
  </si>
  <si>
    <t>3908</t>
  </si>
  <si>
    <t>TEODORO PICADO MICHALSKY</t>
  </si>
  <si>
    <t>4919</t>
  </si>
  <si>
    <t>JUAN ENRIQUE PESTALOZZI</t>
  </si>
  <si>
    <t>0360</t>
  </si>
  <si>
    <t>LUIS DEMETRIO TINOCO CASTRO</t>
  </si>
  <si>
    <t>0597</t>
  </si>
  <si>
    <t>REVERENDO FRANCISCO SCHMITZ</t>
  </si>
  <si>
    <t>1227</t>
  </si>
  <si>
    <t>DR. ADOLFO JIMENEZ DE LA GUARDIA</t>
  </si>
  <si>
    <t>1247</t>
  </si>
  <si>
    <t>PATRIARCA SAN JOSE</t>
  </si>
  <si>
    <t>1671</t>
  </si>
  <si>
    <t>JOSE MARIA VARGAS ARIAS</t>
  </si>
  <si>
    <t>2181</t>
  </si>
  <si>
    <t>2521</t>
  </si>
  <si>
    <t>2605</t>
  </si>
  <si>
    <t>1196</t>
  </si>
  <si>
    <t>MONSEÑOR DELFIN QUESADA CASTRO</t>
  </si>
  <si>
    <t>2743</t>
  </si>
  <si>
    <t>3396</t>
  </si>
  <si>
    <t>3543</t>
  </si>
  <si>
    <t>3403</t>
  </si>
  <si>
    <t>2737</t>
  </si>
  <si>
    <t>3743</t>
  </si>
  <si>
    <t>5700</t>
  </si>
  <si>
    <t>1280</t>
  </si>
  <si>
    <t>3000</t>
  </si>
  <si>
    <t>LA INDEPENDENCIA</t>
  </si>
  <si>
    <t>3427</t>
  </si>
  <si>
    <t>2111</t>
  </si>
  <si>
    <t>2152</t>
  </si>
  <si>
    <t>UNIDAD PEDAGOGICA EL ROBLE</t>
  </si>
  <si>
    <t>2160</t>
  </si>
  <si>
    <t>LA TIGRA</t>
  </si>
  <si>
    <t>3343</t>
  </si>
  <si>
    <t>1764</t>
  </si>
  <si>
    <t>ENCARNACION GAMBOA PIEDRA</t>
  </si>
  <si>
    <t>Nombre del Centro Educativo:</t>
  </si>
  <si>
    <t>4256</t>
  </si>
  <si>
    <t>4340</t>
  </si>
  <si>
    <t>ESC. FINCA CAPRI</t>
  </si>
  <si>
    <t>02999</t>
  </si>
  <si>
    <t>SILVESTRE GRANT GRIFFITH</t>
  </si>
  <si>
    <t>3393</t>
  </si>
  <si>
    <t>ESC. UNIDAD PEDAGOGICA DANIEL ODUBER QUIROS</t>
  </si>
  <si>
    <t>ESC. REPUBLICA DE PARAGUAY</t>
  </si>
  <si>
    <t>ESC. CENTRAL SAN SEBASTIAN</t>
  </si>
  <si>
    <t>ESC. I.E.G.B. ANDRES BELLO LOPEZ</t>
  </si>
  <si>
    <t>ESC. I.E.G.B. PBRO. YANUARIO QUESADA</t>
  </si>
  <si>
    <t>ESC. I.E.G.B. AMERICA CENTRAL</t>
  </si>
  <si>
    <t>ESC. UNIDAD PEDAGOGICA EL ROBLE</t>
  </si>
  <si>
    <t>ESC. CENTRAL RIO CLARO</t>
  </si>
  <si>
    <t>ESC. RINCON GRANDE</t>
  </si>
  <si>
    <t>ESC. SAN LUIS DE CARRILLOS</t>
  </si>
  <si>
    <t>ESC. I.E.G.B. LIMON 2000</t>
  </si>
  <si>
    <t>4372</t>
  </si>
  <si>
    <r>
      <t>Seleccione el Código Presupuestario de la Escuela para que se despliegue el Código del Servicio, que se debe digitar en la hoja "</t>
    </r>
    <r>
      <rPr>
        <b/>
        <i/>
        <u/>
        <sz val="12"/>
        <color rgb="FF0060A8"/>
        <rFont val="Gentium Basic"/>
      </rPr>
      <t>Datos del Servicio</t>
    </r>
    <r>
      <rPr>
        <b/>
        <i/>
        <sz val="12"/>
        <color rgb="FF0060A8"/>
        <rFont val="Gentium Basic"/>
      </rPr>
      <t>".</t>
    </r>
  </si>
  <si>
    <t>Columna2</t>
  </si>
  <si>
    <t>Columna3</t>
  </si>
  <si>
    <t>Columna4</t>
  </si>
  <si>
    <t>Renombre este archivo Excel como se indica seguidamente:</t>
  </si>
  <si>
    <t>Firma Director (a)</t>
  </si>
  <si>
    <t>Firma Supervisor (a)</t>
  </si>
  <si>
    <t>Teléfono contacto Director (a):</t>
  </si>
  <si>
    <t>(En este cuadro debe considerarse a cada funcionario una sola vez)</t>
  </si>
  <si>
    <t>(#)</t>
  </si>
  <si>
    <t>(En este cuadro debe considerarse a cada funcionario, tantas veces como cargos tenga)</t>
  </si>
  <si>
    <t>Total-Aula Integrada</t>
  </si>
  <si>
    <t>I Ciclo (de 6 años a 9 años y 11 meses)</t>
  </si>
  <si>
    <t>II Ciclo (de 10 años a 13 años y 11 meses)</t>
  </si>
  <si>
    <r>
      <t xml:space="preserve">EL CURSO LECTIVO 2026, </t>
    </r>
    <r>
      <rPr>
        <b/>
        <u/>
        <sz val="14"/>
        <rFont val="Gentium Basic"/>
      </rPr>
      <t>AULA INTEGRADA</t>
    </r>
  </si>
  <si>
    <r>
      <t xml:space="preserve">DISCAPACIDAD DE LOS ESTUDIANTES DE </t>
    </r>
    <r>
      <rPr>
        <b/>
        <u/>
        <sz val="14"/>
        <rFont val="Gentium Basic"/>
      </rPr>
      <t>AULA INTEGRADA</t>
    </r>
  </si>
  <si>
    <r>
      <t xml:space="preserve">PERSONAL TOTAL QUE LABORA EN </t>
    </r>
    <r>
      <rPr>
        <b/>
        <u/>
        <sz val="14"/>
        <rFont val="Gentium Basic"/>
      </rPr>
      <t>AULA INTEGRADA</t>
    </r>
  </si>
  <si>
    <r>
      <t xml:space="preserve">PERSONAL DOCENTE DE </t>
    </r>
    <r>
      <rPr>
        <b/>
        <u/>
        <sz val="14"/>
        <color theme="1"/>
        <rFont val="Gentium Basic"/>
      </rPr>
      <t>AULA INTEGRADA</t>
    </r>
    <r>
      <rPr>
        <b/>
        <sz val="14"/>
        <color theme="1"/>
        <rFont val="Gentium Basic"/>
      </rPr>
      <t>, POR GRUPO PROFESIONAL</t>
    </r>
  </si>
  <si>
    <t>2.00442</t>
  </si>
  <si>
    <t/>
  </si>
  <si>
    <t>2.00370</t>
  </si>
  <si>
    <t>2.00008</t>
  </si>
  <si>
    <t>2.00018</t>
  </si>
  <si>
    <t>2.00276</t>
  </si>
  <si>
    <t>2.00026</t>
  </si>
  <si>
    <t>2.00304</t>
  </si>
  <si>
    <t>2.00286</t>
  </si>
  <si>
    <t>2.00031</t>
  </si>
  <si>
    <t>2.00013</t>
  </si>
  <si>
    <t>2.00266</t>
  </si>
  <si>
    <t>2.00062</t>
  </si>
  <si>
    <t>2.00063</t>
  </si>
  <si>
    <t>2.00029</t>
  </si>
  <si>
    <t>2.00421</t>
  </si>
  <si>
    <t>2.00040</t>
  </si>
  <si>
    <t>2.00030</t>
  </si>
  <si>
    <t>2.02789</t>
  </si>
  <si>
    <t>2.00039</t>
  </si>
  <si>
    <t>2.00070</t>
  </si>
  <si>
    <t>2.02787</t>
  </si>
  <si>
    <t>2.00004</t>
  </si>
  <si>
    <t>2.00068</t>
  </si>
  <si>
    <t>2.00381</t>
  </si>
  <si>
    <t>2.00042</t>
  </si>
  <si>
    <t>2.00043</t>
  </si>
  <si>
    <t>2.00214</t>
  </si>
  <si>
    <t>2.00059</t>
  </si>
  <si>
    <t>2.00044</t>
  </si>
  <si>
    <t>2.00069</t>
  </si>
  <si>
    <t>2.00380</t>
  </si>
  <si>
    <t>2.00345</t>
  </si>
  <si>
    <t>2.00071</t>
  </si>
  <si>
    <t>2.00265</t>
  </si>
  <si>
    <t>2.00426</t>
  </si>
  <si>
    <t>2.00024</t>
  </si>
  <si>
    <t>2.00017</t>
  </si>
  <si>
    <t>2.00275</t>
  </si>
  <si>
    <t>2.00274</t>
  </si>
  <si>
    <t>2.00521</t>
  </si>
  <si>
    <t>2.00490</t>
  </si>
  <si>
    <t>2.00267</t>
  </si>
  <si>
    <t>2.00048</t>
  </si>
  <si>
    <t>2.00512</t>
  </si>
  <si>
    <t>2.00035</t>
  </si>
  <si>
    <t>2.00378</t>
  </si>
  <si>
    <t>2.00748</t>
  </si>
  <si>
    <t>2.00273</t>
  </si>
  <si>
    <t>2.00033</t>
  </si>
  <si>
    <t>2.00522</t>
  </si>
  <si>
    <t>2.00244</t>
  </si>
  <si>
    <t>2.00377</t>
  </si>
  <si>
    <t>2.00047</t>
  </si>
  <si>
    <t>2.00218</t>
  </si>
  <si>
    <t>2.00076</t>
  </si>
  <si>
    <t>2.00077</t>
  </si>
  <si>
    <t>2.00079</t>
  </si>
  <si>
    <t>2.00078</t>
  </si>
  <si>
    <t>2.00087</t>
  </si>
  <si>
    <t>2.00403</t>
  </si>
  <si>
    <t>2.00460</t>
  </si>
  <si>
    <t>2.00089</t>
  </si>
  <si>
    <t>2.00224</t>
  </si>
  <si>
    <t>2.00293</t>
  </si>
  <si>
    <t>2.00090</t>
  </si>
  <si>
    <t>2.00321</t>
  </si>
  <si>
    <t>2.00104</t>
  </si>
  <si>
    <t>2.00261</t>
  </si>
  <si>
    <t>2.00219</t>
  </si>
  <si>
    <t>2.00482</t>
  </si>
  <si>
    <t>2.00099</t>
  </si>
  <si>
    <t>2.00095</t>
  </si>
  <si>
    <t>2.00097</t>
  </si>
  <si>
    <t>2.00091</t>
  </si>
  <si>
    <t>2.00302</t>
  </si>
  <si>
    <t>2.00092</t>
  </si>
  <si>
    <t>2.00103</t>
  </si>
  <si>
    <t>2.00495</t>
  </si>
  <si>
    <t>2.00221</t>
  </si>
  <si>
    <t>2.00590</t>
  </si>
  <si>
    <t>2.00566</t>
  </si>
  <si>
    <t>2.00294</t>
  </si>
  <si>
    <t>2.00102</t>
  </si>
  <si>
    <t>2.00094</t>
  </si>
  <si>
    <t>2.00101</t>
  </si>
  <si>
    <t>2.00100</t>
  </si>
  <si>
    <t>2.00093</t>
  </si>
  <si>
    <t>2.00437</t>
  </si>
  <si>
    <t>2.00319</t>
  </si>
  <si>
    <t>2.00410</t>
  </si>
  <si>
    <t>2.00107</t>
  </si>
  <si>
    <t>2.01917</t>
  </si>
  <si>
    <t>2.00106</t>
  </si>
  <si>
    <t>2.00390</t>
  </si>
  <si>
    <t>2.00110</t>
  </si>
  <si>
    <t>2.00254</t>
  </si>
  <si>
    <t>2.00109</t>
  </si>
  <si>
    <t>2.00108</t>
  </si>
  <si>
    <t>2.00114</t>
  </si>
  <si>
    <t>2.00429</t>
  </si>
  <si>
    <t>2.00430</t>
  </si>
  <si>
    <t>2.00338</t>
  </si>
  <si>
    <t>2.00112</t>
  </si>
  <si>
    <t>2.00116</t>
  </si>
  <si>
    <t>2.00372</t>
  </si>
  <si>
    <t>2.00427</t>
  </si>
  <si>
    <t>2.00500</t>
  </si>
  <si>
    <t>2.00299</t>
  </si>
  <si>
    <t>2.02655</t>
  </si>
  <si>
    <t>2.00300</t>
  </si>
  <si>
    <t>2.00119</t>
  </si>
  <si>
    <t>2.00353</t>
  </si>
  <si>
    <t>2.00131</t>
  </si>
  <si>
    <t>2.00249</t>
  </si>
  <si>
    <t>2.00125</t>
  </si>
  <si>
    <t>2.00128</t>
  </si>
  <si>
    <t>2.00208</t>
  </si>
  <si>
    <t>2.00126</t>
  </si>
  <si>
    <t>2.00551</t>
  </si>
  <si>
    <t>2.00136</t>
  </si>
  <si>
    <t>2.00139</t>
  </si>
  <si>
    <t>2.00162</t>
  </si>
  <si>
    <t>2.00582</t>
  </si>
  <si>
    <t>2.00140</t>
  </si>
  <si>
    <t>2.00253</t>
  </si>
  <si>
    <t>2.00255</t>
  </si>
  <si>
    <t>2.00519</t>
  </si>
  <si>
    <t>2.01555</t>
  </si>
  <si>
    <t>2.00153</t>
  </si>
  <si>
    <t>2.00227</t>
  </si>
  <si>
    <t>2.02259</t>
  </si>
  <si>
    <t>2.00518</t>
  </si>
  <si>
    <t>2.00435</t>
  </si>
  <si>
    <t>2.00287</t>
  </si>
  <si>
    <t>2.00324</t>
  </si>
  <si>
    <t>2.00154</t>
  </si>
  <si>
    <t>2.00163</t>
  </si>
  <si>
    <t>2.00323</t>
  </si>
  <si>
    <t>2.00313</t>
  </si>
  <si>
    <t>2.00205</t>
  </si>
  <si>
    <t>2.00347</t>
  </si>
  <si>
    <t>2.00467</t>
  </si>
  <si>
    <t>2.00170</t>
  </si>
  <si>
    <t>2.00173</t>
  </si>
  <si>
    <t>2.00172</t>
  </si>
  <si>
    <t>2.00233</t>
  </si>
  <si>
    <t>2.00398</t>
  </si>
  <si>
    <t>2.01342</t>
  </si>
  <si>
    <t>2.00174</t>
  </si>
  <si>
    <t>2.00485</t>
  </si>
  <si>
    <t>2.00445</t>
  </si>
  <si>
    <t>2.00176</t>
  </si>
  <si>
    <t>2.00177</t>
  </si>
  <si>
    <t>2.00178</t>
  </si>
  <si>
    <t>2.00279</t>
  </si>
  <si>
    <t>2.00184</t>
  </si>
  <si>
    <t>2.01598</t>
  </si>
  <si>
    <t>2.02783</t>
  </si>
  <si>
    <t>2.00893</t>
  </si>
  <si>
    <t>2.00180</t>
  </si>
  <si>
    <t>2.00409</t>
  </si>
  <si>
    <t>2.00350</t>
  </si>
  <si>
    <t>2.00335</t>
  </si>
  <si>
    <t>2.00194</t>
  </si>
  <si>
    <t>2.01480</t>
  </si>
  <si>
    <t>2.00192</t>
  </si>
  <si>
    <t>2.00336</t>
  </si>
  <si>
    <t>2.00284</t>
  </si>
  <si>
    <t>2.00191</t>
  </si>
  <si>
    <t>2.00281</t>
  </si>
  <si>
    <t>2.00188</t>
  </si>
  <si>
    <t>2.00271</t>
  </si>
  <si>
    <t>2.00548</t>
  </si>
  <si>
    <t>2.01301</t>
  </si>
  <si>
    <t>2.00199</t>
  </si>
  <si>
    <t>2.00444</t>
  </si>
  <si>
    <t>2.00534</t>
  </si>
  <si>
    <t>2.01463</t>
  </si>
  <si>
    <t>2.00289</t>
  </si>
  <si>
    <t>2.00332</t>
  </si>
  <si>
    <t>2.00196</t>
  </si>
  <si>
    <t>2.00198</t>
  </si>
  <si>
    <t>2.02274</t>
  </si>
  <si>
    <t>2.00197</t>
  </si>
  <si>
    <t>2.02788</t>
  </si>
  <si>
    <t>2.00200</t>
  </si>
  <si>
    <t>2.00201</t>
  </si>
  <si>
    <t>2.00252</t>
  </si>
  <si>
    <t>2.00361</t>
  </si>
  <si>
    <t>2.00354</t>
  </si>
  <si>
    <t>2.01369</t>
  </si>
  <si>
    <t>2.00186</t>
  </si>
  <si>
    <t>2.00175</t>
  </si>
  <si>
    <t>2.00278</t>
  </si>
  <si>
    <t>2.00337</t>
  </si>
  <si>
    <t>2.01967</t>
  </si>
  <si>
    <t>Teléfono del Centro Educativo -1:</t>
  </si>
  <si>
    <t>Teléfono del Centro Educativo -2: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</si>
  <si>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</si>
  <si>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Informática Educativa / Informática / Cómputo</t>
  </si>
  <si>
    <t>(#) Considere al personal que atiende Aula Integrada, en los siguientes puestos Psicólogo, Sociólogo, Trabajo Social, Terapia Física (Rehabilitación Física), Terapia Ocupacional (Rehabilitación Ocupacional).</t>
  </si>
  <si>
    <t>Psicólogo</t>
  </si>
  <si>
    <r>
      <t xml:space="preserve">Administrativos y de Servicios
</t>
    </r>
    <r>
      <rPr>
        <i/>
        <sz val="10"/>
        <rFont val="Gentium Basic"/>
      </rPr>
      <t>(Psicólogo, Sociólogo, Trabajador Social, otros)</t>
    </r>
  </si>
  <si>
    <t>I Ciclo</t>
  </si>
  <si>
    <t>II Ciclo</t>
  </si>
  <si>
    <t>Especialidad y Ciclo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</si>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</sst>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6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theme="1"/>
      <name val="Aptos"/>
      <family val="2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C00000"/>
      <name val="Gentium Basic"/>
    </font>
    <font>
      <i/>
      <sz val="24"/>
      <name val="Gentium Basic"/>
    </font>
    <font>
      <sz val="11"/>
      <color theme="1"/>
      <name val="Gentium Basic"/>
    </font>
    <font>
      <b/>
      <i/>
      <sz val="24"/>
      <color theme="1"/>
      <name val="Gentium Basic"/>
    </font>
    <font>
      <sz val="11"/>
      <color rgb="FF0060A8"/>
      <name val="Gentium Basic"/>
    </font>
    <font>
      <b/>
      <sz val="11"/>
      <color theme="1"/>
      <name val="Gentium Basic"/>
    </font>
    <font>
      <b/>
      <sz val="20"/>
      <name val="Gentium Basic"/>
    </font>
    <font>
      <b/>
      <sz val="24"/>
      <color theme="1"/>
      <name val="Gentium Basic"/>
    </font>
    <font>
      <sz val="11"/>
      <name val="Gentium Basic"/>
    </font>
    <font>
      <sz val="11"/>
      <color rgb="FF002060"/>
      <name val="Gentium Basic"/>
    </font>
    <font>
      <i/>
      <sz val="11"/>
      <name val="Gentium Basic"/>
    </font>
    <font>
      <sz val="11"/>
      <color rgb="FFFF0000"/>
      <name val="Gentium Basic"/>
    </font>
    <font>
      <b/>
      <sz val="11"/>
      <name val="Gentium Basic"/>
    </font>
    <font>
      <b/>
      <sz val="10"/>
      <color rgb="FFFF0000"/>
      <name val="Gentium Basic"/>
    </font>
    <font>
      <sz val="10"/>
      <name val="Gentium Basic"/>
    </font>
    <font>
      <i/>
      <sz val="10"/>
      <color theme="1"/>
      <name val="Gentium Basic"/>
    </font>
    <font>
      <sz val="10"/>
      <color theme="1"/>
      <name val="Gentium Basic"/>
    </font>
    <font>
      <b/>
      <sz val="14"/>
      <color theme="1"/>
      <name val="Gentium Basic"/>
    </font>
    <font>
      <b/>
      <i/>
      <sz val="10"/>
      <name val="Gentium Basic"/>
    </font>
    <font>
      <b/>
      <u/>
      <sz val="14"/>
      <color theme="1"/>
      <name val="Gentium Basic"/>
    </font>
    <font>
      <b/>
      <sz val="12"/>
      <color theme="1"/>
      <name val="Gentium Basic"/>
    </font>
    <font>
      <b/>
      <i/>
      <sz val="12"/>
      <color theme="1"/>
      <name val="Gentium Basic"/>
    </font>
    <font>
      <b/>
      <i/>
      <sz val="11"/>
      <color theme="1"/>
      <name val="Gentium Basic"/>
    </font>
    <font>
      <b/>
      <sz val="11"/>
      <color rgb="FFFF0000"/>
      <name val="Gentium Basic"/>
    </font>
    <font>
      <b/>
      <i/>
      <sz val="12"/>
      <color rgb="FFFF0000"/>
      <name val="Gentium Basic"/>
    </font>
    <font>
      <b/>
      <sz val="12"/>
      <name val="Gentium Basic"/>
    </font>
    <font>
      <sz val="12"/>
      <color theme="1"/>
      <name val="Gentium Basic"/>
    </font>
    <font>
      <b/>
      <sz val="12"/>
      <color rgb="FFFF0000"/>
      <name val="Gentium Basic"/>
    </font>
    <font>
      <b/>
      <sz val="14"/>
      <color rgb="FFFF0000"/>
      <name val="Gentium Basic"/>
    </font>
    <font>
      <b/>
      <sz val="14"/>
      <name val="Gentium Basic"/>
    </font>
    <font>
      <b/>
      <u/>
      <sz val="14"/>
      <name val="Gentium Basic"/>
    </font>
    <font>
      <b/>
      <i/>
      <sz val="12"/>
      <name val="Gentium Basic"/>
    </font>
    <font>
      <i/>
      <sz val="10"/>
      <name val="Gentium Basic"/>
    </font>
    <font>
      <b/>
      <i/>
      <sz val="11"/>
      <color rgb="FFFF0000"/>
      <name val="Gentium Basic"/>
    </font>
    <font>
      <b/>
      <sz val="10"/>
      <name val="Gentium Basic"/>
    </font>
    <font>
      <b/>
      <i/>
      <sz val="13"/>
      <color rgb="FFFF0000"/>
      <name val="Gentium Basic"/>
    </font>
    <font>
      <sz val="10"/>
      <color rgb="FFC00000"/>
      <name val="Gentium Basic"/>
    </font>
    <font>
      <b/>
      <sz val="14"/>
      <color theme="9" tint="-0.499984740745262"/>
      <name val="Gentium Basic"/>
    </font>
    <font>
      <b/>
      <i/>
      <sz val="11"/>
      <name val="Gentium Basic"/>
    </font>
    <font>
      <b/>
      <i/>
      <sz val="12"/>
      <color rgb="FF7030A0"/>
      <name val="Gentium Basic"/>
    </font>
    <font>
      <sz val="12"/>
      <name val="Gentium Basic"/>
    </font>
    <font>
      <b/>
      <u/>
      <sz val="11"/>
      <name val="Gentium Basic"/>
    </font>
    <font>
      <b/>
      <sz val="9"/>
      <name val="Gentium Basic"/>
    </font>
    <font>
      <b/>
      <vertAlign val="superscript"/>
      <sz val="11"/>
      <name val="Gentium Basic"/>
    </font>
    <font>
      <b/>
      <sz val="11"/>
      <color rgb="FF008000"/>
      <name val="Gentium Basic"/>
    </font>
    <font>
      <b/>
      <i/>
      <sz val="14"/>
      <color rgb="FFFF0000"/>
      <name val="Gentium Basic"/>
    </font>
    <font>
      <b/>
      <i/>
      <sz val="12"/>
      <color rgb="FF008000"/>
      <name val="Gentium Basic"/>
    </font>
    <font>
      <b/>
      <sz val="10"/>
      <color theme="1"/>
      <name val="Gentium Basic"/>
    </font>
    <font>
      <sz val="10"/>
      <color rgb="FFFF0000"/>
      <name val="Gentium Basic"/>
    </font>
    <font>
      <b/>
      <sz val="10"/>
      <color theme="0"/>
      <name val="Gentium Basic"/>
    </font>
    <font>
      <sz val="10"/>
      <color rgb="FFCC0066"/>
      <name val="Gentium Basic"/>
    </font>
    <font>
      <sz val="8"/>
      <name val="Calibri"/>
      <family val="2"/>
      <scheme val="minor"/>
    </font>
    <font>
      <b/>
      <sz val="14"/>
      <color rgb="FF7030A0"/>
      <name val="Gentium Basic"/>
    </font>
    <font>
      <b/>
      <sz val="14"/>
      <color rgb="FF0060A8"/>
      <name val="Gentium Basic"/>
    </font>
    <font>
      <b/>
      <i/>
      <sz val="12"/>
      <color rgb="FF0060A8"/>
      <name val="Gentium Basic"/>
    </font>
    <font>
      <b/>
      <i/>
      <u/>
      <sz val="12"/>
      <color rgb="FF0060A8"/>
      <name val="Gentium Basic"/>
    </font>
    <font>
      <b/>
      <i/>
      <sz val="11"/>
      <color rgb="FF0060A8"/>
      <name val="Gentium Basic"/>
    </font>
    <font>
      <b/>
      <u/>
      <sz val="12"/>
      <color rgb="FF0060A8"/>
      <name val="Gentium Basic"/>
    </font>
    <font>
      <b/>
      <sz val="14"/>
      <color theme="0"/>
      <name val="Gentium Basic"/>
    </font>
    <font>
      <b/>
      <sz val="11"/>
      <color rgb="FF0060A8"/>
      <name val="Gentium Basic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152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thick">
        <color auto="1"/>
      </top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 style="dotted">
        <color auto="1"/>
      </left>
      <right/>
      <top style="medium">
        <color indexed="64"/>
      </top>
      <bottom/>
      <diagonal/>
    </border>
    <border>
      <left/>
      <right style="thick">
        <color indexed="64"/>
      </right>
      <top style="dotted">
        <color auto="1"/>
      </top>
      <bottom style="thick">
        <color auto="1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thick">
        <color indexed="64"/>
      </top>
      <bottom/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thick">
        <color indexed="64"/>
      </right>
      <top style="medium">
        <color auto="1"/>
      </top>
      <bottom style="hair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dotted">
        <color indexed="64"/>
      </right>
      <top style="thick">
        <color indexed="64"/>
      </top>
      <bottom/>
      <diagonal/>
    </border>
    <border>
      <left style="slantDashDot">
        <color auto="1"/>
      </left>
      <right/>
      <top/>
      <bottom style="thick">
        <color auto="1"/>
      </bottom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 style="thick">
        <color indexed="64"/>
      </left>
      <right/>
      <top style="dotted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ck">
        <color auto="1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ck">
        <color auto="1"/>
      </bottom>
      <diagonal/>
    </border>
    <border>
      <left/>
      <right style="medium">
        <color indexed="64"/>
      </right>
      <top style="dotted">
        <color auto="1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auto="1"/>
      </top>
      <bottom style="thick">
        <color indexed="64"/>
      </bottom>
      <diagonal/>
    </border>
    <border>
      <left/>
      <right style="thick">
        <color indexed="64"/>
      </right>
      <top style="dotted">
        <color auto="1"/>
      </top>
      <bottom style="dotted">
        <color auto="1"/>
      </bottom>
      <diagonal/>
    </border>
    <border>
      <left style="thick">
        <color indexed="64"/>
      </left>
      <right style="dotted">
        <color indexed="64"/>
      </right>
      <top style="hair">
        <color indexed="64"/>
      </top>
      <bottom style="thick">
        <color auto="1"/>
      </bottom>
      <diagonal/>
    </border>
    <border>
      <left/>
      <right style="slantDashDot">
        <color indexed="64"/>
      </right>
      <top style="medium">
        <color auto="1"/>
      </top>
      <bottom/>
      <diagonal/>
    </border>
    <border>
      <left/>
      <right style="slantDashDot">
        <color indexed="64"/>
      </right>
      <top style="dotted">
        <color auto="1"/>
      </top>
      <bottom style="thick">
        <color auto="1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hair">
        <color auto="1"/>
      </top>
      <bottom/>
      <diagonal/>
    </border>
    <border>
      <left/>
      <right style="thick">
        <color indexed="64"/>
      </right>
      <top style="dotted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/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rgb="FF0060A8"/>
      </left>
      <right style="thin">
        <color rgb="FF0060A8"/>
      </right>
      <top style="thin">
        <color rgb="FF0060A8"/>
      </top>
      <bottom style="thin">
        <color rgb="FF0060A8"/>
      </bottom>
      <diagonal/>
    </border>
    <border>
      <left/>
      <right/>
      <top style="thin">
        <color rgb="FF0060A8"/>
      </top>
      <bottom style="thin">
        <color rgb="FF0060A8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 style="mediumDashDotDot">
        <color theme="7" tint="-0.499984740745262"/>
      </left>
      <right/>
      <top style="mediumDashDotDot">
        <color theme="7" tint="-0.499984740745262"/>
      </top>
      <bottom/>
      <diagonal/>
    </border>
    <border>
      <left/>
      <right/>
      <top style="mediumDashDotDot">
        <color theme="7" tint="-0.499984740745262"/>
      </top>
      <bottom/>
      <diagonal/>
    </border>
    <border>
      <left/>
      <right style="mediumDashDotDot">
        <color theme="7" tint="-0.499984740745262"/>
      </right>
      <top style="mediumDashDotDot">
        <color theme="7" tint="-0.499984740745262"/>
      </top>
      <bottom/>
      <diagonal/>
    </border>
    <border>
      <left style="mediumDashDotDot">
        <color theme="7" tint="-0.499984740745262"/>
      </left>
      <right/>
      <top/>
      <bottom/>
      <diagonal/>
    </border>
    <border>
      <left/>
      <right style="mediumDashDotDot">
        <color theme="7" tint="-0.499984740745262"/>
      </right>
      <top/>
      <bottom/>
      <diagonal/>
    </border>
    <border>
      <left style="mediumDashDotDot">
        <color theme="7" tint="-0.499984740745262"/>
      </left>
      <right/>
      <top/>
      <bottom style="mediumDashDotDot">
        <color theme="7" tint="-0.499984740745262"/>
      </bottom>
      <diagonal/>
    </border>
    <border>
      <left/>
      <right/>
      <top/>
      <bottom style="mediumDashDotDot">
        <color theme="7" tint="-0.499984740745262"/>
      </bottom>
      <diagonal/>
    </border>
    <border>
      <left/>
      <right style="mediumDashDotDot">
        <color theme="7" tint="-0.499984740745262"/>
      </right>
      <top/>
      <bottom style="mediumDashDotDot">
        <color theme="7" tint="-0.499984740745262"/>
      </bottom>
      <diagonal/>
    </border>
    <border>
      <left style="thick">
        <color theme="7" tint="0.79989013336588644"/>
      </left>
      <right style="thick">
        <color theme="7" tint="0.79989013336588644"/>
      </right>
      <top style="thick">
        <color theme="7" tint="0.79989013336588644"/>
      </top>
      <bottom/>
      <diagonal/>
    </border>
    <border>
      <left style="thick">
        <color theme="7" tint="0.79989013336588644"/>
      </left>
      <right style="thick">
        <color theme="7" tint="0.79989013336588644"/>
      </right>
      <top/>
      <bottom/>
      <diagonal/>
    </border>
    <border>
      <left style="thick">
        <color theme="7" tint="0.79989013336588644"/>
      </left>
      <right style="thick">
        <color theme="7" tint="0.79989013336588644"/>
      </right>
      <top/>
      <bottom style="thick">
        <color theme="7" tint="0.79989013336588644"/>
      </bottom>
      <diagonal/>
    </border>
    <border>
      <left/>
      <right/>
      <top/>
      <bottom style="dashDotDot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/>
      <top style="hair">
        <color indexed="64"/>
      </top>
      <bottom/>
      <diagonal/>
    </border>
    <border>
      <left style="thick">
        <color indexed="64"/>
      </left>
      <right/>
      <top style="dotted">
        <color auto="1"/>
      </top>
      <bottom/>
      <diagonal/>
    </border>
    <border>
      <left style="hair">
        <color indexed="64"/>
      </left>
      <right style="hair">
        <color indexed="64"/>
      </right>
      <top style="dotted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dotted">
        <color auto="1"/>
      </bottom>
      <diagonal/>
    </border>
    <border>
      <left style="medium">
        <color auto="1"/>
      </left>
      <right/>
      <top style="hair">
        <color indexed="64"/>
      </top>
      <bottom style="dotted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</cellStyleXfs>
  <cellXfs count="444">
    <xf numFmtId="0" fontId="0" fillId="0" borderId="0" xfId="0"/>
    <xf numFmtId="0" fontId="4" fillId="0" borderId="0" xfId="0" applyFont="1"/>
    <xf numFmtId="0" fontId="5" fillId="0" borderId="0" xfId="0" applyFont="1" applyAlignment="1">
      <alignment wrapText="1"/>
    </xf>
    <xf numFmtId="0" fontId="6" fillId="0" borderId="0" xfId="0" applyFont="1"/>
    <xf numFmtId="0" fontId="6" fillId="0" borderId="0" xfId="0" quotePrefix="1" applyFont="1"/>
    <xf numFmtId="0" fontId="7" fillId="0" borderId="0" xfId="0" applyFont="1"/>
    <xf numFmtId="0" fontId="3" fillId="0" borderId="0" xfId="0" applyFont="1"/>
    <xf numFmtId="0" fontId="8" fillId="0" borderId="0" xfId="0" applyFont="1" applyProtection="1">
      <protection hidden="1"/>
    </xf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0" fontId="13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Protection="1"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0" fillId="0" borderId="44" xfId="0" applyFont="1" applyBorder="1" applyAlignment="1" applyProtection="1">
      <alignment horizontal="left" wrapText="1"/>
      <protection hidden="1"/>
    </xf>
    <xf numFmtId="0" fontId="16" fillId="0" borderId="0" xfId="0" applyFont="1" applyAlignment="1" applyProtection="1">
      <alignment horizontal="left" vertical="center"/>
      <protection hidden="1"/>
    </xf>
    <xf numFmtId="164" fontId="18" fillId="0" borderId="0" xfId="0" applyNumberFormat="1" applyFont="1" applyAlignment="1" applyProtection="1">
      <alignment horizontal="left" vertical="center"/>
      <protection locked="0" hidden="1"/>
    </xf>
    <xf numFmtId="0" fontId="19" fillId="0" borderId="0" xfId="0" applyFont="1" applyProtection="1">
      <protection hidden="1"/>
    </xf>
    <xf numFmtId="0" fontId="16" fillId="0" borderId="0" xfId="1" applyFont="1" applyFill="1" applyBorder="1" applyAlignment="1" applyProtection="1">
      <alignment horizontal="left" vertical="center" shrinkToFit="1"/>
      <protection locked="0" hidden="1"/>
    </xf>
    <xf numFmtId="0" fontId="18" fillId="0" borderId="0" xfId="0" applyFont="1" applyAlignment="1" applyProtection="1">
      <alignment horizontal="left" vertical="center" shrinkToFit="1"/>
      <protection locked="0" hidden="1"/>
    </xf>
    <xf numFmtId="0" fontId="10" fillId="0" borderId="123" xfId="0" applyFont="1" applyBorder="1" applyAlignment="1" applyProtection="1">
      <alignment vertical="top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18" fillId="0" borderId="0" xfId="0" applyFont="1" applyAlignment="1" applyProtection="1">
      <alignment horizontal="left" vertical="center"/>
      <protection locked="0" hidden="1"/>
    </xf>
    <xf numFmtId="0" fontId="20" fillId="0" borderId="0" xfId="0" applyFont="1" applyAlignment="1" applyProtection="1">
      <alignment horizontal="right" vertical="center" indent="1"/>
      <protection hidden="1"/>
    </xf>
    <xf numFmtId="0" fontId="10" fillId="0" borderId="0" xfId="0" applyFont="1" applyAlignment="1" applyProtection="1">
      <alignment horizontal="left"/>
      <protection hidden="1"/>
    </xf>
    <xf numFmtId="164" fontId="18" fillId="0" borderId="0" xfId="0" applyNumberFormat="1" applyFont="1" applyAlignment="1" applyProtection="1">
      <alignment horizontal="left" vertical="center" shrinkToFi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right"/>
      <protection hidden="1"/>
    </xf>
    <xf numFmtId="0" fontId="10" fillId="0" borderId="0" xfId="0" applyFont="1" applyAlignment="1" applyProtection="1">
      <alignment vertical="center"/>
      <protection hidden="1"/>
    </xf>
    <xf numFmtId="0" fontId="26" fillId="0" borderId="0" xfId="0" applyFont="1" applyAlignment="1">
      <alignment vertical="center"/>
    </xf>
    <xf numFmtId="0" fontId="13" fillId="0" borderId="83" xfId="0" applyFont="1" applyBorder="1" applyAlignment="1" applyProtection="1">
      <alignment horizontal="center" vertical="center" wrapText="1"/>
      <protection hidden="1"/>
    </xf>
    <xf numFmtId="0" fontId="20" fillId="0" borderId="71" xfId="0" applyFont="1" applyBorder="1" applyAlignment="1" applyProtection="1">
      <alignment horizontal="center" vertical="center" wrapText="1"/>
      <protection hidden="1"/>
    </xf>
    <xf numFmtId="0" fontId="13" fillId="0" borderId="71" xfId="0" applyFont="1" applyBorder="1" applyAlignment="1" applyProtection="1">
      <alignment horizontal="center" vertical="center" wrapText="1"/>
      <protection hidden="1"/>
    </xf>
    <xf numFmtId="0" fontId="13" fillId="0" borderId="45" xfId="0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vertical="center"/>
      <protection hidden="1"/>
    </xf>
    <xf numFmtId="0" fontId="29" fillId="0" borderId="12" xfId="0" applyFont="1" applyBorder="1" applyAlignment="1" applyProtection="1">
      <alignment horizontal="left" vertical="center" wrapText="1"/>
      <protection hidden="1"/>
    </xf>
    <xf numFmtId="0" fontId="29" fillId="0" borderId="12" xfId="0" applyFont="1" applyBorder="1" applyAlignment="1" applyProtection="1">
      <alignment horizontal="right" vertical="center"/>
      <protection hidden="1"/>
    </xf>
    <xf numFmtId="3" fontId="22" fillId="0" borderId="13" xfId="0" applyNumberFormat="1" applyFont="1" applyBorder="1" applyAlignment="1" applyProtection="1">
      <alignment horizontal="center" vertical="center" shrinkToFit="1"/>
      <protection hidden="1"/>
    </xf>
    <xf numFmtId="3" fontId="22" fillId="0" borderId="46" xfId="0" applyNumberFormat="1" applyFont="1" applyBorder="1" applyAlignment="1" applyProtection="1">
      <alignment horizontal="center" vertical="center" shrinkToFit="1"/>
      <protection hidden="1"/>
    </xf>
    <xf numFmtId="0" fontId="24" fillId="0" borderId="46" xfId="0" applyFont="1" applyBorder="1" applyAlignment="1" applyProtection="1">
      <alignment horizontal="center" vertical="center"/>
      <protection hidden="1"/>
    </xf>
    <xf numFmtId="0" fontId="24" fillId="0" borderId="12" xfId="0" applyFont="1" applyBorder="1" applyAlignment="1" applyProtection="1">
      <alignment horizontal="center" vertical="center"/>
      <protection hidden="1"/>
    </xf>
    <xf numFmtId="0" fontId="30" fillId="0" borderId="28" xfId="0" applyFont="1" applyBorder="1" applyAlignment="1" applyProtection="1">
      <alignment vertical="center" wrapText="1"/>
      <protection hidden="1"/>
    </xf>
    <xf numFmtId="0" fontId="30" fillId="0" borderId="79" xfId="0" applyFont="1" applyBorder="1" applyAlignment="1" applyProtection="1">
      <alignment horizontal="right" vertical="center"/>
      <protection hidden="1"/>
    </xf>
    <xf numFmtId="3" fontId="22" fillId="0" borderId="31" xfId="0" applyNumberFormat="1" applyFont="1" applyBorder="1" applyAlignment="1" applyProtection="1">
      <alignment horizontal="center" vertical="center" shrinkToFit="1"/>
      <protection hidden="1"/>
    </xf>
    <xf numFmtId="3" fontId="22" fillId="0" borderId="63" xfId="0" applyNumberFormat="1" applyFont="1" applyBorder="1" applyAlignment="1" applyProtection="1">
      <alignment horizontal="center" vertical="center" shrinkToFit="1"/>
      <protection hidden="1"/>
    </xf>
    <xf numFmtId="0" fontId="24" fillId="0" borderId="63" xfId="0" applyFont="1" applyBorder="1" applyAlignment="1" applyProtection="1">
      <alignment horizontal="center" vertical="center"/>
      <protection hidden="1"/>
    </xf>
    <xf numFmtId="3" fontId="22" fillId="0" borderId="72" xfId="0" applyNumberFormat="1" applyFont="1" applyBorder="1" applyAlignment="1" applyProtection="1">
      <alignment horizontal="center" vertical="center" shrinkToFit="1"/>
      <protection hidden="1"/>
    </xf>
    <xf numFmtId="0" fontId="24" fillId="0" borderId="37" xfId="0" applyFont="1" applyBorder="1" applyAlignment="1" applyProtection="1">
      <alignment horizontal="center" vertical="center"/>
      <protection hidden="1"/>
    </xf>
    <xf numFmtId="0" fontId="19" fillId="0" borderId="29" xfId="0" applyFont="1" applyBorder="1" applyAlignment="1" applyProtection="1">
      <alignment horizontal="center" vertical="center"/>
      <protection hidden="1"/>
    </xf>
    <xf numFmtId="3" fontId="22" fillId="0" borderId="32" xfId="0" applyNumberFormat="1" applyFont="1" applyBorder="1" applyAlignment="1" applyProtection="1">
      <alignment horizontal="center" vertical="center" shrinkToFit="1"/>
      <protection hidden="1"/>
    </xf>
    <xf numFmtId="0" fontId="16" fillId="0" borderId="29" xfId="0" applyFont="1" applyBorder="1" applyAlignment="1" applyProtection="1">
      <alignment horizontal="left" vertical="center" indent="2"/>
      <protection hidden="1"/>
    </xf>
    <xf numFmtId="0" fontId="19" fillId="0" borderId="60" xfId="0" applyFont="1" applyBorder="1" applyAlignment="1" applyProtection="1">
      <alignment horizontal="center" vertical="center"/>
      <protection hidden="1"/>
    </xf>
    <xf numFmtId="3" fontId="22" fillId="0" borderId="61" xfId="0" applyNumberFormat="1" applyFont="1" applyBorder="1" applyAlignment="1" applyProtection="1">
      <alignment horizontal="center" vertical="center" shrinkToFit="1"/>
      <protection hidden="1"/>
    </xf>
    <xf numFmtId="0" fontId="30" fillId="0" borderId="37" xfId="0" applyFont="1" applyBorder="1" applyAlignment="1" applyProtection="1">
      <alignment vertical="center" wrapText="1"/>
      <protection hidden="1"/>
    </xf>
    <xf numFmtId="0" fontId="30" fillId="0" borderId="80" xfId="0" applyFont="1" applyBorder="1" applyAlignment="1" applyProtection="1">
      <alignment horizontal="center" vertical="center"/>
      <protection hidden="1"/>
    </xf>
    <xf numFmtId="3" fontId="22" fillId="0" borderId="39" xfId="0" applyNumberFormat="1" applyFont="1" applyBorder="1" applyAlignment="1" applyProtection="1">
      <alignment horizontal="center" vertical="center" shrinkToFit="1"/>
      <protection hidden="1"/>
    </xf>
    <xf numFmtId="0" fontId="19" fillId="0" borderId="36" xfId="0" applyFont="1" applyBorder="1" applyAlignment="1" applyProtection="1">
      <alignment horizontal="center" vertical="center"/>
      <protection hidden="1"/>
    </xf>
    <xf numFmtId="0" fontId="19" fillId="0" borderId="41" xfId="0" applyFont="1" applyBorder="1" applyAlignment="1" applyProtection="1">
      <alignment horizontal="center" vertical="center"/>
      <protection hidden="1"/>
    </xf>
    <xf numFmtId="3" fontId="22" fillId="0" borderId="115" xfId="0" applyNumberFormat="1" applyFont="1" applyBorder="1" applyAlignment="1" applyProtection="1">
      <alignment horizontal="center" vertical="center" shrinkToFit="1"/>
      <protection hidden="1"/>
    </xf>
    <xf numFmtId="0" fontId="20" fillId="0" borderId="0" xfId="0" applyFont="1" applyAlignment="1" applyProtection="1">
      <alignment horizontal="right"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0" fontId="20" fillId="0" borderId="0" xfId="0" applyFont="1" applyAlignment="1" applyProtection="1">
      <alignment horizontal="justify" vertical="center"/>
      <protection hidden="1"/>
    </xf>
    <xf numFmtId="0" fontId="33" fillId="0" borderId="0" xfId="0" applyFont="1" applyProtection="1">
      <protection hidden="1"/>
    </xf>
    <xf numFmtId="0" fontId="33" fillId="0" borderId="0" xfId="0" applyFont="1" applyAlignment="1" applyProtection="1">
      <alignment horizontal="right"/>
      <protection hidden="1"/>
    </xf>
    <xf numFmtId="0" fontId="34" fillId="0" borderId="0" xfId="0" applyFont="1" applyAlignment="1" applyProtection="1">
      <alignment vertical="center"/>
      <protection hidden="1"/>
    </xf>
    <xf numFmtId="0" fontId="32" fillId="0" borderId="26" xfId="0" applyFont="1" applyBorder="1" applyAlignment="1" applyProtection="1">
      <alignment vertical="center" wrapText="1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left" vertical="center" indent="6"/>
      <protection hidden="1"/>
    </xf>
    <xf numFmtId="0" fontId="28" fillId="0" borderId="3" xfId="0" applyFont="1" applyBorder="1" applyAlignment="1" applyProtection="1">
      <alignment horizontal="left" vertical="center" wrapText="1"/>
      <protection hidden="1"/>
    </xf>
    <xf numFmtId="0" fontId="28" fillId="0" borderId="118" xfId="0" applyFont="1" applyBorder="1" applyAlignment="1" applyProtection="1">
      <alignment horizontal="left" vertical="center" wrapText="1"/>
      <protection hidden="1"/>
    </xf>
    <xf numFmtId="0" fontId="20" fillId="0" borderId="82" xfId="0" applyFont="1" applyBorder="1" applyAlignment="1" applyProtection="1">
      <alignment horizontal="center" vertical="center" wrapText="1"/>
      <protection hidden="1"/>
    </xf>
    <xf numFmtId="0" fontId="20" fillId="0" borderId="55" xfId="0" applyFont="1" applyBorder="1" applyAlignment="1" applyProtection="1">
      <alignment horizontal="center" vertical="center" wrapText="1"/>
      <protection hidden="1"/>
    </xf>
    <xf numFmtId="0" fontId="20" fillId="0" borderId="3" xfId="0" applyFont="1" applyBorder="1" applyAlignment="1" applyProtection="1">
      <alignment horizontal="center" vertical="center" wrapText="1"/>
      <protection hidden="1"/>
    </xf>
    <xf numFmtId="0" fontId="29" fillId="0" borderId="35" xfId="0" applyFont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3" fontId="22" fillId="0" borderId="38" xfId="0" applyNumberFormat="1" applyFont="1" applyBorder="1" applyAlignment="1" applyProtection="1">
      <alignment horizontal="center" vertical="center" shrinkToFit="1"/>
      <protection hidden="1"/>
    </xf>
    <xf numFmtId="3" fontId="22" fillId="0" borderId="56" xfId="0" applyNumberFormat="1" applyFont="1" applyBorder="1" applyAlignment="1" applyProtection="1">
      <alignment horizontal="center" vertical="center" shrinkToFit="1"/>
      <protection hidden="1"/>
    </xf>
    <xf numFmtId="3" fontId="22" fillId="0" borderId="9" xfId="0" applyNumberFormat="1" applyFont="1" applyBorder="1" applyAlignment="1" applyProtection="1">
      <alignment horizontal="center" vertical="center" shrinkToFit="1"/>
      <protection hidden="1"/>
    </xf>
    <xf numFmtId="0" fontId="31" fillId="0" borderId="8" xfId="0" applyFont="1" applyBorder="1" applyAlignment="1" applyProtection="1">
      <alignment horizontal="center" vertical="center" wrapText="1"/>
      <protection hidden="1"/>
    </xf>
    <xf numFmtId="3" fontId="22" fillId="0" borderId="37" xfId="0" applyNumberFormat="1" applyFont="1" applyBorder="1" applyAlignment="1" applyProtection="1">
      <alignment horizontal="center" vertical="center" shrinkToFit="1"/>
      <protection hidden="1"/>
    </xf>
    <xf numFmtId="0" fontId="10" fillId="0" borderId="36" xfId="0" applyFont="1" applyBorder="1" applyAlignment="1" applyProtection="1">
      <alignment vertical="center"/>
      <protection hidden="1"/>
    </xf>
    <xf numFmtId="0" fontId="10" fillId="0" borderId="36" xfId="0" applyFont="1" applyBorder="1" applyAlignment="1" applyProtection="1">
      <alignment horizontal="left" vertical="center" wrapText="1" indent="2"/>
      <protection hidden="1"/>
    </xf>
    <xf numFmtId="0" fontId="16" fillId="0" borderId="36" xfId="0" applyFont="1" applyBorder="1" applyAlignment="1" applyProtection="1">
      <alignment horizontal="left" vertical="center" indent="2"/>
      <protection hidden="1"/>
    </xf>
    <xf numFmtId="0" fontId="16" fillId="0" borderId="59" xfId="0" applyFont="1" applyBorder="1" applyAlignment="1" applyProtection="1">
      <alignment horizontal="left" vertical="center" indent="2"/>
      <protection hidden="1"/>
    </xf>
    <xf numFmtId="0" fontId="16" fillId="0" borderId="120" xfId="0" applyFont="1" applyBorder="1" applyAlignment="1" applyProtection="1">
      <alignment horizontal="left" vertical="center" indent="2"/>
      <protection hidden="1"/>
    </xf>
    <xf numFmtId="3" fontId="22" fillId="0" borderId="33" xfId="0" applyNumberFormat="1" applyFont="1" applyBorder="1" applyAlignment="1" applyProtection="1">
      <alignment horizontal="center" vertical="center" shrinkToFit="1"/>
      <protection hidden="1"/>
    </xf>
    <xf numFmtId="0" fontId="30" fillId="0" borderId="67" xfId="0" applyFont="1" applyBorder="1" applyAlignment="1" applyProtection="1">
      <alignment vertical="center" wrapText="1"/>
      <protection hidden="1"/>
    </xf>
    <xf numFmtId="0" fontId="31" fillId="0" borderId="121" xfId="0" applyFont="1" applyBorder="1" applyAlignment="1" applyProtection="1">
      <alignment horizontal="center" vertical="center" wrapText="1"/>
      <protection hidden="1"/>
    </xf>
    <xf numFmtId="3" fontId="22" fillId="0" borderId="68" xfId="0" applyNumberFormat="1" applyFont="1" applyBorder="1" applyAlignment="1" applyProtection="1">
      <alignment horizontal="center" vertical="center" shrinkToFit="1"/>
      <protection hidden="1"/>
    </xf>
    <xf numFmtId="3" fontId="22" fillId="0" borderId="69" xfId="0" applyNumberFormat="1" applyFont="1" applyBorder="1" applyAlignment="1" applyProtection="1">
      <alignment horizontal="center" vertical="center" shrinkToFit="1"/>
      <protection hidden="1"/>
    </xf>
    <xf numFmtId="3" fontId="22" fillId="0" borderId="67" xfId="0" applyNumberFormat="1" applyFont="1" applyBorder="1" applyAlignment="1" applyProtection="1">
      <alignment horizontal="center" vertical="center" shrinkToFit="1"/>
      <protection hidden="1"/>
    </xf>
    <xf numFmtId="0" fontId="16" fillId="0" borderId="36" xfId="0" applyFont="1" applyBorder="1" applyAlignment="1" applyProtection="1">
      <alignment horizontal="left" vertical="center" wrapText="1" indent="2"/>
      <protection hidden="1"/>
    </xf>
    <xf numFmtId="0" fontId="10" fillId="0" borderId="122" xfId="0" applyFont="1" applyBorder="1" applyAlignment="1" applyProtection="1">
      <alignment horizontal="left" vertical="center" wrapText="1" indent="2"/>
      <protection hidden="1"/>
    </xf>
    <xf numFmtId="0" fontId="30" fillId="0" borderId="0" xfId="0" applyFont="1" applyAlignment="1" applyProtection="1">
      <alignment vertical="center" wrapText="1"/>
      <protection hidden="1"/>
    </xf>
    <xf numFmtId="3" fontId="22" fillId="0" borderId="34" xfId="0" applyNumberFormat="1" applyFont="1" applyBorder="1" applyAlignment="1" applyProtection="1">
      <alignment horizontal="center" vertical="center" shrinkToFit="1"/>
      <protection hidden="1"/>
    </xf>
    <xf numFmtId="3" fontId="22" fillId="0" borderId="50" xfId="0" applyNumberFormat="1" applyFont="1" applyBorder="1" applyAlignment="1" applyProtection="1">
      <alignment horizontal="center" vertical="center" shrinkToFit="1"/>
      <protection hidden="1"/>
    </xf>
    <xf numFmtId="3" fontId="22" fillId="0" borderId="0" xfId="0" applyNumberFormat="1" applyFont="1" applyAlignment="1" applyProtection="1">
      <alignment horizontal="center" vertical="center" shrinkToFit="1"/>
      <protection hidden="1"/>
    </xf>
    <xf numFmtId="0" fontId="10" fillId="0" borderId="41" xfId="0" applyFont="1" applyBorder="1" applyAlignment="1" applyProtection="1">
      <alignment horizontal="left" vertical="center" wrapText="1" indent="2"/>
      <protection hidden="1"/>
    </xf>
    <xf numFmtId="0" fontId="32" fillId="0" borderId="0" xfId="0" applyFont="1" applyAlignment="1" applyProtection="1">
      <alignment horizontal="left" vertical="center" indent="2"/>
      <protection hidden="1"/>
    </xf>
    <xf numFmtId="0" fontId="32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vertical="center" wrapText="1"/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left" vertical="center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118" xfId="0" applyFont="1" applyBorder="1" applyAlignment="1" applyProtection="1">
      <alignment vertical="center" wrapText="1"/>
      <protection hidden="1"/>
    </xf>
    <xf numFmtId="0" fontId="20" fillId="0" borderId="54" xfId="0" applyFont="1" applyBorder="1" applyAlignment="1" applyProtection="1">
      <alignment horizontal="center" vertical="center" wrapText="1"/>
      <protection hidden="1"/>
    </xf>
    <xf numFmtId="0" fontId="39" fillId="0" borderId="12" xfId="0" applyFont="1" applyBorder="1" applyAlignment="1" applyProtection="1">
      <alignment horizontal="left" vertical="center" wrapText="1"/>
      <protection hidden="1"/>
    </xf>
    <xf numFmtId="0" fontId="39" fillId="0" borderId="119" xfId="0" applyFont="1" applyBorder="1" applyAlignment="1" applyProtection="1">
      <alignment horizontal="left" vertical="center" wrapText="1"/>
      <protection hidden="1"/>
    </xf>
    <xf numFmtId="3" fontId="22" fillId="0" borderId="12" xfId="0" applyNumberFormat="1" applyFont="1" applyBorder="1" applyAlignment="1" applyProtection="1">
      <alignment horizontal="center" vertical="center" shrinkToFit="1"/>
      <protection hidden="1"/>
    </xf>
    <xf numFmtId="0" fontId="20" fillId="0" borderId="44" xfId="0" applyFont="1" applyBorder="1" applyAlignment="1" applyProtection="1">
      <alignment horizontal="left" vertical="center" wrapText="1" indent="2"/>
      <protection hidden="1"/>
    </xf>
    <xf numFmtId="0" fontId="31" fillId="0" borderId="114" xfId="0" applyFont="1" applyBorder="1" applyAlignment="1" applyProtection="1">
      <alignment horizontal="left" vertical="center" wrapText="1" indent="2"/>
      <protection hidden="1"/>
    </xf>
    <xf numFmtId="3" fontId="22" fillId="0" borderId="47" xfId="0" applyNumberFormat="1" applyFont="1" applyBorder="1" applyAlignment="1" applyProtection="1">
      <alignment horizontal="center" vertical="center" shrinkToFit="1"/>
      <protection hidden="1"/>
    </xf>
    <xf numFmtId="0" fontId="20" fillId="0" borderId="16" xfId="0" applyFont="1" applyBorder="1" applyAlignment="1" applyProtection="1">
      <alignment horizontal="left" vertical="center" wrapText="1" indent="2"/>
      <protection hidden="1"/>
    </xf>
    <xf numFmtId="0" fontId="31" fillId="0" borderId="66" xfId="0" applyFont="1" applyBorder="1" applyAlignment="1" applyProtection="1">
      <alignment horizontal="left" vertical="center" wrapText="1" indent="2"/>
      <protection hidden="1"/>
    </xf>
    <xf numFmtId="3" fontId="22" fillId="0" borderId="5" xfId="0" applyNumberFormat="1" applyFont="1" applyBorder="1" applyAlignment="1" applyProtection="1">
      <alignment horizontal="center" vertical="center" shrinkToFit="1"/>
      <protection hidden="1"/>
    </xf>
    <xf numFmtId="0" fontId="20" fillId="0" borderId="0" xfId="0" applyFont="1" applyAlignment="1" applyProtection="1">
      <alignment horizontal="left" vertical="center" wrapText="1" indent="2"/>
      <protection hidden="1"/>
    </xf>
    <xf numFmtId="3" fontId="22" fillId="0" borderId="0" xfId="0" applyNumberFormat="1" applyFont="1" applyAlignment="1" applyProtection="1">
      <alignment horizontal="center" vertical="center" shrinkToFit="1"/>
      <protection locked="0"/>
    </xf>
    <xf numFmtId="0" fontId="37" fillId="0" borderId="0" xfId="0" applyFont="1" applyAlignment="1" applyProtection="1">
      <alignment horizontal="left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>
      <alignment vertical="center" wrapText="1"/>
    </xf>
    <xf numFmtId="0" fontId="37" fillId="0" borderId="0" xfId="0" applyFont="1" applyAlignment="1" applyProtection="1">
      <alignment horizontal="left" vertical="center" indent="5"/>
      <protection hidden="1"/>
    </xf>
    <xf numFmtId="0" fontId="37" fillId="0" borderId="0" xfId="0" applyFont="1" applyAlignment="1" applyProtection="1">
      <alignment horizontal="left" vertical="top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center" vertical="center" wrapText="1"/>
      <protection hidden="1"/>
    </xf>
    <xf numFmtId="0" fontId="33" fillId="0" borderId="16" xfId="0" applyFont="1" applyBorder="1" applyAlignment="1" applyProtection="1">
      <alignment horizontal="center" vertical="center" wrapText="1"/>
      <protection hidden="1"/>
    </xf>
    <xf numFmtId="0" fontId="42" fillId="0" borderId="5" xfId="0" applyFont="1" applyBorder="1" applyAlignment="1" applyProtection="1">
      <alignment horizontal="center" vertical="center" wrapText="1"/>
      <protection hidden="1"/>
    </xf>
    <xf numFmtId="0" fontId="42" fillId="0" borderId="53" xfId="0" applyFont="1" applyBorder="1" applyAlignment="1" applyProtection="1">
      <alignment horizontal="center" vertical="center" wrapText="1"/>
      <protection hidden="1"/>
    </xf>
    <xf numFmtId="0" fontId="42" fillId="0" borderId="16" xfId="0" applyFont="1" applyBorder="1" applyAlignment="1" applyProtection="1">
      <alignment horizontal="center" vertical="center" wrapText="1"/>
      <protection hidden="1"/>
    </xf>
    <xf numFmtId="0" fontId="42" fillId="0" borderId="84" xfId="0" applyFont="1" applyBorder="1" applyAlignment="1" applyProtection="1">
      <alignment horizontal="center" vertical="center" wrapText="1"/>
      <protection hidden="1"/>
    </xf>
    <xf numFmtId="0" fontId="42" fillId="0" borderId="87" xfId="0" applyFont="1" applyBorder="1" applyAlignment="1" applyProtection="1">
      <alignment horizontal="center" vertical="center" wrapText="1"/>
      <protection hidden="1"/>
    </xf>
    <xf numFmtId="0" fontId="31" fillId="0" borderId="12" xfId="0" applyFont="1" applyBorder="1" applyAlignment="1" applyProtection="1">
      <alignment horizontal="center" vertical="center" wrapText="1"/>
      <protection hidden="1"/>
    </xf>
    <xf numFmtId="3" fontId="42" fillId="0" borderId="13" xfId="0" applyNumberFormat="1" applyFont="1" applyBorder="1" applyAlignment="1" applyProtection="1">
      <alignment horizontal="center" vertical="center" shrinkToFit="1"/>
      <protection hidden="1"/>
    </xf>
    <xf numFmtId="3" fontId="42" fillId="0" borderId="46" xfId="0" applyNumberFormat="1" applyFont="1" applyBorder="1" applyAlignment="1" applyProtection="1">
      <alignment horizontal="center" vertical="center" shrinkToFit="1"/>
      <protection hidden="1"/>
    </xf>
    <xf numFmtId="3" fontId="42" fillId="0" borderId="12" xfId="0" applyNumberFormat="1" applyFont="1" applyBorder="1" applyAlignment="1" applyProtection="1">
      <alignment horizontal="center" vertical="center" shrinkToFit="1"/>
      <protection hidden="1"/>
    </xf>
    <xf numFmtId="3" fontId="42" fillId="0" borderId="88" xfId="0" applyNumberFormat="1" applyFont="1" applyBorder="1" applyAlignment="1" applyProtection="1">
      <alignment horizontal="center" vertical="center" shrinkToFit="1"/>
      <protection hidden="1"/>
    </xf>
    <xf numFmtId="3" fontId="42" fillId="0" borderId="89" xfId="0" applyNumberFormat="1" applyFont="1" applyBorder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3" fontId="22" fillId="0" borderId="90" xfId="0" applyNumberFormat="1" applyFont="1" applyBorder="1" applyAlignment="1" applyProtection="1">
      <alignment horizontal="center" vertical="center" shrinkToFit="1"/>
      <protection hidden="1"/>
    </xf>
    <xf numFmtId="0" fontId="21" fillId="0" borderId="44" xfId="0" applyFont="1" applyBorder="1" applyAlignment="1" applyProtection="1">
      <alignment horizontal="center" vertical="center" wrapText="1"/>
      <protection hidden="1"/>
    </xf>
    <xf numFmtId="3" fontId="22" fillId="0" borderId="92" xfId="0" applyNumberFormat="1" applyFont="1" applyBorder="1" applyAlignment="1" applyProtection="1">
      <alignment horizontal="center" vertical="center" shrinkToFit="1"/>
      <protection hidden="1"/>
    </xf>
    <xf numFmtId="3" fontId="22" fillId="0" borderId="44" xfId="0" applyNumberFormat="1" applyFont="1" applyBorder="1" applyAlignment="1" applyProtection="1">
      <alignment horizontal="center" vertical="center" shrinkToFit="1"/>
      <protection hidden="1"/>
    </xf>
    <xf numFmtId="0" fontId="21" fillId="0" borderId="14" xfId="0" applyFont="1" applyBorder="1" applyAlignment="1" applyProtection="1">
      <alignment horizontal="center" vertical="center" wrapText="1"/>
      <protection hidden="1"/>
    </xf>
    <xf numFmtId="3" fontId="22" fillId="0" borderId="15" xfId="0" applyNumberFormat="1" applyFont="1" applyBorder="1" applyAlignment="1" applyProtection="1">
      <alignment horizontal="center" vertical="center" shrinkToFit="1"/>
      <protection hidden="1"/>
    </xf>
    <xf numFmtId="3" fontId="22" fillId="0" borderId="94" xfId="0" applyNumberFormat="1" applyFont="1" applyBorder="1" applyAlignment="1" applyProtection="1">
      <alignment horizontal="center" vertical="center" shrinkToFit="1"/>
      <protection hidden="1"/>
    </xf>
    <xf numFmtId="3" fontId="22" fillId="0" borderId="14" xfId="0" applyNumberFormat="1" applyFont="1" applyBorder="1" applyAlignment="1" applyProtection="1">
      <alignment horizontal="center" vertical="center" shrinkToFit="1"/>
      <protection hidden="1"/>
    </xf>
    <xf numFmtId="0" fontId="21" fillId="0" borderId="10" xfId="0" applyFont="1" applyBorder="1" applyAlignment="1" applyProtection="1">
      <alignment horizontal="center" vertical="center" wrapText="1"/>
      <protection hidden="1"/>
    </xf>
    <xf numFmtId="3" fontId="22" fillId="0" borderId="11" xfId="0" applyNumberFormat="1" applyFont="1" applyBorder="1" applyAlignment="1" applyProtection="1">
      <alignment horizontal="center" vertical="center" shrinkToFit="1"/>
      <protection hidden="1"/>
    </xf>
    <xf numFmtId="3" fontId="22" fillId="0" borderId="96" xfId="0" applyNumberFormat="1" applyFont="1" applyBorder="1" applyAlignment="1" applyProtection="1">
      <alignment horizontal="center" vertical="center" shrinkToFit="1"/>
      <protection hidden="1"/>
    </xf>
    <xf numFmtId="3" fontId="22" fillId="0" borderId="10" xfId="0" applyNumberFormat="1" applyFont="1" applyBorder="1" applyAlignment="1" applyProtection="1">
      <alignment horizontal="center" vertical="center" shrinkToFit="1"/>
      <protection hidden="1"/>
    </xf>
    <xf numFmtId="0" fontId="21" fillId="0" borderId="16" xfId="0" applyFont="1" applyBorder="1" applyAlignment="1" applyProtection="1">
      <alignment horizontal="center" vertical="center" wrapText="1"/>
      <protection hidden="1"/>
    </xf>
    <xf numFmtId="3" fontId="22" fillId="0" borderId="84" xfId="0" applyNumberFormat="1" applyFont="1" applyBorder="1" applyAlignment="1" applyProtection="1">
      <alignment horizontal="center" vertical="center" shrinkToFit="1"/>
      <protection hidden="1"/>
    </xf>
    <xf numFmtId="3" fontId="22" fillId="0" borderId="16" xfId="0" applyNumberFormat="1" applyFont="1" applyBorder="1" applyAlignment="1" applyProtection="1">
      <alignment horizontal="center" vertical="center" shrinkToFit="1"/>
      <protection hidden="1"/>
    </xf>
    <xf numFmtId="0" fontId="33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3" xfId="0" applyFont="1" applyBorder="1" applyAlignment="1" applyProtection="1">
      <alignment horizontal="center" vertical="center" wrapText="1"/>
      <protection hidden="1"/>
    </xf>
    <xf numFmtId="0" fontId="46" fillId="0" borderId="81" xfId="0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center" vertical="center" shrinkToFit="1"/>
      <protection hidden="1"/>
    </xf>
    <xf numFmtId="0" fontId="22" fillId="0" borderId="26" xfId="0" applyFont="1" applyBorder="1" applyAlignment="1" applyProtection="1">
      <alignment horizontal="center" vertical="center" wrapText="1"/>
      <protection hidden="1"/>
    </xf>
    <xf numFmtId="0" fontId="42" fillId="0" borderId="0" xfId="0" applyFont="1" applyAlignment="1" applyProtection="1">
      <alignment horizontal="center" vertical="center" wrapText="1"/>
      <protection hidden="1"/>
    </xf>
    <xf numFmtId="0" fontId="35" fillId="0" borderId="26" xfId="0" applyFont="1" applyBorder="1" applyAlignment="1" applyProtection="1">
      <alignment horizontal="center" vertical="center"/>
      <protection hidden="1"/>
    </xf>
    <xf numFmtId="0" fontId="22" fillId="0" borderId="44" xfId="0" applyFont="1" applyBorder="1" applyAlignment="1" applyProtection="1">
      <alignment horizontal="center" vertical="center" wrapText="1"/>
      <protection hidden="1"/>
    </xf>
    <xf numFmtId="0" fontId="35" fillId="0" borderId="49" xfId="0" applyFont="1" applyBorder="1" applyAlignment="1" applyProtection="1">
      <alignment horizontal="center" vertical="center"/>
      <protection hidden="1"/>
    </xf>
    <xf numFmtId="0" fontId="16" fillId="0" borderId="0" xfId="0" quotePrefix="1" applyFont="1" applyAlignment="1" applyProtection="1">
      <alignment horizontal="center" vertical="center"/>
      <protection hidden="1"/>
    </xf>
    <xf numFmtId="0" fontId="22" fillId="0" borderId="21" xfId="0" applyFont="1" applyBorder="1" applyAlignment="1" applyProtection="1">
      <alignment horizontal="center" vertical="center" wrapText="1"/>
      <protection hidden="1"/>
    </xf>
    <xf numFmtId="0" fontId="42" fillId="0" borderId="100" xfId="0" applyFont="1" applyBorder="1" applyAlignment="1" applyProtection="1">
      <alignment horizontal="center" vertical="center" wrapText="1"/>
      <protection hidden="1"/>
    </xf>
    <xf numFmtId="0" fontId="35" fillId="0" borderId="77" xfId="0" applyFont="1" applyBorder="1" applyAlignment="1" applyProtection="1">
      <alignment horizontal="center" vertical="center"/>
      <protection hidden="1"/>
    </xf>
    <xf numFmtId="0" fontId="33" fillId="0" borderId="4" xfId="0" applyFont="1" applyBorder="1" applyAlignment="1" applyProtection="1">
      <alignment horizontal="left" vertical="center"/>
      <protection hidden="1"/>
    </xf>
    <xf numFmtId="0" fontId="48" fillId="0" borderId="4" xfId="0" applyFont="1" applyBorder="1" applyAlignment="1" applyProtection="1">
      <alignment horizontal="center" vertical="center" wrapText="1"/>
      <protection hidden="1"/>
    </xf>
    <xf numFmtId="3" fontId="48" fillId="0" borderId="4" xfId="0" applyNumberFormat="1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vertical="center" wrapText="1"/>
      <protection hidden="1"/>
    </xf>
    <xf numFmtId="0" fontId="37" fillId="0" borderId="0" xfId="0" applyFont="1" applyAlignment="1">
      <alignment vertical="center"/>
    </xf>
    <xf numFmtId="0" fontId="50" fillId="0" borderId="5" xfId="0" applyFont="1" applyBorder="1" applyAlignment="1" applyProtection="1">
      <alignment horizontal="center" wrapText="1"/>
      <protection hidden="1"/>
    </xf>
    <xf numFmtId="0" fontId="50" fillId="0" borderId="99" xfId="0" applyFont="1" applyBorder="1" applyAlignment="1" applyProtection="1">
      <alignment horizontal="center" wrapText="1"/>
      <protection hidden="1"/>
    </xf>
    <xf numFmtId="0" fontId="50" fillId="0" borderId="16" xfId="0" applyFont="1" applyBorder="1" applyAlignment="1" applyProtection="1">
      <alignment horizontal="center" wrapText="1"/>
      <protection hidden="1"/>
    </xf>
    <xf numFmtId="0" fontId="50" fillId="0" borderId="98" xfId="0" applyFont="1" applyBorder="1" applyAlignment="1" applyProtection="1">
      <alignment horizontal="center" wrapText="1"/>
      <protection hidden="1"/>
    </xf>
    <xf numFmtId="0" fontId="50" fillId="0" borderId="103" xfId="0" applyFont="1" applyBorder="1" applyAlignment="1" applyProtection="1">
      <alignment horizontal="center" wrapText="1"/>
      <protection hidden="1"/>
    </xf>
    <xf numFmtId="0" fontId="50" fillId="0" borderId="87" xfId="0" applyFont="1" applyBorder="1" applyAlignment="1" applyProtection="1">
      <alignment horizontal="center" wrapText="1"/>
      <protection hidden="1"/>
    </xf>
    <xf numFmtId="0" fontId="39" fillId="0" borderId="12" xfId="0" applyFont="1" applyBorder="1" applyAlignment="1" applyProtection="1">
      <alignment horizontal="left" vertical="center" wrapText="1" indent="1"/>
      <protection hidden="1"/>
    </xf>
    <xf numFmtId="3" fontId="22" fillId="0" borderId="18" xfId="0" applyNumberFormat="1" applyFont="1" applyBorder="1" applyAlignment="1" applyProtection="1">
      <alignment horizontal="center" vertical="center" shrinkToFit="1"/>
      <protection hidden="1"/>
    </xf>
    <xf numFmtId="3" fontId="22" fillId="0" borderId="104" xfId="0" applyNumberFormat="1" applyFont="1" applyBorder="1" applyAlignment="1" applyProtection="1">
      <alignment horizontal="center" vertical="center" shrinkToFit="1"/>
      <protection hidden="1"/>
    </xf>
    <xf numFmtId="3" fontId="22" fillId="0" borderId="89" xfId="0" applyNumberFormat="1" applyFont="1" applyBorder="1" applyAlignment="1" applyProtection="1">
      <alignment horizontal="center" vertical="center" shrinkToFit="1"/>
      <protection hidden="1"/>
    </xf>
    <xf numFmtId="3" fontId="22" fillId="0" borderId="105" xfId="0" applyNumberFormat="1" applyFont="1" applyBorder="1" applyAlignment="1" applyProtection="1">
      <alignment horizontal="center" vertical="center" shrinkToFit="1"/>
      <protection hidden="1"/>
    </xf>
    <xf numFmtId="3" fontId="22" fillId="0" borderId="106" xfId="0" applyNumberFormat="1" applyFont="1" applyBorder="1" applyAlignment="1" applyProtection="1">
      <alignment horizontal="center" vertical="center" shrinkToFit="1"/>
      <protection hidden="1"/>
    </xf>
    <xf numFmtId="3" fontId="22" fillId="0" borderId="8" xfId="0" applyNumberFormat="1" applyFont="1" applyBorder="1" applyAlignment="1" applyProtection="1">
      <alignment horizontal="center" vertical="center" shrinkToFit="1"/>
      <protection hidden="1"/>
    </xf>
    <xf numFmtId="3" fontId="22" fillId="0" borderId="107" xfId="0" applyNumberFormat="1" applyFont="1" applyBorder="1" applyAlignment="1" applyProtection="1">
      <alignment horizontal="center" vertical="center" shrinkToFit="1"/>
      <protection hidden="1"/>
    </xf>
    <xf numFmtId="3" fontId="22" fillId="0" borderId="42" xfId="0" applyNumberFormat="1" applyFont="1" applyBorder="1" applyAlignment="1" applyProtection="1">
      <alignment horizontal="center" vertical="center" shrinkToFit="1"/>
      <protection hidden="1"/>
    </xf>
    <xf numFmtId="3" fontId="22" fillId="0" borderId="48" xfId="0" applyNumberFormat="1" applyFont="1" applyBorder="1" applyAlignment="1" applyProtection="1">
      <alignment horizontal="center" vertical="center" shrinkToFit="1"/>
      <protection hidden="1"/>
    </xf>
    <xf numFmtId="3" fontId="22" fillId="0" borderId="101" xfId="0" applyNumberFormat="1" applyFont="1" applyBorder="1" applyAlignment="1" applyProtection="1">
      <alignment horizontal="center" vertical="center" shrinkToFit="1"/>
      <protection hidden="1"/>
    </xf>
    <xf numFmtId="3" fontId="22" fillId="0" borderId="102" xfId="0" applyNumberFormat="1" applyFont="1" applyBorder="1" applyAlignment="1" applyProtection="1">
      <alignment horizontal="center" vertical="center" shrinkToFit="1"/>
      <protection hidden="1"/>
    </xf>
    <xf numFmtId="3" fontId="22" fillId="0" borderId="100" xfId="0" applyNumberFormat="1" applyFont="1" applyBorder="1" applyAlignment="1" applyProtection="1">
      <alignment horizontal="center" vertical="center" shrinkToFit="1"/>
      <protection hidden="1"/>
    </xf>
    <xf numFmtId="3" fontId="22" fillId="0" borderId="110" xfId="0" applyNumberFormat="1" applyFont="1" applyBorder="1" applyAlignment="1" applyProtection="1">
      <alignment horizontal="center" vertical="center" shrinkToFit="1"/>
      <protection hidden="1"/>
    </xf>
    <xf numFmtId="0" fontId="22" fillId="0" borderId="0" xfId="0" applyFont="1" applyAlignment="1" applyProtection="1">
      <alignment vertical="center" wrapText="1"/>
      <protection hidden="1"/>
    </xf>
    <xf numFmtId="0" fontId="52" fillId="0" borderId="0" xfId="0" applyFont="1" applyAlignment="1" applyProtection="1">
      <alignment horizontal="center" vertical="center"/>
      <protection hidden="1"/>
    </xf>
    <xf numFmtId="0" fontId="47" fillId="0" borderId="0" xfId="0" applyFont="1" applyAlignment="1" applyProtection="1">
      <alignment horizontal="center" vertical="center" wrapText="1"/>
      <protection hidden="1"/>
    </xf>
    <xf numFmtId="0" fontId="53" fillId="0" borderId="0" xfId="0" applyFont="1" applyAlignment="1" applyProtection="1">
      <alignment vertical="center" wrapText="1"/>
      <protection hidden="1"/>
    </xf>
    <xf numFmtId="3" fontId="22" fillId="0" borderId="40" xfId="0" applyNumberFormat="1" applyFont="1" applyBorder="1" applyAlignment="1" applyProtection="1">
      <alignment horizontal="center" vertical="center" shrinkToFit="1"/>
      <protection hidden="1"/>
    </xf>
    <xf numFmtId="0" fontId="26" fillId="0" borderId="0" xfId="0" applyFont="1" applyAlignment="1">
      <alignment vertical="center" wrapText="1"/>
    </xf>
    <xf numFmtId="0" fontId="42" fillId="0" borderId="74" xfId="0" applyFont="1" applyBorder="1" applyAlignment="1" applyProtection="1">
      <alignment horizontal="center" vertical="center" wrapText="1"/>
      <protection hidden="1"/>
    </xf>
    <xf numFmtId="0" fontId="42" fillId="0" borderId="75" xfId="0" applyFont="1" applyBorder="1" applyAlignment="1" applyProtection="1">
      <alignment horizontal="center" vertical="center" wrapText="1"/>
      <protection hidden="1"/>
    </xf>
    <xf numFmtId="0" fontId="16" fillId="0" borderId="29" xfId="0" applyFont="1" applyBorder="1" applyAlignment="1" applyProtection="1">
      <alignment horizontal="left" vertical="center" wrapText="1" indent="4"/>
      <protection hidden="1"/>
    </xf>
    <xf numFmtId="0" fontId="41" fillId="0" borderId="0" xfId="0" applyFont="1" applyAlignment="1" applyProtection="1">
      <alignment vertical="center"/>
      <protection hidden="1"/>
    </xf>
    <xf numFmtId="0" fontId="16" fillId="0" borderId="60" xfId="0" applyFont="1" applyBorder="1" applyAlignment="1" applyProtection="1">
      <alignment horizontal="left" vertical="center" wrapText="1" indent="4"/>
      <protection hidden="1"/>
    </xf>
    <xf numFmtId="0" fontId="48" fillId="0" borderId="0" xfId="0" applyFont="1" applyAlignment="1" applyProtection="1">
      <alignment vertical="center"/>
      <protection hidden="1"/>
    </xf>
    <xf numFmtId="1" fontId="31" fillId="0" borderId="0" xfId="0" applyNumberFormat="1" applyFont="1" applyAlignment="1">
      <alignment horizontal="center"/>
    </xf>
    <xf numFmtId="0" fontId="10" fillId="0" borderId="0" xfId="0" applyFont="1"/>
    <xf numFmtId="0" fontId="55" fillId="5" borderId="124" xfId="0" applyFont="1" applyFill="1" applyBorder="1" applyAlignment="1">
      <alignment vertical="center"/>
    </xf>
    <xf numFmtId="0" fontId="56" fillId="3" borderId="0" xfId="0" applyFont="1" applyFill="1"/>
    <xf numFmtId="0" fontId="55" fillId="0" borderId="0" xfId="0" applyFont="1"/>
    <xf numFmtId="0" fontId="57" fillId="5" borderId="0" xfId="0" applyFont="1" applyFill="1" applyAlignment="1">
      <alignment horizontal="left" wrapText="1"/>
    </xf>
    <xf numFmtId="0" fontId="57" fillId="5" borderId="0" xfId="0" applyFont="1" applyFill="1"/>
    <xf numFmtId="0" fontId="19" fillId="0" borderId="0" xfId="0" applyFont="1"/>
    <xf numFmtId="0" fontId="58" fillId="6" borderId="124" xfId="0" applyFont="1" applyFill="1" applyBorder="1" applyAlignment="1">
      <alignment wrapText="1"/>
    </xf>
    <xf numFmtId="0" fontId="58" fillId="7" borderId="0" xfId="0" applyFont="1" applyFill="1"/>
    <xf numFmtId="0" fontId="58" fillId="6" borderId="0" xfId="0" applyFont="1" applyFill="1" applyAlignment="1">
      <alignment wrapText="1"/>
    </xf>
    <xf numFmtId="0" fontId="10" fillId="8" borderId="0" xfId="0" quotePrefix="1" applyFont="1" applyFill="1"/>
    <xf numFmtId="0" fontId="10" fillId="8" borderId="0" xfId="0" applyFont="1" applyFill="1"/>
    <xf numFmtId="0" fontId="10" fillId="3" borderId="0" xfId="0" applyFont="1" applyFill="1"/>
    <xf numFmtId="0" fontId="10" fillId="3" borderId="0" xfId="0" quotePrefix="1" applyFont="1" applyFill="1"/>
    <xf numFmtId="0" fontId="10" fillId="0" borderId="126" xfId="0" applyFont="1" applyBorder="1"/>
    <xf numFmtId="0" fontId="10" fillId="0" borderId="0" xfId="0" quotePrefix="1" applyFont="1"/>
    <xf numFmtId="1" fontId="10" fillId="0" borderId="0" xfId="0" applyNumberFormat="1" applyFont="1"/>
    <xf numFmtId="3" fontId="22" fillId="10" borderId="7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29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73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9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42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44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02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00" xfId="0" applyNumberFormat="1" applyFont="1" applyFill="1" applyBorder="1" applyAlignment="1" applyProtection="1">
      <alignment horizontal="center" vertical="center" shrinkToFit="1"/>
      <protection locked="0"/>
    </xf>
    <xf numFmtId="0" fontId="22" fillId="10" borderId="26" xfId="0" applyFont="1" applyFill="1" applyBorder="1" applyAlignment="1" applyProtection="1">
      <alignment horizontal="left" vertical="center" shrinkToFit="1"/>
      <protection locked="0"/>
    </xf>
    <xf numFmtId="0" fontId="22" fillId="10" borderId="44" xfId="0" applyFont="1" applyFill="1" applyBorder="1" applyAlignment="1" applyProtection="1">
      <alignment horizontal="left" vertical="center" shrinkToFit="1"/>
      <protection locked="0"/>
    </xf>
    <xf numFmtId="0" fontId="22" fillId="10" borderId="21" xfId="0" applyFont="1" applyFill="1" applyBorder="1" applyAlignment="1" applyProtection="1">
      <alignment horizontal="left" vertical="center" shrinkToFit="1"/>
      <protection locked="0"/>
    </xf>
    <xf numFmtId="0" fontId="22" fillId="10" borderId="76" xfId="0" applyFont="1" applyFill="1" applyBorder="1" applyAlignment="1" applyProtection="1">
      <alignment horizontal="center" vertical="center" shrinkToFit="1"/>
      <protection locked="0"/>
    </xf>
    <xf numFmtId="0" fontId="22" fillId="10" borderId="48" xfId="0" applyFont="1" applyFill="1" applyBorder="1" applyAlignment="1" applyProtection="1">
      <alignment horizontal="center" vertical="center" shrinkToFit="1"/>
      <protection locked="0"/>
    </xf>
    <xf numFmtId="3" fontId="22" fillId="10" borderId="48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78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0" xfId="0" applyNumberFormat="1" applyFont="1" applyFill="1" applyAlignment="1" applyProtection="1">
      <alignment horizontal="center" vertical="center" shrinkToFit="1"/>
      <protection locked="0"/>
    </xf>
    <xf numFmtId="3" fontId="22" fillId="10" borderId="51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4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2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3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6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1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3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5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7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87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7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8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62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6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64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30" xfId="0" applyNumberFormat="1" applyFont="1" applyFill="1" applyBorder="1" applyAlignment="1" applyProtection="1">
      <alignment horizontal="center" vertical="center" shrinkToFit="1"/>
      <protection locked="0"/>
    </xf>
    <xf numFmtId="0" fontId="24" fillId="10" borderId="57" xfId="0" applyFont="1" applyFill="1" applyBorder="1" applyAlignment="1" applyProtection="1">
      <alignment horizontal="center" vertical="center"/>
      <protection locked="0"/>
    </xf>
    <xf numFmtId="0" fontId="24" fillId="10" borderId="29" xfId="0" applyFont="1" applyFill="1" applyBorder="1" applyAlignment="1" applyProtection="1">
      <alignment horizontal="center" vertical="center"/>
      <protection locked="0"/>
    </xf>
    <xf numFmtId="0" fontId="24" fillId="10" borderId="57" xfId="0" applyFont="1" applyFill="1" applyBorder="1" applyAlignment="1" applyProtection="1">
      <alignment horizontal="center" vertical="center" wrapText="1"/>
      <protection locked="0"/>
    </xf>
    <xf numFmtId="0" fontId="22" fillId="10" borderId="57" xfId="0" applyFont="1" applyFill="1" applyBorder="1" applyAlignment="1" applyProtection="1">
      <alignment horizontal="center" wrapText="1"/>
      <protection locked="0"/>
    </xf>
    <xf numFmtId="0" fontId="22" fillId="10" borderId="29" xfId="0" applyFont="1" applyFill="1" applyBorder="1" applyAlignment="1" applyProtection="1">
      <alignment horizontal="center" wrapText="1"/>
      <protection locked="0"/>
    </xf>
    <xf numFmtId="0" fontId="24" fillId="10" borderId="62" xfId="0" applyFont="1" applyFill="1" applyBorder="1" applyAlignment="1" applyProtection="1">
      <alignment horizontal="center" vertical="center"/>
      <protection locked="0"/>
    </xf>
    <xf numFmtId="0" fontId="24" fillId="10" borderId="60" xfId="0" applyFont="1" applyFill="1" applyBorder="1" applyAlignment="1" applyProtection="1">
      <alignment horizontal="center" vertical="center"/>
      <protection locked="0"/>
    </xf>
    <xf numFmtId="0" fontId="24" fillId="10" borderId="64" xfId="0" applyFont="1" applyFill="1" applyBorder="1" applyAlignment="1" applyProtection="1">
      <alignment horizontal="center" vertical="center"/>
      <protection locked="0"/>
    </xf>
    <xf numFmtId="0" fontId="24" fillId="10" borderId="30" xfId="0" applyFont="1" applyFill="1" applyBorder="1" applyAlignment="1" applyProtection="1">
      <alignment horizontal="center" vertical="center"/>
      <protection locked="0"/>
    </xf>
    <xf numFmtId="3" fontId="22" fillId="10" borderId="106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8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08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49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11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16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17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65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43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13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124" xfId="0" applyFont="1" applyFill="1" applyBorder="1"/>
    <xf numFmtId="0" fontId="10" fillId="9" borderId="0" xfId="0" applyFont="1" applyFill="1"/>
    <xf numFmtId="0" fontId="10" fillId="0" borderId="125" xfId="0" applyFont="1" applyBorder="1"/>
    <xf numFmtId="0" fontId="10" fillId="6" borderId="0" xfId="0" applyFont="1" applyFill="1"/>
    <xf numFmtId="0" fontId="14" fillId="0" borderId="42" xfId="0" applyFont="1" applyBorder="1" applyAlignment="1" applyProtection="1">
      <alignment horizontal="left" vertical="center" shrinkToFit="1"/>
      <protection locked="0" hidden="1"/>
    </xf>
    <xf numFmtId="0" fontId="28" fillId="0" borderId="0" xfId="0" applyFont="1" applyAlignment="1" applyProtection="1">
      <alignment horizontal="right" vertical="center" indent="1"/>
      <protection hidden="1"/>
    </xf>
    <xf numFmtId="0" fontId="8" fillId="3" borderId="0" xfId="0" applyFont="1" applyFill="1"/>
    <xf numFmtId="0" fontId="8" fillId="3" borderId="0" xfId="0" quotePrefix="1" applyFont="1" applyFill="1"/>
    <xf numFmtId="3" fontId="22" fillId="0" borderId="129" xfId="0" applyNumberFormat="1" applyFont="1" applyBorder="1" applyAlignment="1" applyProtection="1">
      <alignment horizontal="center" vertical="center" shrinkToFit="1"/>
      <protection hidden="1"/>
    </xf>
    <xf numFmtId="0" fontId="42" fillId="0" borderId="130" xfId="0" applyFont="1" applyBorder="1" applyAlignment="1" applyProtection="1">
      <alignment horizontal="center" vertical="center" wrapText="1"/>
      <protection hidden="1"/>
    </xf>
    <xf numFmtId="3" fontId="22" fillId="10" borderId="132" xfId="0" applyNumberFormat="1" applyFont="1" applyFill="1" applyBorder="1" applyAlignment="1" applyProtection="1">
      <alignment horizontal="center" vertical="center" shrinkToFit="1"/>
      <protection locked="0"/>
    </xf>
    <xf numFmtId="1" fontId="10" fillId="0" borderId="133" xfId="0" applyNumberFormat="1" applyFont="1" applyBorder="1"/>
    <xf numFmtId="1" fontId="10" fillId="0" borderId="134" xfId="0" applyNumberFormat="1" applyFont="1" applyBorder="1"/>
    <xf numFmtId="1" fontId="10" fillId="0" borderId="135" xfId="0" applyNumberFormat="1" applyFont="1" applyBorder="1"/>
    <xf numFmtId="1" fontId="10" fillId="0" borderId="136" xfId="0" applyNumberFormat="1" applyFont="1" applyBorder="1"/>
    <xf numFmtId="1" fontId="31" fillId="0" borderId="136" xfId="0" applyNumberFormat="1" applyFont="1" applyBorder="1" applyAlignment="1">
      <alignment horizontal="center"/>
    </xf>
    <xf numFmtId="1" fontId="31" fillId="0" borderId="137" xfId="0" applyNumberFormat="1" applyFont="1" applyBorder="1" applyAlignment="1">
      <alignment horizontal="center"/>
    </xf>
    <xf numFmtId="1" fontId="31" fillId="0" borderId="138" xfId="0" applyNumberFormat="1" applyFont="1" applyBorder="1" applyAlignment="1">
      <alignment horizontal="center"/>
    </xf>
    <xf numFmtId="1" fontId="31" fillId="0" borderId="139" xfId="0" applyNumberFormat="1" applyFont="1" applyBorder="1" applyAlignment="1">
      <alignment horizontal="center"/>
    </xf>
    <xf numFmtId="1" fontId="31" fillId="0" borderId="140" xfId="0" applyNumberFormat="1" applyFont="1" applyBorder="1" applyAlignment="1">
      <alignment horizontal="center"/>
    </xf>
    <xf numFmtId="0" fontId="16" fillId="0" borderId="0" xfId="0" applyFont="1" applyAlignment="1" applyProtection="1">
      <alignment horizontal="left" vertical="center" indent="1"/>
      <protection hidden="1"/>
    </xf>
    <xf numFmtId="1" fontId="10" fillId="0" borderId="0" xfId="0" applyNumberFormat="1" applyFont="1" applyAlignment="1">
      <alignment vertical="center"/>
    </xf>
    <xf numFmtId="1" fontId="37" fillId="0" borderId="0" xfId="0" applyNumberFormat="1" applyFont="1" applyAlignment="1">
      <alignment horizontal="right" vertical="center"/>
    </xf>
    <xf numFmtId="1" fontId="61" fillId="0" borderId="128" xfId="0" applyNumberFormat="1" applyFont="1" applyBorder="1" applyAlignment="1" applyProtection="1">
      <alignment horizontal="left" vertical="center"/>
      <protection hidden="1"/>
    </xf>
    <xf numFmtId="1" fontId="61" fillId="11" borderId="127" xfId="0" applyNumberFormat="1" applyFont="1" applyFill="1" applyBorder="1" applyAlignment="1" applyProtection="1">
      <alignment horizontal="center" vertical="center"/>
      <protection locked="0"/>
    </xf>
    <xf numFmtId="1" fontId="60" fillId="2" borderId="127" xfId="0" applyNumberFormat="1" applyFont="1" applyFill="1" applyBorder="1" applyAlignment="1" applyProtection="1">
      <alignment horizontal="center" vertical="center"/>
      <protection hidden="1"/>
    </xf>
    <xf numFmtId="0" fontId="48" fillId="0" borderId="42" xfId="0" applyFont="1" applyBorder="1" applyAlignment="1" applyProtection="1">
      <alignment horizontal="left" vertical="center" wrapText="1"/>
      <protection hidden="1"/>
    </xf>
    <xf numFmtId="0" fontId="34" fillId="0" borderId="44" xfId="0" applyFont="1" applyBorder="1" applyAlignment="1" applyProtection="1">
      <alignment horizontal="left" wrapText="1"/>
      <protection hidden="1"/>
    </xf>
    <xf numFmtId="0" fontId="34" fillId="0" borderId="0" xfId="0" applyFont="1" applyAlignment="1" applyProtection="1">
      <alignment wrapText="1"/>
      <protection hidden="1"/>
    </xf>
    <xf numFmtId="0" fontId="48" fillId="10" borderId="42" xfId="0" applyFont="1" applyFill="1" applyBorder="1" applyAlignment="1" applyProtection="1">
      <alignment horizontal="left" vertical="center" shrinkToFit="1"/>
      <protection locked="0"/>
    </xf>
    <xf numFmtId="0" fontId="48" fillId="0" borderId="42" xfId="0" applyFont="1" applyBorder="1" applyAlignment="1" applyProtection="1">
      <alignment horizontal="left" vertical="center" shrinkToFit="1"/>
      <protection locked="0" hidden="1"/>
    </xf>
    <xf numFmtId="0" fontId="10" fillId="0" borderId="0" xfId="0" applyFont="1" applyAlignment="1" applyProtection="1">
      <alignment horizontal="right" vertical="center" indent="1"/>
      <protection hidden="1"/>
    </xf>
    <xf numFmtId="0" fontId="34" fillId="0" borderId="0" xfId="0" applyFont="1" applyAlignment="1" applyProtection="1">
      <alignment horizontal="right" vertical="center" indent="1"/>
      <protection hidden="1"/>
    </xf>
    <xf numFmtId="164" fontId="48" fillId="0" borderId="0" xfId="0" applyNumberFormat="1" applyFont="1" applyAlignment="1" applyProtection="1">
      <alignment horizontal="left" vertical="center" shrinkToFit="1"/>
      <protection locked="0" hidden="1"/>
    </xf>
    <xf numFmtId="0" fontId="65" fillId="0" borderId="0" xfId="0" applyFont="1" applyAlignment="1" applyProtection="1">
      <alignment horizontal="center" wrapText="1"/>
      <protection hidden="1"/>
    </xf>
    <xf numFmtId="164" fontId="48" fillId="10" borderId="42" xfId="0" applyNumberFormat="1" applyFont="1" applyFill="1" applyBorder="1" applyAlignment="1" applyProtection="1">
      <alignment horizontal="left" vertical="center" shrinkToFit="1"/>
      <protection locked="0" hidden="1"/>
    </xf>
    <xf numFmtId="0" fontId="23" fillId="0" borderId="0" xfId="0" applyFont="1" applyAlignment="1" applyProtection="1">
      <alignment horizontal="left" vertical="center" wrapText="1"/>
      <protection hidden="1"/>
    </xf>
    <xf numFmtId="0" fontId="48" fillId="0" borderId="0" xfId="0" applyFont="1" applyAlignment="1" applyProtection="1">
      <alignment horizontal="right" vertical="center" indent="1"/>
      <protection hidden="1"/>
    </xf>
    <xf numFmtId="0" fontId="39" fillId="0" borderId="12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vertical="center"/>
      <protection hidden="1"/>
    </xf>
    <xf numFmtId="0" fontId="26" fillId="0" borderId="16" xfId="0" applyFont="1" applyBorder="1" applyAlignment="1" applyProtection="1">
      <alignment vertical="center"/>
      <protection hidden="1"/>
    </xf>
    <xf numFmtId="0" fontId="20" fillId="0" borderId="100" xfId="0" quotePrefix="1" applyFont="1" applyBorder="1" applyAlignment="1" applyProtection="1">
      <alignment horizontal="center" vertical="center" wrapText="1"/>
      <protection hidden="1"/>
    </xf>
    <xf numFmtId="0" fontId="25" fillId="0" borderId="144" xfId="0" applyFont="1" applyBorder="1" applyAlignment="1" applyProtection="1">
      <alignment horizontal="left" vertical="center"/>
      <protection hidden="1"/>
    </xf>
    <xf numFmtId="0" fontId="25" fillId="0" borderId="144" xfId="0" applyFont="1" applyBorder="1" applyAlignment="1" applyProtection="1">
      <alignment horizontal="left" vertical="center" indent="6"/>
      <protection hidden="1"/>
    </xf>
    <xf numFmtId="0" fontId="22" fillId="0" borderId="4" xfId="0" applyFont="1" applyBorder="1" applyAlignment="1" applyProtection="1">
      <alignment vertical="center" wrapText="1"/>
      <protection hidden="1"/>
    </xf>
    <xf numFmtId="0" fontId="39" fillId="0" borderId="16" xfId="0" applyFont="1" applyBorder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39" fillId="0" borderId="0" xfId="0" applyFont="1" applyAlignment="1" applyProtection="1">
      <alignment horizontal="left" vertical="center" wrapText="1" indent="2"/>
      <protection hidden="1"/>
    </xf>
    <xf numFmtId="3" fontId="22" fillId="0" borderId="145" xfId="0" applyNumberFormat="1" applyFont="1" applyBorder="1" applyAlignment="1" applyProtection="1">
      <alignment horizontal="center" vertical="center" shrinkToFit="1"/>
      <protection hidden="1"/>
    </xf>
    <xf numFmtId="3" fontId="22" fillId="0" borderId="146" xfId="0" applyNumberFormat="1" applyFont="1" applyBorder="1" applyAlignment="1" applyProtection="1">
      <alignment horizontal="center" vertical="center" shrinkToFit="1"/>
      <protection hidden="1"/>
    </xf>
    <xf numFmtId="0" fontId="16" fillId="0" borderId="59" xfId="0" applyFont="1" applyBorder="1" applyAlignment="1" applyProtection="1">
      <alignment horizontal="left" vertical="center" wrapText="1" indent="4"/>
      <protection hidden="1"/>
    </xf>
    <xf numFmtId="3" fontId="22" fillId="10" borderId="147" xfId="0" applyNumberFormat="1" applyFont="1" applyFill="1" applyBorder="1" applyAlignment="1" applyProtection="1">
      <alignment horizontal="center" vertical="center" shrinkToFit="1"/>
      <protection locked="0"/>
    </xf>
    <xf numFmtId="0" fontId="39" fillId="0" borderId="21" xfId="0" applyFont="1" applyBorder="1" applyAlignment="1" applyProtection="1">
      <alignment horizontal="left" vertical="center" wrapText="1" indent="2"/>
      <protection hidden="1"/>
    </xf>
    <xf numFmtId="3" fontId="22" fillId="0" borderId="148" xfId="0" applyNumberFormat="1" applyFont="1" applyBorder="1" applyAlignment="1" applyProtection="1">
      <alignment horizontal="center" vertical="center" shrinkToFit="1"/>
      <protection hidden="1"/>
    </xf>
    <xf numFmtId="3" fontId="22" fillId="0" borderId="149" xfId="0" applyNumberFormat="1" applyFont="1" applyBorder="1" applyAlignment="1" applyProtection="1">
      <alignment horizontal="center" vertical="center" shrinkToFit="1"/>
      <protection hidden="1"/>
    </xf>
    <xf numFmtId="3" fontId="22" fillId="0" borderId="21" xfId="0" applyNumberFormat="1" applyFont="1" applyBorder="1" applyAlignment="1" applyProtection="1">
      <alignment horizontal="center" vertical="center" shrinkToFit="1"/>
      <protection hidden="1"/>
    </xf>
    <xf numFmtId="3" fontId="22" fillId="0" borderId="78" xfId="0" applyNumberFormat="1" applyFont="1" applyBorder="1" applyAlignment="1" applyProtection="1">
      <alignment horizontal="center" vertical="center" shrinkToFit="1"/>
      <protection hidden="1"/>
    </xf>
    <xf numFmtId="3" fontId="22" fillId="10" borderId="15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51" xfId="0" applyNumberFormat="1" applyFont="1" applyFill="1" applyBorder="1" applyAlignment="1" applyProtection="1">
      <alignment horizontal="center" vertical="center" shrinkToFit="1"/>
      <protection locked="0"/>
    </xf>
    <xf numFmtId="3" fontId="22" fillId="13" borderId="32" xfId="0" applyNumberFormat="1" applyFont="1" applyFill="1" applyBorder="1" applyAlignment="1" applyProtection="1">
      <alignment horizontal="center" vertical="center" shrinkToFit="1"/>
      <protection hidden="1"/>
    </xf>
    <xf numFmtId="3" fontId="22" fillId="13" borderId="70" xfId="0" applyNumberFormat="1" applyFont="1" applyFill="1" applyBorder="1" applyAlignment="1" applyProtection="1">
      <alignment horizontal="center" vertical="center" shrinkToFit="1"/>
      <protection hidden="1"/>
    </xf>
    <xf numFmtId="3" fontId="22" fillId="13" borderId="29" xfId="0" applyNumberFormat="1" applyFont="1" applyFill="1" applyBorder="1" applyAlignment="1" applyProtection="1">
      <alignment horizontal="center" vertical="center" shrinkToFit="1"/>
      <protection hidden="1"/>
    </xf>
    <xf numFmtId="3" fontId="22" fillId="13" borderId="132" xfId="0" applyNumberFormat="1" applyFont="1" applyFill="1" applyBorder="1" applyAlignment="1" applyProtection="1">
      <alignment horizontal="center" vertical="center" shrinkToFit="1"/>
      <protection hidden="1"/>
    </xf>
    <xf numFmtId="3" fontId="22" fillId="13" borderId="61" xfId="0" applyNumberFormat="1" applyFont="1" applyFill="1" applyBorder="1" applyAlignment="1" applyProtection="1">
      <alignment horizontal="center" vertical="center" shrinkToFit="1"/>
      <protection hidden="1"/>
    </xf>
    <xf numFmtId="3" fontId="22" fillId="13" borderId="150" xfId="0" applyNumberFormat="1" applyFont="1" applyFill="1" applyBorder="1" applyAlignment="1" applyProtection="1">
      <alignment horizontal="center" vertical="center" shrinkToFit="1"/>
      <protection hidden="1"/>
    </xf>
    <xf numFmtId="3" fontId="22" fillId="13" borderId="60" xfId="0" applyNumberFormat="1" applyFont="1" applyFill="1" applyBorder="1" applyAlignment="1" applyProtection="1">
      <alignment horizontal="center" vertical="center" shrinkToFit="1"/>
      <protection hidden="1"/>
    </xf>
    <xf numFmtId="3" fontId="22" fillId="13" borderId="151" xfId="0" applyNumberFormat="1" applyFont="1" applyFill="1" applyBorder="1" applyAlignment="1" applyProtection="1">
      <alignment horizontal="center" vertical="center" shrinkToFit="1"/>
      <protection hidden="1"/>
    </xf>
    <xf numFmtId="0" fontId="20" fillId="0" borderId="44" xfId="0" applyFont="1" applyBorder="1" applyAlignment="1" applyProtection="1">
      <alignment horizontal="left" vertical="center" indent="2"/>
      <protection hidden="1"/>
    </xf>
    <xf numFmtId="0" fontId="20" fillId="0" borderId="67" xfId="0" applyFont="1" applyBorder="1" applyAlignment="1" applyProtection="1">
      <alignment horizontal="left" vertical="center" indent="2"/>
      <protection hidden="1"/>
    </xf>
    <xf numFmtId="0" fontId="20" fillId="0" borderId="16" xfId="0" applyFont="1" applyBorder="1" applyAlignment="1" applyProtection="1">
      <alignment horizontal="left" vertical="center" indent="2"/>
      <protection hidden="1"/>
    </xf>
    <xf numFmtId="0" fontId="10" fillId="0" borderId="29" xfId="0" applyFont="1" applyBorder="1" applyAlignment="1" applyProtection="1">
      <alignment horizontal="left" vertical="center" indent="2"/>
      <protection hidden="1"/>
    </xf>
    <xf numFmtId="0" fontId="10" fillId="0" borderId="60" xfId="0" applyFont="1" applyBorder="1" applyAlignment="1" applyProtection="1">
      <alignment horizontal="left" vertical="center" indent="2"/>
      <protection hidden="1"/>
    </xf>
    <xf numFmtId="0" fontId="10" fillId="0" borderId="30" xfId="0" applyFont="1" applyBorder="1" applyAlignment="1" applyProtection="1">
      <alignment horizontal="left" vertical="center" indent="2"/>
      <protection hidden="1"/>
    </xf>
    <xf numFmtId="0" fontId="42" fillId="0" borderId="0" xfId="0" applyFont="1" applyAlignment="1" applyProtection="1">
      <alignment horizontal="left" vertical="center" indent="2"/>
      <protection hidden="1"/>
    </xf>
    <xf numFmtId="0" fontId="42" fillId="0" borderId="44" xfId="0" applyFont="1" applyBorder="1" applyAlignment="1" applyProtection="1">
      <alignment horizontal="left" vertical="center" indent="2"/>
      <protection hidden="1"/>
    </xf>
    <xf numFmtId="0" fontId="42" fillId="0" borderId="14" xfId="0" applyFont="1" applyBorder="1" applyAlignment="1" applyProtection="1">
      <alignment horizontal="left" vertical="center" indent="2"/>
      <protection hidden="1"/>
    </xf>
    <xf numFmtId="0" fontId="42" fillId="0" borderId="10" xfId="0" applyFont="1" applyBorder="1" applyAlignment="1" applyProtection="1">
      <alignment horizontal="left" vertical="center" indent="2"/>
      <protection hidden="1"/>
    </xf>
    <xf numFmtId="0" fontId="42" fillId="0" borderId="16" xfId="0" applyFont="1" applyBorder="1" applyAlignment="1" applyProtection="1">
      <alignment horizontal="left" vertical="center" indent="2"/>
      <protection hidden="1"/>
    </xf>
    <xf numFmtId="0" fontId="23" fillId="0" borderId="112" xfId="0" applyFont="1" applyBorder="1" applyAlignment="1" applyProtection="1">
      <alignment horizontal="left" vertical="center" wrapText="1" indent="1"/>
      <protection hidden="1"/>
    </xf>
    <xf numFmtId="0" fontId="23" fillId="0" borderId="50" xfId="0" applyFont="1" applyBorder="1" applyAlignment="1" applyProtection="1">
      <alignment horizontal="left" vertical="center" wrapText="1" indent="1"/>
      <protection hidden="1"/>
    </xf>
    <xf numFmtId="0" fontId="23" fillId="0" borderId="109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Alignment="1" applyProtection="1">
      <alignment horizontal="center"/>
      <protection hidden="1"/>
    </xf>
    <xf numFmtId="0" fontId="11" fillId="0" borderId="0" xfId="0" quotePrefix="1" applyFont="1" applyAlignment="1" applyProtection="1">
      <alignment horizontal="center" vertical="center" wrapText="1"/>
      <protection hidden="1"/>
    </xf>
    <xf numFmtId="0" fontId="64" fillId="0" borderId="21" xfId="0" applyFont="1" applyBorder="1" applyAlignment="1" applyProtection="1">
      <alignment horizontal="left" vertical="center" wrapText="1"/>
      <protection hidden="1"/>
    </xf>
    <xf numFmtId="0" fontId="64" fillId="0" borderId="0" xfId="0" applyFont="1" applyAlignment="1" applyProtection="1">
      <alignment horizontal="left" vertical="center" wrapText="1"/>
      <protection hidden="1"/>
    </xf>
    <xf numFmtId="0" fontId="66" fillId="12" borderId="141" xfId="0" applyFont="1" applyFill="1" applyBorder="1" applyAlignment="1" applyProtection="1">
      <alignment horizontal="center" vertical="center" wrapText="1" shrinkToFit="1"/>
      <protection hidden="1"/>
    </xf>
    <xf numFmtId="0" fontId="66" fillId="12" borderId="142" xfId="0" applyFont="1" applyFill="1" applyBorder="1" applyAlignment="1" applyProtection="1">
      <alignment horizontal="center" vertical="center" wrapText="1" shrinkToFit="1"/>
      <protection hidden="1"/>
    </xf>
    <xf numFmtId="0" fontId="66" fillId="12" borderId="143" xfId="0" applyFont="1" applyFill="1" applyBorder="1" applyAlignment="1" applyProtection="1">
      <alignment horizontal="center" vertical="center" wrapText="1" shrinkToFit="1"/>
      <protection hidden="1"/>
    </xf>
    <xf numFmtId="1" fontId="62" fillId="0" borderId="0" xfId="0" applyNumberFormat="1" applyFont="1" applyAlignment="1">
      <alignment horizontal="center" vertical="center" wrapText="1"/>
    </xf>
    <xf numFmtId="1" fontId="62" fillId="0" borderId="137" xfId="0" applyNumberFormat="1" applyFont="1" applyBorder="1" applyAlignment="1">
      <alignment horizontal="center" vertical="center" wrapText="1"/>
    </xf>
    <xf numFmtId="0" fontId="16" fillId="10" borderId="20" xfId="0" applyFont="1" applyFill="1" applyBorder="1" applyAlignment="1" applyProtection="1">
      <alignment horizontal="left" vertical="top" wrapText="1"/>
      <protection locked="0"/>
    </xf>
    <xf numFmtId="0" fontId="16" fillId="4" borderId="21" xfId="0" applyFont="1" applyFill="1" applyBorder="1" applyAlignment="1" applyProtection="1">
      <alignment horizontal="left" vertical="top" wrapText="1"/>
      <protection locked="0"/>
    </xf>
    <xf numFmtId="0" fontId="16" fillId="4" borderId="22" xfId="0" applyFont="1" applyFill="1" applyBorder="1" applyAlignment="1" applyProtection="1">
      <alignment horizontal="left" vertical="top" wrapText="1"/>
      <protection locked="0"/>
    </xf>
    <xf numFmtId="0" fontId="16" fillId="4" borderId="23" xfId="0" applyFont="1" applyFill="1" applyBorder="1" applyAlignment="1" applyProtection="1">
      <alignment horizontal="left" vertical="top" wrapText="1"/>
      <protection locked="0"/>
    </xf>
    <xf numFmtId="0" fontId="16" fillId="4" borderId="0" xfId="0" applyFont="1" applyFill="1" applyAlignment="1" applyProtection="1">
      <alignment horizontal="left" vertical="top" wrapText="1"/>
      <protection locked="0"/>
    </xf>
    <xf numFmtId="0" fontId="16" fillId="4" borderId="24" xfId="0" applyFont="1" applyFill="1" applyBorder="1" applyAlignment="1" applyProtection="1">
      <alignment horizontal="left" vertical="top" wrapText="1"/>
      <protection locked="0"/>
    </xf>
    <xf numFmtId="0" fontId="16" fillId="4" borderId="25" xfId="0" applyFont="1" applyFill="1" applyBorder="1" applyAlignment="1" applyProtection="1">
      <alignment horizontal="left" vertical="top" wrapText="1"/>
      <protection locked="0"/>
    </xf>
    <xf numFmtId="0" fontId="16" fillId="4" borderId="26" xfId="0" applyFont="1" applyFill="1" applyBorder="1" applyAlignment="1" applyProtection="1">
      <alignment horizontal="left" vertical="top" wrapText="1"/>
      <protection locked="0"/>
    </xf>
    <xf numFmtId="0" fontId="16" fillId="4" borderId="27" xfId="0" applyFont="1" applyFill="1" applyBorder="1" applyAlignment="1" applyProtection="1">
      <alignment horizontal="left" vertical="top" wrapText="1"/>
      <protection locked="0"/>
    </xf>
    <xf numFmtId="0" fontId="37" fillId="0" borderId="16" xfId="0" applyFont="1" applyBorder="1" applyAlignment="1" applyProtection="1">
      <alignment horizontal="left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0" fontId="33" fillId="0" borderId="16" xfId="0" applyFont="1" applyBorder="1" applyAlignment="1" applyProtection="1">
      <alignment horizontal="left" vertical="center" wrapText="1"/>
      <protection hidden="1"/>
    </xf>
    <xf numFmtId="0" fontId="20" fillId="0" borderId="131" xfId="0" applyFont="1" applyBorder="1" applyAlignment="1" applyProtection="1">
      <alignment horizontal="center" vertical="center" wrapText="1"/>
      <protection hidden="1"/>
    </xf>
    <xf numFmtId="0" fontId="20" fillId="0" borderId="98" xfId="0" applyFont="1" applyBorder="1" applyAlignment="1" applyProtection="1">
      <alignment horizontal="center" vertical="center" wrapText="1"/>
      <protection hidden="1"/>
    </xf>
    <xf numFmtId="0" fontId="20" fillId="0" borderId="6" xfId="0" applyFont="1" applyBorder="1" applyAlignment="1" applyProtection="1">
      <alignment horizontal="center" vertical="center"/>
      <protection hidden="1"/>
    </xf>
    <xf numFmtId="0" fontId="20" fillId="0" borderId="7" xfId="0" applyFont="1" applyBorder="1" applyAlignment="1" applyProtection="1">
      <alignment horizontal="center" vertical="center"/>
      <protection hidden="1"/>
    </xf>
    <xf numFmtId="0" fontId="22" fillId="0" borderId="4" xfId="0" applyFont="1" applyBorder="1" applyAlignment="1" applyProtection="1">
      <alignment horizontal="left" vertical="center" wrapText="1" indent="1"/>
      <protection hidden="1"/>
    </xf>
    <xf numFmtId="0" fontId="20" fillId="0" borderId="17" xfId="0" applyFont="1" applyBorder="1" applyAlignment="1" applyProtection="1">
      <alignment horizontal="center" vertical="center" wrapText="1"/>
      <protection hidden="1"/>
    </xf>
    <xf numFmtId="0" fontId="20" fillId="0" borderId="7" xfId="0" applyFont="1" applyBorder="1" applyAlignment="1" applyProtection="1">
      <alignment horizontal="center" vertical="center" wrapText="1"/>
      <protection hidden="1"/>
    </xf>
    <xf numFmtId="0" fontId="20" fillId="0" borderId="19" xfId="0" applyFont="1" applyBorder="1" applyAlignment="1" applyProtection="1">
      <alignment horizontal="center" vertical="center" wrapText="1"/>
      <protection hidden="1"/>
    </xf>
    <xf numFmtId="0" fontId="20" fillId="0" borderId="86" xfId="0" applyFont="1" applyBorder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left" vertical="center" wrapText="1" indent="1"/>
      <protection hidden="1"/>
    </xf>
    <xf numFmtId="0" fontId="54" fillId="0" borderId="0" xfId="0" applyFont="1" applyAlignment="1" applyProtection="1">
      <alignment horizontal="left" vertical="center" wrapText="1" indent="1"/>
      <protection hidden="1"/>
    </xf>
    <xf numFmtId="0" fontId="16" fillId="10" borderId="21" xfId="0" applyFont="1" applyFill="1" applyBorder="1" applyAlignment="1" applyProtection="1">
      <alignment horizontal="left" vertical="top" wrapText="1"/>
      <protection locked="0"/>
    </xf>
    <xf numFmtId="0" fontId="16" fillId="10" borderId="22" xfId="0" applyFont="1" applyFill="1" applyBorder="1" applyAlignment="1" applyProtection="1">
      <alignment horizontal="left" vertical="top" wrapText="1"/>
      <protection locked="0"/>
    </xf>
    <xf numFmtId="0" fontId="16" fillId="10" borderId="23" xfId="0" applyFont="1" applyFill="1" applyBorder="1" applyAlignment="1" applyProtection="1">
      <alignment horizontal="left" vertical="top" wrapText="1"/>
      <protection locked="0"/>
    </xf>
    <xf numFmtId="0" fontId="16" fillId="10" borderId="0" xfId="0" applyFont="1" applyFill="1" applyAlignment="1" applyProtection="1">
      <alignment horizontal="left" vertical="top" wrapText="1"/>
      <protection locked="0"/>
    </xf>
    <xf numFmtId="0" fontId="16" fillId="10" borderId="24" xfId="0" applyFont="1" applyFill="1" applyBorder="1" applyAlignment="1" applyProtection="1">
      <alignment horizontal="left" vertical="top" wrapText="1"/>
      <protection locked="0"/>
    </xf>
    <xf numFmtId="0" fontId="16" fillId="10" borderId="25" xfId="0" applyFont="1" applyFill="1" applyBorder="1" applyAlignment="1" applyProtection="1">
      <alignment horizontal="left" vertical="top" wrapText="1"/>
      <protection locked="0"/>
    </xf>
    <xf numFmtId="0" fontId="16" fillId="10" borderId="26" xfId="0" applyFont="1" applyFill="1" applyBorder="1" applyAlignment="1" applyProtection="1">
      <alignment horizontal="left" vertical="top" wrapText="1"/>
      <protection locked="0"/>
    </xf>
    <xf numFmtId="0" fontId="16" fillId="10" borderId="27" xfId="0" applyFont="1" applyFill="1" applyBorder="1" applyAlignment="1" applyProtection="1">
      <alignment horizontal="left" vertical="top" wrapText="1"/>
      <protection locked="0"/>
    </xf>
    <xf numFmtId="0" fontId="20" fillId="0" borderId="85" xfId="0" applyFont="1" applyBorder="1" applyAlignment="1" applyProtection="1">
      <alignment horizontal="center" vertic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0" fontId="33" fillId="0" borderId="2" xfId="0" applyFont="1" applyBorder="1" applyAlignment="1" applyProtection="1">
      <alignment horizontal="left" vertical="center" wrapText="1"/>
      <protection hidden="1"/>
    </xf>
    <xf numFmtId="0" fontId="39" fillId="0" borderId="7" xfId="0" applyFont="1" applyBorder="1" applyAlignment="1" applyProtection="1">
      <alignment horizontal="right" vertical="center" wrapText="1"/>
      <protection hidden="1"/>
    </xf>
    <xf numFmtId="0" fontId="39" fillId="0" borderId="19" xfId="0" applyFont="1" applyBorder="1" applyAlignment="1" applyProtection="1">
      <alignment horizontal="righ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2" fillId="0" borderId="0" xfId="0" applyFont="1" applyAlignment="1" applyProtection="1">
      <alignment horizontal="left" vertical="top" wrapText="1" inden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horizontal="center" vertical="center" wrapText="1"/>
      <protection hidden="1"/>
    </xf>
    <xf numFmtId="0" fontId="33" fillId="0" borderId="85" xfId="0" applyFont="1" applyBorder="1" applyAlignment="1" applyProtection="1">
      <alignment horizontal="center" vertical="center" wrapText="1"/>
      <protection hidden="1"/>
    </xf>
    <xf numFmtId="0" fontId="33" fillId="0" borderId="86" xfId="0" applyFont="1" applyBorder="1" applyAlignment="1" applyProtection="1">
      <alignment horizontal="center" vertical="center" wrapText="1"/>
      <protection hidden="1"/>
    </xf>
    <xf numFmtId="0" fontId="43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left" vertical="top" wrapText="1"/>
      <protection hidden="1"/>
    </xf>
    <xf numFmtId="0" fontId="67" fillId="0" borderId="4" xfId="0" quotePrefix="1" applyFont="1" applyBorder="1" applyAlignment="1" applyProtection="1">
      <alignment horizontal="left" vertical="top" wrapText="1"/>
      <protection hidden="1"/>
    </xf>
    <xf numFmtId="0" fontId="67" fillId="0" borderId="4" xfId="0" applyFont="1" applyBorder="1" applyAlignment="1" applyProtection="1">
      <alignment horizontal="left" vertical="top" wrapText="1"/>
      <protection hidden="1"/>
    </xf>
    <xf numFmtId="0" fontId="67" fillId="0" borderId="0" xfId="0" quotePrefix="1" applyFont="1" applyAlignment="1" applyProtection="1">
      <alignment horizontal="left" vertical="top" wrapText="1"/>
      <protection hidden="1"/>
    </xf>
    <xf numFmtId="0" fontId="67" fillId="0" borderId="0" xfId="0" applyFont="1" applyAlignment="1" applyProtection="1">
      <alignment horizontal="left" vertical="top" wrapText="1"/>
      <protection hidden="1"/>
    </xf>
    <xf numFmtId="0" fontId="41" fillId="0" borderId="0" xfId="0" applyFont="1" applyAlignment="1" applyProtection="1">
      <alignment horizontal="left" vertical="top" wrapText="1"/>
      <protection hidden="1"/>
    </xf>
    <xf numFmtId="0" fontId="10" fillId="10" borderId="20" xfId="0" applyFont="1" applyFill="1" applyBorder="1" applyAlignment="1" applyProtection="1">
      <alignment horizontal="left" vertical="top" wrapText="1"/>
      <protection locked="0"/>
    </xf>
    <xf numFmtId="0" fontId="10" fillId="4" borderId="21" xfId="0" applyFont="1" applyFill="1" applyBorder="1" applyAlignment="1" applyProtection="1">
      <alignment horizontal="left" vertical="top" wrapText="1"/>
      <protection locked="0"/>
    </xf>
    <xf numFmtId="0" fontId="10" fillId="4" borderId="22" xfId="0" applyFont="1" applyFill="1" applyBorder="1" applyAlignment="1" applyProtection="1">
      <alignment horizontal="left" vertical="top" wrapText="1"/>
      <protection locked="0"/>
    </xf>
    <xf numFmtId="0" fontId="10" fillId="4" borderId="23" xfId="0" applyFont="1" applyFill="1" applyBorder="1" applyAlignment="1" applyProtection="1">
      <alignment horizontal="left" vertical="top" wrapText="1"/>
      <protection locked="0"/>
    </xf>
    <xf numFmtId="0" fontId="10" fillId="4" borderId="0" xfId="0" applyFont="1" applyFill="1" applyAlignment="1" applyProtection="1">
      <alignment horizontal="left" vertical="top" wrapText="1"/>
      <protection locked="0"/>
    </xf>
    <xf numFmtId="0" fontId="10" fillId="4" borderId="24" xfId="0" applyFont="1" applyFill="1" applyBorder="1" applyAlignment="1" applyProtection="1">
      <alignment horizontal="left" vertical="top" wrapText="1"/>
      <protection locked="0"/>
    </xf>
    <xf numFmtId="0" fontId="10" fillId="4" borderId="25" xfId="0" applyFont="1" applyFill="1" applyBorder="1" applyAlignment="1" applyProtection="1">
      <alignment horizontal="left" vertical="top" wrapText="1"/>
      <protection locked="0"/>
    </xf>
    <xf numFmtId="0" fontId="10" fillId="4" borderId="26" xfId="0" applyFont="1" applyFill="1" applyBorder="1" applyAlignment="1" applyProtection="1">
      <alignment horizontal="left" vertical="top" wrapText="1"/>
      <protection locked="0"/>
    </xf>
    <xf numFmtId="0" fontId="10" fillId="4" borderId="27" xfId="0" applyFont="1" applyFill="1" applyBorder="1" applyAlignment="1" applyProtection="1">
      <alignment horizontal="left" vertical="top" wrapText="1"/>
      <protection locked="0"/>
    </xf>
    <xf numFmtId="0" fontId="25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0" fontId="28" fillId="0" borderId="4" xfId="0" applyFont="1" applyBorder="1" applyAlignment="1" applyProtection="1">
      <alignment horizontal="left" vertical="center" wrapText="1"/>
      <protection hidden="1"/>
    </xf>
    <xf numFmtId="0" fontId="28" fillId="0" borderId="1" xfId="0" applyFont="1" applyBorder="1" applyAlignment="1" applyProtection="1">
      <alignment horizontal="left" vertical="center" wrapText="1"/>
      <protection hidden="1"/>
    </xf>
    <xf numFmtId="0" fontId="32" fillId="0" borderId="4" xfId="0" applyFont="1" applyBorder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center" vertical="center" wrapText="1"/>
      <protection hidden="1"/>
    </xf>
  </cellXfs>
  <cellStyles count="3">
    <cellStyle name="Hipervínculo" xfId="1" builtinId="8"/>
    <cellStyle name="Normal" xfId="0" builtinId="0"/>
    <cellStyle name="Texto explicativo" xfId="2" builtinId="53" customBuiltin="1"/>
  </cellStyles>
  <dxfs count="4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rgb="FFFF0000"/>
      </font>
    </dxf>
    <dxf>
      <border>
        <left style="dotted">
          <color rgb="FF008000"/>
        </left>
        <right style="dotted">
          <color rgb="FF008000"/>
        </right>
        <top style="dotted">
          <color rgb="FF008000"/>
        </top>
        <bottom style="dotted">
          <color rgb="FF008000"/>
        </bottom>
        <vertical/>
        <horizontal/>
      </border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"/>
        <family val="2"/>
        <scheme val="none"/>
      </font>
    </dxf>
  </dxfs>
  <tableStyles count="1" defaultTableStyle="TableStyleMedium9" defaultPivotStyle="PivotStyleLight16">
    <tableStyle name="Invisible" pivot="0" table="0" count="0" xr9:uid="{72170E42-00D3-4B5C-A96E-E14F54D3E3DB}"/>
  </tableStyles>
  <colors>
    <mruColors>
      <color rgb="FF0060A8"/>
      <color rgb="FFFFFFCC"/>
      <color rgb="FF008000"/>
      <color rgb="FF009900"/>
      <color rgb="FF3366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27F560-BD7C-41CF-9FE8-CEFEACDD44D6}" name="portada_F" displayName="portada_F" ref="A2:AN198" totalsRowShown="0" headerRowDxfId="44">
  <autoFilter ref="A2:AN198" xr:uid="{F427F560-BD7C-41CF-9FE8-CEFEACDD44D6}"/>
  <tableColumns count="40">
    <tableColumn id="38" xr3:uid="{14C8BD75-0689-4F0F-9B39-70DA6C894557}" name="NCODINS" dataDxfId="43">
      <calculatedColumnFormula>CONCATENATE(portada_F[[#This Row],[NIVEL]],".",portada_F[[#This Row],[CODINS]])</calculatedColumnFormula>
    </tableColumn>
    <tableColumn id="39" xr3:uid="{629C55B7-F024-4320-A475-9BA41CAE3CB9}" name="COD_SABER" dataDxfId="42"/>
    <tableColumn id="1" xr3:uid="{510017F7-1D9A-4EBB-9587-6545557A780C}" name="CODINS"/>
    <tableColumn id="2" xr3:uid="{E73C2E73-82DC-4A69-8A56-0C8B7459F1F7}" name="CODIGO_S"/>
    <tableColumn id="3" xr3:uid="{F19A803A-4B9B-4F2D-BB45-4D33A401BA68}" name="NOMBRE"/>
    <tableColumn id="4" xr3:uid="{F6ADB13B-4402-4DE6-ACEC-6513D87498BC}" name="DIREG"/>
    <tableColumn id="5" xr3:uid="{F5825870-0658-4CA2-856B-DCA5D1A082DF}" name="REGION"/>
    <tableColumn id="6" xr3:uid="{A72B7BE5-1554-46FE-8C48-45CFBC0EF1D6}" name="CIRCUITO"/>
    <tableColumn id="7" xr3:uid="{F8C7B423-DA7B-45C8-BAFD-415E21E6AF2E}" name="ORDEN"/>
    <tableColumn id="8" xr3:uid="{D981593B-7790-4870-BF0A-39D1E48069BE}" name="NIVEL"/>
    <tableColumn id="9" xr3:uid="{7080D4E4-7F4C-450F-BC53-DC32CC5A2EF4}" name="NIVEL-2"/>
    <tableColumn id="10" xr3:uid="{52629B99-0317-4900-9259-D97DCA8F987E}" name="AI_S0-6"/>
    <tableColumn id="11" xr3:uid="{BB9EB172-FD97-4533-824E-6868E7FA922C}" name="SECTOR"/>
    <tableColumn id="12" xr3:uid="{BC2112E8-4C2E-4B42-939E-F778A9E2F7F4}" name="DEPENDENCIA"/>
    <tableColumn id="13" xr3:uid="{669C7D34-70CD-44FF-9DFF-A125BA7E2722}" name="ZONA"/>
    <tableColumn id="14" xr3:uid="{F4F18ED0-9E4A-49E8-81E7-8D1EF702C764}" name="ZONA1"/>
    <tableColumn id="15" xr3:uid="{813F2300-00FB-48CC-9560-28B52892D348}" name="PRCADI"/>
    <tableColumn id="16" xr3:uid="{D283326A-8CA6-44B3-B738-7AA03CB386CE}" name="PR"/>
    <tableColumn id="17" xr3:uid="{5A40FDBE-0F72-48FF-9528-5959FDD1A1EE}" name="CAN"/>
    <tableColumn id="18" xr3:uid="{03B7B3AD-BDDC-454B-B9FD-BA4DC351B8F9}" name="DIS"/>
    <tableColumn id="19" xr3:uid="{05554447-6E3C-4F93-A189-2087037E1B36}" name="UBICACION"/>
    <tableColumn id="20" xr3:uid="{3B5490E6-6996-4D51-9841-E69ACB4808D2}" name="PROVINCIA"/>
    <tableColumn id="21" xr3:uid="{0BFDB772-25CE-4B4E-8C5B-723C951027B7}" name="CANTON"/>
    <tableColumn id="22" xr3:uid="{A4043AA6-E1CF-48A9-9306-BADA1F1DC6E8}" name="DISTRITO"/>
    <tableColumn id="23" xr3:uid="{AD524C7B-39B6-414A-97F7-E540BAAC2C53}" name="POBLADO"/>
    <tableColumn id="24" xr3:uid="{0A647305-C094-4CD4-A23E-032D25F12FDA}" name="NOM_MIDE"/>
    <tableColumn id="25" xr3:uid="{7267B0DB-CD7B-44AA-AC6F-512A6574D44C}" name="EXACTA"/>
    <tableColumn id="26" xr3:uid="{024342B8-9502-4A11-900F-D7D2BDCF34AC}" name="EMAIL"/>
    <tableColumn id="27" xr3:uid="{C2FA3A2C-858A-4460-98E1-A7933428D975}" name="TELEFONO1"/>
    <tableColumn id="28" xr3:uid="{371E0C01-2290-4B39-BC66-1B8355AC83F9}" name="TELEFONO2"/>
    <tableColumn id="29" xr3:uid="{1C695CDF-5492-4EE2-B38E-724B42FE3006}" name="DIRECTOR"/>
    <tableColumn id="30" xr3:uid="{F6CBD2C1-A9DC-4122-8C48-8DD64A975874}" name="TELEFONO3"/>
    <tableColumn id="31" xr3:uid="{2C62AC81-217F-445B-A50E-768D4D35CD92}" name="SUPERVISOR"/>
    <tableColumn id="32" xr3:uid="{C9573C1C-A264-4063-BDDD-F94336FC8499}" name="TELEFONO4"/>
    <tableColumn id="34" xr3:uid="{78E18A7C-5F49-4B8C-A2C7-117285525050}" name="PERTENE"/>
    <tableColumn id="33" xr3:uid="{7F354201-A5FA-4707-9B12-164ED0D97B4E}" name="CODIGO" dataDxfId="41"/>
    <tableColumn id="40" xr3:uid="{BE3F4007-A1A9-4D84-AC27-6A7155141FC6}" name="NOMBRE2" dataDxfId="40"/>
    <tableColumn id="35" xr3:uid="{BF3127DB-041F-409B-B4E2-891B208ECF11}" name="TOTAL"/>
    <tableColumn id="36" xr3:uid="{621945D0-C8E1-4CA8-BED1-87114E4C6709}" name="Servicio de 0-6"/>
    <tableColumn id="37" xr3:uid="{CFF92EB0-401A-4F03-AC54-95FC29F86BCD}" name="Aula Integrad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8F00E7-6144-45C7-A2A4-91E90ECC714F}" name="codigos" displayName="codigos" ref="D18:T214" totalsRowShown="0" headerRowDxfId="39">
  <autoFilter ref="D18:T214" xr:uid="{2B8F00E7-6144-45C7-A2A4-91E90ECC714F}"/>
  <tableColumns count="17">
    <tableColumn id="38" xr3:uid="{E89AAA73-6375-42C3-9B40-D72790D00B20}" name="NCODINS" dataDxfId="38"/>
    <tableColumn id="39" xr3:uid="{E08E640B-F332-476F-9710-D7A374F56A90}" name="COD_SABER" dataDxfId="37"/>
    <tableColumn id="1" xr3:uid="{559A8276-480E-450C-B682-AD188556667D}" name="CODINS"/>
    <tableColumn id="2" xr3:uid="{12AAA137-AEA5-4E96-BBAB-36FDB6DB53B9}" name="CODIGO_S"/>
    <tableColumn id="8" xr3:uid="{1E7F2958-B35E-4C1A-9176-100AFA8834EB}" name="Columna4" dataDxfId="36"/>
    <tableColumn id="3" xr3:uid="{155E8244-0D8B-4145-858E-682962FD0698}" name="NOMBRE"/>
    <tableColumn id="5" xr3:uid="{A3A303D3-C0A9-492A-A50F-C681090D0A1D}" name="REGION"/>
    <tableColumn id="4" xr3:uid="{C89B27E1-87C7-42C4-8DBD-B561B96DF41A}" name="Columna2" dataDxfId="35"/>
    <tableColumn id="7" xr3:uid="{4D17D55F-6BDE-4690-9138-0FC2A60FAD70}" name="Columna3" dataDxfId="34"/>
    <tableColumn id="6" xr3:uid="{9C7E0405-A27B-4E26-9BC9-F60970F7BF60}" name="CIRCUITO"/>
    <tableColumn id="34" xr3:uid="{E2C3DF0D-C08D-42F6-8C7E-4435C5C1031E}" name="PERTENE"/>
    <tableColumn id="33" xr3:uid="{5146D585-B774-42B1-934A-D66D73B4209F}" name="CODIGO" dataDxfId="33"/>
    <tableColumn id="40" xr3:uid="{3B059612-673C-4395-94D8-F9A8CA11D62F}" name="NOMBRE2" dataDxfId="32"/>
    <tableColumn id="35" xr3:uid="{8904FA80-323D-43F4-B176-0962379A10C9}" name="TOTAL"/>
    <tableColumn id="36" xr3:uid="{783B0103-6DBD-49E5-A04C-20387076A54C}" name="Servicio de 0-6"/>
    <tableColumn id="37" xr3:uid="{1A8158D6-CE9B-410D-987B-28726E89D1AE}" name="Aula Integrada"/>
    <tableColumn id="42" xr3:uid="{AFD0C80D-CB30-4603-8D34-FF7F93EEAD11}" name="Columna1" dataDxfId="3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>
    <tabColor rgb="FFFFC000"/>
  </sheetPr>
  <dimension ref="A1:H493"/>
  <sheetViews>
    <sheetView topLeftCell="A4" zoomScale="90" zoomScaleNormal="90" workbookViewId="0">
      <selection activeCell="C16" sqref="C16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6384" width="11.44140625" style="5"/>
  </cols>
  <sheetData>
    <row r="1" spans="1:8" ht="14.4" x14ac:dyDescent="0.3">
      <c r="A1" s="1" t="s">
        <v>139</v>
      </c>
      <c r="B1" s="2" t="s">
        <v>1681</v>
      </c>
      <c r="C1" s="2"/>
      <c r="D1" s="2" t="s">
        <v>1681</v>
      </c>
      <c r="E1" s="1" t="s">
        <v>139</v>
      </c>
      <c r="H1" s="5" t="s">
        <v>136</v>
      </c>
    </row>
    <row r="2" spans="1:8" ht="13.8" x14ac:dyDescent="0.3">
      <c r="A2" s="3">
        <v>10101</v>
      </c>
      <c r="B2" s="3" t="s">
        <v>1174</v>
      </c>
      <c r="C2" s="3"/>
      <c r="D2" s="3" t="s">
        <v>1174</v>
      </c>
      <c r="E2" s="3">
        <v>10101</v>
      </c>
      <c r="H2" s="5" t="s">
        <v>137</v>
      </c>
    </row>
    <row r="3" spans="1:8" ht="13.8" x14ac:dyDescent="0.3">
      <c r="A3" s="3">
        <v>10102</v>
      </c>
      <c r="B3" s="3" t="s">
        <v>1241</v>
      </c>
      <c r="C3" s="3"/>
      <c r="D3" s="3" t="s">
        <v>1241</v>
      </c>
      <c r="E3" s="3">
        <v>10102</v>
      </c>
    </row>
    <row r="4" spans="1:8" ht="13.8" x14ac:dyDescent="0.3">
      <c r="A4" s="3">
        <v>10103</v>
      </c>
      <c r="B4" s="3" t="s">
        <v>1301</v>
      </c>
      <c r="C4" s="3"/>
      <c r="D4" s="3" t="s">
        <v>1301</v>
      </c>
      <c r="E4" s="3">
        <v>10103</v>
      </c>
    </row>
    <row r="5" spans="1:8" ht="13.8" x14ac:dyDescent="0.3">
      <c r="A5" s="3">
        <v>10104</v>
      </c>
      <c r="B5" s="3" t="s">
        <v>1360</v>
      </c>
      <c r="C5" s="3"/>
      <c r="D5" s="3" t="s">
        <v>1360</v>
      </c>
      <c r="E5" s="3">
        <v>10104</v>
      </c>
      <c r="H5" s="5" t="s">
        <v>140</v>
      </c>
    </row>
    <row r="6" spans="1:8" ht="13.8" x14ac:dyDescent="0.3">
      <c r="A6" s="3">
        <v>10105</v>
      </c>
      <c r="B6" s="3" t="s">
        <v>1413</v>
      </c>
      <c r="C6" s="3"/>
      <c r="D6" s="3" t="s">
        <v>1413</v>
      </c>
      <c r="E6" s="3">
        <v>10105</v>
      </c>
      <c r="H6" s="5" t="s">
        <v>750</v>
      </c>
    </row>
    <row r="7" spans="1:8" ht="13.8" x14ac:dyDescent="0.3">
      <c r="A7" s="3">
        <v>10106</v>
      </c>
      <c r="B7" s="3" t="s">
        <v>1456</v>
      </c>
      <c r="C7" s="3"/>
      <c r="D7" s="3" t="s">
        <v>1456</v>
      </c>
      <c r="E7" s="3">
        <v>10106</v>
      </c>
      <c r="H7" s="5" t="s">
        <v>141</v>
      </c>
    </row>
    <row r="8" spans="1:8" ht="13.8" x14ac:dyDescent="0.3">
      <c r="A8" s="3">
        <v>10107</v>
      </c>
      <c r="B8" s="3" t="s">
        <v>1481</v>
      </c>
      <c r="C8" s="3"/>
      <c r="D8" s="3" t="s">
        <v>1481</v>
      </c>
      <c r="E8" s="3">
        <v>10107</v>
      </c>
    </row>
    <row r="9" spans="1:8" ht="13.8" x14ac:dyDescent="0.3">
      <c r="A9" s="3">
        <v>10108</v>
      </c>
      <c r="B9" s="3" t="s">
        <v>1502</v>
      </c>
      <c r="C9" s="3"/>
      <c r="D9" s="3" t="s">
        <v>1502</v>
      </c>
      <c r="E9" s="3">
        <v>10108</v>
      </c>
    </row>
    <row r="10" spans="1:8" ht="13.8" x14ac:dyDescent="0.3">
      <c r="A10" s="3">
        <v>10109</v>
      </c>
      <c r="B10" s="3" t="s">
        <v>1518</v>
      </c>
      <c r="C10" s="3"/>
      <c r="D10" s="3" t="s">
        <v>1518</v>
      </c>
      <c r="E10" s="3">
        <v>10109</v>
      </c>
    </row>
    <row r="11" spans="1:8" ht="13.8" x14ac:dyDescent="0.3">
      <c r="A11" s="3">
        <v>10110</v>
      </c>
      <c r="B11" s="3" t="s">
        <v>1526</v>
      </c>
      <c r="C11" s="3"/>
      <c r="D11" s="3" t="s">
        <v>1526</v>
      </c>
      <c r="E11" s="3">
        <v>10110</v>
      </c>
    </row>
    <row r="12" spans="1:8" ht="13.8" x14ac:dyDescent="0.3">
      <c r="A12" s="3">
        <v>10111</v>
      </c>
      <c r="B12" s="3" t="s">
        <v>1534</v>
      </c>
      <c r="C12" s="3"/>
      <c r="D12" s="3" t="s">
        <v>1534</v>
      </c>
      <c r="E12" s="3">
        <v>10111</v>
      </c>
    </row>
    <row r="13" spans="1:8" ht="13.8" x14ac:dyDescent="0.3">
      <c r="A13" s="3">
        <v>10201</v>
      </c>
      <c r="B13" s="3" t="s">
        <v>1181</v>
      </c>
      <c r="C13" s="3"/>
      <c r="D13" s="3" t="s">
        <v>1181</v>
      </c>
      <c r="E13" s="3">
        <v>10201</v>
      </c>
    </row>
    <row r="14" spans="1:8" ht="13.8" x14ac:dyDescent="0.3">
      <c r="A14" s="3">
        <v>10202</v>
      </c>
      <c r="B14" s="3" t="s">
        <v>1248</v>
      </c>
      <c r="C14" s="3"/>
      <c r="D14" s="3" t="s">
        <v>1248</v>
      </c>
      <c r="E14" s="3">
        <v>10202</v>
      </c>
    </row>
    <row r="15" spans="1:8" ht="13.8" x14ac:dyDescent="0.3">
      <c r="A15" s="3">
        <v>10203</v>
      </c>
      <c r="B15" s="3" t="s">
        <v>1308</v>
      </c>
      <c r="C15" s="3"/>
      <c r="D15" s="3" t="s">
        <v>1308</v>
      </c>
      <c r="E15" s="3">
        <v>10203</v>
      </c>
    </row>
    <row r="16" spans="1:8" ht="13.8" x14ac:dyDescent="0.3">
      <c r="A16" s="3">
        <v>10301</v>
      </c>
      <c r="B16" s="3" t="s">
        <v>1188</v>
      </c>
      <c r="C16" s="3"/>
      <c r="D16" s="3" t="s">
        <v>1188</v>
      </c>
      <c r="E16" s="3">
        <v>10301</v>
      </c>
    </row>
    <row r="17" spans="1:5" ht="13.8" x14ac:dyDescent="0.3">
      <c r="A17" s="3">
        <v>10302</v>
      </c>
      <c r="B17" s="3" t="s">
        <v>1255</v>
      </c>
      <c r="C17" s="3"/>
      <c r="D17" s="3" t="s">
        <v>1255</v>
      </c>
      <c r="E17" s="3">
        <v>10302</v>
      </c>
    </row>
    <row r="18" spans="1:5" ht="13.8" x14ac:dyDescent="0.3">
      <c r="A18" s="3">
        <v>10303</v>
      </c>
      <c r="B18" s="3" t="s">
        <v>1314</v>
      </c>
      <c r="C18" s="3"/>
      <c r="D18" s="3" t="s">
        <v>1314</v>
      </c>
      <c r="E18" s="3">
        <v>10303</v>
      </c>
    </row>
    <row r="19" spans="1:5" ht="13.8" x14ac:dyDescent="0.3">
      <c r="A19" s="3">
        <v>10304</v>
      </c>
      <c r="B19" s="3" t="s">
        <v>1371</v>
      </c>
      <c r="C19" s="3"/>
      <c r="D19" s="3" t="s">
        <v>1371</v>
      </c>
      <c r="E19" s="3">
        <v>10304</v>
      </c>
    </row>
    <row r="20" spans="1:5" ht="13.8" x14ac:dyDescent="0.3">
      <c r="A20" s="3">
        <v>10305</v>
      </c>
      <c r="B20" s="3" t="s">
        <v>1424</v>
      </c>
      <c r="C20" s="3"/>
      <c r="D20" s="3" t="s">
        <v>1424</v>
      </c>
      <c r="E20" s="3">
        <v>10305</v>
      </c>
    </row>
    <row r="21" spans="1:5" ht="13.8" x14ac:dyDescent="0.3">
      <c r="A21" s="3">
        <v>10306</v>
      </c>
      <c r="B21" s="3" t="s">
        <v>1464</v>
      </c>
      <c r="C21" s="3"/>
      <c r="D21" s="3" t="s">
        <v>1464</v>
      </c>
      <c r="E21" s="3">
        <v>10306</v>
      </c>
    </row>
    <row r="22" spans="1:5" ht="13.8" x14ac:dyDescent="0.3">
      <c r="A22" s="3">
        <v>10307</v>
      </c>
      <c r="B22" s="3" t="s">
        <v>1487</v>
      </c>
      <c r="C22" s="3"/>
      <c r="D22" s="3" t="s">
        <v>1487</v>
      </c>
      <c r="E22" s="3">
        <v>10307</v>
      </c>
    </row>
    <row r="23" spans="1:5" ht="13.8" x14ac:dyDescent="0.3">
      <c r="A23" s="3">
        <v>10308</v>
      </c>
      <c r="B23" s="3" t="s">
        <v>1507</v>
      </c>
      <c r="C23" s="3"/>
      <c r="D23" s="3" t="s">
        <v>1507</v>
      </c>
      <c r="E23" s="3">
        <v>10308</v>
      </c>
    </row>
    <row r="24" spans="1:5" ht="13.8" x14ac:dyDescent="0.3">
      <c r="A24" s="3">
        <v>10309</v>
      </c>
      <c r="B24" s="3" t="s">
        <v>1521</v>
      </c>
      <c r="C24" s="3"/>
      <c r="D24" s="3" t="s">
        <v>1521</v>
      </c>
      <c r="E24" s="3">
        <v>10309</v>
      </c>
    </row>
    <row r="25" spans="1:5" ht="13.8" x14ac:dyDescent="0.3">
      <c r="A25" s="3">
        <v>10310</v>
      </c>
      <c r="B25" s="3" t="s">
        <v>1531</v>
      </c>
      <c r="C25" s="3"/>
      <c r="D25" s="3" t="s">
        <v>1531</v>
      </c>
      <c r="E25" s="3">
        <v>10310</v>
      </c>
    </row>
    <row r="26" spans="1:5" ht="13.8" x14ac:dyDescent="0.3">
      <c r="A26" s="3">
        <v>10311</v>
      </c>
      <c r="B26" s="3" t="s">
        <v>1539</v>
      </c>
      <c r="C26" s="3"/>
      <c r="D26" s="3" t="s">
        <v>1539</v>
      </c>
      <c r="E26" s="3">
        <v>10311</v>
      </c>
    </row>
    <row r="27" spans="1:5" ht="13.8" x14ac:dyDescent="0.3">
      <c r="A27" s="3">
        <v>10312</v>
      </c>
      <c r="B27" s="3" t="s">
        <v>1545</v>
      </c>
      <c r="C27" s="3"/>
      <c r="D27" s="3" t="s">
        <v>1545</v>
      </c>
      <c r="E27" s="3">
        <v>10312</v>
      </c>
    </row>
    <row r="28" spans="1:5" ht="13.8" x14ac:dyDescent="0.3">
      <c r="A28" s="3">
        <v>10313</v>
      </c>
      <c r="B28" s="3" t="s">
        <v>1549</v>
      </c>
      <c r="C28" s="3"/>
      <c r="D28" s="3" t="s">
        <v>1549</v>
      </c>
      <c r="E28" s="3">
        <v>10313</v>
      </c>
    </row>
    <row r="29" spans="1:5" ht="13.8" x14ac:dyDescent="0.3">
      <c r="A29" s="3">
        <v>10401</v>
      </c>
      <c r="B29" s="3" t="s">
        <v>1195</v>
      </c>
      <c r="C29" s="3"/>
      <c r="D29" s="3" t="s">
        <v>1195</v>
      </c>
      <c r="E29" s="3">
        <v>10401</v>
      </c>
    </row>
    <row r="30" spans="1:5" ht="13.8" x14ac:dyDescent="0.3">
      <c r="A30" s="3">
        <v>10402</v>
      </c>
      <c r="B30" s="3" t="s">
        <v>1262</v>
      </c>
      <c r="C30" s="3"/>
      <c r="D30" s="3" t="s">
        <v>1262</v>
      </c>
      <c r="E30" s="3">
        <v>10402</v>
      </c>
    </row>
    <row r="31" spans="1:5" ht="13.8" x14ac:dyDescent="0.3">
      <c r="A31" s="3">
        <v>10403</v>
      </c>
      <c r="B31" s="3" t="s">
        <v>1321</v>
      </c>
      <c r="C31" s="3"/>
      <c r="D31" s="3" t="s">
        <v>1321</v>
      </c>
      <c r="E31" s="3">
        <v>10403</v>
      </c>
    </row>
    <row r="32" spans="1:5" ht="13.8" x14ac:dyDescent="0.3">
      <c r="A32" s="3">
        <v>10404</v>
      </c>
      <c r="B32" s="3" t="s">
        <v>1378</v>
      </c>
      <c r="C32" s="3"/>
      <c r="D32" s="3" t="s">
        <v>1378</v>
      </c>
      <c r="E32" s="3">
        <v>10404</v>
      </c>
    </row>
    <row r="33" spans="1:5" ht="13.8" x14ac:dyDescent="0.3">
      <c r="A33" s="3">
        <v>10405</v>
      </c>
      <c r="B33" s="3" t="s">
        <v>1430</v>
      </c>
      <c r="C33" s="3"/>
      <c r="D33" s="3" t="s">
        <v>1430</v>
      </c>
      <c r="E33" s="3">
        <v>10405</v>
      </c>
    </row>
    <row r="34" spans="1:5" ht="13.8" x14ac:dyDescent="0.3">
      <c r="A34" s="3">
        <v>10406</v>
      </c>
      <c r="B34" s="3" t="s">
        <v>2021</v>
      </c>
      <c r="C34" s="3"/>
      <c r="D34" s="3" t="s">
        <v>2021</v>
      </c>
      <c r="E34" s="3">
        <v>10406</v>
      </c>
    </row>
    <row r="35" spans="1:5" ht="13.8" x14ac:dyDescent="0.3">
      <c r="A35" s="3">
        <v>10407</v>
      </c>
      <c r="B35" s="3" t="s">
        <v>1494</v>
      </c>
      <c r="C35" s="3"/>
      <c r="D35" s="3" t="s">
        <v>1494</v>
      </c>
      <c r="E35" s="3">
        <v>10407</v>
      </c>
    </row>
    <row r="36" spans="1:5" ht="13.8" x14ac:dyDescent="0.3">
      <c r="A36" s="3">
        <v>10408</v>
      </c>
      <c r="B36" s="3" t="s">
        <v>1513</v>
      </c>
      <c r="C36" s="3"/>
      <c r="D36" s="3" t="s">
        <v>1513</v>
      </c>
      <c r="E36" s="3">
        <v>10408</v>
      </c>
    </row>
    <row r="37" spans="1:5" ht="13.8" x14ac:dyDescent="0.3">
      <c r="A37" s="3">
        <v>10409</v>
      </c>
      <c r="B37" s="3" t="s">
        <v>1524</v>
      </c>
      <c r="C37" s="3"/>
      <c r="D37" s="3" t="s">
        <v>1524</v>
      </c>
      <c r="E37" s="3">
        <v>10409</v>
      </c>
    </row>
    <row r="38" spans="1:5" ht="13.8" x14ac:dyDescent="0.3">
      <c r="A38" s="3">
        <v>10501</v>
      </c>
      <c r="B38" s="3" t="s">
        <v>1202</v>
      </c>
      <c r="C38" s="3"/>
      <c r="D38" s="3" t="s">
        <v>1202</v>
      </c>
      <c r="E38" s="3">
        <v>10501</v>
      </c>
    </row>
    <row r="39" spans="1:5" ht="13.8" x14ac:dyDescent="0.3">
      <c r="A39" s="3">
        <v>10502</v>
      </c>
      <c r="B39" s="3" t="s">
        <v>1267</v>
      </c>
      <c r="C39" s="3"/>
      <c r="D39" s="3" t="s">
        <v>1267</v>
      </c>
      <c r="E39" s="3">
        <v>10502</v>
      </c>
    </row>
    <row r="40" spans="1:5" ht="13.8" x14ac:dyDescent="0.3">
      <c r="A40" s="3">
        <v>10503</v>
      </c>
      <c r="B40" s="3" t="s">
        <v>1328</v>
      </c>
      <c r="C40" s="3"/>
      <c r="D40" s="3" t="s">
        <v>1328</v>
      </c>
      <c r="E40" s="3">
        <v>10503</v>
      </c>
    </row>
    <row r="41" spans="1:5" ht="13.8" x14ac:dyDescent="0.3">
      <c r="A41" s="3">
        <v>10601</v>
      </c>
      <c r="B41" s="3" t="s">
        <v>1209</v>
      </c>
      <c r="C41" s="3"/>
      <c r="D41" s="3" t="s">
        <v>1209</v>
      </c>
      <c r="E41" s="3">
        <v>10601</v>
      </c>
    </row>
    <row r="42" spans="1:5" ht="13.8" x14ac:dyDescent="0.3">
      <c r="A42" s="3">
        <v>10602</v>
      </c>
      <c r="B42" s="3" t="s">
        <v>1274</v>
      </c>
      <c r="C42" s="3"/>
      <c r="D42" s="3" t="s">
        <v>1274</v>
      </c>
      <c r="E42" s="3">
        <v>10602</v>
      </c>
    </row>
    <row r="43" spans="1:5" ht="13.8" x14ac:dyDescent="0.3">
      <c r="A43" s="3">
        <v>10603</v>
      </c>
      <c r="B43" s="3" t="s">
        <v>1335</v>
      </c>
      <c r="C43" s="3"/>
      <c r="D43" s="3" t="s">
        <v>1335</v>
      </c>
      <c r="E43" s="3">
        <v>10603</v>
      </c>
    </row>
    <row r="44" spans="1:5" ht="13.8" x14ac:dyDescent="0.3">
      <c r="A44" s="3">
        <v>10604</v>
      </c>
      <c r="B44" s="3" t="s">
        <v>1387</v>
      </c>
      <c r="C44" s="3"/>
      <c r="D44" s="3" t="s">
        <v>1387</v>
      </c>
      <c r="E44" s="3">
        <v>10604</v>
      </c>
    </row>
    <row r="45" spans="1:5" ht="13.8" x14ac:dyDescent="0.3">
      <c r="A45" s="3">
        <v>10605</v>
      </c>
      <c r="B45" s="3" t="s">
        <v>1436</v>
      </c>
      <c r="C45" s="3"/>
      <c r="D45" s="3" t="s">
        <v>1436</v>
      </c>
      <c r="E45" s="3">
        <v>10605</v>
      </c>
    </row>
    <row r="46" spans="1:5" ht="13.8" x14ac:dyDescent="0.3">
      <c r="A46" s="3">
        <v>10606</v>
      </c>
      <c r="B46" s="3" t="s">
        <v>1472</v>
      </c>
      <c r="C46" s="3"/>
      <c r="D46" s="3" t="s">
        <v>1472</v>
      </c>
      <c r="E46" s="3">
        <v>10606</v>
      </c>
    </row>
    <row r="47" spans="1:5" ht="13.8" x14ac:dyDescent="0.3">
      <c r="A47" s="3">
        <v>10607</v>
      </c>
      <c r="B47" s="3" t="s">
        <v>1497</v>
      </c>
      <c r="C47" s="3"/>
      <c r="D47" s="3" t="s">
        <v>1497</v>
      </c>
      <c r="E47" s="3">
        <v>10607</v>
      </c>
    </row>
    <row r="48" spans="1:5" ht="13.8" x14ac:dyDescent="0.3">
      <c r="A48" s="3">
        <v>10701</v>
      </c>
      <c r="B48" s="3" t="s">
        <v>1215</v>
      </c>
      <c r="C48" s="3"/>
      <c r="D48" s="3" t="s">
        <v>1215</v>
      </c>
      <c r="E48" s="3">
        <v>10701</v>
      </c>
    </row>
    <row r="49" spans="1:5" ht="13.8" x14ac:dyDescent="0.3">
      <c r="A49" s="3">
        <v>10702</v>
      </c>
      <c r="B49" s="3" t="s">
        <v>1280</v>
      </c>
      <c r="C49" s="3"/>
      <c r="D49" s="3" t="s">
        <v>1280</v>
      </c>
      <c r="E49" s="3">
        <v>10702</v>
      </c>
    </row>
    <row r="50" spans="1:5" ht="13.8" x14ac:dyDescent="0.3">
      <c r="A50" s="3">
        <v>10703</v>
      </c>
      <c r="B50" s="3" t="s">
        <v>1341</v>
      </c>
      <c r="C50" s="3"/>
      <c r="D50" s="3" t="s">
        <v>1341</v>
      </c>
      <c r="E50" s="3">
        <v>10703</v>
      </c>
    </row>
    <row r="51" spans="1:5" ht="13.8" x14ac:dyDescent="0.3">
      <c r="A51" s="3">
        <v>10704</v>
      </c>
      <c r="B51" s="3" t="s">
        <v>1728</v>
      </c>
      <c r="C51" s="3"/>
      <c r="D51" s="3" t="s">
        <v>1728</v>
      </c>
      <c r="E51" s="3">
        <v>10704</v>
      </c>
    </row>
    <row r="52" spans="1:5" ht="13.8" x14ac:dyDescent="0.3">
      <c r="A52" s="3">
        <v>10705</v>
      </c>
      <c r="B52" s="3" t="s">
        <v>1440</v>
      </c>
      <c r="C52" s="3"/>
      <c r="D52" s="3" t="s">
        <v>1440</v>
      </c>
      <c r="E52" s="3">
        <v>10705</v>
      </c>
    </row>
    <row r="53" spans="1:5" ht="13.8" x14ac:dyDescent="0.3">
      <c r="A53" s="3">
        <v>10706</v>
      </c>
      <c r="B53" s="3" t="s">
        <v>1474</v>
      </c>
      <c r="C53" s="3"/>
      <c r="D53" s="3" t="s">
        <v>1474</v>
      </c>
      <c r="E53" s="3">
        <v>10706</v>
      </c>
    </row>
    <row r="54" spans="1:5" ht="13.8" x14ac:dyDescent="0.3">
      <c r="A54" s="3">
        <v>10707</v>
      </c>
      <c r="B54" s="3" t="s">
        <v>1498</v>
      </c>
      <c r="C54" s="3"/>
      <c r="D54" s="3" t="s">
        <v>1498</v>
      </c>
      <c r="E54" s="3">
        <v>10707</v>
      </c>
    </row>
    <row r="55" spans="1:5" ht="13.8" x14ac:dyDescent="0.3">
      <c r="A55" s="3">
        <v>10801</v>
      </c>
      <c r="B55" s="3" t="s">
        <v>1220</v>
      </c>
      <c r="C55" s="3"/>
      <c r="D55" s="3" t="s">
        <v>1220</v>
      </c>
      <c r="E55" s="3">
        <v>10801</v>
      </c>
    </row>
    <row r="56" spans="1:5" ht="13.8" x14ac:dyDescent="0.3">
      <c r="A56" s="3">
        <v>10802</v>
      </c>
      <c r="B56" s="3" t="s">
        <v>1729</v>
      </c>
      <c r="C56" s="3"/>
      <c r="D56" s="3" t="s">
        <v>1729</v>
      </c>
      <c r="E56" s="3">
        <v>10802</v>
      </c>
    </row>
    <row r="57" spans="1:5" ht="13.8" x14ac:dyDescent="0.3">
      <c r="A57" s="3">
        <v>10803</v>
      </c>
      <c r="B57" s="3" t="s">
        <v>1347</v>
      </c>
      <c r="C57" s="3"/>
      <c r="D57" s="3" t="s">
        <v>1347</v>
      </c>
      <c r="E57" s="3">
        <v>10803</v>
      </c>
    </row>
    <row r="58" spans="1:5" ht="13.8" x14ac:dyDescent="0.3">
      <c r="A58" s="3">
        <v>10804</v>
      </c>
      <c r="B58" s="3" t="s">
        <v>1396</v>
      </c>
      <c r="C58" s="3"/>
      <c r="D58" s="3" t="s">
        <v>1396</v>
      </c>
      <c r="E58" s="3">
        <v>10804</v>
      </c>
    </row>
    <row r="59" spans="1:5" ht="13.8" x14ac:dyDescent="0.3">
      <c r="A59" s="3">
        <v>10805</v>
      </c>
      <c r="B59" s="3" t="s">
        <v>1443</v>
      </c>
      <c r="C59" s="3"/>
      <c r="D59" s="3" t="s">
        <v>1443</v>
      </c>
      <c r="E59" s="3">
        <v>10805</v>
      </c>
    </row>
    <row r="60" spans="1:5" ht="13.8" x14ac:dyDescent="0.3">
      <c r="A60" s="3">
        <v>10806</v>
      </c>
      <c r="B60" s="3" t="s">
        <v>1476</v>
      </c>
      <c r="C60" s="3"/>
      <c r="D60" s="3" t="s">
        <v>1476</v>
      </c>
      <c r="E60" s="3">
        <v>10806</v>
      </c>
    </row>
    <row r="61" spans="1:5" ht="13.8" x14ac:dyDescent="0.3">
      <c r="A61" s="3">
        <v>10807</v>
      </c>
      <c r="B61" s="3" t="s">
        <v>1499</v>
      </c>
      <c r="C61" s="3"/>
      <c r="D61" s="3" t="s">
        <v>1499</v>
      </c>
      <c r="E61" s="3">
        <v>10807</v>
      </c>
    </row>
    <row r="62" spans="1:5" ht="13.8" x14ac:dyDescent="0.3">
      <c r="A62" s="3">
        <v>10901</v>
      </c>
      <c r="B62" s="3" t="s">
        <v>1225</v>
      </c>
      <c r="C62" s="3"/>
      <c r="D62" s="3" t="s">
        <v>1225</v>
      </c>
      <c r="E62" s="3">
        <v>10901</v>
      </c>
    </row>
    <row r="63" spans="1:5" ht="13.8" x14ac:dyDescent="0.3">
      <c r="A63" s="3">
        <v>10902</v>
      </c>
      <c r="B63" s="3" t="s">
        <v>1288</v>
      </c>
      <c r="C63" s="3"/>
      <c r="D63" s="3" t="s">
        <v>1288</v>
      </c>
      <c r="E63" s="3">
        <v>10902</v>
      </c>
    </row>
    <row r="64" spans="1:5" ht="13.8" x14ac:dyDescent="0.3">
      <c r="A64" s="3">
        <v>10903</v>
      </c>
      <c r="B64" s="3" t="s">
        <v>1352</v>
      </c>
      <c r="C64" s="3"/>
      <c r="D64" s="3" t="s">
        <v>1352</v>
      </c>
      <c r="E64" s="3">
        <v>10903</v>
      </c>
    </row>
    <row r="65" spans="1:5" ht="13.8" x14ac:dyDescent="0.3">
      <c r="A65" s="3">
        <v>10904</v>
      </c>
      <c r="B65" s="3" t="s">
        <v>1401</v>
      </c>
      <c r="C65" s="3"/>
      <c r="D65" s="3" t="s">
        <v>1401</v>
      </c>
      <c r="E65" s="3">
        <v>10904</v>
      </c>
    </row>
    <row r="66" spans="1:5" ht="13.8" x14ac:dyDescent="0.3">
      <c r="A66" s="3">
        <v>10905</v>
      </c>
      <c r="B66" s="3" t="s">
        <v>1446</v>
      </c>
      <c r="C66" s="3"/>
      <c r="D66" s="3" t="s">
        <v>1446</v>
      </c>
      <c r="E66" s="3">
        <v>10905</v>
      </c>
    </row>
    <row r="67" spans="1:5" ht="13.8" x14ac:dyDescent="0.3">
      <c r="A67" s="3">
        <v>10906</v>
      </c>
      <c r="B67" s="3" t="s">
        <v>1477</v>
      </c>
      <c r="C67" s="3"/>
      <c r="D67" s="3" t="s">
        <v>1477</v>
      </c>
      <c r="E67" s="3">
        <v>10906</v>
      </c>
    </row>
    <row r="68" spans="1:5" ht="13.8" x14ac:dyDescent="0.3">
      <c r="A68" s="3">
        <v>11001</v>
      </c>
      <c r="B68" s="3" t="s">
        <v>1230</v>
      </c>
      <c r="C68" s="3"/>
      <c r="D68" s="3" t="s">
        <v>1230</v>
      </c>
      <c r="E68" s="3">
        <v>11001</v>
      </c>
    </row>
    <row r="69" spans="1:5" ht="13.8" x14ac:dyDescent="0.3">
      <c r="A69" s="3">
        <v>11002</v>
      </c>
      <c r="B69" s="3" t="s">
        <v>1290</v>
      </c>
      <c r="C69" s="3"/>
      <c r="D69" s="3" t="s">
        <v>1290</v>
      </c>
      <c r="E69" s="3">
        <v>11002</v>
      </c>
    </row>
    <row r="70" spans="1:5" ht="13.8" x14ac:dyDescent="0.3">
      <c r="A70" s="3">
        <v>11003</v>
      </c>
      <c r="B70" s="3" t="s">
        <v>1354</v>
      </c>
      <c r="C70" s="3"/>
      <c r="D70" s="3" t="s">
        <v>1354</v>
      </c>
      <c r="E70" s="3">
        <v>11003</v>
      </c>
    </row>
    <row r="71" spans="1:5" ht="13.8" x14ac:dyDescent="0.3">
      <c r="A71" s="3">
        <v>11004</v>
      </c>
      <c r="B71" s="3" t="s">
        <v>1404</v>
      </c>
      <c r="C71" s="3"/>
      <c r="D71" s="3" t="s">
        <v>1404</v>
      </c>
      <c r="E71" s="3">
        <v>11004</v>
      </c>
    </row>
    <row r="72" spans="1:5" ht="13.8" x14ac:dyDescent="0.3">
      <c r="A72" s="4">
        <v>11005</v>
      </c>
      <c r="B72" s="3" t="s">
        <v>1448</v>
      </c>
      <c r="C72" s="3"/>
      <c r="D72" s="3" t="s">
        <v>1448</v>
      </c>
      <c r="E72" s="4">
        <v>11005</v>
      </c>
    </row>
    <row r="73" spans="1:5" ht="13.8" x14ac:dyDescent="0.3">
      <c r="A73" s="3">
        <v>11101</v>
      </c>
      <c r="B73" s="3" t="s">
        <v>1235</v>
      </c>
      <c r="C73" s="3"/>
      <c r="D73" s="3" t="s">
        <v>1235</v>
      </c>
      <c r="E73" s="3">
        <v>11101</v>
      </c>
    </row>
    <row r="74" spans="1:5" ht="13.8" x14ac:dyDescent="0.3">
      <c r="A74" s="3">
        <v>11102</v>
      </c>
      <c r="B74" s="3" t="s">
        <v>1295</v>
      </c>
      <c r="C74" s="3"/>
      <c r="D74" s="3" t="s">
        <v>1295</v>
      </c>
      <c r="E74" s="3">
        <v>11102</v>
      </c>
    </row>
    <row r="75" spans="1:5" ht="13.8" x14ac:dyDescent="0.3">
      <c r="A75" s="3">
        <v>11103</v>
      </c>
      <c r="B75" s="3" t="s">
        <v>1357</v>
      </c>
      <c r="C75" s="3"/>
      <c r="D75" s="3" t="s">
        <v>1357</v>
      </c>
      <c r="E75" s="3">
        <v>11103</v>
      </c>
    </row>
    <row r="76" spans="1:5" ht="13.8" x14ac:dyDescent="0.3">
      <c r="A76" s="3">
        <v>11104</v>
      </c>
      <c r="B76" s="3" t="s">
        <v>1408</v>
      </c>
      <c r="C76" s="3"/>
      <c r="D76" s="3" t="s">
        <v>1408</v>
      </c>
      <c r="E76" s="3">
        <v>11104</v>
      </c>
    </row>
    <row r="77" spans="1:5" ht="13.8" x14ac:dyDescent="0.3">
      <c r="A77" s="3">
        <v>11105</v>
      </c>
      <c r="B77" s="3" t="s">
        <v>1451</v>
      </c>
      <c r="C77" s="3"/>
      <c r="D77" s="3" t="s">
        <v>1451</v>
      </c>
      <c r="E77" s="3">
        <v>11105</v>
      </c>
    </row>
    <row r="78" spans="1:5" ht="13.8" x14ac:dyDescent="0.3">
      <c r="A78" s="3">
        <v>11201</v>
      </c>
      <c r="B78" s="3" t="s">
        <v>1239</v>
      </c>
      <c r="C78" s="3"/>
      <c r="D78" s="3" t="s">
        <v>1239</v>
      </c>
      <c r="E78" s="3">
        <v>11201</v>
      </c>
    </row>
    <row r="79" spans="1:5" ht="13.8" x14ac:dyDescent="0.3">
      <c r="A79" s="3">
        <v>11202</v>
      </c>
      <c r="B79" s="3" t="s">
        <v>1299</v>
      </c>
      <c r="C79" s="3"/>
      <c r="D79" s="3" t="s">
        <v>1299</v>
      </c>
      <c r="E79" s="3">
        <v>11202</v>
      </c>
    </row>
    <row r="80" spans="1:5" ht="13.8" x14ac:dyDescent="0.3">
      <c r="A80" s="3">
        <v>11203</v>
      </c>
      <c r="B80" s="3" t="s">
        <v>1358</v>
      </c>
      <c r="C80" s="3"/>
      <c r="D80" s="3" t="s">
        <v>1358</v>
      </c>
      <c r="E80" s="3">
        <v>11203</v>
      </c>
    </row>
    <row r="81" spans="1:5" ht="13.8" x14ac:dyDescent="0.3">
      <c r="A81" s="3">
        <v>11204</v>
      </c>
      <c r="B81" s="3" t="s">
        <v>1411</v>
      </c>
      <c r="C81" s="3"/>
      <c r="D81" s="3" t="s">
        <v>1411</v>
      </c>
      <c r="E81" s="3">
        <v>11204</v>
      </c>
    </row>
    <row r="82" spans="1:5" ht="13.8" x14ac:dyDescent="0.3">
      <c r="A82" s="3">
        <v>11205</v>
      </c>
      <c r="B82" s="3" t="s">
        <v>1454</v>
      </c>
      <c r="C82" s="3"/>
      <c r="D82" s="3" t="s">
        <v>1454</v>
      </c>
      <c r="E82" s="3">
        <v>11205</v>
      </c>
    </row>
    <row r="83" spans="1:5" ht="13.8" x14ac:dyDescent="0.3">
      <c r="A83" s="3">
        <v>11301</v>
      </c>
      <c r="B83" s="3" t="s">
        <v>1730</v>
      </c>
      <c r="C83" s="3"/>
      <c r="D83" s="3" t="s">
        <v>1730</v>
      </c>
      <c r="E83" s="3">
        <v>11301</v>
      </c>
    </row>
    <row r="84" spans="1:5" ht="13.8" x14ac:dyDescent="0.3">
      <c r="A84" s="3">
        <v>11302</v>
      </c>
      <c r="B84" s="3" t="s">
        <v>1731</v>
      </c>
      <c r="C84" s="3"/>
      <c r="D84" s="3" t="s">
        <v>1731</v>
      </c>
      <c r="E84" s="3">
        <v>11302</v>
      </c>
    </row>
    <row r="85" spans="1:5" ht="13.8" x14ac:dyDescent="0.3">
      <c r="A85" s="3">
        <v>11303</v>
      </c>
      <c r="B85" s="3" t="s">
        <v>1556</v>
      </c>
      <c r="C85" s="3"/>
      <c r="D85" s="3" t="s">
        <v>1556</v>
      </c>
      <c r="E85" s="3">
        <v>11303</v>
      </c>
    </row>
    <row r="86" spans="1:5" ht="13.8" x14ac:dyDescent="0.3">
      <c r="A86" s="3">
        <v>11304</v>
      </c>
      <c r="B86" s="3" t="s">
        <v>1557</v>
      </c>
      <c r="C86" s="3"/>
      <c r="D86" s="3" t="s">
        <v>1557</v>
      </c>
      <c r="E86" s="3">
        <v>11304</v>
      </c>
    </row>
    <row r="87" spans="1:5" ht="13.8" x14ac:dyDescent="0.3">
      <c r="A87" s="3">
        <v>11305</v>
      </c>
      <c r="B87" s="3" t="s">
        <v>1558</v>
      </c>
      <c r="C87" s="3"/>
      <c r="D87" s="3" t="s">
        <v>1558</v>
      </c>
      <c r="E87" s="3">
        <v>11305</v>
      </c>
    </row>
    <row r="88" spans="1:5" ht="13.8" x14ac:dyDescent="0.3">
      <c r="A88" s="3">
        <v>11401</v>
      </c>
      <c r="B88" s="3" t="s">
        <v>1559</v>
      </c>
      <c r="C88" s="3"/>
      <c r="D88" s="3" t="s">
        <v>1559</v>
      </c>
      <c r="E88" s="3">
        <v>11401</v>
      </c>
    </row>
    <row r="89" spans="1:5" ht="13.8" x14ac:dyDescent="0.3">
      <c r="A89" s="3">
        <v>11402</v>
      </c>
      <c r="B89" s="3" t="s">
        <v>1560</v>
      </c>
      <c r="C89" s="3"/>
      <c r="D89" s="3" t="s">
        <v>1560</v>
      </c>
      <c r="E89" s="3">
        <v>11402</v>
      </c>
    </row>
    <row r="90" spans="1:5" ht="13.8" x14ac:dyDescent="0.3">
      <c r="A90" s="3">
        <v>11403</v>
      </c>
      <c r="B90" s="3" t="s">
        <v>1561</v>
      </c>
      <c r="C90" s="3"/>
      <c r="D90" s="3" t="s">
        <v>1561</v>
      </c>
      <c r="E90" s="3">
        <v>11403</v>
      </c>
    </row>
    <row r="91" spans="1:5" ht="13.8" x14ac:dyDescent="0.3">
      <c r="A91" s="3">
        <v>11501</v>
      </c>
      <c r="B91" s="3" t="s">
        <v>1562</v>
      </c>
      <c r="C91" s="3"/>
      <c r="D91" s="3" t="s">
        <v>1562</v>
      </c>
      <c r="E91" s="3">
        <v>11501</v>
      </c>
    </row>
    <row r="92" spans="1:5" ht="13.8" x14ac:dyDescent="0.3">
      <c r="A92" s="3">
        <v>11502</v>
      </c>
      <c r="B92" s="3" t="s">
        <v>1563</v>
      </c>
      <c r="C92" s="3"/>
      <c r="D92" s="3" t="s">
        <v>1563</v>
      </c>
      <c r="E92" s="3">
        <v>11502</v>
      </c>
    </row>
    <row r="93" spans="1:5" ht="13.8" x14ac:dyDescent="0.3">
      <c r="A93" s="3">
        <v>11503</v>
      </c>
      <c r="B93" s="3" t="s">
        <v>1564</v>
      </c>
      <c r="C93" s="3"/>
      <c r="D93" s="3" t="s">
        <v>1564</v>
      </c>
      <c r="E93" s="3">
        <v>11503</v>
      </c>
    </row>
    <row r="94" spans="1:5" ht="13.8" x14ac:dyDescent="0.3">
      <c r="A94" s="3">
        <v>11504</v>
      </c>
      <c r="B94" s="3" t="s">
        <v>1565</v>
      </c>
      <c r="C94" s="3"/>
      <c r="D94" s="3" t="s">
        <v>1565</v>
      </c>
      <c r="E94" s="3">
        <v>11504</v>
      </c>
    </row>
    <row r="95" spans="1:5" ht="13.8" x14ac:dyDescent="0.3">
      <c r="A95" s="3">
        <v>11601</v>
      </c>
      <c r="B95" s="3" t="s">
        <v>1566</v>
      </c>
      <c r="C95" s="3"/>
      <c r="D95" s="3" t="s">
        <v>1566</v>
      </c>
      <c r="E95" s="3">
        <v>11601</v>
      </c>
    </row>
    <row r="96" spans="1:5" ht="13.8" x14ac:dyDescent="0.3">
      <c r="A96" s="3">
        <v>11602</v>
      </c>
      <c r="B96" s="3" t="s">
        <v>1567</v>
      </c>
      <c r="C96" s="3"/>
      <c r="D96" s="3" t="s">
        <v>1567</v>
      </c>
      <c r="E96" s="3">
        <v>11602</v>
      </c>
    </row>
    <row r="97" spans="1:5" ht="13.8" x14ac:dyDescent="0.3">
      <c r="A97" s="3">
        <v>11603</v>
      </c>
      <c r="B97" s="3" t="s">
        <v>1568</v>
      </c>
      <c r="C97" s="3"/>
      <c r="D97" s="3" t="s">
        <v>1568</v>
      </c>
      <c r="E97" s="3">
        <v>11603</v>
      </c>
    </row>
    <row r="98" spans="1:5" ht="13.8" x14ac:dyDescent="0.3">
      <c r="A98" s="3">
        <v>11604</v>
      </c>
      <c r="B98" s="3" t="s">
        <v>1569</v>
      </c>
      <c r="C98" s="3"/>
      <c r="D98" s="3" t="s">
        <v>1569</v>
      </c>
      <c r="E98" s="3">
        <v>11604</v>
      </c>
    </row>
    <row r="99" spans="1:5" ht="13.8" x14ac:dyDescent="0.3">
      <c r="A99" s="3">
        <v>11605</v>
      </c>
      <c r="B99" s="3" t="s">
        <v>1570</v>
      </c>
      <c r="C99" s="3"/>
      <c r="D99" s="3" t="s">
        <v>1570</v>
      </c>
      <c r="E99" s="3">
        <v>11605</v>
      </c>
    </row>
    <row r="100" spans="1:5" ht="13.8" x14ac:dyDescent="0.3">
      <c r="A100" s="3">
        <v>11701</v>
      </c>
      <c r="B100" s="3" t="s">
        <v>1571</v>
      </c>
      <c r="C100" s="3"/>
      <c r="D100" s="3" t="s">
        <v>1571</v>
      </c>
      <c r="E100" s="3">
        <v>11701</v>
      </c>
    </row>
    <row r="101" spans="1:5" ht="13.8" x14ac:dyDescent="0.3">
      <c r="A101" s="3">
        <v>11702</v>
      </c>
      <c r="B101" s="3" t="s">
        <v>1572</v>
      </c>
      <c r="C101" s="3"/>
      <c r="D101" s="3" t="s">
        <v>1572</v>
      </c>
      <c r="E101" s="3">
        <v>11702</v>
      </c>
    </row>
    <row r="102" spans="1:5" ht="13.8" x14ac:dyDescent="0.3">
      <c r="A102" s="3">
        <v>11703</v>
      </c>
      <c r="B102" s="3" t="s">
        <v>1573</v>
      </c>
      <c r="C102" s="3"/>
      <c r="D102" s="3" t="s">
        <v>1573</v>
      </c>
      <c r="E102" s="3">
        <v>11703</v>
      </c>
    </row>
    <row r="103" spans="1:5" ht="13.8" x14ac:dyDescent="0.3">
      <c r="A103" s="3">
        <v>11801</v>
      </c>
      <c r="B103" s="3" t="s">
        <v>1574</v>
      </c>
      <c r="C103" s="3"/>
      <c r="D103" s="3" t="s">
        <v>1574</v>
      </c>
      <c r="E103" s="3">
        <v>11801</v>
      </c>
    </row>
    <row r="104" spans="1:5" ht="13.8" x14ac:dyDescent="0.3">
      <c r="A104" s="3">
        <v>11802</v>
      </c>
      <c r="B104" s="3" t="s">
        <v>1575</v>
      </c>
      <c r="C104" s="3"/>
      <c r="D104" s="3" t="s">
        <v>1575</v>
      </c>
      <c r="E104" s="3">
        <v>11802</v>
      </c>
    </row>
    <row r="105" spans="1:5" ht="13.8" x14ac:dyDescent="0.3">
      <c r="A105" s="3">
        <v>11803</v>
      </c>
      <c r="B105" s="3" t="s">
        <v>1576</v>
      </c>
      <c r="C105" s="3"/>
      <c r="D105" s="3" t="s">
        <v>1576</v>
      </c>
      <c r="E105" s="3">
        <v>11803</v>
      </c>
    </row>
    <row r="106" spans="1:5" ht="13.8" x14ac:dyDescent="0.3">
      <c r="A106" s="3">
        <v>11804</v>
      </c>
      <c r="B106" s="3" t="s">
        <v>1577</v>
      </c>
      <c r="C106" s="3"/>
      <c r="D106" s="3" t="s">
        <v>1577</v>
      </c>
      <c r="E106" s="3">
        <v>11804</v>
      </c>
    </row>
    <row r="107" spans="1:5" ht="13.8" x14ac:dyDescent="0.3">
      <c r="A107" s="3">
        <v>11901</v>
      </c>
      <c r="B107" s="3" t="s">
        <v>1732</v>
      </c>
      <c r="C107" s="3"/>
      <c r="D107" s="3" t="s">
        <v>1732</v>
      </c>
      <c r="E107" s="3">
        <v>11901</v>
      </c>
    </row>
    <row r="108" spans="1:5" ht="13.8" x14ac:dyDescent="0.3">
      <c r="A108" s="3">
        <v>11902</v>
      </c>
      <c r="B108" s="3" t="s">
        <v>1733</v>
      </c>
      <c r="C108" s="3"/>
      <c r="D108" s="3" t="s">
        <v>1733</v>
      </c>
      <c r="E108" s="3">
        <v>11902</v>
      </c>
    </row>
    <row r="109" spans="1:5" ht="13.8" x14ac:dyDescent="0.3">
      <c r="A109" s="3">
        <v>11903</v>
      </c>
      <c r="B109" s="3" t="s">
        <v>1578</v>
      </c>
      <c r="C109" s="3"/>
      <c r="D109" s="3" t="s">
        <v>1578</v>
      </c>
      <c r="E109" s="3">
        <v>11903</v>
      </c>
    </row>
    <row r="110" spans="1:5" ht="13.8" x14ac:dyDescent="0.3">
      <c r="A110" s="3">
        <v>11904</v>
      </c>
      <c r="B110" s="3" t="s">
        <v>1579</v>
      </c>
      <c r="C110" s="3"/>
      <c r="D110" s="3" t="s">
        <v>1579</v>
      </c>
      <c r="E110" s="3">
        <v>11904</v>
      </c>
    </row>
    <row r="111" spans="1:5" ht="13.8" x14ac:dyDescent="0.3">
      <c r="A111" s="3">
        <v>11905</v>
      </c>
      <c r="B111" s="3" t="s">
        <v>1580</v>
      </c>
      <c r="C111" s="3"/>
      <c r="D111" s="3" t="s">
        <v>1580</v>
      </c>
      <c r="E111" s="3">
        <v>11905</v>
      </c>
    </row>
    <row r="112" spans="1:5" ht="13.8" x14ac:dyDescent="0.3">
      <c r="A112" s="3">
        <v>11906</v>
      </c>
      <c r="B112" s="3" t="s">
        <v>1581</v>
      </c>
      <c r="C112" s="3"/>
      <c r="D112" s="3" t="s">
        <v>1581</v>
      </c>
      <c r="E112" s="3">
        <v>11906</v>
      </c>
    </row>
    <row r="113" spans="1:5" ht="13.8" x14ac:dyDescent="0.3">
      <c r="A113" s="3">
        <v>11907</v>
      </c>
      <c r="B113" s="3" t="s">
        <v>1582</v>
      </c>
      <c r="C113" s="3"/>
      <c r="D113" s="3" t="s">
        <v>1582</v>
      </c>
      <c r="E113" s="3">
        <v>11907</v>
      </c>
    </row>
    <row r="114" spans="1:5" ht="13.8" x14ac:dyDescent="0.3">
      <c r="A114" s="3">
        <v>11908</v>
      </c>
      <c r="B114" s="3" t="s">
        <v>1583</v>
      </c>
      <c r="C114" s="3"/>
      <c r="D114" s="3" t="s">
        <v>1583</v>
      </c>
      <c r="E114" s="3">
        <v>11908</v>
      </c>
    </row>
    <row r="115" spans="1:5" ht="13.8" x14ac:dyDescent="0.3">
      <c r="A115" s="3">
        <v>11909</v>
      </c>
      <c r="B115" s="3" t="s">
        <v>1584</v>
      </c>
      <c r="C115" s="3"/>
      <c r="D115" s="3" t="s">
        <v>1584</v>
      </c>
      <c r="E115" s="3">
        <v>11909</v>
      </c>
    </row>
    <row r="116" spans="1:5" ht="13.8" x14ac:dyDescent="0.3">
      <c r="A116" s="3">
        <v>11910</v>
      </c>
      <c r="B116" s="3" t="s">
        <v>1585</v>
      </c>
      <c r="C116" s="3"/>
      <c r="D116" s="3" t="s">
        <v>1585</v>
      </c>
      <c r="E116" s="3">
        <v>11910</v>
      </c>
    </row>
    <row r="117" spans="1:5" ht="13.8" x14ac:dyDescent="0.3">
      <c r="A117" s="3">
        <v>11911</v>
      </c>
      <c r="B117" s="3" t="s">
        <v>1586</v>
      </c>
      <c r="C117" s="3"/>
      <c r="D117" s="3" t="s">
        <v>1586</v>
      </c>
      <c r="E117" s="3">
        <v>11911</v>
      </c>
    </row>
    <row r="118" spans="1:5" ht="13.8" x14ac:dyDescent="0.3">
      <c r="A118" s="3">
        <v>11912</v>
      </c>
      <c r="B118" s="3" t="s">
        <v>1587</v>
      </c>
      <c r="C118" s="3"/>
      <c r="D118" s="3" t="s">
        <v>1587</v>
      </c>
      <c r="E118" s="3">
        <v>11912</v>
      </c>
    </row>
    <row r="119" spans="1:5" ht="13.8" x14ac:dyDescent="0.3">
      <c r="A119" s="3">
        <v>12001</v>
      </c>
      <c r="B119" s="3" t="s">
        <v>1734</v>
      </c>
      <c r="C119" s="3"/>
      <c r="D119" s="3" t="s">
        <v>1734</v>
      </c>
      <c r="E119" s="3">
        <v>12001</v>
      </c>
    </row>
    <row r="120" spans="1:5" ht="13.8" x14ac:dyDescent="0.3">
      <c r="A120" s="3">
        <v>12002</v>
      </c>
      <c r="B120" s="3" t="s">
        <v>1735</v>
      </c>
      <c r="C120" s="3"/>
      <c r="D120" s="3" t="s">
        <v>1735</v>
      </c>
      <c r="E120" s="3">
        <v>12002</v>
      </c>
    </row>
    <row r="121" spans="1:5" ht="13.8" x14ac:dyDescent="0.3">
      <c r="A121" s="3">
        <v>12003</v>
      </c>
      <c r="B121" s="3" t="s">
        <v>1736</v>
      </c>
      <c r="C121" s="3"/>
      <c r="D121" s="3" t="s">
        <v>1736</v>
      </c>
      <c r="E121" s="3">
        <v>12003</v>
      </c>
    </row>
    <row r="122" spans="1:5" ht="13.8" x14ac:dyDescent="0.3">
      <c r="A122" s="3">
        <v>12004</v>
      </c>
      <c r="B122" s="3" t="s">
        <v>1737</v>
      </c>
      <c r="C122" s="3"/>
      <c r="D122" s="3" t="s">
        <v>1737</v>
      </c>
      <c r="E122" s="3">
        <v>12004</v>
      </c>
    </row>
    <row r="123" spans="1:5" ht="13.8" x14ac:dyDescent="0.3">
      <c r="A123" s="3">
        <v>12005</v>
      </c>
      <c r="B123" s="3" t="s">
        <v>1738</v>
      </c>
      <c r="C123" s="3"/>
      <c r="D123" s="3" t="s">
        <v>1738</v>
      </c>
      <c r="E123" s="3">
        <v>12005</v>
      </c>
    </row>
    <row r="124" spans="1:5" ht="13.8" x14ac:dyDescent="0.3">
      <c r="A124" s="3">
        <v>12006</v>
      </c>
      <c r="B124" s="3" t="s">
        <v>1739</v>
      </c>
      <c r="C124" s="3"/>
      <c r="D124" s="3" t="s">
        <v>1739</v>
      </c>
      <c r="E124" s="3">
        <v>12006</v>
      </c>
    </row>
    <row r="125" spans="1:5" ht="13.8" x14ac:dyDescent="0.3">
      <c r="A125" s="3">
        <v>20101</v>
      </c>
      <c r="B125" s="3" t="s">
        <v>1175</v>
      </c>
      <c r="C125" s="3"/>
      <c r="D125" s="3" t="s">
        <v>1175</v>
      </c>
      <c r="E125" s="3">
        <v>20101</v>
      </c>
    </row>
    <row r="126" spans="1:5" ht="13.8" x14ac:dyDescent="0.3">
      <c r="A126" s="3">
        <v>20102</v>
      </c>
      <c r="B126" s="3" t="s">
        <v>1242</v>
      </c>
      <c r="C126" s="3"/>
      <c r="D126" s="3" t="s">
        <v>1242</v>
      </c>
      <c r="E126" s="3">
        <v>20102</v>
      </c>
    </row>
    <row r="127" spans="1:5" ht="13.8" x14ac:dyDescent="0.3">
      <c r="A127" s="3">
        <v>20103</v>
      </c>
      <c r="B127" s="3" t="s">
        <v>1302</v>
      </c>
      <c r="C127" s="3"/>
      <c r="D127" s="3" t="s">
        <v>1302</v>
      </c>
      <c r="E127" s="3">
        <v>20103</v>
      </c>
    </row>
    <row r="128" spans="1:5" ht="13.8" x14ac:dyDescent="0.3">
      <c r="A128" s="3">
        <v>20104</v>
      </c>
      <c r="B128" s="3" t="s">
        <v>1361</v>
      </c>
      <c r="C128" s="3"/>
      <c r="D128" s="3" t="s">
        <v>1361</v>
      </c>
      <c r="E128" s="3">
        <v>20104</v>
      </c>
    </row>
    <row r="129" spans="1:5" ht="13.8" x14ac:dyDescent="0.3">
      <c r="A129" s="3">
        <v>20105</v>
      </c>
      <c r="B129" s="3" t="s">
        <v>1414</v>
      </c>
      <c r="C129" s="3"/>
      <c r="D129" s="3" t="s">
        <v>1414</v>
      </c>
      <c r="E129" s="3">
        <v>20105</v>
      </c>
    </row>
    <row r="130" spans="1:5" ht="13.8" x14ac:dyDescent="0.3">
      <c r="A130" s="3">
        <v>20106</v>
      </c>
      <c r="B130" s="3" t="s">
        <v>1457</v>
      </c>
      <c r="C130" s="3"/>
      <c r="D130" s="3" t="s">
        <v>1457</v>
      </c>
      <c r="E130" s="3">
        <v>20106</v>
      </c>
    </row>
    <row r="131" spans="1:5" ht="13.8" x14ac:dyDescent="0.3">
      <c r="A131" s="3">
        <v>20107</v>
      </c>
      <c r="B131" s="3" t="s">
        <v>1482</v>
      </c>
      <c r="C131" s="3"/>
      <c r="D131" s="3" t="s">
        <v>1482</v>
      </c>
      <c r="E131" s="3">
        <v>20107</v>
      </c>
    </row>
    <row r="132" spans="1:5" ht="13.8" x14ac:dyDescent="0.3">
      <c r="A132" s="3">
        <v>20108</v>
      </c>
      <c r="B132" s="3" t="s">
        <v>1503</v>
      </c>
      <c r="C132" s="3"/>
      <c r="D132" s="3" t="s">
        <v>1503</v>
      </c>
      <c r="E132" s="3">
        <v>20108</v>
      </c>
    </row>
    <row r="133" spans="1:5" ht="13.8" x14ac:dyDescent="0.3">
      <c r="A133" s="3">
        <v>20109</v>
      </c>
      <c r="B133" s="3" t="s">
        <v>1519</v>
      </c>
      <c r="C133" s="3"/>
      <c r="D133" s="3" t="s">
        <v>1519</v>
      </c>
      <c r="E133" s="3">
        <v>20109</v>
      </c>
    </row>
    <row r="134" spans="1:5" ht="13.8" x14ac:dyDescent="0.3">
      <c r="A134" s="3">
        <v>20110</v>
      </c>
      <c r="B134" s="3" t="s">
        <v>1527</v>
      </c>
      <c r="C134" s="3"/>
      <c r="D134" s="3" t="s">
        <v>1527</v>
      </c>
      <c r="E134" s="3">
        <v>20110</v>
      </c>
    </row>
    <row r="135" spans="1:5" ht="13.8" x14ac:dyDescent="0.3">
      <c r="A135" s="3">
        <v>20111</v>
      </c>
      <c r="B135" s="3" t="s">
        <v>1535</v>
      </c>
      <c r="C135" s="3"/>
      <c r="D135" s="3" t="s">
        <v>1535</v>
      </c>
      <c r="E135" s="3">
        <v>20111</v>
      </c>
    </row>
    <row r="136" spans="1:5" ht="13.8" x14ac:dyDescent="0.3">
      <c r="A136" s="3">
        <v>20112</v>
      </c>
      <c r="B136" s="3" t="s">
        <v>1542</v>
      </c>
      <c r="C136" s="3"/>
      <c r="D136" s="3" t="s">
        <v>1542</v>
      </c>
      <c r="E136" s="3">
        <v>20112</v>
      </c>
    </row>
    <row r="137" spans="1:5" ht="13.8" x14ac:dyDescent="0.3">
      <c r="A137" s="3">
        <v>20113</v>
      </c>
      <c r="B137" s="3" t="s">
        <v>1547</v>
      </c>
      <c r="C137" s="3"/>
      <c r="D137" s="3" t="s">
        <v>1547</v>
      </c>
      <c r="E137" s="3">
        <v>20113</v>
      </c>
    </row>
    <row r="138" spans="1:5" ht="13.8" x14ac:dyDescent="0.3">
      <c r="A138" s="3">
        <v>20114</v>
      </c>
      <c r="B138" s="3" t="s">
        <v>1551</v>
      </c>
      <c r="C138" s="3"/>
      <c r="D138" s="3" t="s">
        <v>1551</v>
      </c>
      <c r="E138" s="3">
        <v>20114</v>
      </c>
    </row>
    <row r="139" spans="1:5" ht="13.8" x14ac:dyDescent="0.3">
      <c r="A139" s="3">
        <v>20201</v>
      </c>
      <c r="B139" s="3" t="s">
        <v>1182</v>
      </c>
      <c r="C139" s="3"/>
      <c r="D139" s="3" t="s">
        <v>1182</v>
      </c>
      <c r="E139" s="3">
        <v>20201</v>
      </c>
    </row>
    <row r="140" spans="1:5" ht="13.8" x14ac:dyDescent="0.3">
      <c r="A140" s="3">
        <v>20202</v>
      </c>
      <c r="B140" s="3" t="s">
        <v>1249</v>
      </c>
      <c r="C140" s="3"/>
      <c r="D140" s="3" t="s">
        <v>1249</v>
      </c>
      <c r="E140" s="3">
        <v>20202</v>
      </c>
    </row>
    <row r="141" spans="1:5" ht="13.8" x14ac:dyDescent="0.3">
      <c r="A141" s="3">
        <v>20203</v>
      </c>
      <c r="B141" s="3" t="s">
        <v>1309</v>
      </c>
      <c r="C141" s="3"/>
      <c r="D141" s="3" t="s">
        <v>1309</v>
      </c>
      <c r="E141" s="3">
        <v>20203</v>
      </c>
    </row>
    <row r="142" spans="1:5" ht="13.8" x14ac:dyDescent="0.3">
      <c r="A142" s="3">
        <v>20204</v>
      </c>
      <c r="B142" s="3" t="s">
        <v>1740</v>
      </c>
      <c r="C142" s="3"/>
      <c r="D142" s="3" t="s">
        <v>1740</v>
      </c>
      <c r="E142" s="3">
        <v>20204</v>
      </c>
    </row>
    <row r="143" spans="1:5" ht="13.8" x14ac:dyDescent="0.3">
      <c r="A143" s="3">
        <v>20205</v>
      </c>
      <c r="B143" s="3" t="s">
        <v>1418</v>
      </c>
      <c r="C143" s="3"/>
      <c r="D143" s="3" t="s">
        <v>1418</v>
      </c>
      <c r="E143" s="3">
        <v>20205</v>
      </c>
    </row>
    <row r="144" spans="1:5" ht="13.8" x14ac:dyDescent="0.3">
      <c r="A144" s="3">
        <v>20206</v>
      </c>
      <c r="B144" s="3" t="s">
        <v>1459</v>
      </c>
      <c r="C144" s="3"/>
      <c r="D144" s="3" t="s">
        <v>1459</v>
      </c>
      <c r="E144" s="3">
        <v>20206</v>
      </c>
    </row>
    <row r="145" spans="1:5" ht="13.8" x14ac:dyDescent="0.3">
      <c r="A145" s="3">
        <v>20207</v>
      </c>
      <c r="B145" s="3" t="s">
        <v>1485</v>
      </c>
      <c r="C145" s="3"/>
      <c r="D145" s="3" t="s">
        <v>1485</v>
      </c>
      <c r="E145" s="3">
        <v>20207</v>
      </c>
    </row>
    <row r="146" spans="1:5" ht="13.8" x14ac:dyDescent="0.3">
      <c r="A146" s="3">
        <v>20208</v>
      </c>
      <c r="B146" s="3" t="s">
        <v>1506</v>
      </c>
      <c r="C146" s="3"/>
      <c r="D146" s="3" t="s">
        <v>1506</v>
      </c>
      <c r="E146" s="3">
        <v>20208</v>
      </c>
    </row>
    <row r="147" spans="1:5" ht="13.8" x14ac:dyDescent="0.3">
      <c r="A147" s="3">
        <v>20209</v>
      </c>
      <c r="B147" s="3" t="s">
        <v>1520</v>
      </c>
      <c r="C147" s="3"/>
      <c r="D147" s="3" t="s">
        <v>1520</v>
      </c>
      <c r="E147" s="3">
        <v>20209</v>
      </c>
    </row>
    <row r="148" spans="1:5" ht="13.8" x14ac:dyDescent="0.3">
      <c r="A148" s="3">
        <v>20210</v>
      </c>
      <c r="B148" s="3" t="s">
        <v>1530</v>
      </c>
      <c r="C148" s="3"/>
      <c r="D148" s="3" t="s">
        <v>1530</v>
      </c>
      <c r="E148" s="3">
        <v>20210</v>
      </c>
    </row>
    <row r="149" spans="1:5" ht="13.8" x14ac:dyDescent="0.3">
      <c r="A149" s="3">
        <v>20211</v>
      </c>
      <c r="B149" s="3" t="s">
        <v>1538</v>
      </c>
      <c r="C149" s="3"/>
      <c r="D149" s="3" t="s">
        <v>1538</v>
      </c>
      <c r="E149" s="3">
        <v>20211</v>
      </c>
    </row>
    <row r="150" spans="1:5" ht="13.8" x14ac:dyDescent="0.3">
      <c r="A150" s="3">
        <v>20212</v>
      </c>
      <c r="B150" s="3" t="s">
        <v>1544</v>
      </c>
      <c r="C150" s="3"/>
      <c r="D150" s="3" t="s">
        <v>1544</v>
      </c>
      <c r="E150" s="3">
        <v>20212</v>
      </c>
    </row>
    <row r="151" spans="1:5" ht="13.8" x14ac:dyDescent="0.3">
      <c r="A151" s="3">
        <v>20213</v>
      </c>
      <c r="B151" s="3" t="s">
        <v>1741</v>
      </c>
      <c r="C151" s="3"/>
      <c r="D151" s="3" t="s">
        <v>1741</v>
      </c>
      <c r="E151" s="3">
        <v>20213</v>
      </c>
    </row>
    <row r="152" spans="1:5" ht="13.8" x14ac:dyDescent="0.3">
      <c r="A152" s="3">
        <v>20214</v>
      </c>
      <c r="B152" s="3" t="s">
        <v>1553</v>
      </c>
      <c r="C152" s="3"/>
      <c r="D152" s="3" t="s">
        <v>1553</v>
      </c>
      <c r="E152" s="3">
        <v>20214</v>
      </c>
    </row>
    <row r="153" spans="1:5" ht="13.8" x14ac:dyDescent="0.3">
      <c r="A153" s="3">
        <v>20301</v>
      </c>
      <c r="B153" s="3" t="s">
        <v>1189</v>
      </c>
      <c r="C153" s="3"/>
      <c r="D153" s="3" t="s">
        <v>1189</v>
      </c>
      <c r="E153" s="3">
        <v>20301</v>
      </c>
    </row>
    <row r="154" spans="1:5" ht="13.8" x14ac:dyDescent="0.3">
      <c r="A154" s="3">
        <v>20302</v>
      </c>
      <c r="B154" s="3" t="s">
        <v>1256</v>
      </c>
      <c r="C154" s="3"/>
      <c r="D154" s="3" t="s">
        <v>1256</v>
      </c>
      <c r="E154" s="3">
        <v>20302</v>
      </c>
    </row>
    <row r="155" spans="1:5" ht="13.8" x14ac:dyDescent="0.3">
      <c r="A155" s="3">
        <v>20303</v>
      </c>
      <c r="B155" s="3" t="s">
        <v>1315</v>
      </c>
      <c r="C155" s="3"/>
      <c r="D155" s="3" t="s">
        <v>1315</v>
      </c>
      <c r="E155" s="3">
        <v>20303</v>
      </c>
    </row>
    <row r="156" spans="1:5" ht="13.8" x14ac:dyDescent="0.3">
      <c r="A156" s="3">
        <v>20304</v>
      </c>
      <c r="B156" s="3" t="s">
        <v>1372</v>
      </c>
      <c r="C156" s="3"/>
      <c r="D156" s="3" t="s">
        <v>1372</v>
      </c>
      <c r="E156" s="3">
        <v>20304</v>
      </c>
    </row>
    <row r="157" spans="1:5" ht="13.8" x14ac:dyDescent="0.3">
      <c r="A157" s="3">
        <v>20305</v>
      </c>
      <c r="B157" s="3" t="s">
        <v>1425</v>
      </c>
      <c r="C157" s="3"/>
      <c r="D157" s="3" t="s">
        <v>1425</v>
      </c>
      <c r="E157" s="3">
        <v>20305</v>
      </c>
    </row>
    <row r="158" spans="1:5" ht="13.8" x14ac:dyDescent="0.3">
      <c r="A158" s="3">
        <v>20307</v>
      </c>
      <c r="B158" s="3" t="s">
        <v>1488</v>
      </c>
      <c r="C158" s="3"/>
      <c r="D158" s="3" t="s">
        <v>1488</v>
      </c>
      <c r="E158" s="3">
        <v>20307</v>
      </c>
    </row>
    <row r="159" spans="1:5" ht="13.8" x14ac:dyDescent="0.3">
      <c r="A159" s="3">
        <v>20308</v>
      </c>
      <c r="B159" s="3" t="s">
        <v>1508</v>
      </c>
      <c r="C159" s="3"/>
      <c r="D159" s="3" t="s">
        <v>1508</v>
      </c>
      <c r="E159" s="3">
        <v>20308</v>
      </c>
    </row>
    <row r="160" spans="1:5" ht="13.8" x14ac:dyDescent="0.3">
      <c r="A160" s="3">
        <v>20401</v>
      </c>
      <c r="B160" s="3" t="s">
        <v>1196</v>
      </c>
      <c r="C160" s="3"/>
      <c r="D160" s="3" t="s">
        <v>1196</v>
      </c>
      <c r="E160" s="3">
        <v>20401</v>
      </c>
    </row>
    <row r="161" spans="1:5" ht="13.8" x14ac:dyDescent="0.3">
      <c r="A161" s="3">
        <v>20402</v>
      </c>
      <c r="B161" s="3" t="s">
        <v>1263</v>
      </c>
      <c r="C161" s="3"/>
      <c r="D161" s="3" t="s">
        <v>1263</v>
      </c>
      <c r="E161" s="3">
        <v>20402</v>
      </c>
    </row>
    <row r="162" spans="1:5" ht="13.8" x14ac:dyDescent="0.3">
      <c r="A162" s="3">
        <v>20403</v>
      </c>
      <c r="B162" s="3" t="s">
        <v>1322</v>
      </c>
      <c r="C162" s="3"/>
      <c r="D162" s="3" t="s">
        <v>1322</v>
      </c>
      <c r="E162" s="3">
        <v>20403</v>
      </c>
    </row>
    <row r="163" spans="1:5" ht="13.8" x14ac:dyDescent="0.3">
      <c r="A163" s="3">
        <v>20404</v>
      </c>
      <c r="B163" s="3" t="s">
        <v>1379</v>
      </c>
      <c r="C163" s="3"/>
      <c r="D163" s="3" t="s">
        <v>1379</v>
      </c>
      <c r="E163" s="3">
        <v>20404</v>
      </c>
    </row>
    <row r="164" spans="1:5" ht="13.8" x14ac:dyDescent="0.3">
      <c r="A164" s="3">
        <v>20501</v>
      </c>
      <c r="B164" s="3" t="s">
        <v>1203</v>
      </c>
      <c r="C164" s="3"/>
      <c r="D164" s="3" t="s">
        <v>1203</v>
      </c>
      <c r="E164" s="3">
        <v>20501</v>
      </c>
    </row>
    <row r="165" spans="1:5" ht="13.8" x14ac:dyDescent="0.3">
      <c r="A165" s="3">
        <v>20502</v>
      </c>
      <c r="B165" s="3" t="s">
        <v>1268</v>
      </c>
      <c r="C165" s="3"/>
      <c r="D165" s="3" t="s">
        <v>1268</v>
      </c>
      <c r="E165" s="3">
        <v>20502</v>
      </c>
    </row>
    <row r="166" spans="1:5" ht="13.8" x14ac:dyDescent="0.3">
      <c r="A166" s="3">
        <v>20503</v>
      </c>
      <c r="B166" s="3" t="s">
        <v>1329</v>
      </c>
      <c r="C166" s="3"/>
      <c r="D166" s="3" t="s">
        <v>1329</v>
      </c>
      <c r="E166" s="3">
        <v>20503</v>
      </c>
    </row>
    <row r="167" spans="1:5" ht="13.8" x14ac:dyDescent="0.3">
      <c r="A167" s="3">
        <v>20504</v>
      </c>
      <c r="B167" s="3" t="s">
        <v>1383</v>
      </c>
      <c r="C167" s="3"/>
      <c r="D167" s="3" t="s">
        <v>1383</v>
      </c>
      <c r="E167" s="3">
        <v>20504</v>
      </c>
    </row>
    <row r="168" spans="1:5" ht="13.8" x14ac:dyDescent="0.3">
      <c r="A168" s="3">
        <v>20505</v>
      </c>
      <c r="B168" s="3" t="s">
        <v>1432</v>
      </c>
      <c r="C168" s="3"/>
      <c r="D168" s="3" t="s">
        <v>1432</v>
      </c>
      <c r="E168" s="3">
        <v>20505</v>
      </c>
    </row>
    <row r="169" spans="1:5" ht="13.8" x14ac:dyDescent="0.3">
      <c r="A169" s="3">
        <v>20506</v>
      </c>
      <c r="B169" s="3" t="s">
        <v>1469</v>
      </c>
      <c r="C169" s="3"/>
      <c r="D169" s="3" t="s">
        <v>1469</v>
      </c>
      <c r="E169" s="3">
        <v>20506</v>
      </c>
    </row>
    <row r="170" spans="1:5" ht="13.8" x14ac:dyDescent="0.3">
      <c r="A170" s="3">
        <v>20507</v>
      </c>
      <c r="B170" s="3" t="s">
        <v>1495</v>
      </c>
      <c r="C170" s="3"/>
      <c r="D170" s="3" t="s">
        <v>1495</v>
      </c>
      <c r="E170" s="3">
        <v>20507</v>
      </c>
    </row>
    <row r="171" spans="1:5" ht="13.8" x14ac:dyDescent="0.3">
      <c r="A171" s="3">
        <v>20508</v>
      </c>
      <c r="B171" s="3" t="s">
        <v>1514</v>
      </c>
      <c r="C171" s="3"/>
      <c r="D171" s="3" t="s">
        <v>1514</v>
      </c>
      <c r="E171" s="3">
        <v>20508</v>
      </c>
    </row>
    <row r="172" spans="1:5" ht="13.8" x14ac:dyDescent="0.3">
      <c r="A172" s="3">
        <v>20601</v>
      </c>
      <c r="B172" s="3" t="s">
        <v>1210</v>
      </c>
      <c r="C172" s="3"/>
      <c r="D172" s="3" t="s">
        <v>1210</v>
      </c>
      <c r="E172" s="3">
        <v>20601</v>
      </c>
    </row>
    <row r="173" spans="1:5" ht="13.8" x14ac:dyDescent="0.3">
      <c r="A173" s="3">
        <v>20602</v>
      </c>
      <c r="B173" s="3" t="s">
        <v>1275</v>
      </c>
      <c r="C173" s="3"/>
      <c r="D173" s="3" t="s">
        <v>1275</v>
      </c>
      <c r="E173" s="3">
        <v>20602</v>
      </c>
    </row>
    <row r="174" spans="1:5" ht="13.8" x14ac:dyDescent="0.3">
      <c r="A174" s="3">
        <v>20603</v>
      </c>
      <c r="B174" s="3" t="s">
        <v>1336</v>
      </c>
      <c r="C174" s="3"/>
      <c r="D174" s="3" t="s">
        <v>1336</v>
      </c>
      <c r="E174" s="3">
        <v>20603</v>
      </c>
    </row>
    <row r="175" spans="1:5" ht="13.8" x14ac:dyDescent="0.3">
      <c r="A175" s="3">
        <v>20604</v>
      </c>
      <c r="B175" s="3" t="s">
        <v>1388</v>
      </c>
      <c r="C175" s="3"/>
      <c r="D175" s="3" t="s">
        <v>1388</v>
      </c>
      <c r="E175" s="3">
        <v>20604</v>
      </c>
    </row>
    <row r="176" spans="1:5" ht="13.8" x14ac:dyDescent="0.3">
      <c r="A176" s="3">
        <v>20605</v>
      </c>
      <c r="B176" s="3" t="s">
        <v>1437</v>
      </c>
      <c r="C176" s="3"/>
      <c r="D176" s="3" t="s">
        <v>1437</v>
      </c>
      <c r="E176" s="3">
        <v>20605</v>
      </c>
    </row>
    <row r="177" spans="1:5" ht="13.8" x14ac:dyDescent="0.3">
      <c r="A177" s="3">
        <v>20606</v>
      </c>
      <c r="B177" s="3" t="s">
        <v>1473</v>
      </c>
      <c r="C177" s="3"/>
      <c r="D177" s="3" t="s">
        <v>1473</v>
      </c>
      <c r="E177" s="3">
        <v>20606</v>
      </c>
    </row>
    <row r="178" spans="1:5" ht="13.8" x14ac:dyDescent="0.3">
      <c r="A178" s="3">
        <v>20607</v>
      </c>
      <c r="B178" s="3" t="s">
        <v>1742</v>
      </c>
      <c r="C178" s="3"/>
      <c r="D178" s="3" t="s">
        <v>1742</v>
      </c>
      <c r="E178" s="3">
        <v>20607</v>
      </c>
    </row>
    <row r="179" spans="1:5" ht="13.8" x14ac:dyDescent="0.3">
      <c r="A179" s="3">
        <v>20608</v>
      </c>
      <c r="B179" s="3" t="s">
        <v>1516</v>
      </c>
      <c r="C179" s="3"/>
      <c r="D179" s="3" t="s">
        <v>1516</v>
      </c>
      <c r="E179" s="3">
        <v>20608</v>
      </c>
    </row>
    <row r="180" spans="1:5" ht="13.8" x14ac:dyDescent="0.3">
      <c r="A180" s="3">
        <v>20701</v>
      </c>
      <c r="B180" s="3" t="s">
        <v>1216</v>
      </c>
      <c r="C180" s="3"/>
      <c r="D180" s="3" t="s">
        <v>1216</v>
      </c>
      <c r="E180" s="3">
        <v>20701</v>
      </c>
    </row>
    <row r="181" spans="1:5" ht="13.8" x14ac:dyDescent="0.3">
      <c r="A181" s="3">
        <v>20702</v>
      </c>
      <c r="B181" s="3" t="s">
        <v>1281</v>
      </c>
      <c r="C181" s="3"/>
      <c r="D181" s="3" t="s">
        <v>1281</v>
      </c>
      <c r="E181" s="3">
        <v>20702</v>
      </c>
    </row>
    <row r="182" spans="1:5" ht="13.8" x14ac:dyDescent="0.3">
      <c r="A182" s="3">
        <v>20703</v>
      </c>
      <c r="B182" s="3" t="s">
        <v>1342</v>
      </c>
      <c r="C182" s="3"/>
      <c r="D182" s="3" t="s">
        <v>1342</v>
      </c>
      <c r="E182" s="3">
        <v>20703</v>
      </c>
    </row>
    <row r="183" spans="1:5" ht="13.8" x14ac:dyDescent="0.3">
      <c r="A183" s="3">
        <v>20704</v>
      </c>
      <c r="B183" s="3" t="s">
        <v>1392</v>
      </c>
      <c r="C183" s="3"/>
      <c r="D183" s="3" t="s">
        <v>1392</v>
      </c>
      <c r="E183" s="3">
        <v>20704</v>
      </c>
    </row>
    <row r="184" spans="1:5" ht="13.8" x14ac:dyDescent="0.3">
      <c r="A184" s="3">
        <v>20705</v>
      </c>
      <c r="B184" s="3" t="s">
        <v>1441</v>
      </c>
      <c r="C184" s="3"/>
      <c r="D184" s="3" t="s">
        <v>1441</v>
      </c>
      <c r="E184" s="3">
        <v>20705</v>
      </c>
    </row>
    <row r="185" spans="1:5" ht="13.8" x14ac:dyDescent="0.3">
      <c r="A185" s="3">
        <v>20706</v>
      </c>
      <c r="B185" s="3" t="s">
        <v>1475</v>
      </c>
      <c r="C185" s="3"/>
      <c r="D185" s="3" t="s">
        <v>1475</v>
      </c>
      <c r="E185" s="3">
        <v>20706</v>
      </c>
    </row>
    <row r="186" spans="1:5" ht="13.8" x14ac:dyDescent="0.3">
      <c r="A186" s="3">
        <v>20707</v>
      </c>
      <c r="B186" s="3" t="s">
        <v>2022</v>
      </c>
      <c r="C186" s="3"/>
      <c r="D186" s="3" t="s">
        <v>2022</v>
      </c>
      <c r="E186" s="3">
        <v>20707</v>
      </c>
    </row>
    <row r="187" spans="1:5" ht="13.8" x14ac:dyDescent="0.3">
      <c r="A187" s="3">
        <v>20801</v>
      </c>
      <c r="B187" s="3" t="s">
        <v>1221</v>
      </c>
      <c r="C187" s="3"/>
      <c r="D187" s="3" t="s">
        <v>1221</v>
      </c>
      <c r="E187" s="3">
        <v>20801</v>
      </c>
    </row>
    <row r="188" spans="1:5" ht="13.8" x14ac:dyDescent="0.3">
      <c r="A188" s="3">
        <v>20802</v>
      </c>
      <c r="B188" s="3" t="s">
        <v>1284</v>
      </c>
      <c r="C188" s="3"/>
      <c r="D188" s="3" t="s">
        <v>1284</v>
      </c>
      <c r="E188" s="3">
        <v>20802</v>
      </c>
    </row>
    <row r="189" spans="1:5" ht="13.8" x14ac:dyDescent="0.3">
      <c r="A189" s="3">
        <v>20803</v>
      </c>
      <c r="B189" s="3" t="s">
        <v>1348</v>
      </c>
      <c r="C189" s="3"/>
      <c r="D189" s="3" t="s">
        <v>1348</v>
      </c>
      <c r="E189" s="3">
        <v>20803</v>
      </c>
    </row>
    <row r="190" spans="1:5" ht="13.8" x14ac:dyDescent="0.3">
      <c r="A190" s="3">
        <v>20804</v>
      </c>
      <c r="B190" s="3" t="s">
        <v>1397</v>
      </c>
      <c r="C190" s="3"/>
      <c r="D190" s="3" t="s">
        <v>1397</v>
      </c>
      <c r="E190" s="3">
        <v>20804</v>
      </c>
    </row>
    <row r="191" spans="1:5" ht="13.8" x14ac:dyDescent="0.3">
      <c r="A191" s="3">
        <v>20805</v>
      </c>
      <c r="B191" s="3" t="s">
        <v>1743</v>
      </c>
      <c r="C191" s="3"/>
      <c r="D191" s="3" t="s">
        <v>1743</v>
      </c>
      <c r="E191" s="3">
        <v>20805</v>
      </c>
    </row>
    <row r="192" spans="1:5" ht="13.8" x14ac:dyDescent="0.3">
      <c r="A192" s="3">
        <v>20901</v>
      </c>
      <c r="B192" s="3" t="s">
        <v>1226</v>
      </c>
      <c r="C192" s="3"/>
      <c r="D192" s="3" t="s">
        <v>1226</v>
      </c>
      <c r="E192" s="3">
        <v>20901</v>
      </c>
    </row>
    <row r="193" spans="1:5" ht="13.8" x14ac:dyDescent="0.3">
      <c r="A193" s="3">
        <v>20902</v>
      </c>
      <c r="B193" s="3" t="s">
        <v>2023</v>
      </c>
      <c r="C193" s="3"/>
      <c r="D193" s="3" t="s">
        <v>2023</v>
      </c>
      <c r="E193" s="3">
        <v>20902</v>
      </c>
    </row>
    <row r="194" spans="1:5" ht="13.8" x14ac:dyDescent="0.3">
      <c r="A194" s="3">
        <v>20903</v>
      </c>
      <c r="B194" s="3" t="s">
        <v>1744</v>
      </c>
      <c r="C194" s="3"/>
      <c r="D194" s="3" t="s">
        <v>1744</v>
      </c>
      <c r="E194" s="3">
        <v>20903</v>
      </c>
    </row>
    <row r="195" spans="1:5" ht="13.8" x14ac:dyDescent="0.3">
      <c r="A195" s="3">
        <v>20904</v>
      </c>
      <c r="B195" s="3" t="s">
        <v>1402</v>
      </c>
      <c r="C195" s="3"/>
      <c r="D195" s="3" t="s">
        <v>1402</v>
      </c>
      <c r="E195" s="3">
        <v>20904</v>
      </c>
    </row>
    <row r="196" spans="1:5" ht="13.8" x14ac:dyDescent="0.3">
      <c r="A196" s="3">
        <v>20905</v>
      </c>
      <c r="B196" s="3" t="s">
        <v>1856</v>
      </c>
      <c r="C196" s="3"/>
      <c r="D196" s="3" t="s">
        <v>1856</v>
      </c>
      <c r="E196" s="3">
        <v>20905</v>
      </c>
    </row>
    <row r="197" spans="1:5" ht="13.8" x14ac:dyDescent="0.3">
      <c r="A197" s="3">
        <v>21001</v>
      </c>
      <c r="B197" s="3" t="s">
        <v>1231</v>
      </c>
      <c r="C197" s="3"/>
      <c r="D197" s="3" t="s">
        <v>1231</v>
      </c>
      <c r="E197" s="3">
        <v>21001</v>
      </c>
    </row>
    <row r="198" spans="1:5" ht="13.8" x14ac:dyDescent="0.3">
      <c r="A198" s="3">
        <v>21002</v>
      </c>
      <c r="B198" s="3" t="s">
        <v>1291</v>
      </c>
      <c r="C198" s="3"/>
      <c r="D198" s="3" t="s">
        <v>1291</v>
      </c>
      <c r="E198" s="3">
        <v>21002</v>
      </c>
    </row>
    <row r="199" spans="1:5" ht="13.8" x14ac:dyDescent="0.3">
      <c r="A199" s="3">
        <v>21003</v>
      </c>
      <c r="B199" s="3" t="s">
        <v>1355</v>
      </c>
      <c r="C199" s="3"/>
      <c r="D199" s="3" t="s">
        <v>1355</v>
      </c>
      <c r="E199" s="3">
        <v>21003</v>
      </c>
    </row>
    <row r="200" spans="1:5" ht="13.8" x14ac:dyDescent="0.3">
      <c r="A200" s="3">
        <v>21004</v>
      </c>
      <c r="B200" s="3" t="s">
        <v>1745</v>
      </c>
      <c r="C200" s="3"/>
      <c r="D200" s="3" t="s">
        <v>1745</v>
      </c>
      <c r="E200" s="3">
        <v>21004</v>
      </c>
    </row>
    <row r="201" spans="1:5" ht="13.8" x14ac:dyDescent="0.3">
      <c r="A201" s="3">
        <v>21005</v>
      </c>
      <c r="B201" s="3" t="s">
        <v>1449</v>
      </c>
      <c r="C201" s="3"/>
      <c r="D201" s="3" t="s">
        <v>1449</v>
      </c>
      <c r="E201" s="3">
        <v>21005</v>
      </c>
    </row>
    <row r="202" spans="1:5" ht="13.8" x14ac:dyDescent="0.3">
      <c r="A202" s="3">
        <v>21006</v>
      </c>
      <c r="B202" s="3" t="s">
        <v>1479</v>
      </c>
      <c r="C202" s="3"/>
      <c r="D202" s="3" t="s">
        <v>1479</v>
      </c>
      <c r="E202" s="3">
        <v>21006</v>
      </c>
    </row>
    <row r="203" spans="1:5" ht="13.8" x14ac:dyDescent="0.3">
      <c r="A203" s="3">
        <v>21007</v>
      </c>
      <c r="B203" s="3" t="s">
        <v>1746</v>
      </c>
      <c r="C203" s="3"/>
      <c r="D203" s="3" t="s">
        <v>1746</v>
      </c>
      <c r="E203" s="3">
        <v>21007</v>
      </c>
    </row>
    <row r="204" spans="1:5" ht="13.8" x14ac:dyDescent="0.3">
      <c r="A204" s="3">
        <v>21008</v>
      </c>
      <c r="B204" s="3" t="s">
        <v>1857</v>
      </c>
      <c r="C204" s="3"/>
      <c r="D204" s="3" t="s">
        <v>1857</v>
      </c>
      <c r="E204" s="3">
        <v>21008</v>
      </c>
    </row>
    <row r="205" spans="1:5" ht="13.8" x14ac:dyDescent="0.3">
      <c r="A205" s="3">
        <v>21009</v>
      </c>
      <c r="B205" s="3" t="s">
        <v>1858</v>
      </c>
      <c r="C205" s="3"/>
      <c r="D205" s="3" t="s">
        <v>1858</v>
      </c>
      <c r="E205" s="3">
        <v>21009</v>
      </c>
    </row>
    <row r="206" spans="1:5" ht="13.8" x14ac:dyDescent="0.3">
      <c r="A206" s="3">
        <v>21010</v>
      </c>
      <c r="B206" s="3" t="s">
        <v>1533</v>
      </c>
      <c r="C206" s="3"/>
      <c r="D206" s="3" t="s">
        <v>1533</v>
      </c>
      <c r="E206" s="3">
        <v>21010</v>
      </c>
    </row>
    <row r="207" spans="1:5" ht="13.8" x14ac:dyDescent="0.3">
      <c r="A207" s="3">
        <v>21011</v>
      </c>
      <c r="B207" s="3" t="s">
        <v>1541</v>
      </c>
      <c r="C207" s="3"/>
      <c r="D207" s="3" t="s">
        <v>1541</v>
      </c>
      <c r="E207" s="3">
        <v>21011</v>
      </c>
    </row>
    <row r="208" spans="1:5" ht="13.8" x14ac:dyDescent="0.3">
      <c r="A208" s="3">
        <v>21012</v>
      </c>
      <c r="B208" s="3" t="s">
        <v>1546</v>
      </c>
      <c r="C208" s="3"/>
      <c r="D208" s="3" t="s">
        <v>1546</v>
      </c>
      <c r="E208" s="3">
        <v>21012</v>
      </c>
    </row>
    <row r="209" spans="1:5" ht="13.8" x14ac:dyDescent="0.3">
      <c r="A209" s="3">
        <v>21013</v>
      </c>
      <c r="B209" s="3" t="s">
        <v>1550</v>
      </c>
      <c r="C209" s="3"/>
      <c r="D209" s="3" t="s">
        <v>1550</v>
      </c>
      <c r="E209" s="3">
        <v>21013</v>
      </c>
    </row>
    <row r="210" spans="1:5" ht="13.8" x14ac:dyDescent="0.3">
      <c r="A210" s="3">
        <v>21101</v>
      </c>
      <c r="B210" s="3" t="s">
        <v>1236</v>
      </c>
      <c r="C210" s="3"/>
      <c r="D210" s="3" t="s">
        <v>1236</v>
      </c>
      <c r="E210" s="3">
        <v>21101</v>
      </c>
    </row>
    <row r="211" spans="1:5" ht="13.8" x14ac:dyDescent="0.3">
      <c r="A211" s="3">
        <v>21102</v>
      </c>
      <c r="B211" s="3" t="s">
        <v>1296</v>
      </c>
      <c r="C211" s="3"/>
      <c r="D211" s="3" t="s">
        <v>1296</v>
      </c>
      <c r="E211" s="3">
        <v>21102</v>
      </c>
    </row>
    <row r="212" spans="1:5" ht="13.8" x14ac:dyDescent="0.3">
      <c r="A212" s="3">
        <v>21103</v>
      </c>
      <c r="B212" s="3" t="s">
        <v>1747</v>
      </c>
      <c r="C212" s="3"/>
      <c r="D212" s="3" t="s">
        <v>1747</v>
      </c>
      <c r="E212" s="3">
        <v>21103</v>
      </c>
    </row>
    <row r="213" spans="1:5" ht="13.8" x14ac:dyDescent="0.3">
      <c r="A213" s="3">
        <v>21104</v>
      </c>
      <c r="B213" s="3" t="s">
        <v>1409</v>
      </c>
      <c r="C213" s="3"/>
      <c r="D213" s="3" t="s">
        <v>1409</v>
      </c>
      <c r="E213" s="3">
        <v>21104</v>
      </c>
    </row>
    <row r="214" spans="1:5" ht="13.8" x14ac:dyDescent="0.3">
      <c r="A214" s="3">
        <v>21105</v>
      </c>
      <c r="B214" s="3" t="s">
        <v>1452</v>
      </c>
      <c r="C214" s="3"/>
      <c r="D214" s="3" t="s">
        <v>1452</v>
      </c>
      <c r="E214" s="3">
        <v>21105</v>
      </c>
    </row>
    <row r="215" spans="1:5" ht="13.8" x14ac:dyDescent="0.3">
      <c r="A215" s="3">
        <v>21106</v>
      </c>
      <c r="B215" s="3" t="s">
        <v>1480</v>
      </c>
      <c r="C215" s="3"/>
      <c r="D215" s="3" t="s">
        <v>1480</v>
      </c>
      <c r="E215" s="3">
        <v>21106</v>
      </c>
    </row>
    <row r="216" spans="1:5" ht="13.8" x14ac:dyDescent="0.3">
      <c r="A216" s="3">
        <v>21107</v>
      </c>
      <c r="B216" s="3" t="s">
        <v>1501</v>
      </c>
      <c r="C216" s="3"/>
      <c r="D216" s="3" t="s">
        <v>1501</v>
      </c>
      <c r="E216" s="3">
        <v>21107</v>
      </c>
    </row>
    <row r="217" spans="1:5" ht="13.8" x14ac:dyDescent="0.3">
      <c r="A217" s="3">
        <v>21201</v>
      </c>
      <c r="B217" s="3" t="s">
        <v>1240</v>
      </c>
      <c r="C217" s="3"/>
      <c r="D217" s="3" t="s">
        <v>1240</v>
      </c>
      <c r="E217" s="3">
        <v>21201</v>
      </c>
    </row>
    <row r="218" spans="1:5" ht="13.8" x14ac:dyDescent="0.3">
      <c r="A218" s="3">
        <v>21202</v>
      </c>
      <c r="B218" s="3" t="s">
        <v>1300</v>
      </c>
      <c r="C218" s="3"/>
      <c r="D218" s="3" t="s">
        <v>1300</v>
      </c>
      <c r="E218" s="3">
        <v>21202</v>
      </c>
    </row>
    <row r="219" spans="1:5" ht="13.8" x14ac:dyDescent="0.3">
      <c r="A219" s="3">
        <v>21203</v>
      </c>
      <c r="B219" s="3" t="s">
        <v>1359</v>
      </c>
      <c r="C219" s="3"/>
      <c r="D219" s="3" t="s">
        <v>1359</v>
      </c>
      <c r="E219" s="3">
        <v>21203</v>
      </c>
    </row>
    <row r="220" spans="1:5" ht="13.8" x14ac:dyDescent="0.3">
      <c r="A220" s="3">
        <v>21204</v>
      </c>
      <c r="B220" s="3" t="s">
        <v>1412</v>
      </c>
      <c r="C220" s="3"/>
      <c r="D220" s="3" t="s">
        <v>1412</v>
      </c>
      <c r="E220" s="3">
        <v>21204</v>
      </c>
    </row>
    <row r="221" spans="1:5" ht="13.8" x14ac:dyDescent="0.3">
      <c r="A221" s="3">
        <v>21205</v>
      </c>
      <c r="B221" s="3" t="s">
        <v>1455</v>
      </c>
      <c r="C221" s="3"/>
      <c r="D221" s="3" t="s">
        <v>1455</v>
      </c>
      <c r="E221" s="3">
        <v>21205</v>
      </c>
    </row>
    <row r="222" spans="1:5" ht="13.8" x14ac:dyDescent="0.3">
      <c r="A222" s="3">
        <v>21301</v>
      </c>
      <c r="B222" s="3" t="s">
        <v>1588</v>
      </c>
      <c r="C222" s="3"/>
      <c r="D222" s="3" t="s">
        <v>1588</v>
      </c>
      <c r="E222" s="3">
        <v>21301</v>
      </c>
    </row>
    <row r="223" spans="1:5" ht="13.8" x14ac:dyDescent="0.3">
      <c r="A223" s="3">
        <v>21302</v>
      </c>
      <c r="B223" s="3" t="s">
        <v>1589</v>
      </c>
      <c r="C223" s="3"/>
      <c r="D223" s="3" t="s">
        <v>1589</v>
      </c>
      <c r="E223" s="3">
        <v>21302</v>
      </c>
    </row>
    <row r="224" spans="1:5" ht="13.8" x14ac:dyDescent="0.3">
      <c r="A224" s="3">
        <v>21303</v>
      </c>
      <c r="B224" s="3" t="s">
        <v>1748</v>
      </c>
      <c r="C224" s="3"/>
      <c r="D224" s="3" t="s">
        <v>1748</v>
      </c>
      <c r="E224" s="3">
        <v>21303</v>
      </c>
    </row>
    <row r="225" spans="1:5" ht="13.8" x14ac:dyDescent="0.3">
      <c r="A225" s="3">
        <v>21304</v>
      </c>
      <c r="B225" s="3" t="s">
        <v>1590</v>
      </c>
      <c r="C225" s="3"/>
      <c r="D225" s="3" t="s">
        <v>1590</v>
      </c>
      <c r="E225" s="3">
        <v>21304</v>
      </c>
    </row>
    <row r="226" spans="1:5" ht="13.8" x14ac:dyDescent="0.3">
      <c r="A226" s="3">
        <v>21305</v>
      </c>
      <c r="B226" s="3" t="s">
        <v>1591</v>
      </c>
      <c r="C226" s="3"/>
      <c r="D226" s="3" t="s">
        <v>1591</v>
      </c>
      <c r="E226" s="3">
        <v>21305</v>
      </c>
    </row>
    <row r="227" spans="1:5" ht="13.8" x14ac:dyDescent="0.3">
      <c r="A227" s="3">
        <v>21306</v>
      </c>
      <c r="B227" s="3" t="s">
        <v>1592</v>
      </c>
      <c r="C227" s="3"/>
      <c r="D227" s="3" t="s">
        <v>1592</v>
      </c>
      <c r="E227" s="3">
        <v>21306</v>
      </c>
    </row>
    <row r="228" spans="1:5" ht="13.8" x14ac:dyDescent="0.3">
      <c r="A228" s="3">
        <v>21307</v>
      </c>
      <c r="B228" s="3" t="s">
        <v>1593</v>
      </c>
      <c r="C228" s="3"/>
      <c r="D228" s="3" t="s">
        <v>1593</v>
      </c>
      <c r="E228" s="3">
        <v>21307</v>
      </c>
    </row>
    <row r="229" spans="1:5" ht="13.8" x14ac:dyDescent="0.3">
      <c r="A229" s="3">
        <v>21308</v>
      </c>
      <c r="B229" s="3" t="s">
        <v>1594</v>
      </c>
      <c r="C229" s="3"/>
      <c r="D229" s="3" t="s">
        <v>1594</v>
      </c>
      <c r="E229" s="3">
        <v>21308</v>
      </c>
    </row>
    <row r="230" spans="1:5" ht="13.8" x14ac:dyDescent="0.3">
      <c r="A230" s="3">
        <v>21401</v>
      </c>
      <c r="B230" s="3" t="s">
        <v>1595</v>
      </c>
      <c r="C230" s="3"/>
      <c r="D230" s="3" t="s">
        <v>1595</v>
      </c>
      <c r="E230" s="3">
        <v>21401</v>
      </c>
    </row>
    <row r="231" spans="1:5" ht="13.8" x14ac:dyDescent="0.3">
      <c r="A231" s="4">
        <v>21402</v>
      </c>
      <c r="B231" s="3" t="s">
        <v>1596</v>
      </c>
      <c r="C231" s="3"/>
      <c r="D231" s="3" t="s">
        <v>1596</v>
      </c>
      <c r="E231" s="4">
        <v>21402</v>
      </c>
    </row>
    <row r="232" spans="1:5" ht="13.8" x14ac:dyDescent="0.3">
      <c r="A232" s="3">
        <v>21403</v>
      </c>
      <c r="B232" s="3" t="s">
        <v>1597</v>
      </c>
      <c r="C232" s="3"/>
      <c r="D232" s="3" t="s">
        <v>1597</v>
      </c>
      <c r="E232" s="3">
        <v>21403</v>
      </c>
    </row>
    <row r="233" spans="1:5" ht="13.8" x14ac:dyDescent="0.3">
      <c r="A233" s="3">
        <v>21404</v>
      </c>
      <c r="B233" s="3" t="s">
        <v>1598</v>
      </c>
      <c r="C233" s="3"/>
      <c r="D233" s="3" t="s">
        <v>1598</v>
      </c>
      <c r="E233" s="3">
        <v>21404</v>
      </c>
    </row>
    <row r="234" spans="1:5" ht="13.8" x14ac:dyDescent="0.3">
      <c r="A234" s="3">
        <v>21501</v>
      </c>
      <c r="B234" s="3" t="s">
        <v>1599</v>
      </c>
      <c r="C234" s="3"/>
      <c r="D234" s="3" t="s">
        <v>1599</v>
      </c>
      <c r="E234" s="3">
        <v>21501</v>
      </c>
    </row>
    <row r="235" spans="1:5" ht="13.8" x14ac:dyDescent="0.3">
      <c r="A235" s="3">
        <v>21502</v>
      </c>
      <c r="B235" s="3" t="s">
        <v>1600</v>
      </c>
      <c r="C235" s="3"/>
      <c r="D235" s="3" t="s">
        <v>1600</v>
      </c>
      <c r="E235" s="3">
        <v>21502</v>
      </c>
    </row>
    <row r="236" spans="1:5" ht="13.8" x14ac:dyDescent="0.3">
      <c r="A236" s="3">
        <v>21503</v>
      </c>
      <c r="B236" s="3" t="s">
        <v>1601</v>
      </c>
      <c r="C236" s="3"/>
      <c r="D236" s="3" t="s">
        <v>1601</v>
      </c>
      <c r="E236" s="3">
        <v>21503</v>
      </c>
    </row>
    <row r="237" spans="1:5" ht="13.8" x14ac:dyDescent="0.3">
      <c r="A237" s="3">
        <v>21504</v>
      </c>
      <c r="B237" s="3" t="s">
        <v>1602</v>
      </c>
      <c r="C237" s="3"/>
      <c r="D237" s="3" t="s">
        <v>1602</v>
      </c>
      <c r="E237" s="3">
        <v>21504</v>
      </c>
    </row>
    <row r="238" spans="1:5" ht="13.8" x14ac:dyDescent="0.3">
      <c r="A238" s="3">
        <v>21601</v>
      </c>
      <c r="B238" s="3" t="s">
        <v>1603</v>
      </c>
      <c r="C238" s="3"/>
      <c r="D238" s="3" t="s">
        <v>1603</v>
      </c>
      <c r="E238" s="3">
        <v>21601</v>
      </c>
    </row>
    <row r="239" spans="1:5" ht="13.8" x14ac:dyDescent="0.3">
      <c r="A239" s="3">
        <v>21602</v>
      </c>
      <c r="B239" s="3" t="s">
        <v>1604</v>
      </c>
      <c r="C239" s="3"/>
      <c r="D239" s="3" t="s">
        <v>1604</v>
      </c>
      <c r="E239" s="3">
        <v>21602</v>
      </c>
    </row>
    <row r="240" spans="1:5" ht="13.8" x14ac:dyDescent="0.3">
      <c r="A240" s="3">
        <v>21603</v>
      </c>
      <c r="B240" s="3" t="s">
        <v>1605</v>
      </c>
      <c r="C240" s="3"/>
      <c r="D240" s="3" t="s">
        <v>1605</v>
      </c>
      <c r="E240" s="3">
        <v>21603</v>
      </c>
    </row>
    <row r="241" spans="1:5" ht="13.8" x14ac:dyDescent="0.3">
      <c r="A241" s="3">
        <v>30101</v>
      </c>
      <c r="B241" s="3" t="s">
        <v>1176</v>
      </c>
      <c r="C241" s="3"/>
      <c r="D241" s="3" t="s">
        <v>1176</v>
      </c>
      <c r="E241" s="3">
        <v>30101</v>
      </c>
    </row>
    <row r="242" spans="1:5" ht="13.8" x14ac:dyDescent="0.3">
      <c r="A242" s="3">
        <v>30102</v>
      </c>
      <c r="B242" s="3" t="s">
        <v>1243</v>
      </c>
      <c r="C242" s="3"/>
      <c r="D242" s="3" t="s">
        <v>1243</v>
      </c>
      <c r="E242" s="3">
        <v>30102</v>
      </c>
    </row>
    <row r="243" spans="1:5" ht="13.8" x14ac:dyDescent="0.3">
      <c r="A243" s="3">
        <v>30103</v>
      </c>
      <c r="B243" s="3" t="s">
        <v>1303</v>
      </c>
      <c r="C243" s="3"/>
      <c r="D243" s="3" t="s">
        <v>1303</v>
      </c>
      <c r="E243" s="3">
        <v>30103</v>
      </c>
    </row>
    <row r="244" spans="1:5" ht="13.8" x14ac:dyDescent="0.3">
      <c r="A244" s="3">
        <v>30104</v>
      </c>
      <c r="B244" s="3" t="s">
        <v>1362</v>
      </c>
      <c r="C244" s="3"/>
      <c r="D244" s="3" t="s">
        <v>1362</v>
      </c>
      <c r="E244" s="3">
        <v>30104</v>
      </c>
    </row>
    <row r="245" spans="1:5" ht="13.8" x14ac:dyDescent="0.3">
      <c r="A245" s="3">
        <v>30105</v>
      </c>
      <c r="B245" s="3" t="s">
        <v>1749</v>
      </c>
      <c r="C245" s="3"/>
      <c r="D245" s="3" t="s">
        <v>1749</v>
      </c>
      <c r="E245" s="3">
        <v>30105</v>
      </c>
    </row>
    <row r="246" spans="1:5" ht="13.8" x14ac:dyDescent="0.3">
      <c r="A246" s="3">
        <v>30106</v>
      </c>
      <c r="B246" s="3" t="s">
        <v>1750</v>
      </c>
      <c r="C246" s="3"/>
      <c r="D246" s="3" t="s">
        <v>1750</v>
      </c>
      <c r="E246" s="3">
        <v>30106</v>
      </c>
    </row>
    <row r="247" spans="1:5" ht="13.8" x14ac:dyDescent="0.3">
      <c r="A247" s="3">
        <v>30107</v>
      </c>
      <c r="B247" s="3" t="s">
        <v>1483</v>
      </c>
      <c r="C247" s="3"/>
      <c r="D247" s="3" t="s">
        <v>1483</v>
      </c>
      <c r="E247" s="3">
        <v>30107</v>
      </c>
    </row>
    <row r="248" spans="1:5" ht="13.8" x14ac:dyDescent="0.3">
      <c r="A248" s="3">
        <v>30108</v>
      </c>
      <c r="B248" s="3" t="s">
        <v>1504</v>
      </c>
      <c r="C248" s="3"/>
      <c r="D248" s="3" t="s">
        <v>1504</v>
      </c>
      <c r="E248" s="3">
        <v>30108</v>
      </c>
    </row>
    <row r="249" spans="1:5" ht="13.8" x14ac:dyDescent="0.3">
      <c r="A249" s="3">
        <v>30109</v>
      </c>
      <c r="B249" s="3" t="s">
        <v>1751</v>
      </c>
      <c r="C249" s="3"/>
      <c r="D249" s="3" t="s">
        <v>1751</v>
      </c>
      <c r="E249" s="3">
        <v>30109</v>
      </c>
    </row>
    <row r="250" spans="1:5" ht="13.8" x14ac:dyDescent="0.3">
      <c r="A250" s="3">
        <v>30110</v>
      </c>
      <c r="B250" s="3" t="s">
        <v>1528</v>
      </c>
      <c r="C250" s="3"/>
      <c r="D250" s="3" t="s">
        <v>1528</v>
      </c>
      <c r="E250" s="3">
        <v>30110</v>
      </c>
    </row>
    <row r="251" spans="1:5" ht="13.8" x14ac:dyDescent="0.3">
      <c r="A251" s="3">
        <v>30111</v>
      </c>
      <c r="B251" s="3" t="s">
        <v>1536</v>
      </c>
      <c r="C251" s="3"/>
      <c r="D251" s="3" t="s">
        <v>1536</v>
      </c>
      <c r="E251" s="3">
        <v>30111</v>
      </c>
    </row>
    <row r="252" spans="1:5" ht="13.8" x14ac:dyDescent="0.3">
      <c r="A252" s="3">
        <v>30201</v>
      </c>
      <c r="B252" s="3" t="s">
        <v>1183</v>
      </c>
      <c r="C252" s="3"/>
      <c r="D252" s="3" t="s">
        <v>1183</v>
      </c>
      <c r="E252" s="3">
        <v>30201</v>
      </c>
    </row>
    <row r="253" spans="1:5" ht="13.8" x14ac:dyDescent="0.3">
      <c r="A253" s="3">
        <v>30202</v>
      </c>
      <c r="B253" s="3" t="s">
        <v>1250</v>
      </c>
      <c r="C253" s="3"/>
      <c r="D253" s="3" t="s">
        <v>1250</v>
      </c>
      <c r="E253" s="3">
        <v>30202</v>
      </c>
    </row>
    <row r="254" spans="1:5" ht="13.8" x14ac:dyDescent="0.3">
      <c r="A254" s="3">
        <v>30203</v>
      </c>
      <c r="B254" s="3" t="s">
        <v>1310</v>
      </c>
      <c r="C254" s="3"/>
      <c r="D254" s="3" t="s">
        <v>1310</v>
      </c>
      <c r="E254" s="3">
        <v>30203</v>
      </c>
    </row>
    <row r="255" spans="1:5" ht="13.8" x14ac:dyDescent="0.3">
      <c r="A255" s="3">
        <v>30204</v>
      </c>
      <c r="B255" s="3" t="s">
        <v>1367</v>
      </c>
      <c r="C255" s="3"/>
      <c r="D255" s="3" t="s">
        <v>1367</v>
      </c>
      <c r="E255" s="3">
        <v>30204</v>
      </c>
    </row>
    <row r="256" spans="1:5" ht="13.8" x14ac:dyDescent="0.3">
      <c r="A256" s="3">
        <v>30205</v>
      </c>
      <c r="B256" s="3" t="s">
        <v>1419</v>
      </c>
      <c r="C256" s="3"/>
      <c r="D256" s="3" t="s">
        <v>1419</v>
      </c>
      <c r="E256" s="3">
        <v>30205</v>
      </c>
    </row>
    <row r="257" spans="1:5" ht="13.8" x14ac:dyDescent="0.3">
      <c r="A257" s="3">
        <v>30206</v>
      </c>
      <c r="B257" s="3" t="s">
        <v>1752</v>
      </c>
      <c r="C257" s="3"/>
      <c r="D257" s="3" t="s">
        <v>1752</v>
      </c>
      <c r="E257" s="3">
        <v>30206</v>
      </c>
    </row>
    <row r="258" spans="1:5" ht="13.8" x14ac:dyDescent="0.3">
      <c r="A258" s="3">
        <v>30301</v>
      </c>
      <c r="B258" s="3" t="s">
        <v>1190</v>
      </c>
      <c r="C258" s="3"/>
      <c r="D258" s="3" t="s">
        <v>1190</v>
      </c>
      <c r="E258" s="3">
        <v>30301</v>
      </c>
    </row>
    <row r="259" spans="1:5" ht="13.8" x14ac:dyDescent="0.3">
      <c r="A259" s="3">
        <v>30302</v>
      </c>
      <c r="B259" s="3" t="s">
        <v>1257</v>
      </c>
      <c r="C259" s="3"/>
      <c r="D259" s="3" t="s">
        <v>1257</v>
      </c>
      <c r="E259" s="3">
        <v>30302</v>
      </c>
    </row>
    <row r="260" spans="1:5" ht="13.8" x14ac:dyDescent="0.3">
      <c r="A260" s="3">
        <v>30303</v>
      </c>
      <c r="B260" s="3" t="s">
        <v>1316</v>
      </c>
      <c r="C260" s="3"/>
      <c r="D260" s="3" t="s">
        <v>1316</v>
      </c>
      <c r="E260" s="3">
        <v>30303</v>
      </c>
    </row>
    <row r="261" spans="1:5" ht="13.8" x14ac:dyDescent="0.3">
      <c r="A261" s="3">
        <v>30304</v>
      </c>
      <c r="B261" s="3" t="s">
        <v>1373</v>
      </c>
      <c r="C261" s="3"/>
      <c r="D261" s="3" t="s">
        <v>1373</v>
      </c>
      <c r="E261" s="3">
        <v>30304</v>
      </c>
    </row>
    <row r="262" spans="1:5" ht="13.8" x14ac:dyDescent="0.3">
      <c r="A262" s="3">
        <v>30305</v>
      </c>
      <c r="B262" s="3" t="s">
        <v>1426</v>
      </c>
      <c r="C262" s="3"/>
      <c r="D262" s="3" t="s">
        <v>1426</v>
      </c>
      <c r="E262" s="3">
        <v>30305</v>
      </c>
    </row>
    <row r="263" spans="1:5" ht="13.8" x14ac:dyDescent="0.3">
      <c r="A263" s="3">
        <v>30306</v>
      </c>
      <c r="B263" s="3" t="s">
        <v>1753</v>
      </c>
      <c r="C263" s="3"/>
      <c r="D263" s="3" t="s">
        <v>1753</v>
      </c>
      <c r="E263" s="3">
        <v>30306</v>
      </c>
    </row>
    <row r="264" spans="1:5" ht="13.8" x14ac:dyDescent="0.3">
      <c r="A264" s="3">
        <v>30307</v>
      </c>
      <c r="B264" s="3" t="s">
        <v>1489</v>
      </c>
      <c r="C264" s="3"/>
      <c r="D264" s="3" t="s">
        <v>1489</v>
      </c>
      <c r="E264" s="3">
        <v>30307</v>
      </c>
    </row>
    <row r="265" spans="1:5" ht="13.8" x14ac:dyDescent="0.3">
      <c r="A265" s="3">
        <v>30308</v>
      </c>
      <c r="B265" s="3" t="s">
        <v>1509</v>
      </c>
      <c r="C265" s="3"/>
      <c r="D265" s="3" t="s">
        <v>1509</v>
      </c>
      <c r="E265" s="3">
        <v>30308</v>
      </c>
    </row>
    <row r="266" spans="1:5" ht="13.8" x14ac:dyDescent="0.3">
      <c r="A266" s="3">
        <v>30401</v>
      </c>
      <c r="B266" s="3" t="s">
        <v>1197</v>
      </c>
      <c r="C266" s="3"/>
      <c r="D266" s="3" t="s">
        <v>1197</v>
      </c>
      <c r="E266" s="3">
        <v>30401</v>
      </c>
    </row>
    <row r="267" spans="1:5" ht="13.8" x14ac:dyDescent="0.3">
      <c r="A267" s="3">
        <v>30402</v>
      </c>
      <c r="B267" s="3" t="s">
        <v>1264</v>
      </c>
      <c r="C267" s="3"/>
      <c r="D267" s="3" t="s">
        <v>1264</v>
      </c>
      <c r="E267" s="3">
        <v>30402</v>
      </c>
    </row>
    <row r="268" spans="1:5" ht="13.8" x14ac:dyDescent="0.3">
      <c r="A268" s="3">
        <v>30403</v>
      </c>
      <c r="B268" s="3" t="s">
        <v>1323</v>
      </c>
      <c r="C268" s="3"/>
      <c r="D268" s="3" t="s">
        <v>1323</v>
      </c>
      <c r="E268" s="3">
        <v>30403</v>
      </c>
    </row>
    <row r="269" spans="1:5" ht="13.8" x14ac:dyDescent="0.3">
      <c r="A269" s="3">
        <v>30404</v>
      </c>
      <c r="B269" s="3" t="s">
        <v>1754</v>
      </c>
      <c r="C269" s="3"/>
      <c r="D269" s="3" t="s">
        <v>1754</v>
      </c>
      <c r="E269" s="3">
        <v>30404</v>
      </c>
    </row>
    <row r="270" spans="1:5" ht="13.8" x14ac:dyDescent="0.3">
      <c r="A270" s="3">
        <v>30501</v>
      </c>
      <c r="B270" s="3" t="s">
        <v>1204</v>
      </c>
      <c r="C270" s="3"/>
      <c r="D270" s="3" t="s">
        <v>1204</v>
      </c>
      <c r="E270" s="3">
        <v>30501</v>
      </c>
    </row>
    <row r="271" spans="1:5" ht="13.8" x14ac:dyDescent="0.3">
      <c r="A271" s="3">
        <v>30502</v>
      </c>
      <c r="B271" s="3" t="s">
        <v>1269</v>
      </c>
      <c r="C271" s="3"/>
      <c r="D271" s="3" t="s">
        <v>1269</v>
      </c>
      <c r="E271" s="3">
        <v>30502</v>
      </c>
    </row>
    <row r="272" spans="1:5" ht="13.8" x14ac:dyDescent="0.3">
      <c r="A272" s="3">
        <v>30503</v>
      </c>
      <c r="B272" s="3" t="s">
        <v>1330</v>
      </c>
      <c r="C272" s="3"/>
      <c r="D272" s="3" t="s">
        <v>1330</v>
      </c>
      <c r="E272" s="3">
        <v>30503</v>
      </c>
    </row>
    <row r="273" spans="1:5" ht="13.8" x14ac:dyDescent="0.3">
      <c r="A273" s="3">
        <v>30504</v>
      </c>
      <c r="B273" s="3" t="s">
        <v>1384</v>
      </c>
      <c r="C273" s="3"/>
      <c r="D273" s="3" t="s">
        <v>1384</v>
      </c>
      <c r="E273" s="3">
        <v>30504</v>
      </c>
    </row>
    <row r="274" spans="1:5" ht="13.8" x14ac:dyDescent="0.3">
      <c r="A274" s="3">
        <v>30505</v>
      </c>
      <c r="B274" s="3" t="s">
        <v>1433</v>
      </c>
      <c r="C274" s="3"/>
      <c r="D274" s="3" t="s">
        <v>1433</v>
      </c>
      <c r="E274" s="3">
        <v>30505</v>
      </c>
    </row>
    <row r="275" spans="1:5" ht="13.8" x14ac:dyDescent="0.3">
      <c r="A275" s="3">
        <v>30506</v>
      </c>
      <c r="B275" s="3" t="s">
        <v>1470</v>
      </c>
      <c r="C275" s="3"/>
      <c r="D275" s="3" t="s">
        <v>1470</v>
      </c>
      <c r="E275" s="3">
        <v>30506</v>
      </c>
    </row>
    <row r="276" spans="1:5" ht="13.8" x14ac:dyDescent="0.3">
      <c r="A276" s="3">
        <v>30507</v>
      </c>
      <c r="B276" s="3" t="s">
        <v>1496</v>
      </c>
      <c r="C276" s="3"/>
      <c r="D276" s="3" t="s">
        <v>1496</v>
      </c>
      <c r="E276" s="3">
        <v>30507</v>
      </c>
    </row>
    <row r="277" spans="1:5" ht="13.8" x14ac:dyDescent="0.3">
      <c r="A277" s="3">
        <v>30508</v>
      </c>
      <c r="B277" s="3" t="s">
        <v>1515</v>
      </c>
      <c r="C277" s="3"/>
      <c r="D277" s="3" t="s">
        <v>1515</v>
      </c>
      <c r="E277" s="3">
        <v>30508</v>
      </c>
    </row>
    <row r="278" spans="1:5" ht="13.8" x14ac:dyDescent="0.3">
      <c r="A278" s="3">
        <v>30509</v>
      </c>
      <c r="B278" s="3" t="s">
        <v>1525</v>
      </c>
      <c r="C278" s="3"/>
      <c r="D278" s="3" t="s">
        <v>1525</v>
      </c>
      <c r="E278" s="3">
        <v>30509</v>
      </c>
    </row>
    <row r="279" spans="1:5" ht="13.8" x14ac:dyDescent="0.3">
      <c r="A279" s="3">
        <v>30510</v>
      </c>
      <c r="B279" s="3" t="s">
        <v>1532</v>
      </c>
      <c r="C279" s="3"/>
      <c r="D279" s="3" t="s">
        <v>1532</v>
      </c>
      <c r="E279" s="3">
        <v>30510</v>
      </c>
    </row>
    <row r="280" spans="1:5" ht="13.8" x14ac:dyDescent="0.3">
      <c r="A280" s="3">
        <v>30511</v>
      </c>
      <c r="B280" s="3" t="s">
        <v>1540</v>
      </c>
      <c r="C280" s="3"/>
      <c r="D280" s="3" t="s">
        <v>1540</v>
      </c>
      <c r="E280" s="3">
        <v>30511</v>
      </c>
    </row>
    <row r="281" spans="1:5" ht="13.8" x14ac:dyDescent="0.3">
      <c r="A281" s="3">
        <v>30512</v>
      </c>
      <c r="B281" s="3" t="s">
        <v>1859</v>
      </c>
      <c r="C281" s="3"/>
      <c r="D281" s="3" t="s">
        <v>1859</v>
      </c>
      <c r="E281" s="3">
        <v>30512</v>
      </c>
    </row>
    <row r="282" spans="1:5" ht="13.8" x14ac:dyDescent="0.3">
      <c r="A282" s="3">
        <v>30601</v>
      </c>
      <c r="B282" s="3" t="s">
        <v>1211</v>
      </c>
      <c r="C282" s="3"/>
      <c r="D282" s="3" t="s">
        <v>1211</v>
      </c>
      <c r="E282" s="3">
        <v>30601</v>
      </c>
    </row>
    <row r="283" spans="1:5" ht="13.8" x14ac:dyDescent="0.3">
      <c r="A283" s="3">
        <v>30602</v>
      </c>
      <c r="B283" s="3" t="s">
        <v>1276</v>
      </c>
      <c r="C283" s="3"/>
      <c r="D283" s="3" t="s">
        <v>1276</v>
      </c>
      <c r="E283" s="3">
        <v>30602</v>
      </c>
    </row>
    <row r="284" spans="1:5" ht="13.8" x14ac:dyDescent="0.3">
      <c r="A284" s="3">
        <v>30603</v>
      </c>
      <c r="B284" s="3" t="s">
        <v>1337</v>
      </c>
      <c r="C284" s="3"/>
      <c r="D284" s="3" t="s">
        <v>1337</v>
      </c>
      <c r="E284" s="3">
        <v>30603</v>
      </c>
    </row>
    <row r="285" spans="1:5" ht="13.8" x14ac:dyDescent="0.3">
      <c r="A285" s="3">
        <v>30701</v>
      </c>
      <c r="B285" s="3" t="s">
        <v>1217</v>
      </c>
      <c r="C285" s="3"/>
      <c r="D285" s="3" t="s">
        <v>1217</v>
      </c>
      <c r="E285" s="3">
        <v>30701</v>
      </c>
    </row>
    <row r="286" spans="1:5" ht="13.8" x14ac:dyDescent="0.3">
      <c r="A286" s="3">
        <v>30702</v>
      </c>
      <c r="B286" s="3" t="s">
        <v>1282</v>
      </c>
      <c r="C286" s="3"/>
      <c r="D286" s="3" t="s">
        <v>1282</v>
      </c>
      <c r="E286" s="3">
        <v>30702</v>
      </c>
    </row>
    <row r="287" spans="1:5" ht="13.8" x14ac:dyDescent="0.3">
      <c r="A287" s="3">
        <v>30703</v>
      </c>
      <c r="B287" s="3" t="s">
        <v>1343</v>
      </c>
      <c r="C287" s="3"/>
      <c r="D287" s="3" t="s">
        <v>1343</v>
      </c>
      <c r="E287" s="3">
        <v>30703</v>
      </c>
    </row>
    <row r="288" spans="1:5" ht="13.8" x14ac:dyDescent="0.3">
      <c r="A288" s="3">
        <v>30704</v>
      </c>
      <c r="B288" s="3" t="s">
        <v>1393</v>
      </c>
      <c r="C288" s="3"/>
      <c r="D288" s="3" t="s">
        <v>1393</v>
      </c>
      <c r="E288" s="3">
        <v>30704</v>
      </c>
    </row>
    <row r="289" spans="1:5" ht="13.8" x14ac:dyDescent="0.3">
      <c r="A289" s="3">
        <v>30705</v>
      </c>
      <c r="B289" s="3" t="s">
        <v>1442</v>
      </c>
      <c r="C289" s="3"/>
      <c r="D289" s="3" t="s">
        <v>1442</v>
      </c>
      <c r="E289" s="3">
        <v>30705</v>
      </c>
    </row>
    <row r="290" spans="1:5" ht="13.8" x14ac:dyDescent="0.3">
      <c r="A290" s="3">
        <v>30801</v>
      </c>
      <c r="B290" s="3" t="s">
        <v>1755</v>
      </c>
      <c r="C290" s="3"/>
      <c r="D290" s="3" t="s">
        <v>1755</v>
      </c>
      <c r="E290" s="3">
        <v>30801</v>
      </c>
    </row>
    <row r="291" spans="1:5" ht="13.8" x14ac:dyDescent="0.3">
      <c r="A291" s="3">
        <v>30802</v>
      </c>
      <c r="B291" s="3" t="s">
        <v>1285</v>
      </c>
      <c r="C291" s="3"/>
      <c r="D291" s="3" t="s">
        <v>1285</v>
      </c>
      <c r="E291" s="3">
        <v>30802</v>
      </c>
    </row>
    <row r="292" spans="1:5" ht="13.8" x14ac:dyDescent="0.3">
      <c r="A292" s="3">
        <v>30803</v>
      </c>
      <c r="B292" s="3" t="s">
        <v>1349</v>
      </c>
      <c r="C292" s="3"/>
      <c r="D292" s="3" t="s">
        <v>1349</v>
      </c>
      <c r="E292" s="3">
        <v>30803</v>
      </c>
    </row>
    <row r="293" spans="1:5" ht="13.8" x14ac:dyDescent="0.3">
      <c r="A293" s="3">
        <v>30804</v>
      </c>
      <c r="B293" s="3" t="s">
        <v>1398</v>
      </c>
      <c r="C293" s="3"/>
      <c r="D293" s="3" t="s">
        <v>1398</v>
      </c>
      <c r="E293" s="3">
        <v>30804</v>
      </c>
    </row>
    <row r="294" spans="1:5" ht="13.8" x14ac:dyDescent="0.3">
      <c r="A294" s="3">
        <v>40101</v>
      </c>
      <c r="B294" s="3" t="s">
        <v>1177</v>
      </c>
      <c r="C294" s="3"/>
      <c r="D294" s="3" t="s">
        <v>1177</v>
      </c>
      <c r="E294" s="3">
        <v>40101</v>
      </c>
    </row>
    <row r="295" spans="1:5" ht="13.8" x14ac:dyDescent="0.3">
      <c r="A295" s="3">
        <v>40102</v>
      </c>
      <c r="B295" s="3" t="s">
        <v>1244</v>
      </c>
      <c r="C295" s="3"/>
      <c r="D295" s="3" t="s">
        <v>1244</v>
      </c>
      <c r="E295" s="3">
        <v>40102</v>
      </c>
    </row>
    <row r="296" spans="1:5" ht="13.8" x14ac:dyDescent="0.3">
      <c r="A296" s="3">
        <v>40103</v>
      </c>
      <c r="B296" s="3" t="s">
        <v>1304</v>
      </c>
      <c r="C296" s="3"/>
      <c r="D296" s="3" t="s">
        <v>1304</v>
      </c>
      <c r="E296" s="3">
        <v>40103</v>
      </c>
    </row>
    <row r="297" spans="1:5" ht="13.8" x14ac:dyDescent="0.3">
      <c r="A297" s="3">
        <v>40104</v>
      </c>
      <c r="B297" s="3" t="s">
        <v>1363</v>
      </c>
      <c r="C297" s="3"/>
      <c r="D297" s="3" t="s">
        <v>1363</v>
      </c>
      <c r="E297" s="3">
        <v>40104</v>
      </c>
    </row>
    <row r="298" spans="1:5" ht="13.8" x14ac:dyDescent="0.3">
      <c r="A298" s="3">
        <v>40105</v>
      </c>
      <c r="B298" s="3" t="s">
        <v>1415</v>
      </c>
      <c r="C298" s="3"/>
      <c r="D298" s="3" t="s">
        <v>1415</v>
      </c>
      <c r="E298" s="3">
        <v>40105</v>
      </c>
    </row>
    <row r="299" spans="1:5" ht="13.8" x14ac:dyDescent="0.3">
      <c r="A299" s="3">
        <v>40201</v>
      </c>
      <c r="B299" s="3" t="s">
        <v>1184</v>
      </c>
      <c r="C299" s="3"/>
      <c r="D299" s="3" t="s">
        <v>1184</v>
      </c>
      <c r="E299" s="3">
        <v>40201</v>
      </c>
    </row>
    <row r="300" spans="1:5" ht="13.8" x14ac:dyDescent="0.3">
      <c r="A300" s="3">
        <v>40202</v>
      </c>
      <c r="B300" s="3" t="s">
        <v>1251</v>
      </c>
      <c r="C300" s="3"/>
      <c r="D300" s="3" t="s">
        <v>1251</v>
      </c>
      <c r="E300" s="3">
        <v>40202</v>
      </c>
    </row>
    <row r="301" spans="1:5" ht="13.8" x14ac:dyDescent="0.3">
      <c r="A301" s="3">
        <v>40203</v>
      </c>
      <c r="B301" s="3" t="s">
        <v>1311</v>
      </c>
      <c r="C301" s="3"/>
      <c r="D301" s="3" t="s">
        <v>1311</v>
      </c>
      <c r="E301" s="3">
        <v>40203</v>
      </c>
    </row>
    <row r="302" spans="1:5" ht="13.8" x14ac:dyDescent="0.3">
      <c r="A302" s="3">
        <v>40204</v>
      </c>
      <c r="B302" s="3" t="s">
        <v>1368</v>
      </c>
      <c r="C302" s="3"/>
      <c r="D302" s="3" t="s">
        <v>1368</v>
      </c>
      <c r="E302" s="3">
        <v>40204</v>
      </c>
    </row>
    <row r="303" spans="1:5" ht="13.8" x14ac:dyDescent="0.3">
      <c r="A303" s="3">
        <v>40205</v>
      </c>
      <c r="B303" s="3" t="s">
        <v>1420</v>
      </c>
      <c r="C303" s="3"/>
      <c r="D303" s="3" t="s">
        <v>1420</v>
      </c>
      <c r="E303" s="3">
        <v>40205</v>
      </c>
    </row>
    <row r="304" spans="1:5" ht="13.8" x14ac:dyDescent="0.3">
      <c r="A304" s="3">
        <v>40206</v>
      </c>
      <c r="B304" s="3" t="s">
        <v>1460</v>
      </c>
      <c r="C304" s="3"/>
      <c r="D304" s="3" t="s">
        <v>1460</v>
      </c>
      <c r="E304" s="3">
        <v>40206</v>
      </c>
    </row>
    <row r="305" spans="1:5" ht="13.8" x14ac:dyDescent="0.3">
      <c r="A305" s="3">
        <v>40207</v>
      </c>
      <c r="B305" s="3" t="s">
        <v>2024</v>
      </c>
      <c r="C305" s="3"/>
      <c r="D305" s="3" t="s">
        <v>2024</v>
      </c>
      <c r="E305" s="3">
        <v>40207</v>
      </c>
    </row>
    <row r="306" spans="1:5" ht="13.8" x14ac:dyDescent="0.3">
      <c r="A306" s="3">
        <v>40301</v>
      </c>
      <c r="B306" s="3" t="s">
        <v>1191</v>
      </c>
      <c r="C306" s="3"/>
      <c r="D306" s="3" t="s">
        <v>1191</v>
      </c>
      <c r="E306" s="3">
        <v>40301</v>
      </c>
    </row>
    <row r="307" spans="1:5" ht="13.8" x14ac:dyDescent="0.3">
      <c r="A307" s="3">
        <v>40302</v>
      </c>
      <c r="B307" s="3" t="s">
        <v>1258</v>
      </c>
      <c r="C307" s="3"/>
      <c r="D307" s="3" t="s">
        <v>1258</v>
      </c>
      <c r="E307" s="3">
        <v>40302</v>
      </c>
    </row>
    <row r="308" spans="1:5" ht="13.8" x14ac:dyDescent="0.3">
      <c r="A308" s="3">
        <v>40303</v>
      </c>
      <c r="B308" s="3" t="s">
        <v>1317</v>
      </c>
      <c r="C308" s="3"/>
      <c r="D308" s="3" t="s">
        <v>1317</v>
      </c>
      <c r="E308" s="3">
        <v>40303</v>
      </c>
    </row>
    <row r="309" spans="1:5" ht="13.8" x14ac:dyDescent="0.3">
      <c r="A309" s="3">
        <v>40304</v>
      </c>
      <c r="B309" s="3" t="s">
        <v>1374</v>
      </c>
      <c r="C309" s="3"/>
      <c r="D309" s="3" t="s">
        <v>1374</v>
      </c>
      <c r="E309" s="3">
        <v>40304</v>
      </c>
    </row>
    <row r="310" spans="1:5" ht="13.8" x14ac:dyDescent="0.3">
      <c r="A310" s="3">
        <v>40305</v>
      </c>
      <c r="B310" s="3" t="s">
        <v>1427</v>
      </c>
      <c r="C310" s="3"/>
      <c r="D310" s="3" t="s">
        <v>1427</v>
      </c>
      <c r="E310" s="3">
        <v>40305</v>
      </c>
    </row>
    <row r="311" spans="1:5" ht="13.8" x14ac:dyDescent="0.3">
      <c r="A311" s="3">
        <v>40306</v>
      </c>
      <c r="B311" s="3" t="s">
        <v>1465</v>
      </c>
      <c r="C311" s="3"/>
      <c r="D311" s="3" t="s">
        <v>1465</v>
      </c>
      <c r="E311" s="3">
        <v>40306</v>
      </c>
    </row>
    <row r="312" spans="1:5" ht="13.8" x14ac:dyDescent="0.3">
      <c r="A312" s="3">
        <v>40307</v>
      </c>
      <c r="B312" s="3" t="s">
        <v>1490</v>
      </c>
      <c r="C312" s="3"/>
      <c r="D312" s="3" t="s">
        <v>1490</v>
      </c>
      <c r="E312" s="3">
        <v>40307</v>
      </c>
    </row>
    <row r="313" spans="1:5" ht="13.8" x14ac:dyDescent="0.3">
      <c r="A313" s="3">
        <v>40308</v>
      </c>
      <c r="B313" s="3" t="s">
        <v>1510</v>
      </c>
      <c r="C313" s="3"/>
      <c r="D313" s="3" t="s">
        <v>1510</v>
      </c>
      <c r="E313" s="3">
        <v>40308</v>
      </c>
    </row>
    <row r="314" spans="1:5" ht="13.8" x14ac:dyDescent="0.3">
      <c r="A314" s="3">
        <v>40401</v>
      </c>
      <c r="B314" s="3" t="s">
        <v>1198</v>
      </c>
      <c r="C314" s="3"/>
      <c r="D314" s="3" t="s">
        <v>1198</v>
      </c>
      <c r="E314" s="3">
        <v>40401</v>
      </c>
    </row>
    <row r="315" spans="1:5" ht="13.8" x14ac:dyDescent="0.3">
      <c r="A315" s="3">
        <v>40402</v>
      </c>
      <c r="B315" s="3" t="s">
        <v>1265</v>
      </c>
      <c r="C315" s="3"/>
      <c r="D315" s="3" t="s">
        <v>1265</v>
      </c>
      <c r="E315" s="3">
        <v>40402</v>
      </c>
    </row>
    <row r="316" spans="1:5" ht="13.8" x14ac:dyDescent="0.3">
      <c r="A316" s="3">
        <v>40403</v>
      </c>
      <c r="B316" s="3" t="s">
        <v>1324</v>
      </c>
      <c r="C316" s="3"/>
      <c r="D316" s="3" t="s">
        <v>1324</v>
      </c>
      <c r="E316" s="3">
        <v>40403</v>
      </c>
    </row>
    <row r="317" spans="1:5" ht="13.8" x14ac:dyDescent="0.3">
      <c r="A317" s="3">
        <v>40404</v>
      </c>
      <c r="B317" s="3" t="s">
        <v>1380</v>
      </c>
      <c r="C317" s="3"/>
      <c r="D317" s="3" t="s">
        <v>1380</v>
      </c>
      <c r="E317" s="3">
        <v>40404</v>
      </c>
    </row>
    <row r="318" spans="1:5" ht="13.8" x14ac:dyDescent="0.3">
      <c r="A318" s="3">
        <v>40405</v>
      </c>
      <c r="B318" s="3" t="s">
        <v>1431</v>
      </c>
      <c r="C318" s="3"/>
      <c r="D318" s="3" t="s">
        <v>1431</v>
      </c>
      <c r="E318" s="3">
        <v>40405</v>
      </c>
    </row>
    <row r="319" spans="1:5" ht="13.8" x14ac:dyDescent="0.3">
      <c r="A319" s="3">
        <v>40406</v>
      </c>
      <c r="B319" s="3" t="s">
        <v>1468</v>
      </c>
      <c r="C319" s="3"/>
      <c r="D319" s="3" t="s">
        <v>1468</v>
      </c>
      <c r="E319" s="3">
        <v>40406</v>
      </c>
    </row>
    <row r="320" spans="1:5" ht="13.8" x14ac:dyDescent="0.3">
      <c r="A320" s="4">
        <v>40501</v>
      </c>
      <c r="B320" s="3" t="s">
        <v>1205</v>
      </c>
      <c r="C320" s="3"/>
      <c r="D320" s="3" t="s">
        <v>1205</v>
      </c>
      <c r="E320" s="4">
        <v>40501</v>
      </c>
    </row>
    <row r="321" spans="1:5" ht="13.8" x14ac:dyDescent="0.3">
      <c r="A321" s="3">
        <v>40502</v>
      </c>
      <c r="B321" s="3" t="s">
        <v>1270</v>
      </c>
      <c r="C321" s="3"/>
      <c r="D321" s="3" t="s">
        <v>1270</v>
      </c>
      <c r="E321" s="3">
        <v>40502</v>
      </c>
    </row>
    <row r="322" spans="1:5" ht="13.8" x14ac:dyDescent="0.3">
      <c r="A322" s="3">
        <v>40503</v>
      </c>
      <c r="B322" s="3" t="s">
        <v>1331</v>
      </c>
      <c r="C322" s="3"/>
      <c r="D322" s="3" t="s">
        <v>1331</v>
      </c>
      <c r="E322" s="3">
        <v>40503</v>
      </c>
    </row>
    <row r="323" spans="1:5" ht="13.8" x14ac:dyDescent="0.3">
      <c r="A323" s="3">
        <v>40504</v>
      </c>
      <c r="B323" s="3" t="s">
        <v>1756</v>
      </c>
      <c r="C323" s="3"/>
      <c r="D323" s="3" t="s">
        <v>1756</v>
      </c>
      <c r="E323" s="3">
        <v>40504</v>
      </c>
    </row>
    <row r="324" spans="1:5" ht="13.8" x14ac:dyDescent="0.3">
      <c r="A324" s="3">
        <v>40505</v>
      </c>
      <c r="B324" s="3" t="s">
        <v>1434</v>
      </c>
      <c r="C324" s="3"/>
      <c r="D324" s="3" t="s">
        <v>1434</v>
      </c>
      <c r="E324" s="3">
        <v>40505</v>
      </c>
    </row>
    <row r="325" spans="1:5" ht="13.8" x14ac:dyDescent="0.3">
      <c r="A325" s="3">
        <v>40601</v>
      </c>
      <c r="B325" s="3" t="s">
        <v>1212</v>
      </c>
      <c r="C325" s="3"/>
      <c r="D325" s="3" t="s">
        <v>1212</v>
      </c>
      <c r="E325" s="3">
        <v>40601</v>
      </c>
    </row>
    <row r="326" spans="1:5" ht="13.8" x14ac:dyDescent="0.3">
      <c r="A326" s="3">
        <v>40602</v>
      </c>
      <c r="B326" s="3" t="s">
        <v>1277</v>
      </c>
      <c r="C326" s="3"/>
      <c r="D326" s="3" t="s">
        <v>1277</v>
      </c>
      <c r="E326" s="3">
        <v>40602</v>
      </c>
    </row>
    <row r="327" spans="1:5" ht="13.8" x14ac:dyDescent="0.3">
      <c r="A327" s="3">
        <v>40603</v>
      </c>
      <c r="B327" s="3" t="s">
        <v>1338</v>
      </c>
      <c r="C327" s="3"/>
      <c r="D327" s="3" t="s">
        <v>1338</v>
      </c>
      <c r="E327" s="3">
        <v>40603</v>
      </c>
    </row>
    <row r="328" spans="1:5" ht="13.8" x14ac:dyDescent="0.3">
      <c r="A328" s="3">
        <v>40604</v>
      </c>
      <c r="B328" s="3" t="s">
        <v>1389</v>
      </c>
      <c r="C328" s="3"/>
      <c r="D328" s="3" t="s">
        <v>1389</v>
      </c>
      <c r="E328" s="3">
        <v>40604</v>
      </c>
    </row>
    <row r="329" spans="1:5" ht="13.8" x14ac:dyDescent="0.3">
      <c r="A329" s="3">
        <v>40701</v>
      </c>
      <c r="B329" s="3" t="s">
        <v>1218</v>
      </c>
      <c r="C329" s="3"/>
      <c r="D329" s="3" t="s">
        <v>1218</v>
      </c>
      <c r="E329" s="3">
        <v>40701</v>
      </c>
    </row>
    <row r="330" spans="1:5" ht="13.8" x14ac:dyDescent="0.3">
      <c r="A330" s="3">
        <v>40702</v>
      </c>
      <c r="B330" s="3" t="s">
        <v>1757</v>
      </c>
      <c r="C330" s="3"/>
      <c r="D330" s="3" t="s">
        <v>1757</v>
      </c>
      <c r="E330" s="3">
        <v>40702</v>
      </c>
    </row>
    <row r="331" spans="1:5" ht="13.8" x14ac:dyDescent="0.3">
      <c r="A331" s="3">
        <v>40703</v>
      </c>
      <c r="B331" s="3" t="s">
        <v>1344</v>
      </c>
      <c r="C331" s="3"/>
      <c r="D331" s="3" t="s">
        <v>1344</v>
      </c>
      <c r="E331" s="3">
        <v>40703</v>
      </c>
    </row>
    <row r="332" spans="1:5" ht="13.8" x14ac:dyDescent="0.3">
      <c r="A332" s="3">
        <v>40801</v>
      </c>
      <c r="B332" s="3" t="s">
        <v>1222</v>
      </c>
      <c r="C332" s="3"/>
      <c r="D332" s="3" t="s">
        <v>1222</v>
      </c>
      <c r="E332" s="3">
        <v>40801</v>
      </c>
    </row>
    <row r="333" spans="1:5" ht="13.8" x14ac:dyDescent="0.3">
      <c r="A333" s="3">
        <v>40802</v>
      </c>
      <c r="B333" s="3" t="s">
        <v>1286</v>
      </c>
      <c r="C333" s="3"/>
      <c r="D333" s="3" t="s">
        <v>1286</v>
      </c>
      <c r="E333" s="3">
        <v>40802</v>
      </c>
    </row>
    <row r="334" spans="1:5" ht="13.8" x14ac:dyDescent="0.3">
      <c r="A334" s="3">
        <v>40803</v>
      </c>
      <c r="B334" s="3" t="s">
        <v>1350</v>
      </c>
      <c r="C334" s="3"/>
      <c r="D334" s="3" t="s">
        <v>1350</v>
      </c>
      <c r="E334" s="3">
        <v>40803</v>
      </c>
    </row>
    <row r="335" spans="1:5" ht="13.8" x14ac:dyDescent="0.3">
      <c r="A335" s="3">
        <v>40901</v>
      </c>
      <c r="B335" s="3" t="s">
        <v>1227</v>
      </c>
      <c r="C335" s="3"/>
      <c r="D335" s="3" t="s">
        <v>1227</v>
      </c>
      <c r="E335" s="3">
        <v>40901</v>
      </c>
    </row>
    <row r="336" spans="1:5" ht="13.8" x14ac:dyDescent="0.3">
      <c r="A336" s="3">
        <v>40902</v>
      </c>
      <c r="B336" s="3" t="s">
        <v>1758</v>
      </c>
      <c r="C336" s="3"/>
      <c r="D336" s="3" t="s">
        <v>1758</v>
      </c>
      <c r="E336" s="3">
        <v>40902</v>
      </c>
    </row>
    <row r="337" spans="1:5" ht="13.8" x14ac:dyDescent="0.3">
      <c r="A337" s="3">
        <v>41001</v>
      </c>
      <c r="B337" s="3" t="s">
        <v>1232</v>
      </c>
      <c r="C337" s="3"/>
      <c r="D337" s="3" t="s">
        <v>1232</v>
      </c>
      <c r="E337" s="3">
        <v>41001</v>
      </c>
    </row>
    <row r="338" spans="1:5" ht="13.8" x14ac:dyDescent="0.3">
      <c r="A338" s="3">
        <v>41002</v>
      </c>
      <c r="B338" s="3" t="s">
        <v>1292</v>
      </c>
      <c r="C338" s="3"/>
      <c r="D338" s="3" t="s">
        <v>1292</v>
      </c>
      <c r="E338" s="3">
        <v>41002</v>
      </c>
    </row>
    <row r="339" spans="1:5" ht="13.8" x14ac:dyDescent="0.3">
      <c r="A339" s="3">
        <v>41003</v>
      </c>
      <c r="B339" s="3" t="s">
        <v>1759</v>
      </c>
      <c r="C339" s="3"/>
      <c r="D339" s="3" t="s">
        <v>1759</v>
      </c>
      <c r="E339" s="3">
        <v>41003</v>
      </c>
    </row>
    <row r="340" spans="1:5" ht="13.8" x14ac:dyDescent="0.3">
      <c r="A340" s="3">
        <v>41004</v>
      </c>
      <c r="B340" s="3" t="s">
        <v>1405</v>
      </c>
      <c r="C340" s="3"/>
      <c r="D340" s="3" t="s">
        <v>1405</v>
      </c>
      <c r="E340" s="3">
        <v>41004</v>
      </c>
    </row>
    <row r="341" spans="1:5" ht="13.8" x14ac:dyDescent="0.3">
      <c r="A341" s="3">
        <v>41005</v>
      </c>
      <c r="B341" s="3" t="s">
        <v>1450</v>
      </c>
      <c r="C341" s="3"/>
      <c r="D341" s="3" t="s">
        <v>1450</v>
      </c>
      <c r="E341" s="3">
        <v>41005</v>
      </c>
    </row>
    <row r="342" spans="1:5" ht="13.8" x14ac:dyDescent="0.3">
      <c r="A342" s="3">
        <v>50101</v>
      </c>
      <c r="B342" s="3" t="s">
        <v>1178</v>
      </c>
      <c r="C342" s="3"/>
      <c r="D342" s="3" t="s">
        <v>1178</v>
      </c>
      <c r="E342" s="3">
        <v>50101</v>
      </c>
    </row>
    <row r="343" spans="1:5" ht="13.8" x14ac:dyDescent="0.3">
      <c r="A343" s="3">
        <v>50102</v>
      </c>
      <c r="B343" s="3" t="s">
        <v>1245</v>
      </c>
      <c r="C343" s="3"/>
      <c r="D343" s="3" t="s">
        <v>1245</v>
      </c>
      <c r="E343" s="3">
        <v>50102</v>
      </c>
    </row>
    <row r="344" spans="1:5" ht="13.8" x14ac:dyDescent="0.3">
      <c r="A344" s="3">
        <v>50103</v>
      </c>
      <c r="B344" s="3" t="s">
        <v>1305</v>
      </c>
      <c r="C344" s="3"/>
      <c r="D344" s="3" t="s">
        <v>1305</v>
      </c>
      <c r="E344" s="3">
        <v>50103</v>
      </c>
    </row>
    <row r="345" spans="1:5" ht="13.8" x14ac:dyDescent="0.3">
      <c r="A345" s="3">
        <v>50104</v>
      </c>
      <c r="B345" s="3" t="s">
        <v>1364</v>
      </c>
      <c r="C345" s="3"/>
      <c r="D345" s="3" t="s">
        <v>1364</v>
      </c>
      <c r="E345" s="3">
        <v>50104</v>
      </c>
    </row>
    <row r="346" spans="1:5" ht="13.8" x14ac:dyDescent="0.3">
      <c r="A346" s="3">
        <v>50105</v>
      </c>
      <c r="B346" s="3" t="s">
        <v>1416</v>
      </c>
      <c r="C346" s="3"/>
      <c r="D346" s="3" t="s">
        <v>1416</v>
      </c>
      <c r="E346" s="3">
        <v>50105</v>
      </c>
    </row>
    <row r="347" spans="1:5" ht="13.8" x14ac:dyDescent="0.3">
      <c r="A347" s="3">
        <v>50201</v>
      </c>
      <c r="B347" s="3" t="s">
        <v>1185</v>
      </c>
      <c r="C347" s="3"/>
      <c r="D347" s="3" t="s">
        <v>1185</v>
      </c>
      <c r="E347" s="3">
        <v>50201</v>
      </c>
    </row>
    <row r="348" spans="1:5" ht="13.8" x14ac:dyDescent="0.3">
      <c r="A348" s="3">
        <v>50202</v>
      </c>
      <c r="B348" s="3" t="s">
        <v>1252</v>
      </c>
      <c r="C348" s="3"/>
      <c r="D348" s="3" t="s">
        <v>1252</v>
      </c>
      <c r="E348" s="3">
        <v>50202</v>
      </c>
    </row>
    <row r="349" spans="1:5" ht="13.8" x14ac:dyDescent="0.3">
      <c r="A349" s="3">
        <v>50203</v>
      </c>
      <c r="B349" s="3" t="s">
        <v>1312</v>
      </c>
      <c r="C349" s="3"/>
      <c r="D349" s="3" t="s">
        <v>1312</v>
      </c>
      <c r="E349" s="3">
        <v>50203</v>
      </c>
    </row>
    <row r="350" spans="1:5" ht="13.8" x14ac:dyDescent="0.3">
      <c r="A350" s="3">
        <v>50204</v>
      </c>
      <c r="B350" s="3" t="s">
        <v>1760</v>
      </c>
      <c r="C350" s="3"/>
      <c r="D350" s="3" t="s">
        <v>1760</v>
      </c>
      <c r="E350" s="3">
        <v>50204</v>
      </c>
    </row>
    <row r="351" spans="1:5" ht="13.8" x14ac:dyDescent="0.3">
      <c r="A351" s="3">
        <v>50205</v>
      </c>
      <c r="B351" s="3" t="s">
        <v>1421</v>
      </c>
      <c r="C351" s="3"/>
      <c r="D351" s="3" t="s">
        <v>1421</v>
      </c>
      <c r="E351" s="3">
        <v>50205</v>
      </c>
    </row>
    <row r="352" spans="1:5" ht="13.8" x14ac:dyDescent="0.3">
      <c r="A352" s="3">
        <v>50206</v>
      </c>
      <c r="B352" s="3" t="s">
        <v>1461</v>
      </c>
      <c r="C352" s="3"/>
      <c r="D352" s="3" t="s">
        <v>1461</v>
      </c>
      <c r="E352" s="3">
        <v>50206</v>
      </c>
    </row>
    <row r="353" spans="1:5" ht="13.8" x14ac:dyDescent="0.3">
      <c r="A353" s="3">
        <v>50207</v>
      </c>
      <c r="B353" s="3" t="s">
        <v>1486</v>
      </c>
      <c r="C353" s="3"/>
      <c r="D353" s="3" t="s">
        <v>1486</v>
      </c>
      <c r="E353" s="3">
        <v>50207</v>
      </c>
    </row>
    <row r="354" spans="1:5" ht="13.8" x14ac:dyDescent="0.3">
      <c r="A354" s="3">
        <v>50301</v>
      </c>
      <c r="B354" s="3" t="s">
        <v>1192</v>
      </c>
      <c r="C354" s="3"/>
      <c r="D354" s="3" t="s">
        <v>1192</v>
      </c>
      <c r="E354" s="3">
        <v>50301</v>
      </c>
    </row>
    <row r="355" spans="1:5" ht="13.8" x14ac:dyDescent="0.3">
      <c r="A355" s="3">
        <v>50302</v>
      </c>
      <c r="B355" s="3" t="s">
        <v>1259</v>
      </c>
      <c r="C355" s="3"/>
      <c r="D355" s="3" t="s">
        <v>1259</v>
      </c>
      <c r="E355" s="3">
        <v>50302</v>
      </c>
    </row>
    <row r="356" spans="1:5" ht="13.8" x14ac:dyDescent="0.3">
      <c r="A356" s="3">
        <v>50303</v>
      </c>
      <c r="B356" s="3" t="s">
        <v>1318</v>
      </c>
      <c r="C356" s="3"/>
      <c r="D356" s="3" t="s">
        <v>1318</v>
      </c>
      <c r="E356" s="3">
        <v>50303</v>
      </c>
    </row>
    <row r="357" spans="1:5" ht="13.8" x14ac:dyDescent="0.3">
      <c r="A357" s="3">
        <v>50304</v>
      </c>
      <c r="B357" s="3" t="s">
        <v>1375</v>
      </c>
      <c r="C357" s="3"/>
      <c r="D357" s="3" t="s">
        <v>1375</v>
      </c>
      <c r="E357" s="3">
        <v>50304</v>
      </c>
    </row>
    <row r="358" spans="1:5" ht="13.8" x14ac:dyDescent="0.3">
      <c r="A358" s="3">
        <v>50305</v>
      </c>
      <c r="B358" s="3" t="s">
        <v>1428</v>
      </c>
      <c r="C358" s="3"/>
      <c r="D358" s="3" t="s">
        <v>1428</v>
      </c>
      <c r="E358" s="3">
        <v>50305</v>
      </c>
    </row>
    <row r="359" spans="1:5" ht="13.8" x14ac:dyDescent="0.3">
      <c r="A359" s="3">
        <v>50306</v>
      </c>
      <c r="B359" s="3" t="s">
        <v>1761</v>
      </c>
      <c r="C359" s="3"/>
      <c r="D359" s="3" t="s">
        <v>1761</v>
      </c>
      <c r="E359" s="3">
        <v>50306</v>
      </c>
    </row>
    <row r="360" spans="1:5" ht="13.8" x14ac:dyDescent="0.3">
      <c r="A360" s="3">
        <v>50307</v>
      </c>
      <c r="B360" s="3" t="s">
        <v>1491</v>
      </c>
      <c r="C360" s="3"/>
      <c r="D360" s="3" t="s">
        <v>1491</v>
      </c>
      <c r="E360" s="3">
        <v>50307</v>
      </c>
    </row>
    <row r="361" spans="1:5" ht="13.8" x14ac:dyDescent="0.3">
      <c r="A361" s="3">
        <v>50308</v>
      </c>
      <c r="B361" s="3" t="s">
        <v>1511</v>
      </c>
      <c r="C361" s="3"/>
      <c r="D361" s="3" t="s">
        <v>1511</v>
      </c>
      <c r="E361" s="3">
        <v>50308</v>
      </c>
    </row>
    <row r="362" spans="1:5" ht="13.8" x14ac:dyDescent="0.3">
      <c r="A362" s="3">
        <v>50309</v>
      </c>
      <c r="B362" s="3" t="s">
        <v>1522</v>
      </c>
      <c r="C362" s="3"/>
      <c r="D362" s="3" t="s">
        <v>1522</v>
      </c>
      <c r="E362" s="3">
        <v>50309</v>
      </c>
    </row>
    <row r="363" spans="1:5" ht="13.8" x14ac:dyDescent="0.3">
      <c r="A363" s="3">
        <v>50401</v>
      </c>
      <c r="B363" s="3" t="s">
        <v>1199</v>
      </c>
      <c r="C363" s="3"/>
      <c r="D363" s="3" t="s">
        <v>1199</v>
      </c>
      <c r="E363" s="3">
        <v>50401</v>
      </c>
    </row>
    <row r="364" spans="1:5" ht="13.8" x14ac:dyDescent="0.3">
      <c r="A364" s="3">
        <v>50402</v>
      </c>
      <c r="B364" s="3" t="s">
        <v>1762</v>
      </c>
      <c r="C364" s="3"/>
      <c r="D364" s="3" t="s">
        <v>1762</v>
      </c>
      <c r="E364" s="3">
        <v>50402</v>
      </c>
    </row>
    <row r="365" spans="1:5" ht="13.8" x14ac:dyDescent="0.3">
      <c r="A365" s="3">
        <v>50403</v>
      </c>
      <c r="B365" s="3" t="s">
        <v>1325</v>
      </c>
      <c r="C365" s="3"/>
      <c r="D365" s="3" t="s">
        <v>1325</v>
      </c>
      <c r="E365" s="3">
        <v>50403</v>
      </c>
    </row>
    <row r="366" spans="1:5" ht="13.8" x14ac:dyDescent="0.3">
      <c r="A366" s="3">
        <v>50404</v>
      </c>
      <c r="B366" s="3" t="s">
        <v>1381</v>
      </c>
      <c r="C366" s="3"/>
      <c r="D366" s="3" t="s">
        <v>1381</v>
      </c>
      <c r="E366" s="3">
        <v>50404</v>
      </c>
    </row>
    <row r="367" spans="1:5" ht="13.8" x14ac:dyDescent="0.3">
      <c r="A367" s="3">
        <v>50501</v>
      </c>
      <c r="B367" s="3" t="s">
        <v>1206</v>
      </c>
      <c r="C367" s="3"/>
      <c r="D367" s="3" t="s">
        <v>1206</v>
      </c>
      <c r="E367" s="3">
        <v>50501</v>
      </c>
    </row>
    <row r="368" spans="1:5" ht="13.8" x14ac:dyDescent="0.3">
      <c r="A368" s="3">
        <v>50502</v>
      </c>
      <c r="B368" s="3" t="s">
        <v>1271</v>
      </c>
      <c r="C368" s="3"/>
      <c r="D368" s="3" t="s">
        <v>1271</v>
      </c>
      <c r="E368" s="3">
        <v>50502</v>
      </c>
    </row>
    <row r="369" spans="1:5" ht="13.8" x14ac:dyDescent="0.3">
      <c r="A369" s="3">
        <v>50503</v>
      </c>
      <c r="B369" s="3" t="s">
        <v>1332</v>
      </c>
      <c r="C369" s="3"/>
      <c r="D369" s="3" t="s">
        <v>1332</v>
      </c>
      <c r="E369" s="3">
        <v>50503</v>
      </c>
    </row>
    <row r="370" spans="1:5" ht="13.8" x14ac:dyDescent="0.3">
      <c r="A370" s="3">
        <v>50504</v>
      </c>
      <c r="B370" s="3" t="s">
        <v>1385</v>
      </c>
      <c r="C370" s="3"/>
      <c r="D370" s="3" t="s">
        <v>1385</v>
      </c>
      <c r="E370" s="3">
        <v>50504</v>
      </c>
    </row>
    <row r="371" spans="1:5" ht="13.8" x14ac:dyDescent="0.3">
      <c r="A371" s="3">
        <v>50601</v>
      </c>
      <c r="B371" s="3" t="s">
        <v>1213</v>
      </c>
      <c r="C371" s="3"/>
      <c r="D371" s="3" t="s">
        <v>1213</v>
      </c>
      <c r="E371" s="3">
        <v>50601</v>
      </c>
    </row>
    <row r="372" spans="1:5" ht="13.8" x14ac:dyDescent="0.3">
      <c r="A372" s="3">
        <v>50602</v>
      </c>
      <c r="B372" s="3" t="s">
        <v>1278</v>
      </c>
      <c r="C372" s="3"/>
      <c r="D372" s="3" t="s">
        <v>1278</v>
      </c>
      <c r="E372" s="3">
        <v>50602</v>
      </c>
    </row>
    <row r="373" spans="1:5" ht="13.8" x14ac:dyDescent="0.3">
      <c r="A373" s="3">
        <v>50603</v>
      </c>
      <c r="B373" s="3" t="s">
        <v>1339</v>
      </c>
      <c r="C373" s="3"/>
      <c r="D373" s="3" t="s">
        <v>1339</v>
      </c>
      <c r="E373" s="3">
        <v>50603</v>
      </c>
    </row>
    <row r="374" spans="1:5" ht="13.8" x14ac:dyDescent="0.3">
      <c r="A374" s="3">
        <v>50604</v>
      </c>
      <c r="B374" s="3" t="s">
        <v>1390</v>
      </c>
      <c r="C374" s="3"/>
      <c r="D374" s="3" t="s">
        <v>1390</v>
      </c>
      <c r="E374" s="3">
        <v>50604</v>
      </c>
    </row>
    <row r="375" spans="1:5" ht="13.8" x14ac:dyDescent="0.3">
      <c r="A375" s="3">
        <v>50605</v>
      </c>
      <c r="B375" s="3" t="s">
        <v>1438</v>
      </c>
      <c r="C375" s="3"/>
      <c r="D375" s="3" t="s">
        <v>1438</v>
      </c>
      <c r="E375" s="3">
        <v>50605</v>
      </c>
    </row>
    <row r="376" spans="1:5" ht="13.8" x14ac:dyDescent="0.3">
      <c r="A376" s="3">
        <v>50701</v>
      </c>
      <c r="B376" s="3" t="s">
        <v>1860</v>
      </c>
      <c r="C376" s="3"/>
      <c r="D376" s="3" t="s">
        <v>1860</v>
      </c>
      <c r="E376" s="3">
        <v>50701</v>
      </c>
    </row>
    <row r="377" spans="1:5" ht="13.8" x14ac:dyDescent="0.3">
      <c r="A377" s="3">
        <v>50702</v>
      </c>
      <c r="B377" s="3" t="s">
        <v>1283</v>
      </c>
      <c r="C377" s="3"/>
      <c r="D377" s="3" t="s">
        <v>1283</v>
      </c>
      <c r="E377" s="3">
        <v>50702</v>
      </c>
    </row>
    <row r="378" spans="1:5" ht="13.8" x14ac:dyDescent="0.3">
      <c r="A378" s="3">
        <v>50703</v>
      </c>
      <c r="B378" s="3" t="s">
        <v>1345</v>
      </c>
      <c r="C378" s="3"/>
      <c r="D378" s="3" t="s">
        <v>1345</v>
      </c>
      <c r="E378" s="3">
        <v>50703</v>
      </c>
    </row>
    <row r="379" spans="1:5" ht="13.8" x14ac:dyDescent="0.3">
      <c r="A379" s="3">
        <v>50704</v>
      </c>
      <c r="B379" s="3" t="s">
        <v>1394</v>
      </c>
      <c r="C379" s="3"/>
      <c r="D379" s="3" t="s">
        <v>1394</v>
      </c>
      <c r="E379" s="3">
        <v>50704</v>
      </c>
    </row>
    <row r="380" spans="1:5" ht="13.8" x14ac:dyDescent="0.3">
      <c r="A380" s="3">
        <v>50801</v>
      </c>
      <c r="B380" s="3" t="s">
        <v>1223</v>
      </c>
      <c r="C380" s="3"/>
      <c r="D380" s="3" t="s">
        <v>1223</v>
      </c>
      <c r="E380" s="3">
        <v>50801</v>
      </c>
    </row>
    <row r="381" spans="1:5" ht="13.8" x14ac:dyDescent="0.3">
      <c r="A381" s="3">
        <v>50802</v>
      </c>
      <c r="B381" s="3" t="s">
        <v>1763</v>
      </c>
      <c r="C381" s="3"/>
      <c r="D381" s="3" t="s">
        <v>1763</v>
      </c>
      <c r="E381" s="3">
        <v>50802</v>
      </c>
    </row>
    <row r="382" spans="1:5" ht="13.8" x14ac:dyDescent="0.3">
      <c r="A382" s="3">
        <v>50803</v>
      </c>
      <c r="B382" s="3" t="s">
        <v>1351</v>
      </c>
      <c r="C382" s="3"/>
      <c r="D382" s="3" t="s">
        <v>1351</v>
      </c>
      <c r="E382" s="3">
        <v>50803</v>
      </c>
    </row>
    <row r="383" spans="1:5" ht="13.8" x14ac:dyDescent="0.3">
      <c r="A383" s="3">
        <v>50804</v>
      </c>
      <c r="B383" s="3" t="s">
        <v>1399</v>
      </c>
      <c r="C383" s="3"/>
      <c r="D383" s="3" t="s">
        <v>1399</v>
      </c>
      <c r="E383" s="3">
        <v>50804</v>
      </c>
    </row>
    <row r="384" spans="1:5" ht="13.8" x14ac:dyDescent="0.3">
      <c r="A384" s="3">
        <v>50805</v>
      </c>
      <c r="B384" s="3" t="s">
        <v>1444</v>
      </c>
      <c r="C384" s="3"/>
      <c r="D384" s="3" t="s">
        <v>1444</v>
      </c>
      <c r="E384" s="3">
        <v>50805</v>
      </c>
    </row>
    <row r="385" spans="1:5" ht="13.8" x14ac:dyDescent="0.3">
      <c r="A385" s="3">
        <v>50806</v>
      </c>
      <c r="B385" s="3" t="s">
        <v>1764</v>
      </c>
      <c r="C385" s="3"/>
      <c r="D385" s="3" t="s">
        <v>1764</v>
      </c>
      <c r="E385" s="3">
        <v>50806</v>
      </c>
    </row>
    <row r="386" spans="1:5" ht="13.8" x14ac:dyDescent="0.3">
      <c r="A386" s="3">
        <v>50807</v>
      </c>
      <c r="B386" s="3" t="s">
        <v>1500</v>
      </c>
      <c r="C386" s="3"/>
      <c r="D386" s="3" t="s">
        <v>1500</v>
      </c>
      <c r="E386" s="3">
        <v>50807</v>
      </c>
    </row>
    <row r="387" spans="1:5" ht="13.8" x14ac:dyDescent="0.3">
      <c r="A387" s="3">
        <v>50808</v>
      </c>
      <c r="B387" s="3" t="s">
        <v>1517</v>
      </c>
      <c r="C387" s="3"/>
      <c r="D387" s="3" t="s">
        <v>1517</v>
      </c>
      <c r="E387" s="3">
        <v>50808</v>
      </c>
    </row>
    <row r="388" spans="1:5" ht="13.8" x14ac:dyDescent="0.3">
      <c r="A388" s="3">
        <v>50901</v>
      </c>
      <c r="B388" s="3" t="s">
        <v>1228</v>
      </c>
      <c r="C388" s="3"/>
      <c r="D388" s="3" t="s">
        <v>1228</v>
      </c>
      <c r="E388" s="3">
        <v>50901</v>
      </c>
    </row>
    <row r="389" spans="1:5" ht="13.8" x14ac:dyDescent="0.3">
      <c r="A389" s="3">
        <v>50902</v>
      </c>
      <c r="B389" s="3" t="s">
        <v>1289</v>
      </c>
      <c r="C389" s="3"/>
      <c r="D389" s="3" t="s">
        <v>1289</v>
      </c>
      <c r="E389" s="3">
        <v>50902</v>
      </c>
    </row>
    <row r="390" spans="1:5" ht="13.8" x14ac:dyDescent="0.3">
      <c r="A390" s="3">
        <v>50903</v>
      </c>
      <c r="B390" s="3" t="s">
        <v>1353</v>
      </c>
      <c r="C390" s="3"/>
      <c r="D390" s="3" t="s">
        <v>1353</v>
      </c>
      <c r="E390" s="3">
        <v>50903</v>
      </c>
    </row>
    <row r="391" spans="1:5" ht="13.8" x14ac:dyDescent="0.3">
      <c r="A391" s="3">
        <v>50904</v>
      </c>
      <c r="B391" s="3" t="s">
        <v>1403</v>
      </c>
      <c r="C391" s="3"/>
      <c r="D391" s="3" t="s">
        <v>1403</v>
      </c>
      <c r="E391" s="3">
        <v>50904</v>
      </c>
    </row>
    <row r="392" spans="1:5" ht="13.8" x14ac:dyDescent="0.3">
      <c r="A392" s="3">
        <v>50905</v>
      </c>
      <c r="B392" s="3" t="s">
        <v>1447</v>
      </c>
      <c r="C392" s="3"/>
      <c r="D392" s="3" t="s">
        <v>1447</v>
      </c>
      <c r="E392" s="3">
        <v>50905</v>
      </c>
    </row>
    <row r="393" spans="1:5" ht="13.8" x14ac:dyDescent="0.3">
      <c r="A393" s="3">
        <v>50906</v>
      </c>
      <c r="B393" s="3" t="s">
        <v>1478</v>
      </c>
      <c r="C393" s="3"/>
      <c r="D393" s="3" t="s">
        <v>1478</v>
      </c>
      <c r="E393" s="3">
        <v>50906</v>
      </c>
    </row>
    <row r="394" spans="1:5" ht="13.8" x14ac:dyDescent="0.3">
      <c r="A394" s="3">
        <v>51001</v>
      </c>
      <c r="B394" s="3" t="s">
        <v>1233</v>
      </c>
      <c r="C394" s="3"/>
      <c r="D394" s="3" t="s">
        <v>1233</v>
      </c>
      <c r="E394" s="3">
        <v>51001</v>
      </c>
    </row>
    <row r="395" spans="1:5" ht="13.8" x14ac:dyDescent="0.3">
      <c r="A395" s="3">
        <v>51002</v>
      </c>
      <c r="B395" s="3" t="s">
        <v>1293</v>
      </c>
      <c r="C395" s="3"/>
      <c r="D395" s="3" t="s">
        <v>1293</v>
      </c>
      <c r="E395" s="3">
        <v>51002</v>
      </c>
    </row>
    <row r="396" spans="1:5" ht="13.8" x14ac:dyDescent="0.3">
      <c r="A396" s="3">
        <v>51003</v>
      </c>
      <c r="B396" s="3" t="s">
        <v>1861</v>
      </c>
      <c r="C396" s="3"/>
      <c r="D396" s="3" t="s">
        <v>1861</v>
      </c>
      <c r="E396" s="3">
        <v>51003</v>
      </c>
    </row>
    <row r="397" spans="1:5" ht="13.8" x14ac:dyDescent="0.3">
      <c r="A397" s="3">
        <v>51004</v>
      </c>
      <c r="B397" s="3" t="s">
        <v>1406</v>
      </c>
      <c r="C397" s="3"/>
      <c r="D397" s="3" t="s">
        <v>1406</v>
      </c>
      <c r="E397" s="3">
        <v>51004</v>
      </c>
    </row>
    <row r="398" spans="1:5" ht="13.8" x14ac:dyDescent="0.3">
      <c r="A398" s="3">
        <v>51101</v>
      </c>
      <c r="B398" s="3" t="s">
        <v>1237</v>
      </c>
      <c r="C398" s="3"/>
      <c r="D398" s="3" t="s">
        <v>1237</v>
      </c>
      <c r="E398" s="3">
        <v>51101</v>
      </c>
    </row>
    <row r="399" spans="1:5" ht="13.8" x14ac:dyDescent="0.3">
      <c r="A399" s="3">
        <v>51102</v>
      </c>
      <c r="B399" s="3" t="s">
        <v>1297</v>
      </c>
      <c r="C399" s="3"/>
      <c r="D399" s="3" t="s">
        <v>1297</v>
      </c>
      <c r="E399" s="3">
        <v>51102</v>
      </c>
    </row>
    <row r="400" spans="1:5" ht="13.8" x14ac:dyDescent="0.3">
      <c r="A400" s="3">
        <v>51103</v>
      </c>
      <c r="B400" s="3" t="s">
        <v>1765</v>
      </c>
      <c r="C400" s="3"/>
      <c r="D400" s="3" t="s">
        <v>1765</v>
      </c>
      <c r="E400" s="3">
        <v>51103</v>
      </c>
    </row>
    <row r="401" spans="1:5" ht="13.8" x14ac:dyDescent="0.3">
      <c r="A401" s="3">
        <v>51104</v>
      </c>
      <c r="B401" s="3" t="s">
        <v>1410</v>
      </c>
      <c r="C401" s="3"/>
      <c r="D401" s="3" t="s">
        <v>1410</v>
      </c>
      <c r="E401" s="3">
        <v>51104</v>
      </c>
    </row>
    <row r="402" spans="1:5" ht="13.8" x14ac:dyDescent="0.3">
      <c r="A402" s="3">
        <v>51105</v>
      </c>
      <c r="B402" s="3" t="s">
        <v>1453</v>
      </c>
      <c r="C402" s="3"/>
      <c r="D402" s="3" t="s">
        <v>1453</v>
      </c>
      <c r="E402" s="3">
        <v>51105</v>
      </c>
    </row>
    <row r="403" spans="1:5" ht="13.8" x14ac:dyDescent="0.3">
      <c r="A403" s="3">
        <v>60101</v>
      </c>
      <c r="B403" s="3" t="s">
        <v>1179</v>
      </c>
      <c r="C403" s="3"/>
      <c r="D403" s="3" t="s">
        <v>1179</v>
      </c>
      <c r="E403" s="3">
        <v>60101</v>
      </c>
    </row>
    <row r="404" spans="1:5" ht="13.8" x14ac:dyDescent="0.3">
      <c r="A404" s="3">
        <v>60102</v>
      </c>
      <c r="B404" s="3" t="s">
        <v>1246</v>
      </c>
      <c r="C404" s="3"/>
      <c r="D404" s="3" t="s">
        <v>1246</v>
      </c>
      <c r="E404" s="3">
        <v>60102</v>
      </c>
    </row>
    <row r="405" spans="1:5" ht="13.8" x14ac:dyDescent="0.3">
      <c r="A405" s="3">
        <v>60103</v>
      </c>
      <c r="B405" s="3" t="s">
        <v>1306</v>
      </c>
      <c r="C405" s="3"/>
      <c r="D405" s="3" t="s">
        <v>1306</v>
      </c>
      <c r="E405" s="3">
        <v>60103</v>
      </c>
    </row>
    <row r="406" spans="1:5" ht="13.8" x14ac:dyDescent="0.3">
      <c r="A406" s="3">
        <v>60104</v>
      </c>
      <c r="B406" s="3" t="s">
        <v>1365</v>
      </c>
      <c r="C406" s="3"/>
      <c r="D406" s="3" t="s">
        <v>1365</v>
      </c>
      <c r="E406" s="3">
        <v>60104</v>
      </c>
    </row>
    <row r="407" spans="1:5" ht="13.8" x14ac:dyDescent="0.3">
      <c r="A407" s="3">
        <v>60105</v>
      </c>
      <c r="B407" s="3" t="s">
        <v>1417</v>
      </c>
      <c r="C407" s="3"/>
      <c r="D407" s="3" t="s">
        <v>1417</v>
      </c>
      <c r="E407" s="3">
        <v>60105</v>
      </c>
    </row>
    <row r="408" spans="1:5" ht="13.8" x14ac:dyDescent="0.3">
      <c r="A408" s="3">
        <v>60106</v>
      </c>
      <c r="B408" s="3" t="s">
        <v>1458</v>
      </c>
      <c r="C408" s="3"/>
      <c r="D408" s="3" t="s">
        <v>1458</v>
      </c>
      <c r="E408" s="3">
        <v>60106</v>
      </c>
    </row>
    <row r="409" spans="1:5" ht="13.8" x14ac:dyDescent="0.3">
      <c r="A409" s="3">
        <v>60107</v>
      </c>
      <c r="B409" s="3" t="s">
        <v>1484</v>
      </c>
      <c r="C409" s="3"/>
      <c r="D409" s="3" t="s">
        <v>1484</v>
      </c>
      <c r="E409" s="3">
        <v>60107</v>
      </c>
    </row>
    <row r="410" spans="1:5" ht="13.8" x14ac:dyDescent="0.3">
      <c r="A410" s="3">
        <v>60108</v>
      </c>
      <c r="B410" s="3" t="s">
        <v>1505</v>
      </c>
      <c r="C410" s="3"/>
      <c r="D410" s="3" t="s">
        <v>1505</v>
      </c>
      <c r="E410" s="3">
        <v>60108</v>
      </c>
    </row>
    <row r="411" spans="1:5" ht="13.8" x14ac:dyDescent="0.3">
      <c r="A411" s="3">
        <v>60110</v>
      </c>
      <c r="B411" s="3" t="s">
        <v>1529</v>
      </c>
      <c r="C411" s="3"/>
      <c r="D411" s="3" t="s">
        <v>1529</v>
      </c>
      <c r="E411" s="3">
        <v>60110</v>
      </c>
    </row>
    <row r="412" spans="1:5" ht="13.8" x14ac:dyDescent="0.3">
      <c r="A412" s="3">
        <v>60111</v>
      </c>
      <c r="B412" s="3" t="s">
        <v>1537</v>
      </c>
      <c r="C412" s="3"/>
      <c r="D412" s="3" t="s">
        <v>1537</v>
      </c>
      <c r="E412" s="3">
        <v>60111</v>
      </c>
    </row>
    <row r="413" spans="1:5" ht="13.8" x14ac:dyDescent="0.3">
      <c r="A413" s="3">
        <v>60112</v>
      </c>
      <c r="B413" s="3" t="s">
        <v>1543</v>
      </c>
      <c r="C413" s="3"/>
      <c r="D413" s="3" t="s">
        <v>1543</v>
      </c>
      <c r="E413" s="3">
        <v>60112</v>
      </c>
    </row>
    <row r="414" spans="1:5" ht="13.8" x14ac:dyDescent="0.3">
      <c r="A414" s="3">
        <v>60113</v>
      </c>
      <c r="B414" s="3" t="s">
        <v>1548</v>
      </c>
      <c r="C414" s="3"/>
      <c r="D414" s="3" t="s">
        <v>1548</v>
      </c>
      <c r="E414" s="3">
        <v>60113</v>
      </c>
    </row>
    <row r="415" spans="1:5" ht="13.8" x14ac:dyDescent="0.3">
      <c r="A415" s="3">
        <v>60114</v>
      </c>
      <c r="B415" s="3" t="s">
        <v>1552</v>
      </c>
      <c r="C415" s="3"/>
      <c r="D415" s="3" t="s">
        <v>1552</v>
      </c>
      <c r="E415" s="3">
        <v>60114</v>
      </c>
    </row>
    <row r="416" spans="1:5" ht="13.8" x14ac:dyDescent="0.3">
      <c r="A416" s="3">
        <v>60115</v>
      </c>
      <c r="B416" s="3" t="s">
        <v>1554</v>
      </c>
      <c r="C416" s="3"/>
      <c r="D416" s="3" t="s">
        <v>1554</v>
      </c>
      <c r="E416" s="3">
        <v>60115</v>
      </c>
    </row>
    <row r="417" spans="1:5" ht="13.8" x14ac:dyDescent="0.3">
      <c r="A417" s="3">
        <v>60116</v>
      </c>
      <c r="B417" s="3" t="s">
        <v>1555</v>
      </c>
      <c r="C417" s="3"/>
      <c r="D417" s="3" t="s">
        <v>1555</v>
      </c>
      <c r="E417" s="3">
        <v>60116</v>
      </c>
    </row>
    <row r="418" spans="1:5" ht="13.8" x14ac:dyDescent="0.3">
      <c r="A418" s="3">
        <v>60201</v>
      </c>
      <c r="B418" s="3" t="s">
        <v>1186</v>
      </c>
      <c r="C418" s="3"/>
      <c r="D418" s="3" t="s">
        <v>1186</v>
      </c>
      <c r="E418" s="3">
        <v>60201</v>
      </c>
    </row>
    <row r="419" spans="1:5" ht="13.8" x14ac:dyDescent="0.3">
      <c r="A419" s="3">
        <v>60202</v>
      </c>
      <c r="B419" s="3" t="s">
        <v>1253</v>
      </c>
      <c r="C419" s="3"/>
      <c r="D419" s="3" t="s">
        <v>1253</v>
      </c>
      <c r="E419" s="3">
        <v>60202</v>
      </c>
    </row>
    <row r="420" spans="1:5" ht="13.8" x14ac:dyDescent="0.3">
      <c r="A420" s="3">
        <v>60203</v>
      </c>
      <c r="B420" s="3" t="s">
        <v>1313</v>
      </c>
      <c r="C420" s="3"/>
      <c r="D420" s="3" t="s">
        <v>1313</v>
      </c>
      <c r="E420" s="3">
        <v>60203</v>
      </c>
    </row>
    <row r="421" spans="1:5" ht="13.8" x14ac:dyDescent="0.3">
      <c r="A421" s="3">
        <v>60204</v>
      </c>
      <c r="B421" s="3" t="s">
        <v>1369</v>
      </c>
      <c r="C421" s="3"/>
      <c r="D421" s="3" t="s">
        <v>1369</v>
      </c>
      <c r="E421" s="3">
        <v>60204</v>
      </c>
    </row>
    <row r="422" spans="1:5" ht="13.8" x14ac:dyDescent="0.3">
      <c r="A422" s="3">
        <v>60205</v>
      </c>
      <c r="B422" s="3" t="s">
        <v>1422</v>
      </c>
      <c r="C422" s="3"/>
      <c r="D422" s="3" t="s">
        <v>1422</v>
      </c>
      <c r="E422" s="3">
        <v>60205</v>
      </c>
    </row>
    <row r="423" spans="1:5" ht="13.8" x14ac:dyDescent="0.3">
      <c r="A423" s="3">
        <v>60206</v>
      </c>
      <c r="B423" s="3" t="s">
        <v>1462</v>
      </c>
      <c r="C423" s="3"/>
      <c r="D423" s="3" t="s">
        <v>1462</v>
      </c>
      <c r="E423" s="3">
        <v>60206</v>
      </c>
    </row>
    <row r="424" spans="1:5" ht="13.8" x14ac:dyDescent="0.3">
      <c r="A424" s="3">
        <v>60301</v>
      </c>
      <c r="B424" s="3" t="s">
        <v>1193</v>
      </c>
      <c r="C424" s="3"/>
      <c r="D424" s="3" t="s">
        <v>1193</v>
      </c>
      <c r="E424" s="3">
        <v>60301</v>
      </c>
    </row>
    <row r="425" spans="1:5" ht="13.8" x14ac:dyDescent="0.3">
      <c r="A425" s="3">
        <v>60302</v>
      </c>
      <c r="B425" s="3" t="s">
        <v>1260</v>
      </c>
      <c r="C425" s="3"/>
      <c r="D425" s="3" t="s">
        <v>1260</v>
      </c>
      <c r="E425" s="3">
        <v>60302</v>
      </c>
    </row>
    <row r="426" spans="1:5" ht="13.8" x14ac:dyDescent="0.3">
      <c r="A426" s="3">
        <v>60303</v>
      </c>
      <c r="B426" s="3" t="s">
        <v>1319</v>
      </c>
      <c r="C426" s="3"/>
      <c r="D426" s="3" t="s">
        <v>1319</v>
      </c>
      <c r="E426" s="3">
        <v>60303</v>
      </c>
    </row>
    <row r="427" spans="1:5" ht="13.8" x14ac:dyDescent="0.3">
      <c r="A427" s="3">
        <v>60304</v>
      </c>
      <c r="B427" s="3" t="s">
        <v>1376</v>
      </c>
      <c r="C427" s="3"/>
      <c r="D427" s="3" t="s">
        <v>1376</v>
      </c>
      <c r="E427" s="3">
        <v>60304</v>
      </c>
    </row>
    <row r="428" spans="1:5" ht="13.8" x14ac:dyDescent="0.3">
      <c r="A428" s="3">
        <v>60305</v>
      </c>
      <c r="B428" s="3" t="s">
        <v>1429</v>
      </c>
      <c r="C428" s="3"/>
      <c r="D428" s="3" t="s">
        <v>1429</v>
      </c>
      <c r="E428" s="3">
        <v>60305</v>
      </c>
    </row>
    <row r="429" spans="1:5" ht="13.8" x14ac:dyDescent="0.3">
      <c r="A429" s="3">
        <v>60306</v>
      </c>
      <c r="B429" s="3" t="s">
        <v>1466</v>
      </c>
      <c r="C429" s="3"/>
      <c r="D429" s="3" t="s">
        <v>1466</v>
      </c>
      <c r="E429" s="3">
        <v>60306</v>
      </c>
    </row>
    <row r="430" spans="1:5" ht="13.8" x14ac:dyDescent="0.3">
      <c r="A430" s="3">
        <v>60307</v>
      </c>
      <c r="B430" s="3" t="s">
        <v>1492</v>
      </c>
      <c r="C430" s="3"/>
      <c r="D430" s="3" t="s">
        <v>1492</v>
      </c>
      <c r="E430" s="3">
        <v>60307</v>
      </c>
    </row>
    <row r="431" spans="1:5" ht="13.8" x14ac:dyDescent="0.3">
      <c r="A431" s="3">
        <v>60308</v>
      </c>
      <c r="B431" s="3" t="s">
        <v>1512</v>
      </c>
      <c r="C431" s="3"/>
      <c r="D431" s="3" t="s">
        <v>1512</v>
      </c>
      <c r="E431" s="3">
        <v>60308</v>
      </c>
    </row>
    <row r="432" spans="1:5" ht="13.8" x14ac:dyDescent="0.3">
      <c r="A432" s="3">
        <v>60309</v>
      </c>
      <c r="B432" s="3" t="s">
        <v>1523</v>
      </c>
      <c r="C432" s="3"/>
      <c r="D432" s="3" t="s">
        <v>1523</v>
      </c>
      <c r="E432" s="3">
        <v>60309</v>
      </c>
    </row>
    <row r="433" spans="1:5" ht="13.8" x14ac:dyDescent="0.3">
      <c r="A433" s="3">
        <v>60401</v>
      </c>
      <c r="B433" s="3" t="s">
        <v>1200</v>
      </c>
      <c r="C433" s="3"/>
      <c r="D433" s="3" t="s">
        <v>1200</v>
      </c>
      <c r="E433" s="3">
        <v>60401</v>
      </c>
    </row>
    <row r="434" spans="1:5" ht="13.8" x14ac:dyDescent="0.3">
      <c r="A434" s="3">
        <v>60402</v>
      </c>
      <c r="B434" s="3" t="s">
        <v>1766</v>
      </c>
      <c r="C434" s="3"/>
      <c r="D434" s="3" t="s">
        <v>1766</v>
      </c>
      <c r="E434" s="3">
        <v>60402</v>
      </c>
    </row>
    <row r="435" spans="1:5" ht="13.8" x14ac:dyDescent="0.3">
      <c r="A435" s="3">
        <v>60403</v>
      </c>
      <c r="B435" s="3" t="s">
        <v>1326</v>
      </c>
      <c r="C435" s="3"/>
      <c r="D435" s="3" t="s">
        <v>1326</v>
      </c>
      <c r="E435" s="3">
        <v>60403</v>
      </c>
    </row>
    <row r="436" spans="1:5" ht="13.8" x14ac:dyDescent="0.3">
      <c r="A436" s="3">
        <v>60501</v>
      </c>
      <c r="B436" s="3" t="s">
        <v>1207</v>
      </c>
      <c r="C436" s="3"/>
      <c r="D436" s="3" t="s">
        <v>1207</v>
      </c>
      <c r="E436" s="3">
        <v>60501</v>
      </c>
    </row>
    <row r="437" spans="1:5" ht="13.8" x14ac:dyDescent="0.3">
      <c r="A437" s="3">
        <v>60502</v>
      </c>
      <c r="B437" s="3" t="s">
        <v>1272</v>
      </c>
      <c r="C437" s="3"/>
      <c r="D437" s="3" t="s">
        <v>1272</v>
      </c>
      <c r="E437" s="3">
        <v>60502</v>
      </c>
    </row>
    <row r="438" spans="1:5" ht="13.8" x14ac:dyDescent="0.3">
      <c r="A438" s="3">
        <v>60503</v>
      </c>
      <c r="B438" s="3" t="s">
        <v>1333</v>
      </c>
      <c r="C438" s="3"/>
      <c r="D438" s="3" t="s">
        <v>1333</v>
      </c>
      <c r="E438" s="3">
        <v>60503</v>
      </c>
    </row>
    <row r="439" spans="1:5" ht="13.8" x14ac:dyDescent="0.3">
      <c r="A439" s="3">
        <v>60504</v>
      </c>
      <c r="B439" s="3" t="s">
        <v>1386</v>
      </c>
      <c r="C439" s="3"/>
      <c r="D439" s="3" t="s">
        <v>1386</v>
      </c>
      <c r="E439" s="3">
        <v>60504</v>
      </c>
    </row>
    <row r="440" spans="1:5" ht="13.8" x14ac:dyDescent="0.3">
      <c r="A440" s="3">
        <v>60505</v>
      </c>
      <c r="B440" s="3" t="s">
        <v>1435</v>
      </c>
      <c r="C440" s="3"/>
      <c r="D440" s="3" t="s">
        <v>1435</v>
      </c>
      <c r="E440" s="3">
        <v>60505</v>
      </c>
    </row>
    <row r="441" spans="1:5" ht="13.8" x14ac:dyDescent="0.3">
      <c r="A441" s="3">
        <v>60506</v>
      </c>
      <c r="B441" s="3" t="s">
        <v>1471</v>
      </c>
      <c r="C441" s="3"/>
      <c r="D441" s="3" t="s">
        <v>1471</v>
      </c>
      <c r="E441" s="3">
        <v>60506</v>
      </c>
    </row>
    <row r="442" spans="1:5" ht="13.8" x14ac:dyDescent="0.3">
      <c r="A442" s="3">
        <v>60601</v>
      </c>
      <c r="B442" s="3" t="s">
        <v>1767</v>
      </c>
      <c r="C442" s="3"/>
      <c r="D442" s="3" t="s">
        <v>1767</v>
      </c>
      <c r="E442" s="3">
        <v>60601</v>
      </c>
    </row>
    <row r="443" spans="1:5" ht="13.8" x14ac:dyDescent="0.3">
      <c r="A443" s="3">
        <v>60602</v>
      </c>
      <c r="B443" s="3" t="s">
        <v>1768</v>
      </c>
      <c r="C443" s="3"/>
      <c r="D443" s="3" t="s">
        <v>1768</v>
      </c>
      <c r="E443" s="3">
        <v>60602</v>
      </c>
    </row>
    <row r="444" spans="1:5" ht="13.8" x14ac:dyDescent="0.3">
      <c r="A444" s="3">
        <v>60603</v>
      </c>
      <c r="B444" s="3" t="s">
        <v>1769</v>
      </c>
      <c r="C444" s="3"/>
      <c r="D444" s="3" t="s">
        <v>1769</v>
      </c>
      <c r="E444" s="3">
        <v>60603</v>
      </c>
    </row>
    <row r="445" spans="1:5" ht="13.8" x14ac:dyDescent="0.3">
      <c r="A445" s="3">
        <v>60701</v>
      </c>
      <c r="B445" s="3" t="s">
        <v>1219</v>
      </c>
      <c r="C445" s="3"/>
      <c r="D445" s="3" t="s">
        <v>1219</v>
      </c>
      <c r="E445" s="3">
        <v>60701</v>
      </c>
    </row>
    <row r="446" spans="1:5" ht="13.8" x14ac:dyDescent="0.3">
      <c r="A446" s="3">
        <v>60703</v>
      </c>
      <c r="B446" s="3" t="s">
        <v>1346</v>
      </c>
      <c r="C446" s="3"/>
      <c r="D446" s="3" t="s">
        <v>1346</v>
      </c>
      <c r="E446" s="3">
        <v>60703</v>
      </c>
    </row>
    <row r="447" spans="1:5" ht="13.8" x14ac:dyDescent="0.3">
      <c r="A447" s="3">
        <v>60704</v>
      </c>
      <c r="B447" s="3" t="s">
        <v>1395</v>
      </c>
      <c r="C447" s="3"/>
      <c r="D447" s="3" t="s">
        <v>1395</v>
      </c>
      <c r="E447" s="3">
        <v>60704</v>
      </c>
    </row>
    <row r="448" spans="1:5" ht="13.8" x14ac:dyDescent="0.3">
      <c r="A448" s="3">
        <v>60801</v>
      </c>
      <c r="B448" s="3" t="s">
        <v>1224</v>
      </c>
      <c r="C448" s="3"/>
      <c r="D448" s="3" t="s">
        <v>1224</v>
      </c>
      <c r="E448" s="3">
        <v>60801</v>
      </c>
    </row>
    <row r="449" spans="1:5" ht="13.8" x14ac:dyDescent="0.3">
      <c r="A449" s="3">
        <v>60802</v>
      </c>
      <c r="B449" s="3" t="s">
        <v>1287</v>
      </c>
      <c r="C449" s="3"/>
      <c r="D449" s="3" t="s">
        <v>1287</v>
      </c>
      <c r="E449" s="3">
        <v>60802</v>
      </c>
    </row>
    <row r="450" spans="1:5" ht="13.8" x14ac:dyDescent="0.3">
      <c r="A450" s="3">
        <v>60803</v>
      </c>
      <c r="B450" s="3" t="s">
        <v>1770</v>
      </c>
      <c r="C450" s="3"/>
      <c r="D450" s="3" t="s">
        <v>1770</v>
      </c>
      <c r="E450" s="3">
        <v>60803</v>
      </c>
    </row>
    <row r="451" spans="1:5" ht="13.8" x14ac:dyDescent="0.3">
      <c r="A451" s="3">
        <v>60804</v>
      </c>
      <c r="B451" s="3" t="s">
        <v>1400</v>
      </c>
      <c r="C451" s="3"/>
      <c r="D451" s="3" t="s">
        <v>1400</v>
      </c>
      <c r="E451" s="3">
        <v>60804</v>
      </c>
    </row>
    <row r="452" spans="1:5" ht="13.8" x14ac:dyDescent="0.3">
      <c r="A452" s="3">
        <v>60805</v>
      </c>
      <c r="B452" s="3" t="s">
        <v>1445</v>
      </c>
      <c r="C452" s="3"/>
      <c r="D452" s="3" t="s">
        <v>1445</v>
      </c>
      <c r="E452" s="3">
        <v>60805</v>
      </c>
    </row>
    <row r="453" spans="1:5" ht="13.8" x14ac:dyDescent="0.3">
      <c r="A453" s="3">
        <v>60806</v>
      </c>
      <c r="B453" s="3" t="s">
        <v>1771</v>
      </c>
      <c r="C453" s="3"/>
      <c r="D453" s="3" t="s">
        <v>1771</v>
      </c>
      <c r="E453" s="3">
        <v>60806</v>
      </c>
    </row>
    <row r="454" spans="1:5" ht="13.8" x14ac:dyDescent="0.3">
      <c r="A454" s="3">
        <v>60901</v>
      </c>
      <c r="B454" s="3" t="s">
        <v>1229</v>
      </c>
      <c r="C454" s="3"/>
      <c r="D454" s="3" t="s">
        <v>1229</v>
      </c>
      <c r="E454" s="3">
        <v>60901</v>
      </c>
    </row>
    <row r="455" spans="1:5" ht="13.8" x14ac:dyDescent="0.3">
      <c r="A455" s="3">
        <v>61001</v>
      </c>
      <c r="B455" s="3" t="s">
        <v>1234</v>
      </c>
      <c r="C455" s="3"/>
      <c r="D455" s="3" t="s">
        <v>1234</v>
      </c>
      <c r="E455" s="3">
        <v>61001</v>
      </c>
    </row>
    <row r="456" spans="1:5" ht="13.8" x14ac:dyDescent="0.3">
      <c r="A456" s="3">
        <v>61002</v>
      </c>
      <c r="B456" s="3" t="s">
        <v>1294</v>
      </c>
      <c r="C456" s="3"/>
      <c r="D456" s="3" t="s">
        <v>1294</v>
      </c>
      <c r="E456" s="3">
        <v>61002</v>
      </c>
    </row>
    <row r="457" spans="1:5" ht="13.8" x14ac:dyDescent="0.3">
      <c r="A457" s="3">
        <v>61003</v>
      </c>
      <c r="B457" s="3" t="s">
        <v>1356</v>
      </c>
      <c r="C457" s="3"/>
      <c r="D457" s="3" t="s">
        <v>1356</v>
      </c>
      <c r="E457" s="3">
        <v>61003</v>
      </c>
    </row>
    <row r="458" spans="1:5" ht="13.8" x14ac:dyDescent="0.3">
      <c r="A458" s="3">
        <v>61004</v>
      </c>
      <c r="B458" s="3" t="s">
        <v>1407</v>
      </c>
      <c r="C458" s="3"/>
      <c r="D458" s="3" t="s">
        <v>1407</v>
      </c>
      <c r="E458" s="3">
        <v>61004</v>
      </c>
    </row>
    <row r="459" spans="1:5" ht="13.8" x14ac:dyDescent="0.3">
      <c r="A459" s="3">
        <v>61101</v>
      </c>
      <c r="B459" s="3" t="s">
        <v>1238</v>
      </c>
      <c r="C459" s="3"/>
      <c r="D459" s="3" t="s">
        <v>1238</v>
      </c>
      <c r="E459" s="3">
        <v>61101</v>
      </c>
    </row>
    <row r="460" spans="1:5" ht="13.8" x14ac:dyDescent="0.3">
      <c r="A460" s="3">
        <v>61102</v>
      </c>
      <c r="B460" s="3" t="s">
        <v>1298</v>
      </c>
      <c r="C460" s="3"/>
      <c r="D460" s="3" t="s">
        <v>1298</v>
      </c>
      <c r="E460" s="3">
        <v>61102</v>
      </c>
    </row>
    <row r="461" spans="1:5" ht="13.8" x14ac:dyDescent="0.3">
      <c r="A461" s="3">
        <v>61103</v>
      </c>
      <c r="B461" s="3" t="s">
        <v>1772</v>
      </c>
      <c r="C461" s="3"/>
      <c r="D461" s="3" t="s">
        <v>1772</v>
      </c>
      <c r="E461" s="3">
        <v>61103</v>
      </c>
    </row>
    <row r="462" spans="1:5" ht="13.8" x14ac:dyDescent="0.3">
      <c r="A462" s="3">
        <v>61201</v>
      </c>
      <c r="B462" s="3" t="s">
        <v>1773</v>
      </c>
      <c r="C462" s="3"/>
      <c r="D462" s="3" t="s">
        <v>1773</v>
      </c>
      <c r="E462" s="3">
        <v>61201</v>
      </c>
    </row>
    <row r="463" spans="1:5" ht="13.8" x14ac:dyDescent="0.3">
      <c r="A463" s="3">
        <v>61301</v>
      </c>
      <c r="B463" s="3" t="s">
        <v>1774</v>
      </c>
      <c r="C463" s="3"/>
      <c r="D463" s="3" t="s">
        <v>1774</v>
      </c>
      <c r="E463" s="3">
        <v>61301</v>
      </c>
    </row>
    <row r="464" spans="1:5" ht="13.8" x14ac:dyDescent="0.3">
      <c r="A464" s="3">
        <v>70101</v>
      </c>
      <c r="B464" s="3" t="s">
        <v>1180</v>
      </c>
      <c r="C464" s="3"/>
      <c r="D464" s="3" t="s">
        <v>1180</v>
      </c>
      <c r="E464" s="3">
        <v>70101</v>
      </c>
    </row>
    <row r="465" spans="1:5" ht="13.8" x14ac:dyDescent="0.3">
      <c r="A465" s="3">
        <v>70102</v>
      </c>
      <c r="B465" s="3" t="s">
        <v>1247</v>
      </c>
      <c r="C465" s="3"/>
      <c r="D465" s="3" t="s">
        <v>1247</v>
      </c>
      <c r="E465" s="3">
        <v>70102</v>
      </c>
    </row>
    <row r="466" spans="1:5" ht="13.8" x14ac:dyDescent="0.3">
      <c r="A466" s="3">
        <v>70103</v>
      </c>
      <c r="B466" s="3" t="s">
        <v>1307</v>
      </c>
      <c r="C466" s="3"/>
      <c r="D466" s="3" t="s">
        <v>1307</v>
      </c>
      <c r="E466" s="3">
        <v>70103</v>
      </c>
    </row>
    <row r="467" spans="1:5" ht="13.8" x14ac:dyDescent="0.3">
      <c r="A467" s="3">
        <v>70104</v>
      </c>
      <c r="B467" s="3" t="s">
        <v>1366</v>
      </c>
      <c r="C467" s="3"/>
      <c r="D467" s="3" t="s">
        <v>1366</v>
      </c>
      <c r="E467" s="3">
        <v>70104</v>
      </c>
    </row>
    <row r="468" spans="1:5" ht="13.8" x14ac:dyDescent="0.3">
      <c r="A468" s="3">
        <v>70201</v>
      </c>
      <c r="B468" s="3" t="s">
        <v>1187</v>
      </c>
      <c r="C468" s="3"/>
      <c r="D468" s="3" t="s">
        <v>1187</v>
      </c>
      <c r="E468" s="3">
        <v>70201</v>
      </c>
    </row>
    <row r="469" spans="1:5" ht="13.8" x14ac:dyDescent="0.3">
      <c r="A469" s="3">
        <v>70202</v>
      </c>
      <c r="B469" s="3" t="s">
        <v>1254</v>
      </c>
      <c r="C469" s="3"/>
      <c r="D469" s="3" t="s">
        <v>1254</v>
      </c>
      <c r="E469" s="3">
        <v>70202</v>
      </c>
    </row>
    <row r="470" spans="1:5" ht="13.8" x14ac:dyDescent="0.3">
      <c r="A470" s="3">
        <v>70203</v>
      </c>
      <c r="B470" s="3" t="s">
        <v>1775</v>
      </c>
      <c r="C470" s="3"/>
      <c r="D470" s="3" t="s">
        <v>1775</v>
      </c>
      <c r="E470" s="3">
        <v>70203</v>
      </c>
    </row>
    <row r="471" spans="1:5" ht="13.8" x14ac:dyDescent="0.3">
      <c r="A471" s="3">
        <v>70204</v>
      </c>
      <c r="B471" s="3" t="s">
        <v>1370</v>
      </c>
      <c r="C471" s="3"/>
      <c r="D471" s="3" t="s">
        <v>1370</v>
      </c>
      <c r="E471" s="3">
        <v>70204</v>
      </c>
    </row>
    <row r="472" spans="1:5" ht="13.8" x14ac:dyDescent="0.3">
      <c r="A472" s="3">
        <v>70205</v>
      </c>
      <c r="B472" s="3" t="s">
        <v>1423</v>
      </c>
      <c r="C472" s="3"/>
      <c r="D472" s="3" t="s">
        <v>1423</v>
      </c>
      <c r="E472" s="3">
        <v>70205</v>
      </c>
    </row>
    <row r="473" spans="1:5" ht="13.8" x14ac:dyDescent="0.3">
      <c r="A473" s="3">
        <v>70206</v>
      </c>
      <c r="B473" s="3" t="s">
        <v>1463</v>
      </c>
      <c r="C473" s="3"/>
      <c r="D473" s="3" t="s">
        <v>1463</v>
      </c>
      <c r="E473" s="3">
        <v>70206</v>
      </c>
    </row>
    <row r="474" spans="1:5" ht="13.8" x14ac:dyDescent="0.3">
      <c r="A474" s="3">
        <v>70207</v>
      </c>
      <c r="B474" s="3" t="s">
        <v>1862</v>
      </c>
      <c r="C474" s="3"/>
      <c r="D474" s="3" t="s">
        <v>1862</v>
      </c>
      <c r="E474" s="3">
        <v>70207</v>
      </c>
    </row>
    <row r="475" spans="1:5" ht="13.8" x14ac:dyDescent="0.3">
      <c r="A475" s="3">
        <v>70301</v>
      </c>
      <c r="B475" s="3" t="s">
        <v>1194</v>
      </c>
      <c r="C475" s="3"/>
      <c r="D475" s="3" t="s">
        <v>1194</v>
      </c>
      <c r="E475" s="3">
        <v>70301</v>
      </c>
    </row>
    <row r="476" spans="1:5" ht="13.8" x14ac:dyDescent="0.3">
      <c r="A476" s="3">
        <v>70302</v>
      </c>
      <c r="B476" s="3" t="s">
        <v>1261</v>
      </c>
      <c r="C476" s="3"/>
      <c r="D476" s="3" t="s">
        <v>1261</v>
      </c>
      <c r="E476" s="3">
        <v>70302</v>
      </c>
    </row>
    <row r="477" spans="1:5" ht="13.8" x14ac:dyDescent="0.3">
      <c r="A477" s="3">
        <v>70303</v>
      </c>
      <c r="B477" s="3" t="s">
        <v>1320</v>
      </c>
      <c r="C477" s="3"/>
      <c r="D477" s="3" t="s">
        <v>1320</v>
      </c>
      <c r="E477" s="3">
        <v>70303</v>
      </c>
    </row>
    <row r="478" spans="1:5" ht="13.8" x14ac:dyDescent="0.3">
      <c r="A478" s="3">
        <v>70304</v>
      </c>
      <c r="B478" s="3" t="s">
        <v>1377</v>
      </c>
      <c r="C478" s="3"/>
      <c r="D478" s="3" t="s">
        <v>1377</v>
      </c>
      <c r="E478" s="3">
        <v>70304</v>
      </c>
    </row>
    <row r="479" spans="1:5" ht="13.8" x14ac:dyDescent="0.3">
      <c r="A479" s="3">
        <v>70305</v>
      </c>
      <c r="B479" s="3" t="s">
        <v>1776</v>
      </c>
      <c r="C479" s="3"/>
      <c r="D479" s="3" t="s">
        <v>1776</v>
      </c>
      <c r="E479" s="3">
        <v>70305</v>
      </c>
    </row>
    <row r="480" spans="1:5" ht="13.8" x14ac:dyDescent="0.3">
      <c r="A480" s="3">
        <v>70306</v>
      </c>
      <c r="B480" s="3" t="s">
        <v>1467</v>
      </c>
      <c r="C480" s="3"/>
      <c r="D480" s="3" t="s">
        <v>1467</v>
      </c>
      <c r="E480" s="3">
        <v>70306</v>
      </c>
    </row>
    <row r="481" spans="1:5" ht="13.8" x14ac:dyDescent="0.3">
      <c r="A481" s="3">
        <v>70307</v>
      </c>
      <c r="B481" s="3" t="s">
        <v>1493</v>
      </c>
      <c r="C481" s="3"/>
      <c r="D481" s="3" t="s">
        <v>1493</v>
      </c>
      <c r="E481" s="3">
        <v>70307</v>
      </c>
    </row>
    <row r="482" spans="1:5" ht="13.8" x14ac:dyDescent="0.3">
      <c r="A482" s="3">
        <v>70401</v>
      </c>
      <c r="B482" s="3" t="s">
        <v>1201</v>
      </c>
      <c r="C482" s="3"/>
      <c r="D482" s="3" t="s">
        <v>1201</v>
      </c>
      <c r="E482" s="3">
        <v>70401</v>
      </c>
    </row>
    <row r="483" spans="1:5" ht="13.8" x14ac:dyDescent="0.3">
      <c r="A483" s="3">
        <v>70402</v>
      </c>
      <c r="B483" s="3" t="s">
        <v>1266</v>
      </c>
      <c r="C483" s="3"/>
      <c r="D483" s="3" t="s">
        <v>1266</v>
      </c>
      <c r="E483" s="3">
        <v>70402</v>
      </c>
    </row>
    <row r="484" spans="1:5" ht="13.8" x14ac:dyDescent="0.3">
      <c r="A484" s="3">
        <v>70403</v>
      </c>
      <c r="B484" s="3" t="s">
        <v>1327</v>
      </c>
      <c r="C484" s="3"/>
      <c r="D484" s="3" t="s">
        <v>1327</v>
      </c>
      <c r="E484" s="3">
        <v>70403</v>
      </c>
    </row>
    <row r="485" spans="1:5" ht="13.8" x14ac:dyDescent="0.3">
      <c r="A485" s="3">
        <v>70404</v>
      </c>
      <c r="B485" s="3" t="s">
        <v>1382</v>
      </c>
      <c r="C485" s="3"/>
      <c r="D485" s="3" t="s">
        <v>1382</v>
      </c>
      <c r="E485" s="3">
        <v>70404</v>
      </c>
    </row>
    <row r="486" spans="1:5" ht="13.8" x14ac:dyDescent="0.3">
      <c r="A486" s="3">
        <v>70501</v>
      </c>
      <c r="B486" s="3" t="s">
        <v>1208</v>
      </c>
      <c r="C486" s="3"/>
      <c r="D486" s="3" t="s">
        <v>1208</v>
      </c>
      <c r="E486" s="3">
        <v>70501</v>
      </c>
    </row>
    <row r="487" spans="1:5" ht="13.8" x14ac:dyDescent="0.3">
      <c r="A487" s="3">
        <v>70502</v>
      </c>
      <c r="B487" s="3" t="s">
        <v>1273</v>
      </c>
      <c r="C487" s="3"/>
      <c r="D487" s="3" t="s">
        <v>1273</v>
      </c>
      <c r="E487" s="3">
        <v>70502</v>
      </c>
    </row>
    <row r="488" spans="1:5" ht="13.8" x14ac:dyDescent="0.3">
      <c r="A488" s="3">
        <v>70503</v>
      </c>
      <c r="B488" s="3" t="s">
        <v>1334</v>
      </c>
      <c r="C488" s="3"/>
      <c r="D488" s="3" t="s">
        <v>1334</v>
      </c>
      <c r="E488" s="3">
        <v>70503</v>
      </c>
    </row>
    <row r="489" spans="1:5" ht="13.8" x14ac:dyDescent="0.3">
      <c r="A489" s="3">
        <v>70601</v>
      </c>
      <c r="B489" s="3" t="s">
        <v>1214</v>
      </c>
      <c r="C489" s="3"/>
      <c r="D489" s="3" t="s">
        <v>1214</v>
      </c>
      <c r="E489" s="3">
        <v>70601</v>
      </c>
    </row>
    <row r="490" spans="1:5" ht="13.8" x14ac:dyDescent="0.3">
      <c r="A490" s="3">
        <v>70602</v>
      </c>
      <c r="B490" s="3" t="s">
        <v>1279</v>
      </c>
      <c r="C490" s="3"/>
      <c r="D490" s="3" t="s">
        <v>1279</v>
      </c>
      <c r="E490" s="3">
        <v>70602</v>
      </c>
    </row>
    <row r="491" spans="1:5" ht="13.8" x14ac:dyDescent="0.3">
      <c r="A491" s="3">
        <v>70603</v>
      </c>
      <c r="B491" s="3" t="s">
        <v>1340</v>
      </c>
      <c r="C491" s="3"/>
      <c r="D491" s="3" t="s">
        <v>1340</v>
      </c>
      <c r="E491" s="3">
        <v>70603</v>
      </c>
    </row>
    <row r="492" spans="1:5" ht="13.8" x14ac:dyDescent="0.3">
      <c r="A492" s="3">
        <v>70604</v>
      </c>
      <c r="B492" s="3" t="s">
        <v>1391</v>
      </c>
      <c r="C492" s="3"/>
      <c r="D492" s="3" t="s">
        <v>1391</v>
      </c>
      <c r="E492" s="3">
        <v>70604</v>
      </c>
    </row>
    <row r="493" spans="1:5" ht="13.8" x14ac:dyDescent="0.3">
      <c r="A493" s="4">
        <v>70605</v>
      </c>
      <c r="B493" s="3" t="s">
        <v>1439</v>
      </c>
      <c r="C493" s="3"/>
      <c r="D493" s="3" t="s">
        <v>1439</v>
      </c>
      <c r="E493" s="4">
        <v>70605</v>
      </c>
    </row>
  </sheetData>
  <sheetProtection algorithmName="SHA-512" hashValue="8Rszpma+9vZbctwlB5kdN4TOVdxhRvnO/C5JuNWYo9CklAGGXwSHkmGbHOfXs2AXkbJaViqUQmC9LBpLLrYlkA==" saltValue="sqKFb33E7XTqH7KhcuqN7Q==" spinCount="100000" sheet="1" objects="1" scenarios="1" sort="0" autoFilter="0" pivotTables="0"/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5">
    <tabColor theme="7" tint="0.79998168889431442"/>
    <pageSetUpPr fitToPage="1"/>
  </sheetPr>
  <dimension ref="A1:J40"/>
  <sheetViews>
    <sheetView showGridLines="0" zoomScale="90" zoomScaleNormal="90" workbookViewId="0"/>
  </sheetViews>
  <sheetFormatPr baseColWidth="10" defaultColWidth="11.44140625" defaultRowHeight="14.4" x14ac:dyDescent="0.3"/>
  <cols>
    <col min="1" max="1" width="9.33203125" style="29" customWidth="1"/>
    <col min="2" max="2" width="4.6640625" style="72" hidden="1" customWidth="1"/>
    <col min="3" max="3" width="54.88671875" style="32" customWidth="1"/>
    <col min="4" max="4" width="6.88671875" style="32" customWidth="1"/>
    <col min="5" max="7" width="15" style="32" customWidth="1"/>
    <col min="8" max="8" width="3" style="32" customWidth="1"/>
    <col min="9" max="10" width="21.21875" style="32" customWidth="1"/>
    <col min="11" max="16384" width="11.44140625" style="32"/>
  </cols>
  <sheetData>
    <row r="1" spans="1:10" ht="19.2" customHeight="1" x14ac:dyDescent="0.4">
      <c r="B1" s="72">
        <v>1</v>
      </c>
      <c r="C1" s="30" t="s">
        <v>150</v>
      </c>
      <c r="D1" s="30"/>
      <c r="E1" s="73"/>
      <c r="F1" s="73"/>
      <c r="G1" s="73"/>
    </row>
    <row r="2" spans="1:10" ht="19.8" customHeight="1" x14ac:dyDescent="0.3">
      <c r="B2" s="72">
        <v>2</v>
      </c>
      <c r="C2" s="438" t="s">
        <v>2943</v>
      </c>
      <c r="D2" s="438"/>
      <c r="E2" s="438"/>
      <c r="F2" s="438"/>
      <c r="G2" s="438"/>
    </row>
    <row r="3" spans="1:10" ht="19.2" thickBot="1" x14ac:dyDescent="0.35">
      <c r="A3" s="32"/>
      <c r="B3" s="19">
        <v>3</v>
      </c>
      <c r="C3" s="334" t="s">
        <v>3314</v>
      </c>
      <c r="D3" s="331"/>
      <c r="E3" s="332"/>
      <c r="F3" s="332"/>
      <c r="G3" s="332"/>
    </row>
    <row r="4" spans="1:10" ht="34.5" customHeight="1" thickTop="1" thickBot="1" x14ac:dyDescent="0.35">
      <c r="B4" s="72">
        <v>4</v>
      </c>
      <c r="C4" s="74" t="s">
        <v>116</v>
      </c>
      <c r="D4" s="75"/>
      <c r="E4" s="76" t="s">
        <v>0</v>
      </c>
      <c r="F4" s="77" t="s">
        <v>79</v>
      </c>
      <c r="G4" s="78" t="s">
        <v>80</v>
      </c>
    </row>
    <row r="5" spans="1:10" ht="19.5" customHeight="1" thickTop="1" thickBot="1" x14ac:dyDescent="0.4">
      <c r="B5" s="72">
        <v>5</v>
      </c>
      <c r="C5" s="79" t="s">
        <v>0</v>
      </c>
      <c r="D5" s="80" t="str">
        <f>IF(AND(E5&gt;0,'CUADRO 5'!F5=0),"|**|","")</f>
        <v/>
      </c>
      <c r="E5" s="81">
        <f t="shared" ref="E5" si="0">+F5+G5</f>
        <v>0</v>
      </c>
      <c r="F5" s="82">
        <f>F6+F17+F28</f>
        <v>0</v>
      </c>
      <c r="G5" s="83">
        <f>G6+G17+G28</f>
        <v>0</v>
      </c>
      <c r="I5" s="104" t="str">
        <f>IF(D5="|**|","|**| = El Cuadro 5 no tiene información.","")</f>
        <v/>
      </c>
      <c r="J5" s="105"/>
    </row>
    <row r="6" spans="1:10" ht="19.5" customHeight="1" x14ac:dyDescent="0.3">
      <c r="B6" s="19">
        <v>6</v>
      </c>
      <c r="C6" s="57" t="s">
        <v>123</v>
      </c>
      <c r="D6" s="84" t="str">
        <f>IF(OR('CUADRO 5'!F6&gt;E6,'CUADRO 5'!G6&gt;F6,'CUADRO 5'!H6&gt;G6),"*","")</f>
        <v/>
      </c>
      <c r="E6" s="59">
        <f>+F6+G6</f>
        <v>0</v>
      </c>
      <c r="F6" s="48">
        <f>SUM(F7:F16)</f>
        <v>0</v>
      </c>
      <c r="G6" s="85">
        <f>SUM(G7:G16)</f>
        <v>0</v>
      </c>
    </row>
    <row r="7" spans="1:10" ht="19.5" customHeight="1" x14ac:dyDescent="0.3">
      <c r="B7" s="72">
        <v>7</v>
      </c>
      <c r="C7" s="359" t="s">
        <v>133</v>
      </c>
      <c r="D7" s="86"/>
      <c r="E7" s="53">
        <f>+F7+G7</f>
        <v>0</v>
      </c>
      <c r="F7" s="264"/>
      <c r="G7" s="237"/>
      <c r="I7" s="400" t="str">
        <f>IF(OR(D6="*",D17="*",D28="*"),"* = Los datos del Cuadro 5 son mayores a los reportados en este Cuadro. Recuerde, los datos de este Cuadro pueden ser mayores, en caso de que una persona desempeñe más de un cargo, sino, deben ser iguales a los datos indicados en el Cuadro 5.","")</f>
        <v/>
      </c>
      <c r="J7" s="400"/>
    </row>
    <row r="8" spans="1:10" ht="19.5" customHeight="1" x14ac:dyDescent="0.3">
      <c r="B8" s="72">
        <v>8</v>
      </c>
      <c r="C8" s="359" t="s">
        <v>134</v>
      </c>
      <c r="D8" s="87"/>
      <c r="E8" s="53">
        <f t="shared" ref="E8:E14" si="1">+F8+G8</f>
        <v>0</v>
      </c>
      <c r="F8" s="264"/>
      <c r="G8" s="237"/>
      <c r="I8" s="400"/>
      <c r="J8" s="400"/>
    </row>
    <row r="9" spans="1:10" ht="19.5" customHeight="1" x14ac:dyDescent="0.3">
      <c r="B9" s="19">
        <v>9</v>
      </c>
      <c r="C9" s="359" t="s">
        <v>124</v>
      </c>
      <c r="D9" s="87"/>
      <c r="E9" s="53">
        <f t="shared" si="1"/>
        <v>0</v>
      </c>
      <c r="F9" s="264"/>
      <c r="G9" s="237"/>
      <c r="I9" s="400"/>
      <c r="J9" s="400"/>
    </row>
    <row r="10" spans="1:10" ht="19.5" customHeight="1" x14ac:dyDescent="0.3">
      <c r="B10" s="72">
        <v>10</v>
      </c>
      <c r="C10" s="359" t="s">
        <v>135</v>
      </c>
      <c r="D10" s="87"/>
      <c r="E10" s="53">
        <f t="shared" si="1"/>
        <v>0</v>
      </c>
      <c r="F10" s="264"/>
      <c r="G10" s="237"/>
      <c r="I10" s="400"/>
      <c r="J10" s="400"/>
    </row>
    <row r="11" spans="1:10" ht="19.5" customHeight="1" x14ac:dyDescent="0.3">
      <c r="B11" s="72">
        <v>11</v>
      </c>
      <c r="C11" s="359" t="s">
        <v>3522</v>
      </c>
      <c r="D11" s="87"/>
      <c r="E11" s="53">
        <f t="shared" si="1"/>
        <v>0</v>
      </c>
      <c r="F11" s="264"/>
      <c r="G11" s="237"/>
      <c r="I11" s="400"/>
      <c r="J11" s="400"/>
    </row>
    <row r="12" spans="1:10" ht="19.5" customHeight="1" x14ac:dyDescent="0.3">
      <c r="B12" s="19">
        <v>12</v>
      </c>
      <c r="C12" s="359" t="s">
        <v>126</v>
      </c>
      <c r="D12" s="87"/>
      <c r="E12" s="53">
        <f t="shared" si="1"/>
        <v>0</v>
      </c>
      <c r="F12" s="264"/>
      <c r="G12" s="237"/>
      <c r="I12" s="400"/>
      <c r="J12" s="400"/>
    </row>
    <row r="13" spans="1:10" ht="19.5" customHeight="1" x14ac:dyDescent="0.3">
      <c r="B13" s="72">
        <v>13</v>
      </c>
      <c r="C13" s="359" t="s">
        <v>127</v>
      </c>
      <c r="D13" s="87"/>
      <c r="E13" s="53">
        <f t="shared" si="1"/>
        <v>0</v>
      </c>
      <c r="F13" s="264"/>
      <c r="G13" s="237"/>
    </row>
    <row r="14" spans="1:10" ht="19.5" customHeight="1" x14ac:dyDescent="0.3">
      <c r="B14" s="72">
        <v>14</v>
      </c>
      <c r="C14" s="359" t="s">
        <v>1116</v>
      </c>
      <c r="D14" s="87"/>
      <c r="E14" s="53">
        <f t="shared" si="1"/>
        <v>0</v>
      </c>
      <c r="F14" s="264"/>
      <c r="G14" s="237"/>
    </row>
    <row r="15" spans="1:10" ht="19.5" customHeight="1" x14ac:dyDescent="0.3">
      <c r="B15" s="19">
        <v>15</v>
      </c>
      <c r="C15" s="54" t="s">
        <v>757</v>
      </c>
      <c r="D15" s="88"/>
      <c r="E15" s="53">
        <f t="shared" ref="E15:E22" si="2">+F15+G15</f>
        <v>0</v>
      </c>
      <c r="F15" s="264"/>
      <c r="G15" s="239"/>
    </row>
    <row r="16" spans="1:10" ht="19.5" customHeight="1" x14ac:dyDescent="0.3">
      <c r="B16" s="72">
        <v>16</v>
      </c>
      <c r="C16" s="89" t="s">
        <v>128</v>
      </c>
      <c r="D16" s="90"/>
      <c r="E16" s="91">
        <f t="shared" si="2"/>
        <v>0</v>
      </c>
      <c r="F16" s="265"/>
      <c r="G16" s="239"/>
    </row>
    <row r="17" spans="2:7" ht="19.5" customHeight="1" x14ac:dyDescent="0.3">
      <c r="B17" s="72">
        <v>17</v>
      </c>
      <c r="C17" s="92" t="s">
        <v>129</v>
      </c>
      <c r="D17" s="93" t="str">
        <f>IF(OR('CUADRO 5'!F7&gt;E17,'CUADRO 5'!G7&gt;F17,'CUADRO 5'!H7&gt;G17),"*","")</f>
        <v/>
      </c>
      <c r="E17" s="94">
        <f t="shared" si="2"/>
        <v>0</v>
      </c>
      <c r="F17" s="95">
        <f>SUM(F18:F19,F20:F27)</f>
        <v>0</v>
      </c>
      <c r="G17" s="96">
        <f>SUM(G18:G19,G20:G27)</f>
        <v>0</v>
      </c>
    </row>
    <row r="18" spans="2:7" ht="19.5" customHeight="1" x14ac:dyDescent="0.3">
      <c r="B18" s="19">
        <v>18</v>
      </c>
      <c r="C18" s="359" t="s">
        <v>130</v>
      </c>
      <c r="D18" s="87"/>
      <c r="E18" s="53">
        <f t="shared" si="2"/>
        <v>0</v>
      </c>
      <c r="F18" s="264"/>
      <c r="G18" s="237"/>
    </row>
    <row r="19" spans="2:7" ht="19.5" customHeight="1" x14ac:dyDescent="0.3">
      <c r="B19" s="72">
        <v>19</v>
      </c>
      <c r="C19" s="54" t="s">
        <v>82</v>
      </c>
      <c r="D19" s="97"/>
      <c r="E19" s="53">
        <f t="shared" si="2"/>
        <v>0</v>
      </c>
      <c r="F19" s="264"/>
      <c r="G19" s="237"/>
    </row>
    <row r="20" spans="2:7" ht="19.5" customHeight="1" x14ac:dyDescent="0.3">
      <c r="B20" s="72">
        <v>20</v>
      </c>
      <c r="C20" s="54" t="s">
        <v>83</v>
      </c>
      <c r="D20" s="97"/>
      <c r="E20" s="53">
        <f t="shared" si="2"/>
        <v>0</v>
      </c>
      <c r="F20" s="264"/>
      <c r="G20" s="237"/>
    </row>
    <row r="21" spans="2:7" ht="19.5" customHeight="1" x14ac:dyDescent="0.3">
      <c r="B21" s="19">
        <v>21</v>
      </c>
      <c r="C21" s="54" t="s">
        <v>1107</v>
      </c>
      <c r="D21" s="97"/>
      <c r="E21" s="53">
        <f t="shared" si="2"/>
        <v>0</v>
      </c>
      <c r="F21" s="264"/>
      <c r="G21" s="237"/>
    </row>
    <row r="22" spans="2:7" ht="19.5" customHeight="1" x14ac:dyDescent="0.3">
      <c r="B22" s="72">
        <v>22</v>
      </c>
      <c r="C22" s="359" t="s">
        <v>117</v>
      </c>
      <c r="D22" s="87"/>
      <c r="E22" s="53">
        <f t="shared" si="2"/>
        <v>0</v>
      </c>
      <c r="F22" s="264"/>
      <c r="G22" s="237"/>
    </row>
    <row r="23" spans="2:7" ht="19.5" customHeight="1" x14ac:dyDescent="0.3">
      <c r="B23" s="72">
        <v>23</v>
      </c>
      <c r="C23" s="359" t="s">
        <v>118</v>
      </c>
      <c r="D23" s="87"/>
      <c r="E23" s="53">
        <f t="shared" ref="E23:E34" si="3">+F23+G23</f>
        <v>0</v>
      </c>
      <c r="F23" s="264"/>
      <c r="G23" s="237"/>
    </row>
    <row r="24" spans="2:7" ht="19.5" customHeight="1" x14ac:dyDescent="0.3">
      <c r="B24" s="19">
        <v>24</v>
      </c>
      <c r="C24" s="359" t="s">
        <v>119</v>
      </c>
      <c r="D24" s="87"/>
      <c r="E24" s="53">
        <f t="shared" si="3"/>
        <v>0</v>
      </c>
      <c r="F24" s="264"/>
      <c r="G24" s="237"/>
    </row>
    <row r="25" spans="2:7" ht="19.5" customHeight="1" x14ac:dyDescent="0.3">
      <c r="B25" s="72">
        <v>25</v>
      </c>
      <c r="C25" s="359" t="s">
        <v>120</v>
      </c>
      <c r="D25" s="87"/>
      <c r="E25" s="53">
        <f t="shared" si="3"/>
        <v>0</v>
      </c>
      <c r="F25" s="264"/>
      <c r="G25" s="237"/>
    </row>
    <row r="26" spans="2:7" ht="19.5" customHeight="1" x14ac:dyDescent="0.3">
      <c r="B26" s="72">
        <v>26</v>
      </c>
      <c r="C26" s="359" t="s">
        <v>756</v>
      </c>
      <c r="D26" s="87"/>
      <c r="E26" s="53">
        <f t="shared" si="3"/>
        <v>0</v>
      </c>
      <c r="F26" s="264"/>
      <c r="G26" s="237"/>
    </row>
    <row r="27" spans="2:7" ht="19.5" customHeight="1" x14ac:dyDescent="0.3">
      <c r="B27" s="19">
        <v>27</v>
      </c>
      <c r="C27" s="360" t="s">
        <v>121</v>
      </c>
      <c r="D27" s="98"/>
      <c r="E27" s="56">
        <f t="shared" si="3"/>
        <v>0</v>
      </c>
      <c r="F27" s="266"/>
      <c r="G27" s="267"/>
    </row>
    <row r="28" spans="2:7" ht="19.5" customHeight="1" x14ac:dyDescent="0.3">
      <c r="B28" s="72">
        <v>28</v>
      </c>
      <c r="C28" s="99" t="s">
        <v>122</v>
      </c>
      <c r="D28" s="93" t="str">
        <f>IF(OR('CUADRO 5'!F8&gt;E28,'CUADRO 5'!G8&gt;F28,'CUADRO 5'!H8&gt;G28),"*","")</f>
        <v/>
      </c>
      <c r="E28" s="100">
        <f t="shared" si="3"/>
        <v>0</v>
      </c>
      <c r="F28" s="101">
        <f>SUM(F29:F34)</f>
        <v>0</v>
      </c>
      <c r="G28" s="102">
        <f>SUM(G29:G34)</f>
        <v>0</v>
      </c>
    </row>
    <row r="29" spans="2:7" ht="19.5" customHeight="1" x14ac:dyDescent="0.3">
      <c r="B29" s="72">
        <v>29</v>
      </c>
      <c r="C29" s="54" t="s">
        <v>3524</v>
      </c>
      <c r="D29" s="97"/>
      <c r="E29" s="53">
        <f t="shared" si="3"/>
        <v>0</v>
      </c>
      <c r="F29" s="264"/>
      <c r="G29" s="237"/>
    </row>
    <row r="30" spans="2:7" ht="19.5" customHeight="1" x14ac:dyDescent="0.3">
      <c r="B30" s="19">
        <v>30</v>
      </c>
      <c r="C30" s="54" t="s">
        <v>125</v>
      </c>
      <c r="D30" s="97"/>
      <c r="E30" s="53">
        <f t="shared" si="3"/>
        <v>0</v>
      </c>
      <c r="F30" s="264"/>
      <c r="G30" s="237"/>
    </row>
    <row r="31" spans="2:7" ht="19.5" customHeight="1" x14ac:dyDescent="0.3">
      <c r="B31" s="72">
        <v>31</v>
      </c>
      <c r="C31" s="54" t="s">
        <v>84</v>
      </c>
      <c r="D31" s="97"/>
      <c r="E31" s="53">
        <f t="shared" si="3"/>
        <v>0</v>
      </c>
      <c r="F31" s="264"/>
      <c r="G31" s="237"/>
    </row>
    <row r="32" spans="2:7" ht="19.5" customHeight="1" x14ac:dyDescent="0.3">
      <c r="B32" s="72">
        <v>32</v>
      </c>
      <c r="C32" s="54" t="s">
        <v>1110</v>
      </c>
      <c r="D32" s="97"/>
      <c r="E32" s="53">
        <f t="shared" si="3"/>
        <v>0</v>
      </c>
      <c r="F32" s="264"/>
      <c r="G32" s="237"/>
    </row>
    <row r="33" spans="2:7" ht="19.5" customHeight="1" x14ac:dyDescent="0.3">
      <c r="B33" s="19">
        <v>33</v>
      </c>
      <c r="C33" s="54" t="s">
        <v>1111</v>
      </c>
      <c r="D33" s="97"/>
      <c r="E33" s="53">
        <f t="shared" si="3"/>
        <v>0</v>
      </c>
      <c r="F33" s="264"/>
      <c r="G33" s="237"/>
    </row>
    <row r="34" spans="2:7" ht="19.5" customHeight="1" thickBot="1" x14ac:dyDescent="0.35">
      <c r="B34" s="72">
        <v>34</v>
      </c>
      <c r="C34" s="361" t="s">
        <v>131</v>
      </c>
      <c r="D34" s="103"/>
      <c r="E34" s="62">
        <f t="shared" si="3"/>
        <v>0</v>
      </c>
      <c r="F34" s="268"/>
      <c r="G34" s="269"/>
    </row>
    <row r="35" spans="2:7" ht="15" thickTop="1" x14ac:dyDescent="0.3">
      <c r="B35" s="72">
        <v>35</v>
      </c>
    </row>
    <row r="36" spans="2:7" ht="18.600000000000001" x14ac:dyDescent="0.35">
      <c r="B36" s="19">
        <v>36</v>
      </c>
      <c r="C36" s="67" t="s">
        <v>115</v>
      </c>
      <c r="D36" s="67"/>
      <c r="E36" s="69"/>
      <c r="F36" s="107"/>
      <c r="G36" s="107"/>
    </row>
    <row r="37" spans="2:7" ht="21" customHeight="1" x14ac:dyDescent="0.3">
      <c r="B37" s="72">
        <v>37</v>
      </c>
      <c r="C37" s="429"/>
      <c r="D37" s="430"/>
      <c r="E37" s="430"/>
      <c r="F37" s="430"/>
      <c r="G37" s="431"/>
    </row>
    <row r="38" spans="2:7" ht="21" customHeight="1" x14ac:dyDescent="0.3">
      <c r="C38" s="432"/>
      <c r="D38" s="433"/>
      <c r="E38" s="433"/>
      <c r="F38" s="433"/>
      <c r="G38" s="434"/>
    </row>
    <row r="39" spans="2:7" ht="21" customHeight="1" x14ac:dyDescent="0.3">
      <c r="C39" s="432"/>
      <c r="D39" s="433"/>
      <c r="E39" s="433"/>
      <c r="F39" s="433"/>
      <c r="G39" s="434"/>
    </row>
    <row r="40" spans="2:7" x14ac:dyDescent="0.3">
      <c r="C40" s="435"/>
      <c r="D40" s="436"/>
      <c r="E40" s="436"/>
      <c r="F40" s="436"/>
      <c r="G40" s="437"/>
    </row>
  </sheetData>
  <sheetProtection algorithmName="SHA-512" hashValue="5bO7NsVoe6P3l7C6IoInalu2pZH+Xq1nKNQgPLhsfDs6o1VCMz2yVmOPrnJyiKS2VboXTH0xrZcrkJewMFvhnQ==" saltValue="2Mw+uQcEyz+u5GKXB7VyIQ==" spinCount="100000" sheet="1" objects="1" scenarios="1" sort="0" autoFilter="0" pivotTables="0"/>
  <mergeCells count="3">
    <mergeCell ref="C37:G40"/>
    <mergeCell ref="C2:G2"/>
    <mergeCell ref="I7:J12"/>
  </mergeCells>
  <conditionalFormatting sqref="E5:G5 F6:G6 E6:E34 F17:G17 F28:G28">
    <cfRule type="cellIs" dxfId="2" priority="5" operator="equal">
      <formula>0</formula>
    </cfRule>
  </conditionalFormatting>
  <dataValidations count="1">
    <dataValidation type="whole" operator="greaterThanOrEqual" allowBlank="1" showInputMessage="1" showErrorMessage="1" sqref="E5:G34" xr:uid="{00000000-0002-0000-09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71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6">
    <tabColor theme="7" tint="0.79998168889431442"/>
    <pageSetUpPr fitToPage="1"/>
  </sheetPr>
  <dimension ref="A1:K33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" style="29" customWidth="1"/>
    <col min="2" max="2" width="5.5546875" style="29" hidden="1" customWidth="1"/>
    <col min="3" max="3" width="51.33203125" style="32" customWidth="1"/>
    <col min="4" max="4" width="5.6640625" style="71" customWidth="1"/>
    <col min="5" max="11" width="9.5546875" style="32" customWidth="1"/>
    <col min="12" max="16384" width="11.44140625" style="32"/>
  </cols>
  <sheetData>
    <row r="1" spans="1:11" ht="19.5" customHeight="1" x14ac:dyDescent="0.4">
      <c r="B1" s="29">
        <v>1</v>
      </c>
      <c r="C1" s="30" t="s">
        <v>151</v>
      </c>
      <c r="D1" s="31"/>
      <c r="G1" s="33"/>
      <c r="H1" s="33"/>
      <c r="I1" s="33"/>
    </row>
    <row r="2" spans="1:11" ht="19.8" customHeight="1" thickBot="1" x14ac:dyDescent="0.35">
      <c r="B2" s="29">
        <v>2</v>
      </c>
      <c r="C2" s="439" t="s">
        <v>3321</v>
      </c>
      <c r="D2" s="439"/>
      <c r="E2" s="439"/>
      <c r="F2" s="439"/>
      <c r="G2" s="439"/>
      <c r="H2" s="439"/>
      <c r="I2" s="439"/>
      <c r="J2" s="439"/>
      <c r="K2" s="439"/>
    </row>
    <row r="3" spans="1:11" s="38" customFormat="1" ht="39" customHeight="1" thickTop="1" thickBot="1" x14ac:dyDescent="0.35">
      <c r="A3" s="29"/>
      <c r="B3" s="29">
        <v>3</v>
      </c>
      <c r="C3" s="440" t="s">
        <v>116</v>
      </c>
      <c r="D3" s="441"/>
      <c r="E3" s="34" t="s">
        <v>0</v>
      </c>
      <c r="F3" s="35" t="s">
        <v>796</v>
      </c>
      <c r="G3" s="35" t="s">
        <v>797</v>
      </c>
      <c r="H3" s="35" t="s">
        <v>798</v>
      </c>
      <c r="I3" s="35" t="s">
        <v>799</v>
      </c>
      <c r="J3" s="36" t="s">
        <v>132</v>
      </c>
      <c r="K3" s="37" t="s">
        <v>131</v>
      </c>
    </row>
    <row r="4" spans="1:11" ht="24.75" customHeight="1" thickTop="1" thickBot="1" x14ac:dyDescent="0.35">
      <c r="B4" s="29">
        <v>4</v>
      </c>
      <c r="C4" s="39" t="s">
        <v>755</v>
      </c>
      <c r="D4" s="40"/>
      <c r="E4" s="41">
        <f t="shared" ref="E4:K4" si="0">+E5+E16</f>
        <v>0</v>
      </c>
      <c r="F4" s="42">
        <f t="shared" si="0"/>
        <v>0</v>
      </c>
      <c r="G4" s="43">
        <f t="shared" si="0"/>
        <v>0</v>
      </c>
      <c r="H4" s="42">
        <f t="shared" si="0"/>
        <v>0</v>
      </c>
      <c r="I4" s="43">
        <f t="shared" si="0"/>
        <v>0</v>
      </c>
      <c r="J4" s="42">
        <f t="shared" si="0"/>
        <v>0</v>
      </c>
      <c r="K4" s="44">
        <f t="shared" si="0"/>
        <v>0</v>
      </c>
    </row>
    <row r="5" spans="1:11" ht="22.5" customHeight="1" x14ac:dyDescent="0.3">
      <c r="B5" s="29">
        <v>5</v>
      </c>
      <c r="C5" s="45" t="s">
        <v>123</v>
      </c>
      <c r="D5" s="46"/>
      <c r="E5" s="47">
        <f t="shared" ref="E5:K5" si="1">SUM(E6:E15)</f>
        <v>0</v>
      </c>
      <c r="F5" s="48">
        <f t="shared" si="1"/>
        <v>0</v>
      </c>
      <c r="G5" s="49">
        <f t="shared" si="1"/>
        <v>0</v>
      </c>
      <c r="H5" s="48">
        <f t="shared" si="1"/>
        <v>0</v>
      </c>
      <c r="I5" s="49">
        <f t="shared" si="1"/>
        <v>0</v>
      </c>
      <c r="J5" s="50">
        <f t="shared" si="1"/>
        <v>0</v>
      </c>
      <c r="K5" s="51">
        <f t="shared" si="1"/>
        <v>0</v>
      </c>
    </row>
    <row r="6" spans="1:11" ht="22.5" customHeight="1" x14ac:dyDescent="0.3">
      <c r="B6" s="29">
        <v>6</v>
      </c>
      <c r="C6" s="359" t="s">
        <v>133</v>
      </c>
      <c r="D6" s="52" t="str">
        <f>IF(AND(E6=(F6+G6+H6+I6+J6+K6)),"","**")</f>
        <v/>
      </c>
      <c r="E6" s="53">
        <f>+'CUADRO 6'!E7</f>
        <v>0</v>
      </c>
      <c r="F6" s="264"/>
      <c r="G6" s="270"/>
      <c r="H6" s="264"/>
      <c r="I6" s="270"/>
      <c r="J6" s="264"/>
      <c r="K6" s="271"/>
    </row>
    <row r="7" spans="1:11" ht="22.5" customHeight="1" x14ac:dyDescent="0.3">
      <c r="B7" s="29">
        <v>7</v>
      </c>
      <c r="C7" s="359" t="s">
        <v>134</v>
      </c>
      <c r="D7" s="52" t="str">
        <f t="shared" ref="D7:D15" si="2">IF(AND(E7=(F7+G7+H7+I7+J7+K7)),"","**")</f>
        <v/>
      </c>
      <c r="E7" s="53">
        <f>+'CUADRO 6'!E8</f>
        <v>0</v>
      </c>
      <c r="F7" s="264"/>
      <c r="G7" s="270"/>
      <c r="H7" s="264"/>
      <c r="I7" s="270"/>
      <c r="J7" s="264"/>
      <c r="K7" s="271"/>
    </row>
    <row r="8" spans="1:11" ht="22.5" customHeight="1" x14ac:dyDescent="0.3">
      <c r="B8" s="29">
        <v>8</v>
      </c>
      <c r="C8" s="359" t="s">
        <v>124</v>
      </c>
      <c r="D8" s="52" t="str">
        <f t="shared" si="2"/>
        <v/>
      </c>
      <c r="E8" s="53">
        <f>+'CUADRO 6'!E9</f>
        <v>0</v>
      </c>
      <c r="F8" s="264"/>
      <c r="G8" s="270"/>
      <c r="H8" s="264"/>
      <c r="I8" s="270"/>
      <c r="J8" s="264"/>
      <c r="K8" s="271"/>
    </row>
    <row r="9" spans="1:11" ht="22.5" customHeight="1" x14ac:dyDescent="0.3">
      <c r="B9" s="29">
        <v>9</v>
      </c>
      <c r="C9" s="359" t="s">
        <v>135</v>
      </c>
      <c r="D9" s="52" t="str">
        <f t="shared" si="2"/>
        <v/>
      </c>
      <c r="E9" s="53">
        <f>+'CUADRO 6'!E10</f>
        <v>0</v>
      </c>
      <c r="F9" s="264"/>
      <c r="G9" s="270"/>
      <c r="H9" s="264"/>
      <c r="I9" s="270"/>
      <c r="J9" s="264"/>
      <c r="K9" s="271"/>
    </row>
    <row r="10" spans="1:11" ht="22.5" customHeight="1" x14ac:dyDescent="0.3">
      <c r="B10" s="29">
        <v>10</v>
      </c>
      <c r="C10" s="359" t="s">
        <v>3522</v>
      </c>
      <c r="D10" s="52" t="str">
        <f t="shared" si="2"/>
        <v/>
      </c>
      <c r="E10" s="53">
        <f>+'CUADRO 6'!E11</f>
        <v>0</v>
      </c>
      <c r="F10" s="264"/>
      <c r="G10" s="270"/>
      <c r="H10" s="264"/>
      <c r="I10" s="270"/>
      <c r="J10" s="264"/>
      <c r="K10" s="271"/>
    </row>
    <row r="11" spans="1:11" ht="22.5" customHeight="1" x14ac:dyDescent="0.3">
      <c r="B11" s="29">
        <v>11</v>
      </c>
      <c r="C11" s="359" t="s">
        <v>126</v>
      </c>
      <c r="D11" s="52" t="str">
        <f t="shared" si="2"/>
        <v/>
      </c>
      <c r="E11" s="53">
        <f>+'CUADRO 6'!E12</f>
        <v>0</v>
      </c>
      <c r="F11" s="264"/>
      <c r="G11" s="270"/>
      <c r="H11" s="264"/>
      <c r="I11" s="272"/>
      <c r="J11" s="264"/>
      <c r="K11" s="271"/>
    </row>
    <row r="12" spans="1:11" ht="22.5" customHeight="1" x14ac:dyDescent="0.3">
      <c r="B12" s="29">
        <v>12</v>
      </c>
      <c r="C12" s="359" t="s">
        <v>127</v>
      </c>
      <c r="D12" s="52" t="str">
        <f t="shared" si="2"/>
        <v/>
      </c>
      <c r="E12" s="53">
        <f>+'CUADRO 6'!E13</f>
        <v>0</v>
      </c>
      <c r="F12" s="264"/>
      <c r="G12" s="270"/>
      <c r="H12" s="264"/>
      <c r="I12" s="272"/>
      <c r="J12" s="264"/>
      <c r="K12" s="271"/>
    </row>
    <row r="13" spans="1:11" ht="22.5" customHeight="1" x14ac:dyDescent="0.3">
      <c r="B13" s="29">
        <v>13</v>
      </c>
      <c r="C13" s="359" t="s">
        <v>1116</v>
      </c>
      <c r="D13" s="52" t="str">
        <f t="shared" si="2"/>
        <v/>
      </c>
      <c r="E13" s="53">
        <f>+'CUADRO 6'!E14</f>
        <v>0</v>
      </c>
      <c r="F13" s="264"/>
      <c r="G13" s="273"/>
      <c r="H13" s="264"/>
      <c r="I13" s="272"/>
      <c r="J13" s="264"/>
      <c r="K13" s="274"/>
    </row>
    <row r="14" spans="1:11" ht="22.5" customHeight="1" x14ac:dyDescent="0.3">
      <c r="B14" s="29">
        <v>14</v>
      </c>
      <c r="C14" s="54" t="s">
        <v>757</v>
      </c>
      <c r="D14" s="52" t="str">
        <f t="shared" si="2"/>
        <v/>
      </c>
      <c r="E14" s="53">
        <f>+'CUADRO 6'!E15</f>
        <v>0</v>
      </c>
      <c r="F14" s="264"/>
      <c r="G14" s="270"/>
      <c r="H14" s="264"/>
      <c r="I14" s="270"/>
      <c r="J14" s="264"/>
      <c r="K14" s="271"/>
    </row>
    <row r="15" spans="1:11" ht="22.5" customHeight="1" x14ac:dyDescent="0.3">
      <c r="B15" s="29">
        <v>15</v>
      </c>
      <c r="C15" s="360" t="s">
        <v>128</v>
      </c>
      <c r="D15" s="55" t="str">
        <f t="shared" si="2"/>
        <v/>
      </c>
      <c r="E15" s="56">
        <f>+'CUADRO 6'!E16</f>
        <v>0</v>
      </c>
      <c r="F15" s="266"/>
      <c r="G15" s="275"/>
      <c r="H15" s="266"/>
      <c r="I15" s="275"/>
      <c r="J15" s="266"/>
      <c r="K15" s="276"/>
    </row>
    <row r="16" spans="1:11" ht="22.5" customHeight="1" x14ac:dyDescent="0.3">
      <c r="B16" s="29">
        <v>16</v>
      </c>
      <c r="C16" s="57" t="s">
        <v>129</v>
      </c>
      <c r="D16" s="58"/>
      <c r="E16" s="59">
        <f t="shared" ref="E16:K16" si="3">SUM(E17:E26)</f>
        <v>0</v>
      </c>
      <c r="F16" s="48">
        <f t="shared" si="3"/>
        <v>0</v>
      </c>
      <c r="G16" s="49">
        <f t="shared" si="3"/>
        <v>0</v>
      </c>
      <c r="H16" s="48">
        <f t="shared" si="3"/>
        <v>0</v>
      </c>
      <c r="I16" s="49">
        <f t="shared" si="3"/>
        <v>0</v>
      </c>
      <c r="J16" s="48">
        <f t="shared" si="3"/>
        <v>0</v>
      </c>
      <c r="K16" s="51">
        <f t="shared" si="3"/>
        <v>0</v>
      </c>
    </row>
    <row r="17" spans="1:11" ht="22.5" customHeight="1" x14ac:dyDescent="0.3">
      <c r="B17" s="29">
        <v>17</v>
      </c>
      <c r="C17" s="359" t="s">
        <v>130</v>
      </c>
      <c r="D17" s="60" t="str">
        <f t="shared" ref="D17:D26" si="4">IF(AND(E17=(F17+G17+H17+I17+J17+K17)),"","**")</f>
        <v/>
      </c>
      <c r="E17" s="53">
        <f>+'CUADRO 6'!E18</f>
        <v>0</v>
      </c>
      <c r="F17" s="264"/>
      <c r="G17" s="270"/>
      <c r="H17" s="264"/>
      <c r="I17" s="270"/>
      <c r="J17" s="264"/>
      <c r="K17" s="271"/>
    </row>
    <row r="18" spans="1:11" ht="22.5" customHeight="1" x14ac:dyDescent="0.3">
      <c r="B18" s="29">
        <v>18</v>
      </c>
      <c r="C18" s="359" t="s">
        <v>82</v>
      </c>
      <c r="D18" s="60" t="str">
        <f t="shared" si="4"/>
        <v/>
      </c>
      <c r="E18" s="53">
        <f>+'CUADRO 6'!E19</f>
        <v>0</v>
      </c>
      <c r="F18" s="264"/>
      <c r="G18" s="270"/>
      <c r="H18" s="264"/>
      <c r="I18" s="270"/>
      <c r="J18" s="264"/>
      <c r="K18" s="271"/>
    </row>
    <row r="19" spans="1:11" ht="22.5" customHeight="1" x14ac:dyDescent="0.3">
      <c r="B19" s="29">
        <v>19</v>
      </c>
      <c r="C19" s="359" t="s">
        <v>83</v>
      </c>
      <c r="D19" s="60" t="str">
        <f t="shared" si="4"/>
        <v/>
      </c>
      <c r="E19" s="53">
        <f>+'CUADRO 6'!E20</f>
        <v>0</v>
      </c>
      <c r="F19" s="264"/>
      <c r="G19" s="270"/>
      <c r="H19" s="264"/>
      <c r="I19" s="270"/>
      <c r="J19" s="264"/>
      <c r="K19" s="271"/>
    </row>
    <row r="20" spans="1:11" ht="22.5" customHeight="1" x14ac:dyDescent="0.3">
      <c r="B20" s="29">
        <v>20</v>
      </c>
      <c r="C20" s="54" t="s">
        <v>1107</v>
      </c>
      <c r="D20" s="60" t="str">
        <f t="shared" si="4"/>
        <v/>
      </c>
      <c r="E20" s="53">
        <f>+'CUADRO 6'!E21</f>
        <v>0</v>
      </c>
      <c r="F20" s="264"/>
      <c r="G20" s="270"/>
      <c r="H20" s="264"/>
      <c r="I20" s="270"/>
      <c r="J20" s="264"/>
      <c r="K20" s="271"/>
    </row>
    <row r="21" spans="1:11" ht="22.5" customHeight="1" x14ac:dyDescent="0.3">
      <c r="B21" s="29">
        <v>21</v>
      </c>
      <c r="C21" s="359" t="s">
        <v>117</v>
      </c>
      <c r="D21" s="60" t="str">
        <f t="shared" si="4"/>
        <v/>
      </c>
      <c r="E21" s="53">
        <f>+'CUADRO 6'!E22</f>
        <v>0</v>
      </c>
      <c r="F21" s="264"/>
      <c r="G21" s="270"/>
      <c r="H21" s="264"/>
      <c r="I21" s="270"/>
      <c r="J21" s="264"/>
      <c r="K21" s="271"/>
    </row>
    <row r="22" spans="1:11" ht="22.5" customHeight="1" x14ac:dyDescent="0.3">
      <c r="B22" s="29">
        <v>22</v>
      </c>
      <c r="C22" s="359" t="s">
        <v>118</v>
      </c>
      <c r="D22" s="60" t="str">
        <f t="shared" si="4"/>
        <v/>
      </c>
      <c r="E22" s="53">
        <f>+'CUADRO 6'!E23</f>
        <v>0</v>
      </c>
      <c r="F22" s="264"/>
      <c r="G22" s="270"/>
      <c r="H22" s="264"/>
      <c r="I22" s="270"/>
      <c r="J22" s="264"/>
      <c r="K22" s="271"/>
    </row>
    <row r="23" spans="1:11" ht="22.5" customHeight="1" x14ac:dyDescent="0.3">
      <c r="B23" s="29">
        <v>23</v>
      </c>
      <c r="C23" s="359" t="s">
        <v>119</v>
      </c>
      <c r="D23" s="60" t="str">
        <f t="shared" si="4"/>
        <v/>
      </c>
      <c r="E23" s="53">
        <f>+'CUADRO 6'!E24</f>
        <v>0</v>
      </c>
      <c r="F23" s="264"/>
      <c r="G23" s="270"/>
      <c r="H23" s="264"/>
      <c r="I23" s="270"/>
      <c r="J23" s="264"/>
      <c r="K23" s="271"/>
    </row>
    <row r="24" spans="1:11" ht="22.5" customHeight="1" x14ac:dyDescent="0.3">
      <c r="B24" s="29">
        <v>24</v>
      </c>
      <c r="C24" s="359" t="s">
        <v>120</v>
      </c>
      <c r="D24" s="60" t="str">
        <f t="shared" si="4"/>
        <v/>
      </c>
      <c r="E24" s="53">
        <f>+'CUADRO 6'!E25</f>
        <v>0</v>
      </c>
      <c r="F24" s="264"/>
      <c r="G24" s="270"/>
      <c r="H24" s="264"/>
      <c r="I24" s="270"/>
      <c r="J24" s="264"/>
      <c r="K24" s="271"/>
    </row>
    <row r="25" spans="1:11" ht="22.5" customHeight="1" x14ac:dyDescent="0.3">
      <c r="B25" s="29">
        <v>25</v>
      </c>
      <c r="C25" s="359" t="s">
        <v>756</v>
      </c>
      <c r="D25" s="60" t="str">
        <f t="shared" si="4"/>
        <v/>
      </c>
      <c r="E25" s="53">
        <f>+'CUADRO 6'!E26</f>
        <v>0</v>
      </c>
      <c r="F25" s="264"/>
      <c r="G25" s="270"/>
      <c r="H25" s="264"/>
      <c r="I25" s="270"/>
      <c r="J25" s="264"/>
      <c r="K25" s="271"/>
    </row>
    <row r="26" spans="1:11" ht="22.5" customHeight="1" thickBot="1" x14ac:dyDescent="0.35">
      <c r="B26" s="29">
        <v>26</v>
      </c>
      <c r="C26" s="361" t="s">
        <v>121</v>
      </c>
      <c r="D26" s="61" t="str">
        <f t="shared" si="4"/>
        <v/>
      </c>
      <c r="E26" s="210">
        <f>+'CUADRO 6'!E27</f>
        <v>0</v>
      </c>
      <c r="F26" s="268"/>
      <c r="G26" s="277"/>
      <c r="H26" s="268"/>
      <c r="I26" s="277"/>
      <c r="J26" s="268"/>
      <c r="K26" s="278"/>
    </row>
    <row r="27" spans="1:11" s="38" customFormat="1" ht="15.75" customHeight="1" thickTop="1" x14ac:dyDescent="0.3">
      <c r="A27" s="29"/>
      <c r="B27" s="29">
        <v>27</v>
      </c>
      <c r="C27" s="333"/>
      <c r="D27" s="63"/>
      <c r="E27" s="64" t="str" cm="1">
        <f t="array" ref="E27">IF(OR(D5:D26="**"),"**","")</f>
        <v/>
      </c>
      <c r="F27" s="442" t="str">
        <f>IF(E27="**","** = ¡VERIFICAR!. Los datos desglosados no coinciden con el total.","")</f>
        <v/>
      </c>
      <c r="G27" s="442"/>
      <c r="H27" s="442"/>
      <c r="I27" s="442"/>
      <c r="J27" s="442"/>
      <c r="K27" s="442"/>
    </row>
    <row r="28" spans="1:11" s="38" customFormat="1" ht="18" customHeight="1" x14ac:dyDescent="0.3">
      <c r="A28" s="29"/>
      <c r="B28" s="29">
        <v>29</v>
      </c>
      <c r="C28" s="206"/>
      <c r="D28" s="65"/>
      <c r="E28" s="66"/>
      <c r="F28" s="443"/>
      <c r="G28" s="443"/>
      <c r="H28" s="443"/>
      <c r="I28" s="443"/>
      <c r="J28" s="443"/>
      <c r="K28" s="443"/>
    </row>
    <row r="29" spans="1:11" ht="16.2" x14ac:dyDescent="0.35">
      <c r="B29" s="29">
        <v>30</v>
      </c>
      <c r="C29" s="67" t="s">
        <v>115</v>
      </c>
      <c r="D29" s="68"/>
      <c r="E29" s="69"/>
      <c r="F29" s="70"/>
      <c r="G29" s="70"/>
      <c r="H29" s="70"/>
      <c r="I29" s="70"/>
      <c r="J29" s="70"/>
      <c r="K29" s="70"/>
    </row>
    <row r="30" spans="1:11" ht="26.25" customHeight="1" x14ac:dyDescent="0.3">
      <c r="B30" s="29">
        <v>31</v>
      </c>
      <c r="C30" s="429"/>
      <c r="D30" s="430"/>
      <c r="E30" s="430"/>
      <c r="F30" s="430"/>
      <c r="G30" s="430"/>
      <c r="H30" s="430"/>
      <c r="I30" s="430"/>
      <c r="J30" s="430"/>
      <c r="K30" s="431"/>
    </row>
    <row r="31" spans="1:11" ht="26.25" customHeight="1" x14ac:dyDescent="0.3">
      <c r="C31" s="432"/>
      <c r="D31" s="433"/>
      <c r="E31" s="433"/>
      <c r="F31" s="433"/>
      <c r="G31" s="433"/>
      <c r="H31" s="433"/>
      <c r="I31" s="433"/>
      <c r="J31" s="433"/>
      <c r="K31" s="434"/>
    </row>
    <row r="32" spans="1:11" ht="26.25" customHeight="1" x14ac:dyDescent="0.3">
      <c r="C32" s="432"/>
      <c r="D32" s="433"/>
      <c r="E32" s="433"/>
      <c r="F32" s="433"/>
      <c r="G32" s="433"/>
      <c r="H32" s="433"/>
      <c r="I32" s="433"/>
      <c r="J32" s="433"/>
      <c r="K32" s="434"/>
    </row>
    <row r="33" spans="3:11" ht="26.25" customHeight="1" x14ac:dyDescent="0.3">
      <c r="C33" s="435"/>
      <c r="D33" s="436"/>
      <c r="E33" s="436"/>
      <c r="F33" s="436"/>
      <c r="G33" s="436"/>
      <c r="H33" s="436"/>
      <c r="I33" s="436"/>
      <c r="J33" s="436"/>
      <c r="K33" s="437"/>
    </row>
  </sheetData>
  <sheetProtection algorithmName="SHA-512" hashValue="+Qy3qUDtTHVcZ95Fj4uvQjlgwAXCOgyDkh2TFN4kfFOYdLcs/2l5qxdhfzyRYbN9c+koCc82sVI3h1OHQbE3jQ==" saltValue="Uo856bw8MhGfCgK1Tn0lzg==" spinCount="100000" sheet="1" objects="1" scenarios="1" sort="0" autoFilter="0" pivotTables="0"/>
  <mergeCells count="4">
    <mergeCell ref="C2:K2"/>
    <mergeCell ref="C30:K33"/>
    <mergeCell ref="C3:D3"/>
    <mergeCell ref="F27:K28"/>
  </mergeCells>
  <conditionalFormatting sqref="E4:E26">
    <cfRule type="cellIs" dxfId="1" priority="5" operator="equal">
      <formula>0</formula>
    </cfRule>
  </conditionalFormatting>
  <conditionalFormatting sqref="F4:K5 F16:K16">
    <cfRule type="cellIs" dxfId="0" priority="7" operator="equal">
      <formula>0</formula>
    </cfRule>
  </conditionalFormatting>
  <dataValidations count="1">
    <dataValidation type="whole" operator="greaterThanOrEqual" allowBlank="1" showInputMessage="1" showErrorMessage="1" sqref="E4:K26" xr:uid="{00000000-0002-0000-0A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3366FF"/>
  </sheetPr>
  <dimension ref="A1:AN198"/>
  <sheetViews>
    <sheetView zoomScale="90" zoomScaleNormal="90" workbookViewId="0">
      <pane ySplit="2" topLeftCell="A13" activePane="bottomLeft" state="frozen"/>
      <selection activeCell="C16" sqref="C16"/>
      <selection pane="bottomLeft" activeCell="A28" sqref="A28:XFD28"/>
    </sheetView>
  </sheetViews>
  <sheetFormatPr baseColWidth="10" defaultColWidth="10.77734375" defaultRowHeight="14.4" x14ac:dyDescent="0.3"/>
  <cols>
    <col min="1" max="1" width="11.6640625" style="235" bestFit="1" customWidth="1"/>
    <col min="2" max="2" width="14.109375" style="235" bestFit="1" customWidth="1"/>
    <col min="3" max="3" width="10.33203125" style="235" bestFit="1" customWidth="1"/>
    <col min="4" max="4" width="10.6640625" style="235" bestFit="1" customWidth="1"/>
    <col min="5" max="5" width="44.33203125" style="235" bestFit="1" customWidth="1"/>
    <col min="6" max="6" width="8.88671875" style="235" bestFit="1" customWidth="1"/>
    <col min="7" max="7" width="19.44140625" style="235" bestFit="1" customWidth="1"/>
    <col min="8" max="8" width="12" style="235" bestFit="1" customWidth="1"/>
    <col min="9" max="9" width="9.77734375" style="235" bestFit="1" customWidth="1"/>
    <col min="10" max="10" width="8.33203125" style="235" bestFit="1" customWidth="1"/>
    <col min="11" max="11" width="14.109375" style="235" bestFit="1" customWidth="1"/>
    <col min="12" max="12" width="13.5546875" style="235" bestFit="1" customWidth="1"/>
    <col min="13" max="13" width="10.44140625" style="235" bestFit="1" customWidth="1"/>
    <col min="14" max="14" width="16.109375" style="235" bestFit="1" customWidth="1"/>
    <col min="15" max="15" width="8.21875" style="235" bestFit="1" customWidth="1"/>
    <col min="16" max="16" width="9.21875" style="235" bestFit="1" customWidth="1"/>
    <col min="17" max="17" width="10" style="235" bestFit="1" customWidth="1"/>
    <col min="18" max="18" width="5.6640625" style="235" bestFit="1" customWidth="1"/>
    <col min="19" max="19" width="7.109375" style="235" bestFit="1" customWidth="1"/>
    <col min="20" max="20" width="6.33203125" style="235" bestFit="1" customWidth="1"/>
    <col min="21" max="21" width="46.6640625" style="235" bestFit="1" customWidth="1"/>
    <col min="22" max="22" width="13.109375" style="219" bestFit="1" customWidth="1"/>
    <col min="23" max="23" width="22.6640625" style="219" bestFit="1" customWidth="1"/>
    <col min="24" max="24" width="24.5546875" style="219" bestFit="1" customWidth="1"/>
    <col min="25" max="25" width="32.44140625" style="219" bestFit="1" customWidth="1"/>
    <col min="26" max="26" width="17.109375" style="219" bestFit="1" customWidth="1"/>
    <col min="27" max="27" width="105.21875" style="219" bestFit="1" customWidth="1"/>
    <col min="28" max="28" width="44.6640625" style="219" bestFit="1" customWidth="1"/>
    <col min="29" max="30" width="13.6640625" style="219" bestFit="1" customWidth="1"/>
    <col min="31" max="31" width="39" style="219" bestFit="1" customWidth="1"/>
    <col min="32" max="32" width="13.6640625" style="219" bestFit="1" customWidth="1"/>
    <col min="33" max="33" width="37.44140625" style="219" bestFit="1" customWidth="1"/>
    <col min="34" max="34" width="25.77734375" style="219" bestFit="1" customWidth="1"/>
    <col min="35" max="35" width="11.33203125" style="219" bestFit="1" customWidth="1"/>
    <col min="36" max="37" width="11.33203125" style="219" customWidth="1"/>
    <col min="38" max="38" width="8.88671875" style="219" bestFit="1" customWidth="1"/>
    <col min="39" max="40" width="15.5546875" style="219" bestFit="1" customWidth="1"/>
    <col min="41" max="16384" width="10.77734375" style="219"/>
  </cols>
  <sheetData>
    <row r="1" spans="1:40" x14ac:dyDescent="0.3">
      <c r="A1" s="218">
        <v>1</v>
      </c>
      <c r="B1" s="218">
        <v>2</v>
      </c>
      <c r="C1" s="218">
        <v>3</v>
      </c>
      <c r="D1" s="218">
        <v>4</v>
      </c>
      <c r="E1" s="218">
        <v>5</v>
      </c>
      <c r="F1" s="218">
        <v>6</v>
      </c>
      <c r="G1" s="218">
        <v>7</v>
      </c>
      <c r="H1" s="218">
        <v>8</v>
      </c>
      <c r="I1" s="218">
        <v>9</v>
      </c>
      <c r="J1" s="218">
        <v>10</v>
      </c>
      <c r="K1" s="218">
        <v>11</v>
      </c>
      <c r="L1" s="218">
        <v>12</v>
      </c>
      <c r="M1" s="218">
        <v>13</v>
      </c>
      <c r="N1" s="218">
        <v>14</v>
      </c>
      <c r="O1" s="218">
        <v>15</v>
      </c>
      <c r="P1" s="218">
        <v>16</v>
      </c>
      <c r="Q1" s="218">
        <v>17</v>
      </c>
      <c r="R1" s="218">
        <v>18</v>
      </c>
      <c r="S1" s="218">
        <v>19</v>
      </c>
      <c r="T1" s="218">
        <v>20</v>
      </c>
      <c r="U1" s="218">
        <v>21</v>
      </c>
      <c r="V1" s="218">
        <v>22</v>
      </c>
      <c r="W1" s="218">
        <v>23</v>
      </c>
      <c r="X1" s="218">
        <v>24</v>
      </c>
      <c r="Y1" s="218">
        <v>25</v>
      </c>
      <c r="Z1" s="218">
        <v>26</v>
      </c>
      <c r="AA1" s="218">
        <v>27</v>
      </c>
      <c r="AB1" s="218">
        <v>28</v>
      </c>
      <c r="AC1" s="218">
        <v>29</v>
      </c>
      <c r="AD1" s="218">
        <v>30</v>
      </c>
      <c r="AE1" s="218">
        <v>31</v>
      </c>
      <c r="AF1" s="218">
        <v>32</v>
      </c>
      <c r="AG1" s="218">
        <v>33</v>
      </c>
      <c r="AH1" s="218">
        <v>34</v>
      </c>
      <c r="AI1" s="218">
        <v>35</v>
      </c>
      <c r="AJ1" s="218">
        <v>36</v>
      </c>
      <c r="AK1" s="218">
        <v>37</v>
      </c>
      <c r="AL1" s="218">
        <v>38</v>
      </c>
      <c r="AM1" s="218">
        <v>39</v>
      </c>
      <c r="AN1" s="218">
        <v>40</v>
      </c>
    </row>
    <row r="2" spans="1:40" s="225" customFormat="1" x14ac:dyDescent="0.3">
      <c r="A2" s="220" t="s">
        <v>2025</v>
      </c>
      <c r="B2" s="221" t="s">
        <v>2026</v>
      </c>
      <c r="C2" s="222" t="s">
        <v>17</v>
      </c>
      <c r="D2" s="222" t="s">
        <v>2954</v>
      </c>
      <c r="E2" s="222" t="s">
        <v>19</v>
      </c>
      <c r="F2" s="222" t="s">
        <v>2027</v>
      </c>
      <c r="G2" s="222" t="s">
        <v>20</v>
      </c>
      <c r="H2" s="222" t="s">
        <v>2028</v>
      </c>
      <c r="I2" s="222" t="s">
        <v>2029</v>
      </c>
      <c r="J2" s="222" t="s">
        <v>2030</v>
      </c>
      <c r="K2" s="222" t="s">
        <v>2031</v>
      </c>
      <c r="L2" s="222" t="s">
        <v>2032</v>
      </c>
      <c r="M2" s="222" t="s">
        <v>28</v>
      </c>
      <c r="N2" s="222" t="s">
        <v>2033</v>
      </c>
      <c r="O2" s="222" t="s">
        <v>2034</v>
      </c>
      <c r="P2" s="222" t="s">
        <v>2035</v>
      </c>
      <c r="Q2" s="223" t="s">
        <v>2036</v>
      </c>
      <c r="R2" s="222" t="s">
        <v>21</v>
      </c>
      <c r="S2" s="222" t="s">
        <v>22</v>
      </c>
      <c r="T2" s="222" t="s">
        <v>23</v>
      </c>
      <c r="U2" s="222" t="s">
        <v>2037</v>
      </c>
      <c r="V2" s="222" t="s">
        <v>24</v>
      </c>
      <c r="W2" s="222" t="s">
        <v>25</v>
      </c>
      <c r="X2" s="222" t="s">
        <v>26</v>
      </c>
      <c r="Y2" s="222" t="s">
        <v>27</v>
      </c>
      <c r="Z2" s="222" t="s">
        <v>2038</v>
      </c>
      <c r="AA2" s="222" t="s">
        <v>30</v>
      </c>
      <c r="AB2" s="222" t="s">
        <v>2039</v>
      </c>
      <c r="AC2" s="222" t="s">
        <v>2040</v>
      </c>
      <c r="AD2" s="222" t="s">
        <v>2041</v>
      </c>
      <c r="AE2" s="222" t="s">
        <v>29</v>
      </c>
      <c r="AF2" s="222" t="s">
        <v>1863</v>
      </c>
      <c r="AG2" s="222" t="s">
        <v>1864</v>
      </c>
      <c r="AH2" s="222" t="s">
        <v>1865</v>
      </c>
      <c r="AI2" s="222" t="s">
        <v>81</v>
      </c>
      <c r="AJ2" s="222" t="s">
        <v>18</v>
      </c>
      <c r="AK2" s="222" t="s">
        <v>2955</v>
      </c>
      <c r="AL2" s="224" t="s">
        <v>149</v>
      </c>
      <c r="AM2" s="222" t="s">
        <v>2042</v>
      </c>
      <c r="AN2" s="222" t="s">
        <v>153</v>
      </c>
    </row>
    <row r="3" spans="1:40" x14ac:dyDescent="0.3">
      <c r="A3" s="226" t="str">
        <f>CONCATENATE(portada_F[[#This Row],[NIVEL]],".",portada_F[[#This Row],[CODINS]])</f>
        <v>2.00059</v>
      </c>
      <c r="B3" s="228" t="s">
        <v>2131</v>
      </c>
      <c r="C3" s="219" t="s">
        <v>228</v>
      </c>
      <c r="D3" s="219" t="s">
        <v>229</v>
      </c>
      <c r="E3" s="219" t="s">
        <v>230</v>
      </c>
      <c r="F3" s="219" t="s">
        <v>2064</v>
      </c>
      <c r="G3" s="219" t="s">
        <v>938</v>
      </c>
      <c r="H3" s="219" t="s">
        <v>2</v>
      </c>
      <c r="I3" s="219" t="s">
        <v>2</v>
      </c>
      <c r="J3" s="219" t="s">
        <v>33</v>
      </c>
      <c r="K3" s="219" t="s">
        <v>2044</v>
      </c>
      <c r="L3" s="219" t="s">
        <v>153</v>
      </c>
      <c r="M3" s="219" t="s">
        <v>31</v>
      </c>
      <c r="N3" s="219" t="s">
        <v>1807</v>
      </c>
      <c r="O3" s="219" t="s">
        <v>31</v>
      </c>
      <c r="P3" s="219" t="s">
        <v>2045</v>
      </c>
      <c r="Q3" s="219">
        <v>10805</v>
      </c>
      <c r="R3" s="219" t="s">
        <v>31</v>
      </c>
      <c r="S3" s="219" t="s">
        <v>9</v>
      </c>
      <c r="T3" s="219" t="s">
        <v>5</v>
      </c>
      <c r="U3" s="219" t="s">
        <v>1443</v>
      </c>
      <c r="V3" s="219" t="s">
        <v>32</v>
      </c>
      <c r="W3" s="219" t="s">
        <v>2132</v>
      </c>
      <c r="X3" s="219" t="s">
        <v>2133</v>
      </c>
      <c r="Y3" s="219" t="s">
        <v>231</v>
      </c>
      <c r="Z3" s="219" t="s">
        <v>2047</v>
      </c>
      <c r="AA3" s="219" t="s">
        <v>2134</v>
      </c>
      <c r="AB3" s="219" t="s">
        <v>907</v>
      </c>
      <c r="AC3" s="219">
        <v>22290365</v>
      </c>
      <c r="AD3" s="219">
        <v>22290357</v>
      </c>
      <c r="AE3" s="219" t="s">
        <v>1811</v>
      </c>
      <c r="AF3" s="219" t="s">
        <v>2135</v>
      </c>
      <c r="AG3" s="219" t="s">
        <v>1882</v>
      </c>
      <c r="AH3" s="219" t="s">
        <v>2136</v>
      </c>
      <c r="AI3" s="219" t="s">
        <v>973</v>
      </c>
      <c r="AJ3" s="219" t="s">
        <v>2960</v>
      </c>
      <c r="AK3" s="219" t="s">
        <v>2961</v>
      </c>
      <c r="AL3" s="219">
        <v>9</v>
      </c>
      <c r="AM3" s="219">
        <v>0</v>
      </c>
      <c r="AN3" s="219">
        <v>9</v>
      </c>
    </row>
    <row r="4" spans="1:40" x14ac:dyDescent="0.3">
      <c r="A4" s="226" t="str">
        <f>CONCATENATE(portada_F[[#This Row],[NIVEL]],".",portada_F[[#This Row],[CODINS]])</f>
        <v>2.00013</v>
      </c>
      <c r="B4" s="228" t="s">
        <v>2056</v>
      </c>
      <c r="C4" s="219" t="s">
        <v>163</v>
      </c>
      <c r="D4" s="219" t="s">
        <v>164</v>
      </c>
      <c r="E4" s="219" t="s">
        <v>165</v>
      </c>
      <c r="F4" s="219" t="s">
        <v>1</v>
      </c>
      <c r="G4" s="219" t="s">
        <v>937</v>
      </c>
      <c r="H4" s="219" t="s">
        <v>4</v>
      </c>
      <c r="I4" s="219" t="s">
        <v>1</v>
      </c>
      <c r="J4" s="219" t="s">
        <v>33</v>
      </c>
      <c r="K4" s="219" t="s">
        <v>2044</v>
      </c>
      <c r="L4" s="219" t="s">
        <v>153</v>
      </c>
      <c r="M4" s="219" t="s">
        <v>31</v>
      </c>
      <c r="N4" s="219" t="s">
        <v>1807</v>
      </c>
      <c r="O4" s="219" t="s">
        <v>31</v>
      </c>
      <c r="P4" s="219" t="s">
        <v>2045</v>
      </c>
      <c r="Q4" s="219">
        <v>11801</v>
      </c>
      <c r="R4" s="219" t="s">
        <v>31</v>
      </c>
      <c r="S4" s="219" t="s">
        <v>166</v>
      </c>
      <c r="T4" s="219" t="s">
        <v>1</v>
      </c>
      <c r="U4" s="219" t="s">
        <v>1574</v>
      </c>
      <c r="V4" s="219" t="s">
        <v>32</v>
      </c>
      <c r="W4" s="219" t="s">
        <v>2057</v>
      </c>
      <c r="X4" s="219" t="s">
        <v>2057</v>
      </c>
      <c r="Y4" s="219" t="s">
        <v>167</v>
      </c>
      <c r="Z4" s="219" t="s">
        <v>2047</v>
      </c>
      <c r="AA4" s="219" t="s">
        <v>2058</v>
      </c>
      <c r="AB4" s="219" t="s">
        <v>2059</v>
      </c>
      <c r="AC4" s="219">
        <v>22720051</v>
      </c>
      <c r="AD4" s="219">
        <v>22720595</v>
      </c>
      <c r="AE4" s="219" t="s">
        <v>2060</v>
      </c>
      <c r="AF4" s="219" t="s">
        <v>2061</v>
      </c>
      <c r="AG4" s="219" t="s">
        <v>1868</v>
      </c>
      <c r="AH4" s="219" t="s">
        <v>2062</v>
      </c>
      <c r="AI4" s="219" t="s">
        <v>184</v>
      </c>
      <c r="AJ4" s="219" t="s">
        <v>2962</v>
      </c>
      <c r="AK4" s="219" t="s">
        <v>2963</v>
      </c>
      <c r="AL4" s="219">
        <v>10</v>
      </c>
      <c r="AM4" s="219">
        <v>0</v>
      </c>
      <c r="AN4" s="219">
        <v>10</v>
      </c>
    </row>
    <row r="5" spans="1:40" x14ac:dyDescent="0.3">
      <c r="A5" s="226" t="str">
        <f>CONCATENATE(portada_F[[#This Row],[NIVEL]],".",portada_F[[#This Row],[CODINS]])</f>
        <v>2.00008</v>
      </c>
      <c r="B5" s="228" t="s">
        <v>2051</v>
      </c>
      <c r="C5" s="219" t="s">
        <v>159</v>
      </c>
      <c r="D5" s="219" t="s">
        <v>160</v>
      </c>
      <c r="E5" s="219" t="s">
        <v>161</v>
      </c>
      <c r="F5" s="219" t="s">
        <v>1</v>
      </c>
      <c r="G5" s="219" t="s">
        <v>937</v>
      </c>
      <c r="H5" s="219" t="s">
        <v>2</v>
      </c>
      <c r="I5" s="219" t="s">
        <v>1</v>
      </c>
      <c r="J5" s="219" t="s">
        <v>33</v>
      </c>
      <c r="K5" s="219" t="s">
        <v>2044</v>
      </c>
      <c r="L5" s="219" t="s">
        <v>153</v>
      </c>
      <c r="M5" s="219" t="s">
        <v>31</v>
      </c>
      <c r="N5" s="219" t="s">
        <v>1807</v>
      </c>
      <c r="O5" s="219" t="s">
        <v>31</v>
      </c>
      <c r="P5" s="219" t="s">
        <v>2045</v>
      </c>
      <c r="Q5" s="219">
        <v>10101</v>
      </c>
      <c r="R5" s="219" t="s">
        <v>31</v>
      </c>
      <c r="S5" s="219" t="s">
        <v>1</v>
      </c>
      <c r="T5" s="219" t="s">
        <v>1</v>
      </c>
      <c r="U5" s="219" t="s">
        <v>1174</v>
      </c>
      <c r="V5" s="219" t="s">
        <v>32</v>
      </c>
      <c r="W5" s="219" t="s">
        <v>32</v>
      </c>
      <c r="X5" s="219" t="s">
        <v>2052</v>
      </c>
      <c r="Y5" s="219" t="s">
        <v>162</v>
      </c>
      <c r="Z5" s="219" t="s">
        <v>2047</v>
      </c>
      <c r="AA5" s="219" t="s">
        <v>1866</v>
      </c>
      <c r="AB5" s="219" t="s">
        <v>897</v>
      </c>
      <c r="AC5" s="219">
        <v>22483352</v>
      </c>
      <c r="AD5" s="219">
        <v>22579661</v>
      </c>
      <c r="AE5" s="219" t="s">
        <v>2053</v>
      </c>
      <c r="AF5" s="219" t="s">
        <v>2054</v>
      </c>
      <c r="AG5" s="219" t="s">
        <v>1842</v>
      </c>
      <c r="AH5" s="219" t="s">
        <v>2055</v>
      </c>
      <c r="AI5" s="219" t="s">
        <v>967</v>
      </c>
      <c r="AJ5" s="219" t="s">
        <v>2964</v>
      </c>
      <c r="AK5" s="219" t="s">
        <v>2965</v>
      </c>
      <c r="AL5" s="219">
        <v>4</v>
      </c>
      <c r="AM5" s="219">
        <v>0</v>
      </c>
      <c r="AN5" s="219">
        <v>4</v>
      </c>
    </row>
    <row r="6" spans="1:40" x14ac:dyDescent="0.3">
      <c r="A6" s="226" t="str">
        <f>CONCATENATE(portada_F[[#This Row],[NIVEL]],".",portada_F[[#This Row],[CODINS]])</f>
        <v>2.02789</v>
      </c>
      <c r="B6" s="228" t="s">
        <v>2911</v>
      </c>
      <c r="C6" s="219" t="s">
        <v>2017</v>
      </c>
      <c r="D6" s="295" t="s">
        <v>3286</v>
      </c>
      <c r="E6" s="219" t="s">
        <v>2018</v>
      </c>
      <c r="F6" s="219" t="s">
        <v>1</v>
      </c>
      <c r="G6" s="219" t="s">
        <v>937</v>
      </c>
      <c r="H6" s="219" t="s">
        <v>3</v>
      </c>
      <c r="I6" s="219" t="s">
        <v>1</v>
      </c>
      <c r="J6" s="219" t="s">
        <v>33</v>
      </c>
      <c r="K6" s="219" t="s">
        <v>2044</v>
      </c>
      <c r="L6" s="219" t="s">
        <v>2065</v>
      </c>
      <c r="M6" s="219" t="s">
        <v>31</v>
      </c>
      <c r="N6" s="219" t="s">
        <v>1807</v>
      </c>
      <c r="O6" s="219" t="s">
        <v>31</v>
      </c>
      <c r="P6" s="219" t="s">
        <v>2045</v>
      </c>
      <c r="Q6" s="219">
        <v>10105</v>
      </c>
      <c r="R6" s="219" t="s">
        <v>31</v>
      </c>
      <c r="S6" s="219" t="s">
        <v>1</v>
      </c>
      <c r="T6" s="219" t="s">
        <v>5</v>
      </c>
      <c r="U6" s="219" t="s">
        <v>1413</v>
      </c>
      <c r="V6" s="219" t="s">
        <v>32</v>
      </c>
      <c r="W6" s="219" t="s">
        <v>32</v>
      </c>
      <c r="X6" s="219" t="s">
        <v>2912</v>
      </c>
      <c r="Y6" s="219" t="s">
        <v>2019</v>
      </c>
      <c r="Z6" s="219" t="s">
        <v>2047</v>
      </c>
      <c r="AA6" s="219" t="s">
        <v>2913</v>
      </c>
      <c r="AB6" s="219" t="s">
        <v>2914</v>
      </c>
      <c r="AC6" s="219">
        <v>22269446</v>
      </c>
      <c r="AD6" s="219" t="s">
        <v>1867</v>
      </c>
      <c r="AE6" s="219" t="s">
        <v>2020</v>
      </c>
      <c r="AF6" s="219" t="s">
        <v>2915</v>
      </c>
      <c r="AG6" s="219" t="s">
        <v>1809</v>
      </c>
      <c r="AH6" s="219" t="s">
        <v>2916</v>
      </c>
      <c r="AI6" s="219" t="s">
        <v>187</v>
      </c>
      <c r="AJ6" s="219" t="s">
        <v>2016</v>
      </c>
      <c r="AK6" s="219" t="s">
        <v>2956</v>
      </c>
      <c r="AL6" s="219">
        <v>15</v>
      </c>
      <c r="AM6" s="219">
        <v>15</v>
      </c>
      <c r="AN6" s="219">
        <v>0</v>
      </c>
    </row>
    <row r="7" spans="1:40" x14ac:dyDescent="0.3">
      <c r="A7" s="226" t="str">
        <f>CONCATENATE(portada_F[[#This Row],[NIVEL]],".",portada_F[[#This Row],[CODINS]])</f>
        <v>2.00017</v>
      </c>
      <c r="B7" s="228" t="s">
        <v>2063</v>
      </c>
      <c r="C7" s="219" t="s">
        <v>168</v>
      </c>
      <c r="D7" s="219" t="s">
        <v>169</v>
      </c>
      <c r="E7" s="219" t="s">
        <v>170</v>
      </c>
      <c r="F7" s="219" t="s">
        <v>2064</v>
      </c>
      <c r="G7" s="219" t="s">
        <v>938</v>
      </c>
      <c r="H7" s="219" t="s">
        <v>4</v>
      </c>
      <c r="I7" s="219" t="s">
        <v>2</v>
      </c>
      <c r="J7" s="219" t="s">
        <v>33</v>
      </c>
      <c r="K7" s="219" t="s">
        <v>2044</v>
      </c>
      <c r="L7" s="219" t="s">
        <v>2065</v>
      </c>
      <c r="M7" s="219" t="s">
        <v>31</v>
      </c>
      <c r="N7" s="219" t="s">
        <v>1807</v>
      </c>
      <c r="O7" s="219" t="s">
        <v>31</v>
      </c>
      <c r="P7" s="219" t="s">
        <v>2045</v>
      </c>
      <c r="Q7" s="219">
        <v>11301</v>
      </c>
      <c r="R7" s="219" t="s">
        <v>31</v>
      </c>
      <c r="S7" s="219" t="s">
        <v>14</v>
      </c>
      <c r="T7" s="219" t="s">
        <v>1</v>
      </c>
      <c r="U7" s="219" t="s">
        <v>2066</v>
      </c>
      <c r="V7" s="219" t="s">
        <v>32</v>
      </c>
      <c r="W7" s="219" t="s">
        <v>2067</v>
      </c>
      <c r="X7" s="219" t="s">
        <v>171</v>
      </c>
      <c r="Y7" s="219" t="s">
        <v>171</v>
      </c>
      <c r="Z7" s="219" t="s">
        <v>2047</v>
      </c>
      <c r="AA7" s="219" t="s">
        <v>2068</v>
      </c>
      <c r="AB7" s="219" t="s">
        <v>898</v>
      </c>
      <c r="AC7" s="219">
        <v>22353582</v>
      </c>
      <c r="AD7" s="219">
        <v>22353582</v>
      </c>
      <c r="AE7" s="219" t="s">
        <v>2070</v>
      </c>
      <c r="AF7" s="219" t="s">
        <v>2069</v>
      </c>
      <c r="AG7" s="219" t="s">
        <v>1869</v>
      </c>
      <c r="AH7" s="219" t="s">
        <v>2071</v>
      </c>
      <c r="AI7" s="219" t="s">
        <v>228</v>
      </c>
      <c r="AJ7" s="219" t="s">
        <v>2966</v>
      </c>
      <c r="AK7" s="219" t="s">
        <v>2967</v>
      </c>
      <c r="AL7" s="219">
        <v>12</v>
      </c>
      <c r="AM7" s="219">
        <v>12</v>
      </c>
      <c r="AN7" s="219">
        <v>0</v>
      </c>
    </row>
    <row r="8" spans="1:40" x14ac:dyDescent="0.3">
      <c r="A8" s="226" t="str">
        <f>CONCATENATE(portada_F[[#This Row],[NIVEL]],".",portada_F[[#This Row],[CODINS]])</f>
        <v>2.00062</v>
      </c>
      <c r="B8" s="228" t="s">
        <v>2137</v>
      </c>
      <c r="C8" s="219" t="s">
        <v>232</v>
      </c>
      <c r="D8" s="219" t="s">
        <v>233</v>
      </c>
      <c r="E8" s="219" t="s">
        <v>234</v>
      </c>
      <c r="F8" s="219" t="s">
        <v>2064</v>
      </c>
      <c r="G8" s="219" t="s">
        <v>938</v>
      </c>
      <c r="H8" s="219" t="s">
        <v>1</v>
      </c>
      <c r="I8" s="219" t="s">
        <v>2</v>
      </c>
      <c r="J8" s="219" t="s">
        <v>33</v>
      </c>
      <c r="K8" s="219" t="s">
        <v>2044</v>
      </c>
      <c r="L8" s="219" t="s">
        <v>153</v>
      </c>
      <c r="M8" s="219" t="s">
        <v>31</v>
      </c>
      <c r="N8" s="219" t="s">
        <v>1807</v>
      </c>
      <c r="O8" s="219" t="s">
        <v>31</v>
      </c>
      <c r="P8" s="219" t="s">
        <v>2045</v>
      </c>
      <c r="Q8" s="219">
        <v>10802</v>
      </c>
      <c r="R8" s="219" t="s">
        <v>31</v>
      </c>
      <c r="S8" s="219" t="s">
        <v>9</v>
      </c>
      <c r="T8" s="219" t="s">
        <v>2</v>
      </c>
      <c r="U8" s="219" t="s">
        <v>2138</v>
      </c>
      <c r="V8" s="219" t="s">
        <v>32</v>
      </c>
      <c r="W8" s="219" t="s">
        <v>2132</v>
      </c>
      <c r="X8" s="219" t="s">
        <v>235</v>
      </c>
      <c r="Y8" s="219" t="s">
        <v>235</v>
      </c>
      <c r="Z8" s="219" t="s">
        <v>2047</v>
      </c>
      <c r="AA8" s="219" t="s">
        <v>236</v>
      </c>
      <c r="AB8" s="219" t="s">
        <v>819</v>
      </c>
      <c r="AC8" s="219">
        <v>22489598</v>
      </c>
      <c r="AD8" s="219" t="s">
        <v>1867</v>
      </c>
      <c r="AE8" s="219" t="s">
        <v>1812</v>
      </c>
      <c r="AF8" s="219" t="s">
        <v>2139</v>
      </c>
      <c r="AG8" s="219" t="s">
        <v>2140</v>
      </c>
      <c r="AH8" s="219" t="s">
        <v>2141</v>
      </c>
      <c r="AI8" s="219" t="s">
        <v>434</v>
      </c>
      <c r="AJ8" s="219" t="s">
        <v>2968</v>
      </c>
      <c r="AK8" s="219" t="s">
        <v>2969</v>
      </c>
      <c r="AL8" s="219">
        <v>7</v>
      </c>
      <c r="AM8" s="219">
        <v>0</v>
      </c>
      <c r="AN8" s="219">
        <v>7</v>
      </c>
    </row>
    <row r="9" spans="1:40" x14ac:dyDescent="0.3">
      <c r="A9" s="226" t="str">
        <f>CONCATENATE(portada_F[[#This Row],[NIVEL]],".",portada_F[[#This Row],[CODINS]])</f>
        <v>2.00039</v>
      </c>
      <c r="B9" s="228" t="s">
        <v>2105</v>
      </c>
      <c r="C9" s="219" t="s">
        <v>206</v>
      </c>
      <c r="D9" s="219" t="s">
        <v>207</v>
      </c>
      <c r="E9" s="219" t="s">
        <v>879</v>
      </c>
      <c r="F9" s="219" t="s">
        <v>2073</v>
      </c>
      <c r="G9" s="219" t="s">
        <v>939</v>
      </c>
      <c r="H9" s="219" t="s">
        <v>4</v>
      </c>
      <c r="I9" s="219" t="s">
        <v>3</v>
      </c>
      <c r="J9" s="219" t="s">
        <v>33</v>
      </c>
      <c r="K9" s="219" t="s">
        <v>2044</v>
      </c>
      <c r="L9" s="219" t="s">
        <v>153</v>
      </c>
      <c r="M9" s="219" t="s">
        <v>31</v>
      </c>
      <c r="N9" s="219" t="s">
        <v>1807</v>
      </c>
      <c r="O9" s="219" t="s">
        <v>31</v>
      </c>
      <c r="P9" s="219" t="s">
        <v>2045</v>
      </c>
      <c r="Q9" s="219">
        <v>10904</v>
      </c>
      <c r="R9" s="219" t="s">
        <v>31</v>
      </c>
      <c r="S9" s="219" t="s">
        <v>10</v>
      </c>
      <c r="T9" s="219" t="s">
        <v>4</v>
      </c>
      <c r="U9" s="219" t="s">
        <v>1401</v>
      </c>
      <c r="V9" s="219" t="s">
        <v>32</v>
      </c>
      <c r="W9" s="219" t="s">
        <v>54</v>
      </c>
      <c r="X9" s="219" t="s">
        <v>2074</v>
      </c>
      <c r="Y9" s="219" t="s">
        <v>905</v>
      </c>
      <c r="Z9" s="219" t="s">
        <v>2047</v>
      </c>
      <c r="AA9" s="219" t="s">
        <v>2106</v>
      </c>
      <c r="AB9" s="219" t="s">
        <v>906</v>
      </c>
      <c r="AC9" s="219">
        <v>22826332</v>
      </c>
      <c r="AD9" s="219">
        <v>22826332</v>
      </c>
      <c r="AE9" s="219" t="s">
        <v>1694</v>
      </c>
      <c r="AF9" s="219" t="s">
        <v>2107</v>
      </c>
      <c r="AG9" s="219" t="s">
        <v>1877</v>
      </c>
      <c r="AH9" s="219" t="s">
        <v>2108</v>
      </c>
      <c r="AI9" s="219" t="s">
        <v>346</v>
      </c>
      <c r="AJ9" s="219" t="s">
        <v>2970</v>
      </c>
      <c r="AK9" s="219" t="s">
        <v>2971</v>
      </c>
      <c r="AL9" s="219">
        <v>4</v>
      </c>
      <c r="AM9" s="219">
        <v>0</v>
      </c>
      <c r="AN9" s="219">
        <v>4</v>
      </c>
    </row>
    <row r="10" spans="1:40" x14ac:dyDescent="0.3">
      <c r="A10" s="226" t="str">
        <f>CONCATENATE(portada_F[[#This Row],[NIVEL]],".",portada_F[[#This Row],[CODINS]])</f>
        <v>2.00040</v>
      </c>
      <c r="B10" s="228" t="s">
        <v>2109</v>
      </c>
      <c r="C10" s="219" t="s">
        <v>208</v>
      </c>
      <c r="D10" s="219" t="s">
        <v>209</v>
      </c>
      <c r="E10" s="219" t="s">
        <v>3295</v>
      </c>
      <c r="F10" s="219" t="s">
        <v>2073</v>
      </c>
      <c r="G10" s="219" t="s">
        <v>939</v>
      </c>
      <c r="H10" s="219" t="s">
        <v>4</v>
      </c>
      <c r="I10" s="219" t="s">
        <v>3</v>
      </c>
      <c r="J10" s="219" t="s">
        <v>33</v>
      </c>
      <c r="K10" s="219" t="s">
        <v>2044</v>
      </c>
      <c r="L10" s="219" t="s">
        <v>153</v>
      </c>
      <c r="M10" s="219" t="s">
        <v>31</v>
      </c>
      <c r="N10" s="219" t="s">
        <v>1807</v>
      </c>
      <c r="O10" s="219" t="s">
        <v>31</v>
      </c>
      <c r="P10" s="219" t="s">
        <v>2045</v>
      </c>
      <c r="Q10" s="219">
        <v>10901</v>
      </c>
      <c r="R10" s="219" t="s">
        <v>31</v>
      </c>
      <c r="S10" s="219" t="s">
        <v>10</v>
      </c>
      <c r="T10" s="219" t="s">
        <v>1</v>
      </c>
      <c r="U10" s="219" t="s">
        <v>1225</v>
      </c>
      <c r="V10" s="219" t="s">
        <v>32</v>
      </c>
      <c r="W10" s="219" t="s">
        <v>54</v>
      </c>
      <c r="X10" s="219" t="s">
        <v>54</v>
      </c>
      <c r="Y10" s="219" t="s">
        <v>54</v>
      </c>
      <c r="Z10" s="219" t="s">
        <v>2047</v>
      </c>
      <c r="AA10" s="219" t="s">
        <v>2110</v>
      </c>
      <c r="AB10" s="219" t="s">
        <v>820</v>
      </c>
      <c r="AC10" s="219">
        <v>22826018</v>
      </c>
      <c r="AD10" s="219">
        <v>22822648</v>
      </c>
      <c r="AE10" s="219" t="s">
        <v>1695</v>
      </c>
      <c r="AF10" s="219" t="s">
        <v>2111</v>
      </c>
      <c r="AG10" s="219" t="s">
        <v>1877</v>
      </c>
      <c r="AH10" s="219" t="s">
        <v>2112</v>
      </c>
      <c r="AI10" s="219" t="s">
        <v>970</v>
      </c>
      <c r="AJ10" s="219" t="s">
        <v>2972</v>
      </c>
      <c r="AK10" s="219" t="s">
        <v>2973</v>
      </c>
      <c r="AL10" s="219">
        <v>6</v>
      </c>
      <c r="AM10" s="219">
        <v>0</v>
      </c>
      <c r="AN10" s="219">
        <v>6</v>
      </c>
    </row>
    <row r="11" spans="1:40" x14ac:dyDescent="0.3">
      <c r="A11" s="226" t="str">
        <f>CONCATENATE(portada_F[[#This Row],[NIVEL]],".",portada_F[[#This Row],[CODINS]])</f>
        <v>2.00024</v>
      </c>
      <c r="B11" s="228" t="s">
        <v>2078</v>
      </c>
      <c r="C11" s="219" t="s">
        <v>176</v>
      </c>
      <c r="D11" s="219" t="s">
        <v>177</v>
      </c>
      <c r="E11" s="219" t="s">
        <v>3292</v>
      </c>
      <c r="F11" s="219" t="s">
        <v>2073</v>
      </c>
      <c r="G11" s="219" t="s">
        <v>939</v>
      </c>
      <c r="H11" s="219" t="s">
        <v>2</v>
      </c>
      <c r="I11" s="219" t="s">
        <v>3</v>
      </c>
      <c r="J11" s="219" t="s">
        <v>33</v>
      </c>
      <c r="K11" s="219" t="s">
        <v>2044</v>
      </c>
      <c r="L11" s="219" t="s">
        <v>153</v>
      </c>
      <c r="M11" s="219" t="s">
        <v>31</v>
      </c>
      <c r="N11" s="219" t="s">
        <v>1807</v>
      </c>
      <c r="O11" s="219" t="s">
        <v>31</v>
      </c>
      <c r="P11" s="219" t="s">
        <v>2045</v>
      </c>
      <c r="Q11" s="219">
        <v>10109</v>
      </c>
      <c r="R11" s="219" t="s">
        <v>31</v>
      </c>
      <c r="S11" s="219" t="s">
        <v>1</v>
      </c>
      <c r="T11" s="219" t="s">
        <v>10</v>
      </c>
      <c r="U11" s="219" t="s">
        <v>1518</v>
      </c>
      <c r="V11" s="219" t="s">
        <v>32</v>
      </c>
      <c r="W11" s="219" t="s">
        <v>32</v>
      </c>
      <c r="X11" s="219" t="s">
        <v>178</v>
      </c>
      <c r="Y11" s="219" t="s">
        <v>179</v>
      </c>
      <c r="Z11" s="219" t="s">
        <v>2047</v>
      </c>
      <c r="AA11" s="219" t="s">
        <v>2079</v>
      </c>
      <c r="AB11" s="219" t="s">
        <v>900</v>
      </c>
      <c r="AC11" s="219">
        <v>22203195</v>
      </c>
      <c r="AD11" s="219" t="s">
        <v>1867</v>
      </c>
      <c r="AE11" s="219" t="s">
        <v>1872</v>
      </c>
      <c r="AF11" s="219" t="s">
        <v>2080</v>
      </c>
      <c r="AG11" s="219" t="s">
        <v>1873</v>
      </c>
      <c r="AH11" s="219" t="s">
        <v>2081</v>
      </c>
      <c r="AI11" s="219" t="s">
        <v>260</v>
      </c>
      <c r="AJ11" s="219" t="s">
        <v>2974</v>
      </c>
      <c r="AK11" s="219" t="s">
        <v>2975</v>
      </c>
      <c r="AL11" s="219">
        <v>4</v>
      </c>
      <c r="AM11" s="219">
        <v>0</v>
      </c>
      <c r="AN11" s="219">
        <v>4</v>
      </c>
    </row>
    <row r="12" spans="1:40" x14ac:dyDescent="0.3">
      <c r="A12" s="226" t="str">
        <f>CONCATENATE(portada_F[[#This Row],[NIVEL]],".",portada_F[[#This Row],[CODINS]])</f>
        <v>2.00063</v>
      </c>
      <c r="B12" s="228" t="s">
        <v>2142</v>
      </c>
      <c r="C12" s="219" t="s">
        <v>237</v>
      </c>
      <c r="D12" s="219" t="s">
        <v>238</v>
      </c>
      <c r="E12" s="219" t="s">
        <v>3297</v>
      </c>
      <c r="F12" s="219" t="s">
        <v>2064</v>
      </c>
      <c r="G12" s="219" t="s">
        <v>938</v>
      </c>
      <c r="H12" s="219" t="s">
        <v>1</v>
      </c>
      <c r="I12" s="219" t="s">
        <v>2</v>
      </c>
      <c r="J12" s="219" t="s">
        <v>33</v>
      </c>
      <c r="K12" s="219" t="s">
        <v>2044</v>
      </c>
      <c r="L12" s="219" t="s">
        <v>153</v>
      </c>
      <c r="M12" s="219" t="s">
        <v>31</v>
      </c>
      <c r="N12" s="219" t="s">
        <v>1807</v>
      </c>
      <c r="O12" s="219" t="s">
        <v>31</v>
      </c>
      <c r="P12" s="219" t="s">
        <v>2045</v>
      </c>
      <c r="Q12" s="219">
        <v>10801</v>
      </c>
      <c r="R12" s="219" t="s">
        <v>31</v>
      </c>
      <c r="S12" s="219" t="s">
        <v>9</v>
      </c>
      <c r="T12" s="219" t="s">
        <v>1</v>
      </c>
      <c r="U12" s="219" t="s">
        <v>1220</v>
      </c>
      <c r="V12" s="219" t="s">
        <v>32</v>
      </c>
      <c r="W12" s="219" t="s">
        <v>2132</v>
      </c>
      <c r="X12" s="219" t="s">
        <v>2143</v>
      </c>
      <c r="Y12" s="219" t="s">
        <v>2144</v>
      </c>
      <c r="Z12" s="219" t="s">
        <v>2047</v>
      </c>
      <c r="AA12" s="219" t="s">
        <v>240</v>
      </c>
      <c r="AB12" s="219" t="s">
        <v>2145</v>
      </c>
      <c r="AC12" s="219">
        <v>22254661</v>
      </c>
      <c r="AD12" s="219">
        <v>22806412</v>
      </c>
      <c r="AE12" s="219" t="s">
        <v>239</v>
      </c>
      <c r="AF12" s="219" t="s">
        <v>2146</v>
      </c>
      <c r="AG12" s="219" t="s">
        <v>2140</v>
      </c>
      <c r="AH12" s="219" t="s">
        <v>2141</v>
      </c>
      <c r="AI12" s="219" t="s">
        <v>448</v>
      </c>
      <c r="AJ12" s="219" t="s">
        <v>2976</v>
      </c>
      <c r="AK12" s="219" t="s">
        <v>2977</v>
      </c>
      <c r="AL12" s="219">
        <v>14</v>
      </c>
      <c r="AM12" s="219">
        <v>0</v>
      </c>
      <c r="AN12" s="219">
        <v>14</v>
      </c>
    </row>
    <row r="13" spans="1:40" x14ac:dyDescent="0.3">
      <c r="A13" s="226" t="str">
        <f>CONCATENATE(portada_F[[#This Row],[NIVEL]],".",portada_F[[#This Row],[CODINS]])</f>
        <v>2.00029</v>
      </c>
      <c r="B13" s="228" t="s">
        <v>2083</v>
      </c>
      <c r="C13" s="219" t="s">
        <v>184</v>
      </c>
      <c r="D13" s="219" t="s">
        <v>185</v>
      </c>
      <c r="E13" s="219" t="s">
        <v>186</v>
      </c>
      <c r="F13" s="219" t="s">
        <v>1</v>
      </c>
      <c r="G13" s="219" t="s">
        <v>937</v>
      </c>
      <c r="H13" s="219" t="s">
        <v>6</v>
      </c>
      <c r="I13" s="219" t="s">
        <v>1</v>
      </c>
      <c r="J13" s="219" t="s">
        <v>33</v>
      </c>
      <c r="K13" s="219" t="s">
        <v>2044</v>
      </c>
      <c r="L13" s="219" t="s">
        <v>153</v>
      </c>
      <c r="M13" s="219" t="s">
        <v>31</v>
      </c>
      <c r="N13" s="219" t="s">
        <v>1807</v>
      </c>
      <c r="O13" s="219" t="s">
        <v>31</v>
      </c>
      <c r="P13" s="219" t="s">
        <v>2045</v>
      </c>
      <c r="Q13" s="219">
        <v>11001</v>
      </c>
      <c r="R13" s="219" t="s">
        <v>31</v>
      </c>
      <c r="S13" s="219" t="s">
        <v>11</v>
      </c>
      <c r="T13" s="219" t="s">
        <v>1</v>
      </c>
      <c r="U13" s="219" t="s">
        <v>1230</v>
      </c>
      <c r="V13" s="219" t="s">
        <v>32</v>
      </c>
      <c r="W13" s="219" t="s">
        <v>52</v>
      </c>
      <c r="X13" s="219" t="s">
        <v>52</v>
      </c>
      <c r="Y13" s="219" t="s">
        <v>52</v>
      </c>
      <c r="Z13" s="219" t="s">
        <v>2047</v>
      </c>
      <c r="AA13" s="219" t="s">
        <v>2084</v>
      </c>
      <c r="AB13" s="219" t="s">
        <v>903</v>
      </c>
      <c r="AC13" s="219">
        <v>22546012</v>
      </c>
      <c r="AD13" s="219">
        <v>22143900</v>
      </c>
      <c r="AE13" s="219" t="s">
        <v>902</v>
      </c>
      <c r="AF13" s="219" t="s">
        <v>2085</v>
      </c>
      <c r="AG13" s="219" t="s">
        <v>2086</v>
      </c>
      <c r="AH13" s="219" t="s">
        <v>2087</v>
      </c>
      <c r="AI13" s="219" t="s">
        <v>286</v>
      </c>
      <c r="AJ13" s="219" t="s">
        <v>2978</v>
      </c>
      <c r="AK13" s="219" t="s">
        <v>2979</v>
      </c>
      <c r="AL13" s="219">
        <v>17</v>
      </c>
      <c r="AM13" s="219">
        <v>0</v>
      </c>
      <c r="AN13" s="219">
        <v>17</v>
      </c>
    </row>
    <row r="14" spans="1:40" x14ac:dyDescent="0.3">
      <c r="A14" s="226" t="str">
        <f>CONCATENATE(portada_F[[#This Row],[NIVEL]],".",portada_F[[#This Row],[CODINS]])</f>
        <v>2.00068</v>
      </c>
      <c r="B14" s="228" t="s">
        <v>2147</v>
      </c>
      <c r="C14" s="219" t="s">
        <v>241</v>
      </c>
      <c r="D14" s="219" t="s">
        <v>242</v>
      </c>
      <c r="E14" s="219" t="s">
        <v>243</v>
      </c>
      <c r="F14" s="219" t="s">
        <v>2064</v>
      </c>
      <c r="G14" s="219" t="s">
        <v>938</v>
      </c>
      <c r="H14" s="219" t="s">
        <v>5</v>
      </c>
      <c r="I14" s="219" t="s">
        <v>2</v>
      </c>
      <c r="J14" s="219" t="s">
        <v>33</v>
      </c>
      <c r="K14" s="219" t="s">
        <v>2044</v>
      </c>
      <c r="L14" s="219" t="s">
        <v>153</v>
      </c>
      <c r="M14" s="219" t="s">
        <v>31</v>
      </c>
      <c r="N14" s="219" t="s">
        <v>1807</v>
      </c>
      <c r="O14" s="219" t="s">
        <v>31</v>
      </c>
      <c r="P14" s="219" t="s">
        <v>2045</v>
      </c>
      <c r="Q14" s="219">
        <v>11401</v>
      </c>
      <c r="R14" s="219" t="s">
        <v>31</v>
      </c>
      <c r="S14" s="219" t="s">
        <v>244</v>
      </c>
      <c r="T14" s="219" t="s">
        <v>1</v>
      </c>
      <c r="U14" s="219" t="s">
        <v>1559</v>
      </c>
      <c r="V14" s="219" t="s">
        <v>32</v>
      </c>
      <c r="W14" s="219" t="s">
        <v>2148</v>
      </c>
      <c r="X14" s="219" t="s">
        <v>245</v>
      </c>
      <c r="Y14" s="219" t="s">
        <v>245</v>
      </c>
      <c r="Z14" s="219" t="s">
        <v>2047</v>
      </c>
      <c r="AA14" s="219" t="s">
        <v>2149</v>
      </c>
      <c r="AB14" s="219" t="s">
        <v>821</v>
      </c>
      <c r="AC14" s="219">
        <v>22356606</v>
      </c>
      <c r="AD14" s="219" t="s">
        <v>1867</v>
      </c>
      <c r="AE14" s="219" t="s">
        <v>1813</v>
      </c>
      <c r="AF14" s="219" t="s">
        <v>2150</v>
      </c>
      <c r="AG14" s="219" t="s">
        <v>1883</v>
      </c>
      <c r="AH14" s="219" t="s">
        <v>2151</v>
      </c>
      <c r="AI14" s="219" t="s">
        <v>478</v>
      </c>
      <c r="AJ14" s="219" t="s">
        <v>2980</v>
      </c>
      <c r="AK14" s="219" t="s">
        <v>2981</v>
      </c>
      <c r="AL14" s="219">
        <v>10</v>
      </c>
      <c r="AM14" s="219">
        <v>0</v>
      </c>
      <c r="AN14" s="219">
        <v>10</v>
      </c>
    </row>
    <row r="15" spans="1:40" x14ac:dyDescent="0.3">
      <c r="A15" s="226" t="str">
        <f>CONCATENATE(portada_F[[#This Row],[NIVEL]],".",portada_F[[#This Row],[CODINS]])</f>
        <v>2.00026</v>
      </c>
      <c r="B15" s="228" t="s">
        <v>2082</v>
      </c>
      <c r="C15" s="219" t="s">
        <v>180</v>
      </c>
      <c r="D15" s="219" t="s">
        <v>181</v>
      </c>
      <c r="E15" s="219" t="s">
        <v>182</v>
      </c>
      <c r="F15" s="219" t="s">
        <v>2073</v>
      </c>
      <c r="G15" s="219" t="s">
        <v>939</v>
      </c>
      <c r="H15" s="219" t="s">
        <v>2</v>
      </c>
      <c r="I15" s="219" t="s">
        <v>3</v>
      </c>
      <c r="J15" s="219" t="s">
        <v>33</v>
      </c>
      <c r="K15" s="219" t="s">
        <v>2044</v>
      </c>
      <c r="L15" s="219" t="s">
        <v>153</v>
      </c>
      <c r="M15" s="219" t="s">
        <v>31</v>
      </c>
      <c r="N15" s="219" t="s">
        <v>1807</v>
      </c>
      <c r="O15" s="219" t="s">
        <v>31</v>
      </c>
      <c r="P15" s="219" t="s">
        <v>2045</v>
      </c>
      <c r="Q15" s="219">
        <v>10109</v>
      </c>
      <c r="R15" s="219" t="s">
        <v>31</v>
      </c>
      <c r="S15" s="219" t="s">
        <v>1</v>
      </c>
      <c r="T15" s="219" t="s">
        <v>10</v>
      </c>
      <c r="U15" s="219" t="s">
        <v>1518</v>
      </c>
      <c r="V15" s="219" t="s">
        <v>32</v>
      </c>
      <c r="W15" s="219" t="s">
        <v>32</v>
      </c>
      <c r="X15" s="219" t="s">
        <v>178</v>
      </c>
      <c r="Y15" s="219" t="s">
        <v>178</v>
      </c>
      <c r="Z15" s="219" t="s">
        <v>2047</v>
      </c>
      <c r="AA15" s="219" t="s">
        <v>1121</v>
      </c>
      <c r="AB15" s="219" t="s">
        <v>901</v>
      </c>
      <c r="AC15" s="219">
        <v>22329616</v>
      </c>
      <c r="AD15" s="219">
        <v>22329616</v>
      </c>
      <c r="AE15" s="219" t="s">
        <v>1867</v>
      </c>
      <c r="AF15" s="219" t="s">
        <v>1867</v>
      </c>
      <c r="AG15" s="219" t="s">
        <v>1873</v>
      </c>
      <c r="AH15" s="219" t="s">
        <v>2081</v>
      </c>
      <c r="AI15" s="219" t="s">
        <v>254</v>
      </c>
      <c r="AJ15" s="219" t="s">
        <v>2982</v>
      </c>
      <c r="AK15" s="219" t="s">
        <v>2983</v>
      </c>
      <c r="AL15" s="219">
        <v>5</v>
      </c>
      <c r="AM15" s="219">
        <v>0</v>
      </c>
      <c r="AN15" s="219">
        <v>5</v>
      </c>
    </row>
    <row r="16" spans="1:40" x14ac:dyDescent="0.3">
      <c r="A16" s="226" t="str">
        <f>CONCATENATE(portada_F[[#This Row],[NIVEL]],".",portada_F[[#This Row],[CODINS]])</f>
        <v>2.00004</v>
      </c>
      <c r="B16" s="227" t="s">
        <v>2043</v>
      </c>
      <c r="C16" s="219" t="s">
        <v>154</v>
      </c>
      <c r="D16" s="219" t="s">
        <v>155</v>
      </c>
      <c r="E16" s="219" t="s">
        <v>156</v>
      </c>
      <c r="F16" s="219" t="s">
        <v>1</v>
      </c>
      <c r="G16" s="219" t="s">
        <v>937</v>
      </c>
      <c r="H16" s="219" t="s">
        <v>1</v>
      </c>
      <c r="I16" s="219" t="s">
        <v>1</v>
      </c>
      <c r="J16" s="219" t="s">
        <v>33</v>
      </c>
      <c r="K16" s="219" t="s">
        <v>2044</v>
      </c>
      <c r="L16" s="219" t="s">
        <v>153</v>
      </c>
      <c r="M16" s="219" t="s">
        <v>31</v>
      </c>
      <c r="N16" s="219" t="s">
        <v>1807</v>
      </c>
      <c r="O16" s="219" t="s">
        <v>31</v>
      </c>
      <c r="P16" s="219" t="s">
        <v>2045</v>
      </c>
      <c r="Q16" s="219">
        <v>10103</v>
      </c>
      <c r="R16" s="219" t="s">
        <v>31</v>
      </c>
      <c r="S16" s="219" t="s">
        <v>1</v>
      </c>
      <c r="T16" s="219" t="s">
        <v>3</v>
      </c>
      <c r="U16" s="219" t="s">
        <v>1301</v>
      </c>
      <c r="V16" s="219" t="s">
        <v>32</v>
      </c>
      <c r="W16" s="219" t="s">
        <v>32</v>
      </c>
      <c r="X16" s="219" t="s">
        <v>2046</v>
      </c>
      <c r="Y16" s="219" t="s">
        <v>157</v>
      </c>
      <c r="Z16" s="219" t="s">
        <v>2047</v>
      </c>
      <c r="AA16" s="219" t="s">
        <v>2048</v>
      </c>
      <c r="AB16" s="219" t="s">
        <v>1140</v>
      </c>
      <c r="AC16" s="219">
        <v>22581527</v>
      </c>
      <c r="AD16" s="219">
        <v>22577775</v>
      </c>
      <c r="AE16" s="219" t="s">
        <v>1808</v>
      </c>
      <c r="AF16" s="219" t="s">
        <v>2049</v>
      </c>
      <c r="AG16" s="219" t="s">
        <v>1911</v>
      </c>
      <c r="AH16" s="219" t="s">
        <v>2050</v>
      </c>
      <c r="AI16" s="219" t="s">
        <v>966</v>
      </c>
      <c r="AJ16" s="219" t="s">
        <v>2984</v>
      </c>
      <c r="AK16" s="219" t="s">
        <v>2985</v>
      </c>
      <c r="AL16" s="219">
        <v>8</v>
      </c>
      <c r="AM16" s="219">
        <v>0</v>
      </c>
      <c r="AN16" s="219">
        <v>8</v>
      </c>
    </row>
    <row r="17" spans="1:40" x14ac:dyDescent="0.3">
      <c r="A17" s="226" t="str">
        <f>CONCATENATE(portada_F[[#This Row],[NIVEL]],".",portada_F[[#This Row],[CODINS]])</f>
        <v>2.00042</v>
      </c>
      <c r="B17" s="228" t="s">
        <v>2113</v>
      </c>
      <c r="C17" s="219" t="s">
        <v>211</v>
      </c>
      <c r="D17" s="219" t="s">
        <v>212</v>
      </c>
      <c r="E17" s="219" t="s">
        <v>881</v>
      </c>
      <c r="F17" s="219" t="s">
        <v>2073</v>
      </c>
      <c r="G17" s="219" t="s">
        <v>939</v>
      </c>
      <c r="H17" s="219" t="s">
        <v>3</v>
      </c>
      <c r="I17" s="219" t="s">
        <v>3</v>
      </c>
      <c r="J17" s="219" t="s">
        <v>33</v>
      </c>
      <c r="K17" s="219" t="s">
        <v>2044</v>
      </c>
      <c r="L17" s="219" t="s">
        <v>153</v>
      </c>
      <c r="M17" s="219" t="s">
        <v>31</v>
      </c>
      <c r="N17" s="219" t="s">
        <v>1807</v>
      </c>
      <c r="O17" s="219" t="s">
        <v>31</v>
      </c>
      <c r="P17" s="219" t="s">
        <v>2045</v>
      </c>
      <c r="Q17" s="219">
        <v>10201</v>
      </c>
      <c r="R17" s="219" t="s">
        <v>31</v>
      </c>
      <c r="S17" s="219" t="s">
        <v>2</v>
      </c>
      <c r="T17" s="219" t="s">
        <v>1</v>
      </c>
      <c r="U17" s="219" t="s">
        <v>1181</v>
      </c>
      <c r="V17" s="219" t="s">
        <v>32</v>
      </c>
      <c r="W17" s="219" t="s">
        <v>2114</v>
      </c>
      <c r="X17" s="219" t="s">
        <v>2114</v>
      </c>
      <c r="Y17" s="219" t="s">
        <v>204</v>
      </c>
      <c r="Z17" s="219" t="s">
        <v>2047</v>
      </c>
      <c r="AA17" s="219" t="s">
        <v>2115</v>
      </c>
      <c r="AB17" s="219" t="s">
        <v>822</v>
      </c>
      <c r="AC17" s="219">
        <v>22881725</v>
      </c>
      <c r="AD17" s="219">
        <v>22280181</v>
      </c>
      <c r="AE17" s="219" t="s">
        <v>1878</v>
      </c>
      <c r="AF17" s="219" t="s">
        <v>2116</v>
      </c>
      <c r="AG17" s="219" t="s">
        <v>1879</v>
      </c>
      <c r="AH17" s="219" t="s">
        <v>2117</v>
      </c>
      <c r="AI17" s="219" t="s">
        <v>971</v>
      </c>
      <c r="AJ17" s="219" t="s">
        <v>2986</v>
      </c>
      <c r="AK17" s="219" t="s">
        <v>2987</v>
      </c>
      <c r="AL17" s="219">
        <v>5</v>
      </c>
      <c r="AM17" s="219">
        <v>0</v>
      </c>
      <c r="AN17" s="219">
        <v>5</v>
      </c>
    </row>
    <row r="18" spans="1:40" x14ac:dyDescent="0.3">
      <c r="A18" s="226" t="str">
        <f>CONCATENATE(portada_F[[#This Row],[NIVEL]],".",portada_F[[#This Row],[CODINS]])</f>
        <v>2.00043</v>
      </c>
      <c r="B18" s="228" t="s">
        <v>2118</v>
      </c>
      <c r="C18" s="219" t="s">
        <v>213</v>
      </c>
      <c r="D18" s="219" t="s">
        <v>214</v>
      </c>
      <c r="E18" s="219" t="s">
        <v>3296</v>
      </c>
      <c r="F18" s="219" t="s">
        <v>2073</v>
      </c>
      <c r="G18" s="219" t="s">
        <v>939</v>
      </c>
      <c r="H18" s="219" t="s">
        <v>3</v>
      </c>
      <c r="I18" s="219" t="s">
        <v>3</v>
      </c>
      <c r="J18" s="219" t="s">
        <v>33</v>
      </c>
      <c r="K18" s="219" t="s">
        <v>2044</v>
      </c>
      <c r="L18" s="219" t="s">
        <v>153</v>
      </c>
      <c r="M18" s="219" t="s">
        <v>31</v>
      </c>
      <c r="N18" s="219" t="s">
        <v>1807</v>
      </c>
      <c r="O18" s="219" t="s">
        <v>31</v>
      </c>
      <c r="P18" s="219" t="s">
        <v>2045</v>
      </c>
      <c r="Q18" s="219">
        <v>10203</v>
      </c>
      <c r="R18" s="219" t="s">
        <v>31</v>
      </c>
      <c r="S18" s="219" t="s">
        <v>2</v>
      </c>
      <c r="T18" s="219" t="s">
        <v>3</v>
      </c>
      <c r="U18" s="219" t="s">
        <v>1308</v>
      </c>
      <c r="V18" s="219" t="s">
        <v>32</v>
      </c>
      <c r="W18" s="219" t="s">
        <v>2114</v>
      </c>
      <c r="X18" s="219" t="s">
        <v>43</v>
      </c>
      <c r="Y18" s="219" t="s">
        <v>43</v>
      </c>
      <c r="Z18" s="219" t="s">
        <v>2047</v>
      </c>
      <c r="AA18" s="219" t="s">
        <v>210</v>
      </c>
      <c r="AB18" s="219" t="s">
        <v>823</v>
      </c>
      <c r="AC18" s="219">
        <v>22282013</v>
      </c>
      <c r="AD18" s="219">
        <v>22897762</v>
      </c>
      <c r="AE18" s="219" t="s">
        <v>944</v>
      </c>
      <c r="AF18" s="219" t="s">
        <v>2119</v>
      </c>
      <c r="AG18" s="219" t="s">
        <v>1879</v>
      </c>
      <c r="AH18" s="219" t="s">
        <v>2117</v>
      </c>
      <c r="AI18" s="219" t="s">
        <v>350</v>
      </c>
      <c r="AJ18" s="219" t="s">
        <v>2988</v>
      </c>
      <c r="AK18" s="219" t="s">
        <v>2989</v>
      </c>
      <c r="AL18" s="219">
        <v>4</v>
      </c>
      <c r="AM18" s="219">
        <v>0</v>
      </c>
      <c r="AN18" s="219">
        <v>4</v>
      </c>
    </row>
    <row r="19" spans="1:40" x14ac:dyDescent="0.3">
      <c r="A19" s="226" t="str">
        <f>CONCATENATE(portada_F[[#This Row],[NIVEL]],".",portada_F[[#This Row],[CODINS]])</f>
        <v>2.00018</v>
      </c>
      <c r="B19" s="228" t="s">
        <v>2072</v>
      </c>
      <c r="C19" s="219" t="s">
        <v>172</v>
      </c>
      <c r="D19" s="219" t="s">
        <v>173</v>
      </c>
      <c r="E19" s="219" t="s">
        <v>174</v>
      </c>
      <c r="F19" s="219" t="s">
        <v>2073</v>
      </c>
      <c r="G19" s="219" t="s">
        <v>939</v>
      </c>
      <c r="H19" s="219" t="s">
        <v>5</v>
      </c>
      <c r="I19" s="219" t="s">
        <v>3</v>
      </c>
      <c r="J19" s="219" t="s">
        <v>33</v>
      </c>
      <c r="K19" s="219" t="s">
        <v>2044</v>
      </c>
      <c r="L19" s="219" t="s">
        <v>153</v>
      </c>
      <c r="M19" s="219" t="s">
        <v>31</v>
      </c>
      <c r="N19" s="219" t="s">
        <v>1807</v>
      </c>
      <c r="O19" s="219" t="s">
        <v>31</v>
      </c>
      <c r="P19" s="219" t="s">
        <v>2045</v>
      </c>
      <c r="Q19" s="219">
        <v>10107</v>
      </c>
      <c r="R19" s="219" t="s">
        <v>31</v>
      </c>
      <c r="S19" s="219" t="s">
        <v>1</v>
      </c>
      <c r="T19" s="219" t="s">
        <v>7</v>
      </c>
      <c r="U19" s="219" t="s">
        <v>1481</v>
      </c>
      <c r="V19" s="219" t="s">
        <v>32</v>
      </c>
      <c r="W19" s="219" t="s">
        <v>32</v>
      </c>
      <c r="X19" s="219" t="s">
        <v>2074</v>
      </c>
      <c r="Y19" s="219" t="s">
        <v>175</v>
      </c>
      <c r="Z19" s="219" t="s">
        <v>2047</v>
      </c>
      <c r="AA19" s="219" t="s">
        <v>2075</v>
      </c>
      <c r="AB19" s="219" t="s">
        <v>899</v>
      </c>
      <c r="AC19" s="219">
        <v>22909779</v>
      </c>
      <c r="AD19" s="219" t="s">
        <v>1867</v>
      </c>
      <c r="AE19" s="219" t="s">
        <v>1691</v>
      </c>
      <c r="AF19" s="219" t="s">
        <v>2076</v>
      </c>
      <c r="AG19" s="219" t="s">
        <v>1870</v>
      </c>
      <c r="AH19" s="219" t="s">
        <v>2077</v>
      </c>
      <c r="AI19" s="219" t="s">
        <v>968</v>
      </c>
      <c r="AJ19" s="219" t="s">
        <v>2990</v>
      </c>
      <c r="AK19" s="219" t="s">
        <v>175</v>
      </c>
      <c r="AL19" s="219">
        <v>9</v>
      </c>
      <c r="AM19" s="219">
        <v>0</v>
      </c>
      <c r="AN19" s="219">
        <v>9</v>
      </c>
    </row>
    <row r="20" spans="1:40" x14ac:dyDescent="0.3">
      <c r="A20" s="226" t="str">
        <f>CONCATENATE(portada_F[[#This Row],[NIVEL]],".",portada_F[[#This Row],[CODINS]])</f>
        <v>2.00030</v>
      </c>
      <c r="B20" s="228" t="s">
        <v>2088</v>
      </c>
      <c r="C20" s="219" t="s">
        <v>187</v>
      </c>
      <c r="D20" s="219" t="s">
        <v>188</v>
      </c>
      <c r="E20" s="219" t="s">
        <v>3293</v>
      </c>
      <c r="F20" s="219" t="s">
        <v>1</v>
      </c>
      <c r="G20" s="219" t="s">
        <v>937</v>
      </c>
      <c r="H20" s="219" t="s">
        <v>5</v>
      </c>
      <c r="I20" s="219" t="s">
        <v>1</v>
      </c>
      <c r="J20" s="219" t="s">
        <v>33</v>
      </c>
      <c r="K20" s="219" t="s">
        <v>2044</v>
      </c>
      <c r="L20" s="219" t="s">
        <v>2089</v>
      </c>
      <c r="M20" s="219" t="s">
        <v>31</v>
      </c>
      <c r="N20" s="219" t="s">
        <v>1807</v>
      </c>
      <c r="O20" s="219" t="s">
        <v>31</v>
      </c>
      <c r="P20" s="219" t="s">
        <v>2045</v>
      </c>
      <c r="Q20" s="219">
        <v>10110</v>
      </c>
      <c r="R20" s="219" t="s">
        <v>31</v>
      </c>
      <c r="S20" s="219" t="s">
        <v>1</v>
      </c>
      <c r="T20" s="219" t="s">
        <v>11</v>
      </c>
      <c r="U20" s="219" t="s">
        <v>1526</v>
      </c>
      <c r="V20" s="219" t="s">
        <v>32</v>
      </c>
      <c r="W20" s="219" t="s">
        <v>32</v>
      </c>
      <c r="X20" s="219" t="s">
        <v>2090</v>
      </c>
      <c r="Y20" s="219" t="s">
        <v>190</v>
      </c>
      <c r="Z20" s="219" t="s">
        <v>2047</v>
      </c>
      <c r="AA20" s="219" t="s">
        <v>2091</v>
      </c>
      <c r="AB20" s="219" t="s">
        <v>824</v>
      </c>
      <c r="AC20" s="219">
        <v>22548517</v>
      </c>
      <c r="AD20" s="219" t="s">
        <v>1867</v>
      </c>
      <c r="AE20" s="219" t="s">
        <v>1692</v>
      </c>
      <c r="AF20" s="219" t="s">
        <v>2092</v>
      </c>
      <c r="AG20" s="219" t="s">
        <v>1874</v>
      </c>
      <c r="AH20" s="219" t="s">
        <v>2093</v>
      </c>
      <c r="AI20" s="219" t="s">
        <v>276</v>
      </c>
      <c r="AJ20" s="219" t="s">
        <v>2991</v>
      </c>
      <c r="AK20" s="219" t="s">
        <v>2992</v>
      </c>
      <c r="AL20" s="219">
        <v>24</v>
      </c>
      <c r="AM20" s="219">
        <v>15</v>
      </c>
      <c r="AN20" s="219">
        <v>9</v>
      </c>
    </row>
    <row r="21" spans="1:40" x14ac:dyDescent="0.3">
      <c r="A21" s="226" t="str">
        <f>CONCATENATE(portada_F[[#This Row],[NIVEL]],".",portada_F[[#This Row],[CODINS]])</f>
        <v>2.00031</v>
      </c>
      <c r="B21" s="228" t="s">
        <v>2094</v>
      </c>
      <c r="C21" s="219" t="s">
        <v>191</v>
      </c>
      <c r="D21" s="219" t="s">
        <v>192</v>
      </c>
      <c r="E21" s="219" t="s">
        <v>193</v>
      </c>
      <c r="F21" s="219" t="s">
        <v>1</v>
      </c>
      <c r="G21" s="219" t="s">
        <v>937</v>
      </c>
      <c r="H21" s="219" t="s">
        <v>6</v>
      </c>
      <c r="I21" s="219" t="s">
        <v>1</v>
      </c>
      <c r="J21" s="219" t="s">
        <v>33</v>
      </c>
      <c r="K21" s="219" t="s">
        <v>2044</v>
      </c>
      <c r="L21" s="219" t="s">
        <v>2065</v>
      </c>
      <c r="M21" s="219" t="s">
        <v>31</v>
      </c>
      <c r="N21" s="219" t="s">
        <v>1807</v>
      </c>
      <c r="O21" s="219" t="s">
        <v>31</v>
      </c>
      <c r="P21" s="219" t="s">
        <v>2045</v>
      </c>
      <c r="Q21" s="219">
        <v>11004</v>
      </c>
      <c r="R21" s="219" t="s">
        <v>31</v>
      </c>
      <c r="S21" s="219" t="s">
        <v>11</v>
      </c>
      <c r="T21" s="219" t="s">
        <v>4</v>
      </c>
      <c r="U21" s="219" t="s">
        <v>1404</v>
      </c>
      <c r="V21" s="219" t="s">
        <v>32</v>
      </c>
      <c r="W21" s="219" t="s">
        <v>52</v>
      </c>
      <c r="X21" s="219" t="s">
        <v>194</v>
      </c>
      <c r="Y21" s="219" t="s">
        <v>195</v>
      </c>
      <c r="Z21" s="219" t="s">
        <v>2047</v>
      </c>
      <c r="AA21" s="219" t="s">
        <v>183</v>
      </c>
      <c r="AB21" s="219" t="s">
        <v>1141</v>
      </c>
      <c r="AC21" s="219">
        <v>22752184</v>
      </c>
      <c r="AD21" s="219" t="s">
        <v>1867</v>
      </c>
      <c r="AE21" s="219" t="s">
        <v>1876</v>
      </c>
      <c r="AF21" s="219" t="s">
        <v>2095</v>
      </c>
      <c r="AG21" s="219" t="s">
        <v>2086</v>
      </c>
      <c r="AH21" s="219" t="s">
        <v>2087</v>
      </c>
      <c r="AI21" s="219" t="s">
        <v>272</v>
      </c>
      <c r="AJ21" s="219" t="s">
        <v>2993</v>
      </c>
      <c r="AK21" s="219" t="s">
        <v>194</v>
      </c>
      <c r="AL21" s="219">
        <v>15</v>
      </c>
      <c r="AM21" s="219">
        <v>15</v>
      </c>
      <c r="AN21" s="219">
        <v>0</v>
      </c>
    </row>
    <row r="22" spans="1:40" x14ac:dyDescent="0.3">
      <c r="A22" s="226" t="str">
        <f>CONCATENATE(portada_F[[#This Row],[NIVEL]],".",portada_F[[#This Row],[CODINS]])</f>
        <v>2.00069</v>
      </c>
      <c r="B22" s="228" t="s">
        <v>2152</v>
      </c>
      <c r="C22" s="219" t="s">
        <v>246</v>
      </c>
      <c r="D22" s="219" t="s">
        <v>247</v>
      </c>
      <c r="E22" s="219" t="s">
        <v>248</v>
      </c>
      <c r="F22" s="219" t="s">
        <v>2064</v>
      </c>
      <c r="G22" s="219" t="s">
        <v>938</v>
      </c>
      <c r="H22" s="219" t="s">
        <v>5</v>
      </c>
      <c r="I22" s="219" t="s">
        <v>2</v>
      </c>
      <c r="J22" s="219" t="s">
        <v>33</v>
      </c>
      <c r="K22" s="219" t="s">
        <v>2044</v>
      </c>
      <c r="L22" s="219" t="s">
        <v>153</v>
      </c>
      <c r="M22" s="219" t="s">
        <v>31</v>
      </c>
      <c r="N22" s="219" t="s">
        <v>1807</v>
      </c>
      <c r="O22" s="219" t="s">
        <v>31</v>
      </c>
      <c r="P22" s="219" t="s">
        <v>2045</v>
      </c>
      <c r="Q22" s="219">
        <v>11401</v>
      </c>
      <c r="R22" s="219" t="s">
        <v>31</v>
      </c>
      <c r="S22" s="219" t="s">
        <v>244</v>
      </c>
      <c r="T22" s="219" t="s">
        <v>1</v>
      </c>
      <c r="U22" s="219" t="s">
        <v>1559</v>
      </c>
      <c r="V22" s="219" t="s">
        <v>32</v>
      </c>
      <c r="W22" s="219" t="s">
        <v>2148</v>
      </c>
      <c r="X22" s="219" t="s">
        <v>245</v>
      </c>
      <c r="Y22" s="219" t="s">
        <v>249</v>
      </c>
      <c r="Z22" s="219" t="s">
        <v>2047</v>
      </c>
      <c r="AA22" s="219" t="s">
        <v>2153</v>
      </c>
      <c r="AB22" s="219" t="s">
        <v>825</v>
      </c>
      <c r="AC22" s="219">
        <v>22852583</v>
      </c>
      <c r="AD22" s="219">
        <v>22454012</v>
      </c>
      <c r="AE22" s="219" t="s">
        <v>1884</v>
      </c>
      <c r="AF22" s="219" t="s">
        <v>2154</v>
      </c>
      <c r="AG22" s="219" t="s">
        <v>1883</v>
      </c>
      <c r="AH22" s="219" t="s">
        <v>2155</v>
      </c>
      <c r="AI22" s="219" t="s">
        <v>477</v>
      </c>
      <c r="AJ22" s="219" t="s">
        <v>2994</v>
      </c>
      <c r="AK22" s="219" t="s">
        <v>249</v>
      </c>
      <c r="AL22" s="219">
        <v>8</v>
      </c>
      <c r="AM22" s="219">
        <v>0</v>
      </c>
      <c r="AN22" s="219">
        <v>8</v>
      </c>
    </row>
    <row r="23" spans="1:40" x14ac:dyDescent="0.3">
      <c r="A23" s="226" t="str">
        <f>CONCATENATE(portada_F[[#This Row],[NIVEL]],".",portada_F[[#This Row],[CODINS]])</f>
        <v>2.00044</v>
      </c>
      <c r="B23" s="228" t="s">
        <v>2120</v>
      </c>
      <c r="C23" s="219" t="s">
        <v>216</v>
      </c>
      <c r="D23" s="219" t="s">
        <v>217</v>
      </c>
      <c r="E23" s="219" t="s">
        <v>218</v>
      </c>
      <c r="F23" s="219" t="s">
        <v>2073</v>
      </c>
      <c r="G23" s="219" t="s">
        <v>939</v>
      </c>
      <c r="H23" s="219" t="s">
        <v>3</v>
      </c>
      <c r="I23" s="219" t="s">
        <v>3</v>
      </c>
      <c r="J23" s="219" t="s">
        <v>33</v>
      </c>
      <c r="K23" s="219" t="s">
        <v>2044</v>
      </c>
      <c r="L23" s="219" t="s">
        <v>153</v>
      </c>
      <c r="M23" s="219" t="s">
        <v>31</v>
      </c>
      <c r="N23" s="219" t="s">
        <v>1807</v>
      </c>
      <c r="O23" s="219" t="s">
        <v>31</v>
      </c>
      <c r="P23" s="219" t="s">
        <v>2045</v>
      </c>
      <c r="Q23" s="219">
        <v>10202</v>
      </c>
      <c r="R23" s="219" t="s">
        <v>31</v>
      </c>
      <c r="S23" s="219" t="s">
        <v>2</v>
      </c>
      <c r="T23" s="219" t="s">
        <v>2</v>
      </c>
      <c r="U23" s="219" t="s">
        <v>1248</v>
      </c>
      <c r="V23" s="219" t="s">
        <v>32</v>
      </c>
      <c r="W23" s="219" t="s">
        <v>2114</v>
      </c>
      <c r="X23" s="219" t="s">
        <v>219</v>
      </c>
      <c r="Y23" s="219" t="s">
        <v>219</v>
      </c>
      <c r="Z23" s="219" t="s">
        <v>2047</v>
      </c>
      <c r="AA23" s="219" t="s">
        <v>220</v>
      </c>
      <c r="AB23" s="219" t="s">
        <v>1122</v>
      </c>
      <c r="AC23" s="219">
        <v>22281922</v>
      </c>
      <c r="AD23" s="219">
        <v>22885446</v>
      </c>
      <c r="AE23" s="219" t="s">
        <v>1696</v>
      </c>
      <c r="AF23" s="219" t="s">
        <v>2121</v>
      </c>
      <c r="AG23" s="219" t="s">
        <v>1879</v>
      </c>
      <c r="AH23" s="219" t="s">
        <v>2117</v>
      </c>
      <c r="AI23" s="219" t="s">
        <v>355</v>
      </c>
      <c r="AJ23" s="219" t="s">
        <v>2995</v>
      </c>
      <c r="AK23" s="219" t="s">
        <v>2996</v>
      </c>
      <c r="AL23" s="219">
        <v>6</v>
      </c>
      <c r="AM23" s="219">
        <v>0</v>
      </c>
      <c r="AN23" s="219">
        <v>6</v>
      </c>
    </row>
    <row r="24" spans="1:40" x14ac:dyDescent="0.3">
      <c r="A24" s="226" t="str">
        <f>CONCATENATE(portada_F[[#This Row],[NIVEL]],".",portada_F[[#This Row],[CODINS]])</f>
        <v>2.00070</v>
      </c>
      <c r="B24" s="228" t="s">
        <v>2156</v>
      </c>
      <c r="C24" s="219" t="s">
        <v>250</v>
      </c>
      <c r="D24" s="219" t="s">
        <v>251</v>
      </c>
      <c r="E24" s="219" t="s">
        <v>252</v>
      </c>
      <c r="F24" s="219" t="s">
        <v>2064</v>
      </c>
      <c r="G24" s="219" t="s">
        <v>938</v>
      </c>
      <c r="H24" s="219" t="s">
        <v>6</v>
      </c>
      <c r="I24" s="219" t="s">
        <v>2</v>
      </c>
      <c r="J24" s="219" t="s">
        <v>33</v>
      </c>
      <c r="K24" s="219" t="s">
        <v>2044</v>
      </c>
      <c r="L24" s="219" t="s">
        <v>153</v>
      </c>
      <c r="M24" s="219" t="s">
        <v>31</v>
      </c>
      <c r="N24" s="219" t="s">
        <v>1807</v>
      </c>
      <c r="O24" s="219" t="s">
        <v>31</v>
      </c>
      <c r="P24" s="219" t="s">
        <v>2045</v>
      </c>
      <c r="Q24" s="219">
        <v>11104</v>
      </c>
      <c r="R24" s="219" t="s">
        <v>31</v>
      </c>
      <c r="S24" s="219" t="s">
        <v>196</v>
      </c>
      <c r="T24" s="219" t="s">
        <v>4</v>
      </c>
      <c r="U24" s="219" t="s">
        <v>1408</v>
      </c>
      <c r="V24" s="219" t="s">
        <v>32</v>
      </c>
      <c r="W24" s="219" t="s">
        <v>2157</v>
      </c>
      <c r="X24" s="219" t="s">
        <v>2158</v>
      </c>
      <c r="Y24" s="219" t="s">
        <v>219</v>
      </c>
      <c r="Z24" s="219" t="s">
        <v>2047</v>
      </c>
      <c r="AA24" s="219" t="s">
        <v>253</v>
      </c>
      <c r="AB24" s="219" t="s">
        <v>826</v>
      </c>
      <c r="AC24" s="219">
        <v>22945579</v>
      </c>
      <c r="AD24" s="219" t="s">
        <v>1867</v>
      </c>
      <c r="AE24" s="219" t="s">
        <v>2159</v>
      </c>
      <c r="AF24" s="219" t="s">
        <v>2160</v>
      </c>
      <c r="AG24" s="219" t="s">
        <v>1885</v>
      </c>
      <c r="AH24" s="219" t="s">
        <v>2161</v>
      </c>
      <c r="AI24" s="219" t="s">
        <v>974</v>
      </c>
      <c r="AJ24" s="219" t="s">
        <v>2997</v>
      </c>
      <c r="AK24" s="219" t="s">
        <v>2998</v>
      </c>
      <c r="AL24" s="219">
        <v>4</v>
      </c>
      <c r="AM24" s="219">
        <v>0</v>
      </c>
      <c r="AN24" s="219">
        <v>4</v>
      </c>
    </row>
    <row r="25" spans="1:40" x14ac:dyDescent="0.3">
      <c r="A25" s="226" t="str">
        <f>CONCATENATE(portada_F[[#This Row],[NIVEL]],".",portada_F[[#This Row],[CODINS]])</f>
        <v>2.00071</v>
      </c>
      <c r="B25" s="228" t="s">
        <v>2162</v>
      </c>
      <c r="C25" s="219" t="s">
        <v>254</v>
      </c>
      <c r="D25" s="219" t="s">
        <v>255</v>
      </c>
      <c r="E25" s="219" t="s">
        <v>256</v>
      </c>
      <c r="F25" s="219" t="s">
        <v>2064</v>
      </c>
      <c r="G25" s="219" t="s">
        <v>938</v>
      </c>
      <c r="H25" s="219" t="s">
        <v>6</v>
      </c>
      <c r="I25" s="219" t="s">
        <v>2</v>
      </c>
      <c r="J25" s="219" t="s">
        <v>33</v>
      </c>
      <c r="K25" s="219" t="s">
        <v>2044</v>
      </c>
      <c r="L25" s="219" t="s">
        <v>153</v>
      </c>
      <c r="M25" s="219" t="s">
        <v>31</v>
      </c>
      <c r="N25" s="219" t="s">
        <v>1807</v>
      </c>
      <c r="O25" s="219" t="s">
        <v>31</v>
      </c>
      <c r="P25" s="219" t="s">
        <v>2045</v>
      </c>
      <c r="Q25" s="219">
        <v>11101</v>
      </c>
      <c r="R25" s="219" t="s">
        <v>31</v>
      </c>
      <c r="S25" s="219" t="s">
        <v>196</v>
      </c>
      <c r="T25" s="219" t="s">
        <v>1</v>
      </c>
      <c r="U25" s="219" t="s">
        <v>1235</v>
      </c>
      <c r="V25" s="219" t="s">
        <v>32</v>
      </c>
      <c r="W25" s="219" t="s">
        <v>2157</v>
      </c>
      <c r="X25" s="219" t="s">
        <v>53</v>
      </c>
      <c r="Y25" s="219" t="s">
        <v>53</v>
      </c>
      <c r="Z25" s="219" t="s">
        <v>2047</v>
      </c>
      <c r="AA25" s="219" t="s">
        <v>2163</v>
      </c>
      <c r="AB25" s="219" t="s">
        <v>943</v>
      </c>
      <c r="AC25" s="219">
        <v>22290282</v>
      </c>
      <c r="AD25" s="219">
        <v>22946922</v>
      </c>
      <c r="AE25" s="219" t="s">
        <v>1885</v>
      </c>
      <c r="AF25" s="219" t="s">
        <v>2164</v>
      </c>
      <c r="AG25" s="219" t="s">
        <v>1885</v>
      </c>
      <c r="AH25" s="219" t="s">
        <v>2165</v>
      </c>
      <c r="AI25" s="219" t="s">
        <v>467</v>
      </c>
      <c r="AJ25" s="219" t="s">
        <v>2999</v>
      </c>
      <c r="AK25" s="219" t="s">
        <v>3000</v>
      </c>
      <c r="AL25" s="219">
        <v>6</v>
      </c>
      <c r="AM25" s="219">
        <v>0</v>
      </c>
      <c r="AN25" s="219">
        <v>6</v>
      </c>
    </row>
    <row r="26" spans="1:40" x14ac:dyDescent="0.3">
      <c r="A26" s="226" t="str">
        <f>CONCATENATE(portada_F[[#This Row],[NIVEL]],".",portada_F[[#This Row],[CODINS]])</f>
        <v>2.00214</v>
      </c>
      <c r="B26" s="228" t="s">
        <v>2465</v>
      </c>
      <c r="C26" s="219" t="s">
        <v>453</v>
      </c>
      <c r="D26" s="219" t="s">
        <v>454</v>
      </c>
      <c r="E26" s="219" t="s">
        <v>455</v>
      </c>
      <c r="F26" s="219" t="s">
        <v>1</v>
      </c>
      <c r="G26" s="219" t="s">
        <v>937</v>
      </c>
      <c r="H26" s="219" t="s">
        <v>4</v>
      </c>
      <c r="I26" s="219" t="s">
        <v>1</v>
      </c>
      <c r="J26" s="219" t="s">
        <v>33</v>
      </c>
      <c r="K26" s="219" t="s">
        <v>2044</v>
      </c>
      <c r="L26" s="219" t="s">
        <v>153</v>
      </c>
      <c r="M26" s="219" t="s">
        <v>31</v>
      </c>
      <c r="N26" s="219" t="s">
        <v>1807</v>
      </c>
      <c r="O26" s="219" t="s">
        <v>31</v>
      </c>
      <c r="P26" s="219" t="s">
        <v>2045</v>
      </c>
      <c r="Q26" s="219">
        <v>11804</v>
      </c>
      <c r="R26" s="219" t="s">
        <v>31</v>
      </c>
      <c r="S26" s="219" t="s">
        <v>166</v>
      </c>
      <c r="T26" s="219" t="s">
        <v>4</v>
      </c>
      <c r="U26" s="219" t="s">
        <v>1577</v>
      </c>
      <c r="V26" s="219" t="s">
        <v>32</v>
      </c>
      <c r="W26" s="219" t="s">
        <v>2057</v>
      </c>
      <c r="X26" s="219" t="s">
        <v>456</v>
      </c>
      <c r="Y26" s="219" t="s">
        <v>948</v>
      </c>
      <c r="Z26" s="219" t="s">
        <v>2047</v>
      </c>
      <c r="AA26" s="219" t="s">
        <v>2466</v>
      </c>
      <c r="AB26" s="219" t="s">
        <v>827</v>
      </c>
      <c r="AC26" s="219">
        <v>22765326</v>
      </c>
      <c r="AD26" s="219">
        <v>22766402</v>
      </c>
      <c r="AE26" s="219" t="s">
        <v>1947</v>
      </c>
      <c r="AF26" s="219" t="s">
        <v>2467</v>
      </c>
      <c r="AG26" s="219" t="s">
        <v>1868</v>
      </c>
      <c r="AH26" s="219" t="s">
        <v>2062</v>
      </c>
      <c r="AI26" s="219" t="s">
        <v>1025</v>
      </c>
      <c r="AJ26" s="219" t="s">
        <v>3001</v>
      </c>
      <c r="AK26" s="219" t="s">
        <v>948</v>
      </c>
      <c r="AL26" s="219">
        <v>11</v>
      </c>
      <c r="AM26" s="219">
        <v>0</v>
      </c>
      <c r="AN26" s="219">
        <v>11</v>
      </c>
    </row>
    <row r="27" spans="1:40" x14ac:dyDescent="0.3">
      <c r="A27" s="226" t="str">
        <f>CONCATENATE(portada_F[[#This Row],[NIVEL]],".",portada_F[[#This Row],[CODINS]])</f>
        <v>2.00265</v>
      </c>
      <c r="B27" s="228" t="s">
        <v>2525</v>
      </c>
      <c r="C27" s="219" t="s">
        <v>1167</v>
      </c>
      <c r="D27" s="219" t="s">
        <v>1166</v>
      </c>
      <c r="E27" s="219" t="s">
        <v>1168</v>
      </c>
      <c r="F27" s="219" t="s">
        <v>1</v>
      </c>
      <c r="G27" s="219" t="s">
        <v>937</v>
      </c>
      <c r="H27" s="219" t="s">
        <v>4</v>
      </c>
      <c r="I27" s="219" t="s">
        <v>1</v>
      </c>
      <c r="J27" s="219" t="s">
        <v>33</v>
      </c>
      <c r="K27" s="219" t="s">
        <v>2044</v>
      </c>
      <c r="L27" s="219" t="s">
        <v>2089</v>
      </c>
      <c r="M27" s="219" t="s">
        <v>31</v>
      </c>
      <c r="N27" s="219" t="s">
        <v>1807</v>
      </c>
      <c r="O27" s="219" t="s">
        <v>31</v>
      </c>
      <c r="P27" s="219" t="s">
        <v>2045</v>
      </c>
      <c r="Q27" s="219">
        <v>11804</v>
      </c>
      <c r="R27" s="219" t="s">
        <v>31</v>
      </c>
      <c r="S27" s="219" t="s">
        <v>166</v>
      </c>
      <c r="T27" s="219" t="s">
        <v>4</v>
      </c>
      <c r="U27" s="219" t="s">
        <v>1577</v>
      </c>
      <c r="V27" s="219" t="s">
        <v>32</v>
      </c>
      <c r="W27" s="219" t="s">
        <v>2057</v>
      </c>
      <c r="X27" s="219" t="s">
        <v>456</v>
      </c>
      <c r="Y27" s="219" t="s">
        <v>456</v>
      </c>
      <c r="Z27" s="219" t="s">
        <v>2047</v>
      </c>
      <c r="AA27" s="219" t="s">
        <v>2526</v>
      </c>
      <c r="AB27" s="219" t="s">
        <v>1170</v>
      </c>
      <c r="AC27" s="219">
        <v>22767246</v>
      </c>
      <c r="AD27" s="219">
        <v>83915863</v>
      </c>
      <c r="AE27" s="219" t="s">
        <v>1169</v>
      </c>
      <c r="AF27" s="219" t="s">
        <v>2527</v>
      </c>
      <c r="AG27" s="219" t="s">
        <v>1868</v>
      </c>
      <c r="AH27" s="219" t="s">
        <v>2062</v>
      </c>
      <c r="AI27" s="219" t="s">
        <v>206</v>
      </c>
      <c r="AJ27" s="219" t="s">
        <v>3002</v>
      </c>
      <c r="AK27" s="219" t="s">
        <v>3003</v>
      </c>
      <c r="AL27" s="219">
        <v>20</v>
      </c>
      <c r="AM27" s="219">
        <v>12</v>
      </c>
      <c r="AN27" s="219">
        <v>8</v>
      </c>
    </row>
    <row r="28" spans="1:40" x14ac:dyDescent="0.3">
      <c r="A28" s="226" t="str">
        <f>CONCATENATE(portada_F[[#This Row],[NIVEL]],".",portada_F[[#This Row],[CODINS]])</f>
        <v>2.00276</v>
      </c>
      <c r="B28" s="228" t="s">
        <v>2547</v>
      </c>
      <c r="C28" s="219" t="s">
        <v>516</v>
      </c>
      <c r="D28" s="219" t="s">
        <v>517</v>
      </c>
      <c r="E28" s="219" t="s">
        <v>518</v>
      </c>
      <c r="F28" s="219" t="s">
        <v>2064</v>
      </c>
      <c r="G28" s="219" t="s">
        <v>938</v>
      </c>
      <c r="H28" s="219" t="s">
        <v>4</v>
      </c>
      <c r="I28" s="219" t="s">
        <v>2</v>
      </c>
      <c r="J28" s="219" t="s">
        <v>33</v>
      </c>
      <c r="K28" s="219" t="s">
        <v>2044</v>
      </c>
      <c r="L28" s="219" t="s">
        <v>153</v>
      </c>
      <c r="M28" s="219" t="s">
        <v>31</v>
      </c>
      <c r="N28" s="219" t="s">
        <v>1807</v>
      </c>
      <c r="O28" s="219" t="s">
        <v>31</v>
      </c>
      <c r="P28" s="219" t="s">
        <v>2045</v>
      </c>
      <c r="Q28" s="219">
        <v>11301</v>
      </c>
      <c r="R28" s="219" t="s">
        <v>31</v>
      </c>
      <c r="S28" s="219" t="s">
        <v>14</v>
      </c>
      <c r="T28" s="219" t="s">
        <v>1</v>
      </c>
      <c r="U28" s="219" t="s">
        <v>2066</v>
      </c>
      <c r="V28" s="219" t="s">
        <v>32</v>
      </c>
      <c r="W28" s="219" t="s">
        <v>2067</v>
      </c>
      <c r="X28" s="219" t="s">
        <v>171</v>
      </c>
      <c r="Y28" s="219" t="s">
        <v>950</v>
      </c>
      <c r="Z28" s="219" t="s">
        <v>2047</v>
      </c>
      <c r="AA28" s="219" t="s">
        <v>951</v>
      </c>
      <c r="AB28" s="219" t="s">
        <v>828</v>
      </c>
      <c r="AC28" s="219">
        <v>22974034</v>
      </c>
      <c r="AD28" s="219" t="s">
        <v>1867</v>
      </c>
      <c r="AE28" s="219" t="s">
        <v>1869</v>
      </c>
      <c r="AF28" s="219" t="s">
        <v>2071</v>
      </c>
      <c r="AG28" s="219" t="s">
        <v>1869</v>
      </c>
      <c r="AH28" s="219" t="s">
        <v>2548</v>
      </c>
      <c r="AI28" s="219" t="s">
        <v>1039</v>
      </c>
      <c r="AJ28" s="219" t="s">
        <v>3004</v>
      </c>
      <c r="AK28" s="219" t="s">
        <v>950</v>
      </c>
      <c r="AL28" s="219">
        <v>7</v>
      </c>
      <c r="AM28" s="219">
        <v>0</v>
      </c>
      <c r="AN28" s="219">
        <v>7</v>
      </c>
    </row>
    <row r="29" spans="1:40" x14ac:dyDescent="0.3">
      <c r="A29" s="226" t="str">
        <f>CONCATENATE(portada_F[[#This Row],[NIVEL]],".",portada_F[[#This Row],[CODINS]])</f>
        <v>2.00266</v>
      </c>
      <c r="B29" s="228" t="s">
        <v>2528</v>
      </c>
      <c r="C29" s="219" t="s">
        <v>502</v>
      </c>
      <c r="D29" s="219" t="s">
        <v>503</v>
      </c>
      <c r="E29" s="219" t="s">
        <v>887</v>
      </c>
      <c r="F29" s="219" t="s">
        <v>2073</v>
      </c>
      <c r="G29" s="219" t="s">
        <v>939</v>
      </c>
      <c r="H29" s="219" t="s">
        <v>2</v>
      </c>
      <c r="I29" s="219" t="s">
        <v>3</v>
      </c>
      <c r="J29" s="219" t="s">
        <v>33</v>
      </c>
      <c r="K29" s="219" t="s">
        <v>2044</v>
      </c>
      <c r="L29" s="219" t="s">
        <v>153</v>
      </c>
      <c r="M29" s="219" t="s">
        <v>31</v>
      </c>
      <c r="N29" s="219" t="s">
        <v>1807</v>
      </c>
      <c r="O29" s="219" t="s">
        <v>31</v>
      </c>
      <c r="P29" s="219" t="s">
        <v>2045</v>
      </c>
      <c r="Q29" s="219">
        <v>10109</v>
      </c>
      <c r="R29" s="219" t="s">
        <v>31</v>
      </c>
      <c r="S29" s="219" t="s">
        <v>1</v>
      </c>
      <c r="T29" s="219" t="s">
        <v>10</v>
      </c>
      <c r="U29" s="219" t="s">
        <v>1518</v>
      </c>
      <c r="V29" s="219" t="s">
        <v>32</v>
      </c>
      <c r="W29" s="219" t="s">
        <v>32</v>
      </c>
      <c r="X29" s="219" t="s">
        <v>178</v>
      </c>
      <c r="Y29" s="219" t="s">
        <v>916</v>
      </c>
      <c r="Z29" s="219" t="s">
        <v>2047</v>
      </c>
      <c r="AA29" s="219" t="s">
        <v>917</v>
      </c>
      <c r="AB29" s="219" t="s">
        <v>829</v>
      </c>
      <c r="AC29" s="219">
        <v>22130880</v>
      </c>
      <c r="AD29" s="219">
        <v>22130880</v>
      </c>
      <c r="AE29" s="219" t="s">
        <v>1142</v>
      </c>
      <c r="AF29" s="219" t="s">
        <v>2529</v>
      </c>
      <c r="AG29" s="219" t="s">
        <v>1873</v>
      </c>
      <c r="AH29" s="219" t="s">
        <v>2081</v>
      </c>
      <c r="AI29" s="219" t="s">
        <v>257</v>
      </c>
      <c r="AJ29" s="219" t="s">
        <v>3005</v>
      </c>
      <c r="AK29" s="219" t="s">
        <v>916</v>
      </c>
      <c r="AL29" s="219">
        <v>5</v>
      </c>
      <c r="AM29" s="219">
        <v>0</v>
      </c>
      <c r="AN29" s="219">
        <v>5</v>
      </c>
    </row>
    <row r="30" spans="1:40" x14ac:dyDescent="0.3">
      <c r="A30" s="226" t="str">
        <f>CONCATENATE(portada_F[[#This Row],[NIVEL]],".",portada_F[[#This Row],[CODINS]])</f>
        <v>2.00274</v>
      </c>
      <c r="B30" s="228" t="s">
        <v>2542</v>
      </c>
      <c r="C30" s="219" t="s">
        <v>1607</v>
      </c>
      <c r="D30" s="219" t="s">
        <v>1606</v>
      </c>
      <c r="E30" s="219" t="s">
        <v>1608</v>
      </c>
      <c r="F30" s="219" t="s">
        <v>1</v>
      </c>
      <c r="G30" s="219" t="s">
        <v>937</v>
      </c>
      <c r="H30" s="219" t="s">
        <v>6</v>
      </c>
      <c r="I30" s="219" t="s">
        <v>1</v>
      </c>
      <c r="J30" s="219" t="s">
        <v>33</v>
      </c>
      <c r="K30" s="219" t="s">
        <v>2044</v>
      </c>
      <c r="L30" s="219" t="s">
        <v>2065</v>
      </c>
      <c r="M30" s="219" t="s">
        <v>31</v>
      </c>
      <c r="N30" s="219" t="s">
        <v>1807</v>
      </c>
      <c r="O30" s="219" t="s">
        <v>31</v>
      </c>
      <c r="P30" s="219" t="s">
        <v>2045</v>
      </c>
      <c r="Q30" s="219">
        <v>11005</v>
      </c>
      <c r="R30" s="219" t="s">
        <v>31</v>
      </c>
      <c r="S30" s="219" t="s">
        <v>11</v>
      </c>
      <c r="T30" s="219" t="s">
        <v>5</v>
      </c>
      <c r="U30" s="219" t="s">
        <v>1448</v>
      </c>
      <c r="V30" s="219" t="s">
        <v>32</v>
      </c>
      <c r="W30" s="219" t="s">
        <v>52</v>
      </c>
      <c r="X30" s="219" t="s">
        <v>512</v>
      </c>
      <c r="Y30" s="219" t="s">
        <v>513</v>
      </c>
      <c r="Z30" s="219" t="s">
        <v>2047</v>
      </c>
      <c r="AA30" s="219" t="s">
        <v>2543</v>
      </c>
      <c r="AB30" s="219" t="s">
        <v>1646</v>
      </c>
      <c r="AC30" s="219">
        <v>22522908</v>
      </c>
      <c r="AD30" s="219">
        <v>22524023</v>
      </c>
      <c r="AE30" s="219" t="s">
        <v>1709</v>
      </c>
      <c r="AF30" s="219" t="s">
        <v>1867</v>
      </c>
      <c r="AG30" s="219" t="s">
        <v>2086</v>
      </c>
      <c r="AH30" s="219" t="s">
        <v>2087</v>
      </c>
      <c r="AI30" s="219" t="s">
        <v>1672</v>
      </c>
      <c r="AJ30" s="219" t="s">
        <v>3006</v>
      </c>
      <c r="AK30" s="219" t="s">
        <v>3007</v>
      </c>
      <c r="AL30" s="219">
        <v>15</v>
      </c>
      <c r="AM30" s="219">
        <v>15</v>
      </c>
      <c r="AN30" s="219">
        <v>0</v>
      </c>
    </row>
    <row r="31" spans="1:40" x14ac:dyDescent="0.3">
      <c r="A31" s="226" t="str">
        <f>CONCATENATE(portada_F[[#This Row],[NIVEL]],".",portada_F[[#This Row],[CODINS]])</f>
        <v>2.00286</v>
      </c>
      <c r="B31" s="228" t="s">
        <v>2567</v>
      </c>
      <c r="C31" s="219" t="s">
        <v>535</v>
      </c>
      <c r="D31" s="219" t="s">
        <v>1143</v>
      </c>
      <c r="E31" s="219" t="s">
        <v>1144</v>
      </c>
      <c r="F31" s="219" t="s">
        <v>1</v>
      </c>
      <c r="G31" s="219" t="s">
        <v>937</v>
      </c>
      <c r="H31" s="219" t="s">
        <v>5</v>
      </c>
      <c r="I31" s="219" t="s">
        <v>1</v>
      </c>
      <c r="J31" s="219" t="s">
        <v>33</v>
      </c>
      <c r="K31" s="219" t="s">
        <v>2044</v>
      </c>
      <c r="L31" s="219" t="s">
        <v>2065</v>
      </c>
      <c r="M31" s="219" t="s">
        <v>31</v>
      </c>
      <c r="N31" s="219" t="s">
        <v>1807</v>
      </c>
      <c r="O31" s="219" t="s">
        <v>31</v>
      </c>
      <c r="P31" s="219" t="s">
        <v>2045</v>
      </c>
      <c r="Q31" s="219">
        <v>10110</v>
      </c>
      <c r="R31" s="219" t="s">
        <v>31</v>
      </c>
      <c r="S31" s="219" t="s">
        <v>1</v>
      </c>
      <c r="T31" s="219" t="s">
        <v>11</v>
      </c>
      <c r="U31" s="219" t="s">
        <v>1526</v>
      </c>
      <c r="V31" s="219" t="s">
        <v>32</v>
      </c>
      <c r="W31" s="219" t="s">
        <v>32</v>
      </c>
      <c r="X31" s="219" t="s">
        <v>2090</v>
      </c>
      <c r="Y31" s="219" t="s">
        <v>2568</v>
      </c>
      <c r="Z31" s="219" t="s">
        <v>2047</v>
      </c>
      <c r="AA31" s="219" t="s">
        <v>2569</v>
      </c>
      <c r="AB31" s="219" t="s">
        <v>1145</v>
      </c>
      <c r="AC31" s="219">
        <v>22547978</v>
      </c>
      <c r="AD31" s="219">
        <v>86689000</v>
      </c>
      <c r="AE31" s="219" t="s">
        <v>1959</v>
      </c>
      <c r="AF31" s="219" t="s">
        <v>2570</v>
      </c>
      <c r="AG31" s="219" t="s">
        <v>1874</v>
      </c>
      <c r="AH31" s="219" t="s">
        <v>2571</v>
      </c>
      <c r="AI31" s="219" t="s">
        <v>1146</v>
      </c>
      <c r="AJ31" s="219" t="s">
        <v>3008</v>
      </c>
      <c r="AK31" s="219" t="s">
        <v>2568</v>
      </c>
      <c r="AL31" s="219">
        <v>15</v>
      </c>
      <c r="AM31" s="219">
        <v>15</v>
      </c>
      <c r="AN31" s="219">
        <v>0</v>
      </c>
    </row>
    <row r="32" spans="1:40" x14ac:dyDescent="0.3">
      <c r="A32" s="226" t="str">
        <f>CONCATENATE(portada_F[[#This Row],[NIVEL]],".",portada_F[[#This Row],[CODINS]])</f>
        <v>2.00426</v>
      </c>
      <c r="B32" s="228" t="s">
        <v>2721</v>
      </c>
      <c r="C32" s="219" t="s">
        <v>667</v>
      </c>
      <c r="D32" s="219" t="s">
        <v>668</v>
      </c>
      <c r="E32" s="219" t="s">
        <v>941</v>
      </c>
      <c r="F32" s="219" t="s">
        <v>2073</v>
      </c>
      <c r="G32" s="219" t="s">
        <v>939</v>
      </c>
      <c r="H32" s="219" t="s">
        <v>5</v>
      </c>
      <c r="I32" s="219" t="s">
        <v>3</v>
      </c>
      <c r="J32" s="219" t="s">
        <v>33</v>
      </c>
      <c r="K32" s="219" t="s">
        <v>2044</v>
      </c>
      <c r="L32" s="219" t="s">
        <v>153</v>
      </c>
      <c r="M32" s="219" t="s">
        <v>31</v>
      </c>
      <c r="N32" s="219" t="s">
        <v>1807</v>
      </c>
      <c r="O32" s="219" t="s">
        <v>31</v>
      </c>
      <c r="P32" s="219" t="s">
        <v>2045</v>
      </c>
      <c r="Q32" s="219">
        <v>10107</v>
      </c>
      <c r="R32" s="219" t="s">
        <v>31</v>
      </c>
      <c r="S32" s="219" t="s">
        <v>1</v>
      </c>
      <c r="T32" s="219" t="s">
        <v>7</v>
      </c>
      <c r="U32" s="219" t="s">
        <v>1481</v>
      </c>
      <c r="V32" s="219" t="s">
        <v>32</v>
      </c>
      <c r="W32" s="219" t="s">
        <v>32</v>
      </c>
      <c r="X32" s="219" t="s">
        <v>2074</v>
      </c>
      <c r="Y32" s="219" t="s">
        <v>2722</v>
      </c>
      <c r="Z32" s="219" t="s">
        <v>2047</v>
      </c>
      <c r="AA32" s="219" t="s">
        <v>2723</v>
      </c>
      <c r="AB32" s="219" t="s">
        <v>1147</v>
      </c>
      <c r="AC32" s="219">
        <v>22204428</v>
      </c>
      <c r="AD32" s="219">
        <v>22201089</v>
      </c>
      <c r="AE32" s="219" t="s">
        <v>2724</v>
      </c>
      <c r="AF32" s="219" t="s">
        <v>2725</v>
      </c>
      <c r="AG32" s="219" t="s">
        <v>1870</v>
      </c>
      <c r="AH32" s="219" t="s">
        <v>2726</v>
      </c>
      <c r="AI32" s="219" t="s">
        <v>1075</v>
      </c>
      <c r="AJ32" s="219" t="s">
        <v>3009</v>
      </c>
      <c r="AK32" s="219" t="s">
        <v>669</v>
      </c>
      <c r="AL32" s="219">
        <v>14</v>
      </c>
      <c r="AM32" s="219">
        <v>0</v>
      </c>
      <c r="AN32" s="219">
        <v>14</v>
      </c>
    </row>
    <row r="33" spans="1:40" x14ac:dyDescent="0.3">
      <c r="A33" s="226" t="str">
        <f>CONCATENATE(portada_F[[#This Row],[NIVEL]],".",portada_F[[#This Row],[CODINS]])</f>
        <v>2.00275</v>
      </c>
      <c r="B33" s="228" t="s">
        <v>2544</v>
      </c>
      <c r="C33" s="219" t="s">
        <v>514</v>
      </c>
      <c r="D33" s="219" t="s">
        <v>515</v>
      </c>
      <c r="E33" s="219" t="s">
        <v>3300</v>
      </c>
      <c r="F33" s="219" t="s">
        <v>2073</v>
      </c>
      <c r="G33" s="219" t="s">
        <v>939</v>
      </c>
      <c r="H33" s="219" t="s">
        <v>2</v>
      </c>
      <c r="I33" s="219" t="s">
        <v>3</v>
      </c>
      <c r="J33" s="219" t="s">
        <v>33</v>
      </c>
      <c r="K33" s="219" t="s">
        <v>2044</v>
      </c>
      <c r="L33" s="219" t="s">
        <v>153</v>
      </c>
      <c r="M33" s="219" t="s">
        <v>31</v>
      </c>
      <c r="N33" s="219" t="s">
        <v>1807</v>
      </c>
      <c r="O33" s="219" t="s">
        <v>31</v>
      </c>
      <c r="P33" s="219" t="s">
        <v>2045</v>
      </c>
      <c r="Q33" s="219">
        <v>10109</v>
      </c>
      <c r="R33" s="219" t="s">
        <v>31</v>
      </c>
      <c r="S33" s="219" t="s">
        <v>1</v>
      </c>
      <c r="T33" s="219" t="s">
        <v>10</v>
      </c>
      <c r="U33" s="219" t="s">
        <v>1518</v>
      </c>
      <c r="V33" s="219" t="s">
        <v>32</v>
      </c>
      <c r="W33" s="219" t="s">
        <v>32</v>
      </c>
      <c r="X33" s="219" t="s">
        <v>178</v>
      </c>
      <c r="Y33" s="219" t="s">
        <v>918</v>
      </c>
      <c r="Z33" s="219" t="s">
        <v>2047</v>
      </c>
      <c r="AA33" s="219" t="s">
        <v>2545</v>
      </c>
      <c r="AB33" s="219" t="s">
        <v>830</v>
      </c>
      <c r="AC33" s="219">
        <v>22130239</v>
      </c>
      <c r="AD33" s="219">
        <v>22130239</v>
      </c>
      <c r="AE33" s="219" t="s">
        <v>1976</v>
      </c>
      <c r="AF33" s="219" t="s">
        <v>2546</v>
      </c>
      <c r="AG33" s="219" t="s">
        <v>1873</v>
      </c>
      <c r="AH33" s="219" t="s">
        <v>2081</v>
      </c>
      <c r="AI33" s="219" t="s">
        <v>261</v>
      </c>
      <c r="AJ33" s="219" t="s">
        <v>3010</v>
      </c>
      <c r="AK33" s="219" t="s">
        <v>918</v>
      </c>
      <c r="AL33" s="219">
        <v>7</v>
      </c>
      <c r="AM33" s="219">
        <v>0</v>
      </c>
      <c r="AN33" s="219">
        <v>7</v>
      </c>
    </row>
    <row r="34" spans="1:40" x14ac:dyDescent="0.3">
      <c r="A34" s="226" t="str">
        <f>CONCATENATE(portada_F[[#This Row],[NIVEL]],".",portada_F[[#This Row],[CODINS]])</f>
        <v>2.00304</v>
      </c>
      <c r="B34" s="228" t="s">
        <v>2601</v>
      </c>
      <c r="C34" s="219" t="s">
        <v>556</v>
      </c>
      <c r="D34" s="219" t="s">
        <v>557</v>
      </c>
      <c r="E34" s="219" t="s">
        <v>803</v>
      </c>
      <c r="F34" s="219" t="s">
        <v>2073</v>
      </c>
      <c r="G34" s="219" t="s">
        <v>939</v>
      </c>
      <c r="H34" s="219" t="s">
        <v>2</v>
      </c>
      <c r="I34" s="219" t="s">
        <v>3</v>
      </c>
      <c r="J34" s="219" t="s">
        <v>33</v>
      </c>
      <c r="K34" s="219" t="s">
        <v>2044</v>
      </c>
      <c r="L34" s="219" t="s">
        <v>153</v>
      </c>
      <c r="M34" s="219" t="s">
        <v>31</v>
      </c>
      <c r="N34" s="219" t="s">
        <v>1807</v>
      </c>
      <c r="O34" s="219" t="s">
        <v>31</v>
      </c>
      <c r="P34" s="219" t="s">
        <v>2045</v>
      </c>
      <c r="Q34" s="219">
        <v>10109</v>
      </c>
      <c r="R34" s="219" t="s">
        <v>31</v>
      </c>
      <c r="S34" s="219" t="s">
        <v>1</v>
      </c>
      <c r="T34" s="219" t="s">
        <v>10</v>
      </c>
      <c r="U34" s="219" t="s">
        <v>1518</v>
      </c>
      <c r="V34" s="219" t="s">
        <v>32</v>
      </c>
      <c r="W34" s="219" t="s">
        <v>32</v>
      </c>
      <c r="X34" s="219" t="s">
        <v>178</v>
      </c>
      <c r="Y34" s="219" t="s">
        <v>919</v>
      </c>
      <c r="Z34" s="219" t="s">
        <v>2047</v>
      </c>
      <c r="AA34" s="219" t="s">
        <v>2602</v>
      </c>
      <c r="AB34" s="219" t="s">
        <v>920</v>
      </c>
      <c r="AC34" s="219">
        <v>22911774</v>
      </c>
      <c r="AD34" s="219">
        <v>22310808</v>
      </c>
      <c r="AE34" s="219" t="s">
        <v>2604</v>
      </c>
      <c r="AF34" s="219" t="s">
        <v>2603</v>
      </c>
      <c r="AG34" s="219" t="s">
        <v>1873</v>
      </c>
      <c r="AH34" s="219" t="s">
        <v>2081</v>
      </c>
      <c r="AI34" s="219" t="s">
        <v>246</v>
      </c>
      <c r="AJ34" s="219" t="s">
        <v>3011</v>
      </c>
      <c r="AK34" s="219" t="s">
        <v>3012</v>
      </c>
      <c r="AL34" s="219">
        <v>6</v>
      </c>
      <c r="AM34" s="219">
        <v>0</v>
      </c>
      <c r="AN34" s="219">
        <v>6</v>
      </c>
    </row>
    <row r="35" spans="1:40" x14ac:dyDescent="0.3">
      <c r="A35" s="226" t="str">
        <f>CONCATENATE(portada_F[[#This Row],[NIVEL]],".",portada_F[[#This Row],[CODINS]])</f>
        <v>2.00345</v>
      </c>
      <c r="B35" s="228" t="s">
        <v>2649</v>
      </c>
      <c r="C35" s="219" t="s">
        <v>596</v>
      </c>
      <c r="D35" s="219" t="s">
        <v>597</v>
      </c>
      <c r="E35" s="219" t="s">
        <v>598</v>
      </c>
      <c r="F35" s="219" t="s">
        <v>1</v>
      </c>
      <c r="G35" s="219" t="s">
        <v>937</v>
      </c>
      <c r="H35" s="219" t="s">
        <v>4</v>
      </c>
      <c r="I35" s="219" t="s">
        <v>1</v>
      </c>
      <c r="J35" s="219" t="s">
        <v>33</v>
      </c>
      <c r="K35" s="219" t="s">
        <v>2044</v>
      </c>
      <c r="L35" s="219" t="s">
        <v>2065</v>
      </c>
      <c r="M35" s="219" t="s">
        <v>31</v>
      </c>
      <c r="N35" s="219" t="s">
        <v>1807</v>
      </c>
      <c r="O35" s="219" t="s">
        <v>31</v>
      </c>
      <c r="P35" s="219" t="s">
        <v>2045</v>
      </c>
      <c r="Q35" s="219">
        <v>11802</v>
      </c>
      <c r="R35" s="219" t="s">
        <v>31</v>
      </c>
      <c r="S35" s="219" t="s">
        <v>166</v>
      </c>
      <c r="T35" s="219" t="s">
        <v>2</v>
      </c>
      <c r="U35" s="219" t="s">
        <v>1575</v>
      </c>
      <c r="V35" s="219" t="s">
        <v>32</v>
      </c>
      <c r="W35" s="219" t="s">
        <v>2057</v>
      </c>
      <c r="X35" s="219" t="s">
        <v>2650</v>
      </c>
      <c r="Y35" s="219" t="s">
        <v>599</v>
      </c>
      <c r="Z35" s="219" t="s">
        <v>2047</v>
      </c>
      <c r="AA35" s="219" t="s">
        <v>2651</v>
      </c>
      <c r="AB35" s="219" t="s">
        <v>2652</v>
      </c>
      <c r="AC35" s="219">
        <v>22730060</v>
      </c>
      <c r="AD35" s="219">
        <v>61734849</v>
      </c>
      <c r="AE35" s="219" t="s">
        <v>600</v>
      </c>
      <c r="AF35" s="219" t="s">
        <v>2653</v>
      </c>
      <c r="AG35" s="219" t="s">
        <v>1868</v>
      </c>
      <c r="AH35" s="219" t="s">
        <v>2062</v>
      </c>
      <c r="AI35" s="219" t="s">
        <v>1059</v>
      </c>
      <c r="AJ35" s="219" t="s">
        <v>3013</v>
      </c>
      <c r="AK35" s="219" t="s">
        <v>599</v>
      </c>
      <c r="AL35" s="219">
        <v>15</v>
      </c>
      <c r="AM35" s="219">
        <v>15</v>
      </c>
      <c r="AN35" s="219">
        <v>0</v>
      </c>
    </row>
    <row r="36" spans="1:40" x14ac:dyDescent="0.3">
      <c r="A36" s="226" t="str">
        <f>CONCATENATE(portada_F[[#This Row],[NIVEL]],".",portada_F[[#This Row],[CODINS]])</f>
        <v>2.00380</v>
      </c>
      <c r="B36" s="228" t="s">
        <v>2693</v>
      </c>
      <c r="C36" s="219" t="s">
        <v>637</v>
      </c>
      <c r="D36" s="219" t="s">
        <v>638</v>
      </c>
      <c r="E36" s="219" t="s">
        <v>639</v>
      </c>
      <c r="F36" s="219" t="s">
        <v>1</v>
      </c>
      <c r="G36" s="219" t="s">
        <v>937</v>
      </c>
      <c r="H36" s="219" t="s">
        <v>6</v>
      </c>
      <c r="I36" s="219" t="s">
        <v>1</v>
      </c>
      <c r="J36" s="219" t="s">
        <v>33</v>
      </c>
      <c r="K36" s="219" t="s">
        <v>2044</v>
      </c>
      <c r="L36" s="219" t="s">
        <v>2065</v>
      </c>
      <c r="M36" s="219" t="s">
        <v>31</v>
      </c>
      <c r="N36" s="219" t="s">
        <v>1807</v>
      </c>
      <c r="O36" s="219" t="s">
        <v>31</v>
      </c>
      <c r="P36" s="219" t="s">
        <v>2045</v>
      </c>
      <c r="Q36" s="219">
        <v>11005</v>
      </c>
      <c r="R36" s="219" t="s">
        <v>31</v>
      </c>
      <c r="S36" s="219" t="s">
        <v>11</v>
      </c>
      <c r="T36" s="219" t="s">
        <v>5</v>
      </c>
      <c r="U36" s="219" t="s">
        <v>1448</v>
      </c>
      <c r="V36" s="219" t="s">
        <v>32</v>
      </c>
      <c r="W36" s="219" t="s">
        <v>52</v>
      </c>
      <c r="X36" s="219" t="s">
        <v>512</v>
      </c>
      <c r="Y36" s="219" t="s">
        <v>512</v>
      </c>
      <c r="Z36" s="219" t="s">
        <v>2047</v>
      </c>
      <c r="AA36" s="219" t="s">
        <v>2694</v>
      </c>
      <c r="AB36" s="219" t="s">
        <v>2695</v>
      </c>
      <c r="AC36" s="219">
        <v>22544047</v>
      </c>
      <c r="AD36" s="219" t="s">
        <v>1867</v>
      </c>
      <c r="AE36" s="219" t="s">
        <v>1976</v>
      </c>
      <c r="AF36" s="219" t="s">
        <v>2696</v>
      </c>
      <c r="AG36" s="219" t="s">
        <v>2086</v>
      </c>
      <c r="AH36" s="219" t="s">
        <v>2087</v>
      </c>
      <c r="AI36" s="219" t="s">
        <v>1067</v>
      </c>
      <c r="AJ36" s="219" t="s">
        <v>3014</v>
      </c>
      <c r="AK36" s="219" t="s">
        <v>512</v>
      </c>
      <c r="AL36" s="219">
        <v>15</v>
      </c>
      <c r="AM36" s="219">
        <v>15</v>
      </c>
      <c r="AN36" s="219">
        <v>0</v>
      </c>
    </row>
    <row r="37" spans="1:40" x14ac:dyDescent="0.3">
      <c r="A37" s="226" t="str">
        <f>CONCATENATE(portada_F[[#This Row],[NIVEL]],".",portada_F[[#This Row],[CODINS]])</f>
        <v>2.00381</v>
      </c>
      <c r="B37" s="228" t="s">
        <v>2697</v>
      </c>
      <c r="C37" s="219" t="s">
        <v>640</v>
      </c>
      <c r="D37" s="219" t="s">
        <v>641</v>
      </c>
      <c r="E37" s="219" t="s">
        <v>890</v>
      </c>
      <c r="F37" s="219" t="s">
        <v>2073</v>
      </c>
      <c r="G37" s="219" t="s">
        <v>939</v>
      </c>
      <c r="H37" s="219" t="s">
        <v>4</v>
      </c>
      <c r="I37" s="219" t="s">
        <v>3</v>
      </c>
      <c r="J37" s="219" t="s">
        <v>33</v>
      </c>
      <c r="K37" s="219" t="s">
        <v>2044</v>
      </c>
      <c r="L37" s="219" t="s">
        <v>153</v>
      </c>
      <c r="M37" s="219" t="s">
        <v>31</v>
      </c>
      <c r="N37" s="219" t="s">
        <v>1807</v>
      </c>
      <c r="O37" s="219" t="s">
        <v>31</v>
      </c>
      <c r="P37" s="219" t="s">
        <v>2045</v>
      </c>
      <c r="Q37" s="219">
        <v>10903</v>
      </c>
      <c r="R37" s="219" t="s">
        <v>31</v>
      </c>
      <c r="S37" s="219" t="s">
        <v>10</v>
      </c>
      <c r="T37" s="219" t="s">
        <v>3</v>
      </c>
      <c r="U37" s="219" t="s">
        <v>1352</v>
      </c>
      <c r="V37" s="219" t="s">
        <v>32</v>
      </c>
      <c r="W37" s="219" t="s">
        <v>54</v>
      </c>
      <c r="X37" s="219" t="s">
        <v>55</v>
      </c>
      <c r="Y37" s="219" t="s">
        <v>55</v>
      </c>
      <c r="Z37" s="219" t="s">
        <v>2047</v>
      </c>
      <c r="AA37" s="219" t="s">
        <v>1839</v>
      </c>
      <c r="AB37" s="219" t="s">
        <v>831</v>
      </c>
      <c r="AC37" s="219">
        <v>22153091</v>
      </c>
      <c r="AD37" s="219">
        <v>22826296</v>
      </c>
      <c r="AE37" s="219" t="s">
        <v>922</v>
      </c>
      <c r="AF37" s="219" t="s">
        <v>2698</v>
      </c>
      <c r="AG37" s="219" t="s">
        <v>1877</v>
      </c>
      <c r="AH37" s="219" t="s">
        <v>2699</v>
      </c>
      <c r="AI37" s="219" t="s">
        <v>1068</v>
      </c>
      <c r="AJ37" s="219" t="s">
        <v>3015</v>
      </c>
      <c r="AK37" s="219" t="s">
        <v>3016</v>
      </c>
      <c r="AL37" s="219">
        <v>8</v>
      </c>
      <c r="AM37" s="219">
        <v>0</v>
      </c>
      <c r="AN37" s="219">
        <v>8</v>
      </c>
    </row>
    <row r="38" spans="1:40" x14ac:dyDescent="0.3">
      <c r="A38" s="226" t="str">
        <f>CONCATENATE(portada_F[[#This Row],[NIVEL]],".",portada_F[[#This Row],[CODINS]])</f>
        <v>2.00442</v>
      </c>
      <c r="B38" s="228" t="s">
        <v>2751</v>
      </c>
      <c r="C38" s="219" t="s">
        <v>684</v>
      </c>
      <c r="D38" s="219" t="s">
        <v>685</v>
      </c>
      <c r="E38" s="219" t="s">
        <v>686</v>
      </c>
      <c r="F38" s="219" t="s">
        <v>2073</v>
      </c>
      <c r="G38" s="219" t="s">
        <v>939</v>
      </c>
      <c r="H38" s="219" t="s">
        <v>3</v>
      </c>
      <c r="I38" s="219" t="s">
        <v>3</v>
      </c>
      <c r="J38" s="219" t="s">
        <v>33</v>
      </c>
      <c r="K38" s="219" t="s">
        <v>2044</v>
      </c>
      <c r="L38" s="219" t="s">
        <v>153</v>
      </c>
      <c r="M38" s="219" t="s">
        <v>31</v>
      </c>
      <c r="N38" s="219" t="s">
        <v>1807</v>
      </c>
      <c r="O38" s="219" t="s">
        <v>31</v>
      </c>
      <c r="P38" s="219" t="s">
        <v>2045</v>
      </c>
      <c r="Q38" s="219">
        <v>10202</v>
      </c>
      <c r="R38" s="219" t="s">
        <v>31</v>
      </c>
      <c r="S38" s="219" t="s">
        <v>2</v>
      </c>
      <c r="T38" s="219" t="s">
        <v>2</v>
      </c>
      <c r="U38" s="219" t="s">
        <v>1248</v>
      </c>
      <c r="V38" s="219" t="s">
        <v>32</v>
      </c>
      <c r="W38" s="219" t="s">
        <v>2114</v>
      </c>
      <c r="X38" s="219" t="s">
        <v>219</v>
      </c>
      <c r="Y38" s="219" t="s">
        <v>57</v>
      </c>
      <c r="Z38" s="219" t="s">
        <v>2047</v>
      </c>
      <c r="AA38" s="219" t="s">
        <v>2752</v>
      </c>
      <c r="AB38" s="219" t="s">
        <v>832</v>
      </c>
      <c r="AC38" s="219">
        <v>22881378</v>
      </c>
      <c r="AD38" s="219">
        <v>22881378</v>
      </c>
      <c r="AE38" s="219" t="s">
        <v>1693</v>
      </c>
      <c r="AF38" s="219" t="s">
        <v>2753</v>
      </c>
      <c r="AG38" s="219" t="s">
        <v>1879</v>
      </c>
      <c r="AH38" s="219" t="s">
        <v>2117</v>
      </c>
      <c r="AI38" s="219" t="s">
        <v>1080</v>
      </c>
      <c r="AJ38" s="219" t="s">
        <v>3017</v>
      </c>
      <c r="AK38" s="219" t="s">
        <v>57</v>
      </c>
      <c r="AL38" s="219">
        <v>4</v>
      </c>
      <c r="AM38" s="219">
        <v>0</v>
      </c>
      <c r="AN38" s="219">
        <v>4</v>
      </c>
    </row>
    <row r="39" spans="1:40" x14ac:dyDescent="0.3">
      <c r="A39" s="226" t="str">
        <f>CONCATENATE(portada_F[[#This Row],[NIVEL]],".",portada_F[[#This Row],[CODINS]])</f>
        <v>2.02787</v>
      </c>
      <c r="B39" s="228" t="s">
        <v>2900</v>
      </c>
      <c r="C39" s="219" t="s">
        <v>1682</v>
      </c>
      <c r="D39" s="296" t="s">
        <v>3287</v>
      </c>
      <c r="E39" s="219" t="s">
        <v>1686</v>
      </c>
      <c r="F39" s="219" t="s">
        <v>2064</v>
      </c>
      <c r="G39" s="219" t="s">
        <v>938</v>
      </c>
      <c r="H39" s="219" t="s">
        <v>3</v>
      </c>
      <c r="I39" s="219" t="s">
        <v>2</v>
      </c>
      <c r="J39" s="219" t="s">
        <v>33</v>
      </c>
      <c r="K39" s="219" t="s">
        <v>2044</v>
      </c>
      <c r="L39" s="219" t="s">
        <v>2065</v>
      </c>
      <c r="M39" s="219" t="s">
        <v>31</v>
      </c>
      <c r="N39" s="219" t="s">
        <v>1807</v>
      </c>
      <c r="O39" s="219" t="s">
        <v>31</v>
      </c>
      <c r="P39" s="219" t="s">
        <v>2045</v>
      </c>
      <c r="Q39" s="219">
        <v>11501</v>
      </c>
      <c r="R39" s="219" t="s">
        <v>31</v>
      </c>
      <c r="S39" s="219" t="s">
        <v>45</v>
      </c>
      <c r="T39" s="219" t="s">
        <v>1</v>
      </c>
      <c r="U39" s="219" t="s">
        <v>1562</v>
      </c>
      <c r="V39" s="219" t="s">
        <v>32</v>
      </c>
      <c r="W39" s="219" t="s">
        <v>2901</v>
      </c>
      <c r="X39" s="219" t="s">
        <v>259</v>
      </c>
      <c r="Y39" s="219" t="s">
        <v>1690</v>
      </c>
      <c r="Z39" s="219" t="s">
        <v>2047</v>
      </c>
      <c r="AA39" s="219" t="s">
        <v>1726</v>
      </c>
      <c r="AB39" s="219" t="s">
        <v>1725</v>
      </c>
      <c r="AC39" s="219">
        <v>22256305</v>
      </c>
      <c r="AD39" s="219" t="s">
        <v>1867</v>
      </c>
      <c r="AE39" s="219" t="s">
        <v>1847</v>
      </c>
      <c r="AF39" s="219" t="s">
        <v>2902</v>
      </c>
      <c r="AG39" s="219" t="s">
        <v>2903</v>
      </c>
      <c r="AH39" s="219" t="s">
        <v>2904</v>
      </c>
      <c r="AI39" s="219" t="s">
        <v>1631</v>
      </c>
      <c r="AJ39" s="219" t="s">
        <v>1684</v>
      </c>
      <c r="AK39" s="219" t="s">
        <v>2959</v>
      </c>
      <c r="AL39" s="219">
        <v>11</v>
      </c>
      <c r="AM39" s="219">
        <v>11</v>
      </c>
      <c r="AN39" s="219">
        <v>0</v>
      </c>
    </row>
    <row r="40" spans="1:40" x14ac:dyDescent="0.3">
      <c r="A40" s="226" t="str">
        <f>CONCATENATE(portada_F[[#This Row],[NIVEL]],".",portada_F[[#This Row],[CODINS]])</f>
        <v>2.00370</v>
      </c>
      <c r="B40" s="228" t="s">
        <v>2676</v>
      </c>
      <c r="C40" s="219" t="s">
        <v>620</v>
      </c>
      <c r="D40" s="219" t="s">
        <v>621</v>
      </c>
      <c r="E40" s="219" t="s">
        <v>622</v>
      </c>
      <c r="F40" s="219" t="s">
        <v>1</v>
      </c>
      <c r="G40" s="219" t="s">
        <v>937</v>
      </c>
      <c r="H40" s="219" t="s">
        <v>6</v>
      </c>
      <c r="I40" s="219" t="s">
        <v>1</v>
      </c>
      <c r="J40" s="219" t="s">
        <v>33</v>
      </c>
      <c r="K40" s="219" t="s">
        <v>2044</v>
      </c>
      <c r="L40" s="219" t="s">
        <v>153</v>
      </c>
      <c r="M40" s="219" t="s">
        <v>31</v>
      </c>
      <c r="N40" s="219" t="s">
        <v>1807</v>
      </c>
      <c r="O40" s="219" t="s">
        <v>31</v>
      </c>
      <c r="P40" s="219" t="s">
        <v>2045</v>
      </c>
      <c r="Q40" s="219">
        <v>11004</v>
      </c>
      <c r="R40" s="219" t="s">
        <v>31</v>
      </c>
      <c r="S40" s="219" t="s">
        <v>11</v>
      </c>
      <c r="T40" s="219" t="s">
        <v>4</v>
      </c>
      <c r="U40" s="219" t="s">
        <v>1404</v>
      </c>
      <c r="V40" s="219" t="s">
        <v>32</v>
      </c>
      <c r="W40" s="219" t="s">
        <v>52</v>
      </c>
      <c r="X40" s="219" t="s">
        <v>194</v>
      </c>
      <c r="Y40" s="219" t="s">
        <v>623</v>
      </c>
      <c r="Z40" s="219" t="s">
        <v>2047</v>
      </c>
      <c r="AA40" s="219" t="s">
        <v>2677</v>
      </c>
      <c r="AB40" s="219" t="s">
        <v>1837</v>
      </c>
      <c r="AC40" s="219">
        <v>22756967</v>
      </c>
      <c r="AD40" s="219" t="s">
        <v>1867</v>
      </c>
      <c r="AE40" s="219" t="s">
        <v>2678</v>
      </c>
      <c r="AF40" s="219" t="s">
        <v>2679</v>
      </c>
      <c r="AG40" s="219" t="s">
        <v>2086</v>
      </c>
      <c r="AH40" s="219" t="s">
        <v>2087</v>
      </c>
      <c r="AI40" s="219" t="s">
        <v>1064</v>
      </c>
      <c r="AJ40" s="219" t="s">
        <v>3018</v>
      </c>
      <c r="AK40" s="219" t="s">
        <v>3019</v>
      </c>
      <c r="AL40" s="219">
        <v>10</v>
      </c>
      <c r="AM40" s="219">
        <v>0</v>
      </c>
      <c r="AN40" s="219">
        <v>10</v>
      </c>
    </row>
    <row r="41" spans="1:40" x14ac:dyDescent="0.3">
      <c r="A41" s="226" t="str">
        <f>CONCATENATE(portada_F[[#This Row],[NIVEL]],".",portada_F[[#This Row],[CODINS]])</f>
        <v>2.00218</v>
      </c>
      <c r="B41" s="228" t="s">
        <v>2468</v>
      </c>
      <c r="C41" s="219" t="s">
        <v>457</v>
      </c>
      <c r="D41" s="219" t="s">
        <v>458</v>
      </c>
      <c r="E41" s="219" t="s">
        <v>459</v>
      </c>
      <c r="F41" s="219" t="s">
        <v>452</v>
      </c>
      <c r="G41" s="219" t="s">
        <v>34</v>
      </c>
      <c r="H41" s="219" t="s">
        <v>2</v>
      </c>
      <c r="I41" s="219" t="s">
        <v>4</v>
      </c>
      <c r="J41" s="219" t="s">
        <v>33</v>
      </c>
      <c r="K41" s="219" t="s">
        <v>2044</v>
      </c>
      <c r="L41" s="219" t="s">
        <v>153</v>
      </c>
      <c r="M41" s="219" t="s">
        <v>31</v>
      </c>
      <c r="N41" s="219" t="s">
        <v>1807</v>
      </c>
      <c r="O41" s="219" t="s">
        <v>31</v>
      </c>
      <c r="P41" s="219" t="s">
        <v>2045</v>
      </c>
      <c r="Q41" s="219">
        <v>10313</v>
      </c>
      <c r="R41" s="219" t="s">
        <v>31</v>
      </c>
      <c r="S41" s="219" t="s">
        <v>3</v>
      </c>
      <c r="T41" s="219" t="s">
        <v>14</v>
      </c>
      <c r="U41" s="219" t="s">
        <v>1549</v>
      </c>
      <c r="V41" s="219" t="s">
        <v>32</v>
      </c>
      <c r="W41" s="219" t="s">
        <v>34</v>
      </c>
      <c r="X41" s="219" t="s">
        <v>2469</v>
      </c>
      <c r="Y41" s="219" t="s">
        <v>2469</v>
      </c>
      <c r="Z41" s="219" t="s">
        <v>2047</v>
      </c>
      <c r="AA41" s="219" t="s">
        <v>2470</v>
      </c>
      <c r="AB41" s="219" t="s">
        <v>1949</v>
      </c>
      <c r="AC41" s="219">
        <v>22704605</v>
      </c>
      <c r="AD41" s="219">
        <v>22704605</v>
      </c>
      <c r="AE41" s="219" t="s">
        <v>1948</v>
      </c>
      <c r="AF41" s="219" t="s">
        <v>2471</v>
      </c>
      <c r="AG41" s="219" t="s">
        <v>2104</v>
      </c>
      <c r="AH41" s="219" t="s">
        <v>2055</v>
      </c>
      <c r="AI41" s="219" t="s">
        <v>1026</v>
      </c>
      <c r="AJ41" s="219" t="s">
        <v>3020</v>
      </c>
      <c r="AK41" s="219" t="s">
        <v>2469</v>
      </c>
      <c r="AL41" s="219">
        <v>6</v>
      </c>
      <c r="AM41" s="219">
        <v>0</v>
      </c>
      <c r="AN41" s="219">
        <v>6</v>
      </c>
    </row>
    <row r="42" spans="1:40" x14ac:dyDescent="0.3">
      <c r="A42" s="226" t="str">
        <f>CONCATENATE(portada_F[[#This Row],[NIVEL]],".",portada_F[[#This Row],[CODINS]])</f>
        <v>2.00048</v>
      </c>
      <c r="B42" s="228" t="s">
        <v>2128</v>
      </c>
      <c r="C42" s="219" t="s">
        <v>225</v>
      </c>
      <c r="D42" s="219" t="s">
        <v>226</v>
      </c>
      <c r="E42" s="219" t="s">
        <v>227</v>
      </c>
      <c r="F42" s="219" t="s">
        <v>452</v>
      </c>
      <c r="G42" s="219" t="s">
        <v>34</v>
      </c>
      <c r="H42" s="219" t="s">
        <v>7</v>
      </c>
      <c r="I42" s="219" t="s">
        <v>4</v>
      </c>
      <c r="J42" s="219" t="s">
        <v>33</v>
      </c>
      <c r="K42" s="219" t="s">
        <v>2044</v>
      </c>
      <c r="L42" s="219" t="s">
        <v>2089</v>
      </c>
      <c r="M42" s="219" t="s">
        <v>31</v>
      </c>
      <c r="N42" s="219" t="s">
        <v>1807</v>
      </c>
      <c r="O42" s="219" t="s">
        <v>31</v>
      </c>
      <c r="P42" s="219" t="s">
        <v>2045</v>
      </c>
      <c r="Q42" s="219">
        <v>10301</v>
      </c>
      <c r="R42" s="219" t="s">
        <v>31</v>
      </c>
      <c r="S42" s="219" t="s">
        <v>3</v>
      </c>
      <c r="T42" s="219" t="s">
        <v>1</v>
      </c>
      <c r="U42" s="219" t="s">
        <v>1188</v>
      </c>
      <c r="V42" s="219" t="s">
        <v>32</v>
      </c>
      <c r="W42" s="219" t="s">
        <v>34</v>
      </c>
      <c r="X42" s="219" t="s">
        <v>34</v>
      </c>
      <c r="Y42" s="219" t="s">
        <v>34</v>
      </c>
      <c r="Z42" s="219" t="s">
        <v>2047</v>
      </c>
      <c r="AA42" s="219" t="s">
        <v>1810</v>
      </c>
      <c r="AB42" s="219" t="s">
        <v>833</v>
      </c>
      <c r="AC42" s="219">
        <v>22592296</v>
      </c>
      <c r="AD42" s="219">
        <v>22592296</v>
      </c>
      <c r="AE42" s="219" t="s">
        <v>1881</v>
      </c>
      <c r="AF42" s="219" t="s">
        <v>2129</v>
      </c>
      <c r="AG42" s="219" t="s">
        <v>1708</v>
      </c>
      <c r="AH42" s="219" t="s">
        <v>2130</v>
      </c>
      <c r="AI42" s="219" t="s">
        <v>366</v>
      </c>
      <c r="AJ42" s="219" t="s">
        <v>3021</v>
      </c>
      <c r="AK42" s="219" t="s">
        <v>3022</v>
      </c>
      <c r="AL42" s="219">
        <v>16</v>
      </c>
      <c r="AM42" s="219">
        <v>9</v>
      </c>
      <c r="AN42" s="219">
        <v>7</v>
      </c>
    </row>
    <row r="43" spans="1:40" x14ac:dyDescent="0.3">
      <c r="A43" s="226" t="str">
        <f>CONCATENATE(portada_F[[#This Row],[NIVEL]],".",portada_F[[#This Row],[CODINS]])</f>
        <v>2.00033</v>
      </c>
      <c r="B43" s="228" t="s">
        <v>2096</v>
      </c>
      <c r="C43" s="219" t="s">
        <v>197</v>
      </c>
      <c r="D43" s="219" t="s">
        <v>198</v>
      </c>
      <c r="E43" s="219" t="s">
        <v>3294</v>
      </c>
      <c r="F43" s="219" t="s">
        <v>1</v>
      </c>
      <c r="G43" s="219" t="s">
        <v>937</v>
      </c>
      <c r="H43" s="219" t="s">
        <v>1</v>
      </c>
      <c r="I43" s="219" t="s">
        <v>1</v>
      </c>
      <c r="J43" s="219" t="s">
        <v>33</v>
      </c>
      <c r="K43" s="219" t="s">
        <v>2044</v>
      </c>
      <c r="L43" s="219" t="s">
        <v>153</v>
      </c>
      <c r="M43" s="219" t="s">
        <v>31</v>
      </c>
      <c r="N43" s="219" t="s">
        <v>1807</v>
      </c>
      <c r="O43" s="219" t="s">
        <v>31</v>
      </c>
      <c r="P43" s="219" t="s">
        <v>2045</v>
      </c>
      <c r="Q43" s="219">
        <v>10111</v>
      </c>
      <c r="R43" s="219" t="s">
        <v>31</v>
      </c>
      <c r="S43" s="219" t="s">
        <v>1</v>
      </c>
      <c r="T43" s="219" t="s">
        <v>196</v>
      </c>
      <c r="U43" s="219" t="s">
        <v>1534</v>
      </c>
      <c r="V43" s="219" t="s">
        <v>32</v>
      </c>
      <c r="W43" s="219" t="s">
        <v>32</v>
      </c>
      <c r="X43" s="219" t="s">
        <v>1875</v>
      </c>
      <c r="Y43" s="219" t="s">
        <v>2097</v>
      </c>
      <c r="Z43" s="219" t="s">
        <v>2047</v>
      </c>
      <c r="AA43" s="219" t="s">
        <v>2098</v>
      </c>
      <c r="AB43" s="219" t="s">
        <v>904</v>
      </c>
      <c r="AC43" s="219">
        <v>22260573</v>
      </c>
      <c r="AD43" s="219" t="s">
        <v>1867</v>
      </c>
      <c r="AE43" s="219" t="s">
        <v>200</v>
      </c>
      <c r="AF43" s="219" t="s">
        <v>2099</v>
      </c>
      <c r="AG43" s="219" t="s">
        <v>1911</v>
      </c>
      <c r="AH43" s="219" t="s">
        <v>2100</v>
      </c>
      <c r="AI43" s="219" t="s">
        <v>317</v>
      </c>
      <c r="AJ43" s="219" t="s">
        <v>3023</v>
      </c>
      <c r="AK43" s="219" t="s">
        <v>3024</v>
      </c>
      <c r="AL43" s="219">
        <v>9</v>
      </c>
      <c r="AM43" s="219">
        <v>0</v>
      </c>
      <c r="AN43" s="219">
        <v>9</v>
      </c>
    </row>
    <row r="44" spans="1:40" x14ac:dyDescent="0.3">
      <c r="A44" s="226" t="str">
        <f>CONCATENATE(portada_F[[#This Row],[NIVEL]],".",portada_F[[#This Row],[CODINS]])</f>
        <v>2.00035</v>
      </c>
      <c r="B44" s="228" t="s">
        <v>2101</v>
      </c>
      <c r="C44" s="219" t="s">
        <v>201</v>
      </c>
      <c r="D44" s="219" t="s">
        <v>202</v>
      </c>
      <c r="E44" s="219" t="s">
        <v>203</v>
      </c>
      <c r="F44" s="219" t="s">
        <v>452</v>
      </c>
      <c r="G44" s="219" t="s">
        <v>34</v>
      </c>
      <c r="H44" s="219" t="s">
        <v>2</v>
      </c>
      <c r="I44" s="219" t="s">
        <v>4</v>
      </c>
      <c r="J44" s="219" t="s">
        <v>33</v>
      </c>
      <c r="K44" s="219" t="s">
        <v>2044</v>
      </c>
      <c r="L44" s="219" t="s">
        <v>153</v>
      </c>
      <c r="M44" s="219" t="s">
        <v>31</v>
      </c>
      <c r="N44" s="219" t="s">
        <v>1807</v>
      </c>
      <c r="O44" s="219" t="s">
        <v>31</v>
      </c>
      <c r="P44" s="219" t="s">
        <v>2045</v>
      </c>
      <c r="Q44" s="219">
        <v>10302</v>
      </c>
      <c r="R44" s="219" t="s">
        <v>31</v>
      </c>
      <c r="S44" s="219" t="s">
        <v>3</v>
      </c>
      <c r="T44" s="219" t="s">
        <v>2</v>
      </c>
      <c r="U44" s="219" t="s">
        <v>1255</v>
      </c>
      <c r="V44" s="219" t="s">
        <v>32</v>
      </c>
      <c r="W44" s="219" t="s">
        <v>34</v>
      </c>
      <c r="X44" s="219" t="s">
        <v>204</v>
      </c>
      <c r="Y44" s="219" t="s">
        <v>205</v>
      </c>
      <c r="Z44" s="219" t="s">
        <v>2047</v>
      </c>
      <c r="AA44" s="219" t="s">
        <v>2102</v>
      </c>
      <c r="AB44" s="219" t="s">
        <v>834</v>
      </c>
      <c r="AC44" s="219">
        <v>22700608</v>
      </c>
      <c r="AD44" s="219" t="s">
        <v>1867</v>
      </c>
      <c r="AE44" s="219" t="s">
        <v>1697</v>
      </c>
      <c r="AF44" s="219" t="s">
        <v>2103</v>
      </c>
      <c r="AG44" s="219" t="s">
        <v>2104</v>
      </c>
      <c r="AH44" s="219" t="s">
        <v>2055</v>
      </c>
      <c r="AI44" s="219" t="s">
        <v>969</v>
      </c>
      <c r="AJ44" s="219" t="s">
        <v>3025</v>
      </c>
      <c r="AK44" s="219" t="s">
        <v>3026</v>
      </c>
      <c r="AL44" s="219">
        <v>10</v>
      </c>
      <c r="AM44" s="219">
        <v>0</v>
      </c>
      <c r="AN44" s="219">
        <v>10</v>
      </c>
    </row>
    <row r="45" spans="1:40" x14ac:dyDescent="0.3">
      <c r="A45" s="226" t="str">
        <f>CONCATENATE(portada_F[[#This Row],[NIVEL]],".",portada_F[[#This Row],[CODINS]])</f>
        <v>2.00748</v>
      </c>
      <c r="B45" s="228" t="s">
        <v>2837</v>
      </c>
      <c r="C45" s="219" t="s">
        <v>743</v>
      </c>
      <c r="D45" s="219" t="s">
        <v>744</v>
      </c>
      <c r="E45" s="219" t="s">
        <v>745</v>
      </c>
      <c r="F45" s="219" t="s">
        <v>452</v>
      </c>
      <c r="G45" s="219" t="s">
        <v>34</v>
      </c>
      <c r="H45" s="219" t="s">
        <v>2</v>
      </c>
      <c r="I45" s="219" t="s">
        <v>4</v>
      </c>
      <c r="J45" s="219" t="s">
        <v>33</v>
      </c>
      <c r="K45" s="219" t="s">
        <v>2044</v>
      </c>
      <c r="L45" s="219" t="s">
        <v>153</v>
      </c>
      <c r="M45" s="219" t="s">
        <v>31</v>
      </c>
      <c r="N45" s="219" t="s">
        <v>1807</v>
      </c>
      <c r="O45" s="219" t="s">
        <v>31</v>
      </c>
      <c r="P45" s="219" t="s">
        <v>2045</v>
      </c>
      <c r="Q45" s="219">
        <v>10303</v>
      </c>
      <c r="R45" s="219" t="s">
        <v>31</v>
      </c>
      <c r="S45" s="219" t="s">
        <v>3</v>
      </c>
      <c r="T45" s="219" t="s">
        <v>3</v>
      </c>
      <c r="U45" s="219" t="s">
        <v>1314</v>
      </c>
      <c r="V45" s="219" t="s">
        <v>32</v>
      </c>
      <c r="W45" s="219" t="s">
        <v>34</v>
      </c>
      <c r="X45" s="219" t="s">
        <v>746</v>
      </c>
      <c r="Y45" s="219" t="s">
        <v>746</v>
      </c>
      <c r="Z45" s="219" t="s">
        <v>2047</v>
      </c>
      <c r="AA45" s="219" t="s">
        <v>2838</v>
      </c>
      <c r="AB45" s="219" t="s">
        <v>2839</v>
      </c>
      <c r="AC45" s="219">
        <v>22198848</v>
      </c>
      <c r="AD45" s="219">
        <v>22199033</v>
      </c>
      <c r="AE45" s="219" t="s">
        <v>1844</v>
      </c>
      <c r="AF45" s="219" t="s">
        <v>2840</v>
      </c>
      <c r="AG45" s="219" t="s">
        <v>2104</v>
      </c>
      <c r="AH45" s="219" t="s">
        <v>2055</v>
      </c>
      <c r="AI45" s="219" t="s">
        <v>306</v>
      </c>
      <c r="AJ45" s="219" t="s">
        <v>3027</v>
      </c>
      <c r="AK45" s="219" t="s">
        <v>3028</v>
      </c>
      <c r="AL45" s="219">
        <v>5</v>
      </c>
      <c r="AM45" s="219">
        <v>0</v>
      </c>
      <c r="AN45" s="219">
        <v>5</v>
      </c>
    </row>
    <row r="46" spans="1:40" x14ac:dyDescent="0.3">
      <c r="A46" s="226" t="str">
        <f>CONCATENATE(portada_F[[#This Row],[NIVEL]],".",portada_F[[#This Row],[CODINS]])</f>
        <v>2.00244</v>
      </c>
      <c r="B46" s="228" t="s">
        <v>2492</v>
      </c>
      <c r="C46" s="219" t="s">
        <v>480</v>
      </c>
      <c r="D46" s="219" t="s">
        <v>481</v>
      </c>
      <c r="E46" s="219" t="s">
        <v>482</v>
      </c>
      <c r="F46" s="219" t="s">
        <v>452</v>
      </c>
      <c r="G46" s="219" t="s">
        <v>34</v>
      </c>
      <c r="H46" s="219" t="s">
        <v>4</v>
      </c>
      <c r="I46" s="219" t="s">
        <v>4</v>
      </c>
      <c r="J46" s="219" t="s">
        <v>33</v>
      </c>
      <c r="K46" s="219" t="s">
        <v>2044</v>
      </c>
      <c r="L46" s="219" t="s">
        <v>2065</v>
      </c>
      <c r="M46" s="219" t="s">
        <v>31</v>
      </c>
      <c r="N46" s="219" t="s">
        <v>1807</v>
      </c>
      <c r="O46" s="219" t="s">
        <v>33</v>
      </c>
      <c r="P46" s="219" t="s">
        <v>2172</v>
      </c>
      <c r="Q46" s="219">
        <v>30107</v>
      </c>
      <c r="R46" s="219" t="s">
        <v>35</v>
      </c>
      <c r="S46" s="219" t="s">
        <v>1</v>
      </c>
      <c r="T46" s="219" t="s">
        <v>7</v>
      </c>
      <c r="U46" s="219" t="s">
        <v>1483</v>
      </c>
      <c r="V46" s="219" t="s">
        <v>51</v>
      </c>
      <c r="W46" s="219" t="s">
        <v>51</v>
      </c>
      <c r="X46" s="219" t="s">
        <v>2493</v>
      </c>
      <c r="Y46" s="219" t="s">
        <v>483</v>
      </c>
      <c r="Z46" s="219" t="s">
        <v>2047</v>
      </c>
      <c r="AA46" s="219" t="s">
        <v>2494</v>
      </c>
      <c r="AB46" s="219" t="s">
        <v>835</v>
      </c>
      <c r="AC46" s="219">
        <v>25480085</v>
      </c>
      <c r="AD46" s="219">
        <v>25480085</v>
      </c>
      <c r="AE46" s="219" t="s">
        <v>1647</v>
      </c>
      <c r="AF46" s="219" t="s">
        <v>2495</v>
      </c>
      <c r="AG46" s="219" t="s">
        <v>2496</v>
      </c>
      <c r="AH46" s="219" t="s">
        <v>2497</v>
      </c>
      <c r="AI46" s="219" t="s">
        <v>375</v>
      </c>
      <c r="AJ46" s="219" t="s">
        <v>3029</v>
      </c>
      <c r="AK46" s="219" t="s">
        <v>3030</v>
      </c>
      <c r="AL46" s="219">
        <v>10</v>
      </c>
      <c r="AM46" s="219">
        <v>10</v>
      </c>
      <c r="AN46" s="219">
        <v>0</v>
      </c>
    </row>
    <row r="47" spans="1:40" x14ac:dyDescent="0.3">
      <c r="A47" s="226" t="str">
        <f>CONCATENATE(portada_F[[#This Row],[NIVEL]],".",portada_F[[#This Row],[CODINS]])</f>
        <v>2.00267</v>
      </c>
      <c r="B47" s="228" t="s">
        <v>2530</v>
      </c>
      <c r="C47" s="219" t="s">
        <v>504</v>
      </c>
      <c r="D47" s="219" t="s">
        <v>505</v>
      </c>
      <c r="E47" s="219" t="s">
        <v>221</v>
      </c>
      <c r="F47" s="219" t="s">
        <v>452</v>
      </c>
      <c r="G47" s="219" t="s">
        <v>34</v>
      </c>
      <c r="H47" s="219" t="s">
        <v>7</v>
      </c>
      <c r="I47" s="219" t="s">
        <v>4</v>
      </c>
      <c r="J47" s="219" t="s">
        <v>33</v>
      </c>
      <c r="K47" s="219" t="s">
        <v>2044</v>
      </c>
      <c r="L47" s="219" t="s">
        <v>153</v>
      </c>
      <c r="M47" s="219" t="s">
        <v>31</v>
      </c>
      <c r="N47" s="219" t="s">
        <v>1807</v>
      </c>
      <c r="O47" s="219" t="s">
        <v>31</v>
      </c>
      <c r="P47" s="219" t="s">
        <v>2045</v>
      </c>
      <c r="Q47" s="219">
        <v>10304</v>
      </c>
      <c r="R47" s="219" t="s">
        <v>31</v>
      </c>
      <c r="S47" s="219" t="s">
        <v>3</v>
      </c>
      <c r="T47" s="219" t="s">
        <v>4</v>
      </c>
      <c r="U47" s="219" t="s">
        <v>1371</v>
      </c>
      <c r="V47" s="219" t="s">
        <v>32</v>
      </c>
      <c r="W47" s="219" t="s">
        <v>34</v>
      </c>
      <c r="X47" s="219" t="s">
        <v>506</v>
      </c>
      <c r="Y47" s="219" t="s">
        <v>507</v>
      </c>
      <c r="Z47" s="219" t="s">
        <v>2047</v>
      </c>
      <c r="AA47" s="219" t="s">
        <v>2531</v>
      </c>
      <c r="AB47" s="219" t="s">
        <v>836</v>
      </c>
      <c r="AC47" s="219">
        <v>22752580</v>
      </c>
      <c r="AD47" s="219" t="s">
        <v>1867</v>
      </c>
      <c r="AE47" s="219" t="s">
        <v>1952</v>
      </c>
      <c r="AF47" s="219" t="s">
        <v>2532</v>
      </c>
      <c r="AG47" s="219" t="s">
        <v>1708</v>
      </c>
      <c r="AH47" s="219" t="s">
        <v>2533</v>
      </c>
      <c r="AI47" s="219" t="s">
        <v>1038</v>
      </c>
      <c r="AJ47" s="219" t="s">
        <v>3031</v>
      </c>
      <c r="AK47" s="219" t="s">
        <v>43</v>
      </c>
      <c r="AL47" s="219">
        <v>9</v>
      </c>
      <c r="AM47" s="219">
        <v>0</v>
      </c>
      <c r="AN47" s="219">
        <v>9</v>
      </c>
    </row>
    <row r="48" spans="1:40" x14ac:dyDescent="0.3">
      <c r="A48" s="226" t="str">
        <f>CONCATENATE(portada_F[[#This Row],[NIVEL]],".",portada_F[[#This Row],[CODINS]])</f>
        <v>2.00273</v>
      </c>
      <c r="B48" s="228" t="s">
        <v>2539</v>
      </c>
      <c r="C48" s="219" t="s">
        <v>508</v>
      </c>
      <c r="D48" s="219" t="s">
        <v>509</v>
      </c>
      <c r="E48" s="219" t="s">
        <v>510</v>
      </c>
      <c r="F48" s="219" t="s">
        <v>452</v>
      </c>
      <c r="G48" s="219" t="s">
        <v>34</v>
      </c>
      <c r="H48" s="219" t="s">
        <v>7</v>
      </c>
      <c r="I48" s="219" t="s">
        <v>4</v>
      </c>
      <c r="J48" s="219" t="s">
        <v>33</v>
      </c>
      <c r="K48" s="219" t="s">
        <v>2044</v>
      </c>
      <c r="L48" s="219" t="s">
        <v>153</v>
      </c>
      <c r="M48" s="219" t="s">
        <v>31</v>
      </c>
      <c r="N48" s="219" t="s">
        <v>1807</v>
      </c>
      <c r="O48" s="219" t="s">
        <v>31</v>
      </c>
      <c r="P48" s="219" t="s">
        <v>2045</v>
      </c>
      <c r="Q48" s="219">
        <v>10311</v>
      </c>
      <c r="R48" s="219" t="s">
        <v>31</v>
      </c>
      <c r="S48" s="219" t="s">
        <v>3</v>
      </c>
      <c r="T48" s="219" t="s">
        <v>196</v>
      </c>
      <c r="U48" s="219" t="s">
        <v>1539</v>
      </c>
      <c r="V48" s="219" t="s">
        <v>32</v>
      </c>
      <c r="W48" s="219" t="s">
        <v>34</v>
      </c>
      <c r="X48" s="219" t="s">
        <v>511</v>
      </c>
      <c r="Y48" s="219" t="s">
        <v>511</v>
      </c>
      <c r="Z48" s="219" t="s">
        <v>2047</v>
      </c>
      <c r="AA48" s="219" t="s">
        <v>2540</v>
      </c>
      <c r="AB48" s="219" t="s">
        <v>837</v>
      </c>
      <c r="AC48" s="219">
        <v>22751458</v>
      </c>
      <c r="AD48" s="219">
        <v>22752306</v>
      </c>
      <c r="AE48" s="219" t="s">
        <v>1954</v>
      </c>
      <c r="AF48" s="219" t="s">
        <v>2541</v>
      </c>
      <c r="AG48" s="219" t="s">
        <v>1708</v>
      </c>
      <c r="AH48" s="219" t="s">
        <v>2533</v>
      </c>
      <c r="AI48" s="219" t="s">
        <v>313</v>
      </c>
      <c r="AJ48" s="219" t="s">
        <v>3032</v>
      </c>
      <c r="AK48" s="219" t="s">
        <v>3033</v>
      </c>
      <c r="AL48" s="219">
        <v>6</v>
      </c>
      <c r="AM48" s="219">
        <v>0</v>
      </c>
      <c r="AN48" s="219">
        <v>6</v>
      </c>
    </row>
    <row r="49" spans="1:40" x14ac:dyDescent="0.3">
      <c r="A49" s="226" t="str">
        <f>CONCATENATE(portada_F[[#This Row],[NIVEL]],".",portada_F[[#This Row],[CODINS]])</f>
        <v>2.00490</v>
      </c>
      <c r="B49" s="228" t="s">
        <v>2780</v>
      </c>
      <c r="C49" s="219" t="s">
        <v>701</v>
      </c>
      <c r="D49" s="295" t="s">
        <v>3303</v>
      </c>
      <c r="E49" s="219" t="s">
        <v>3288</v>
      </c>
      <c r="F49" s="219" t="s">
        <v>452</v>
      </c>
      <c r="G49" s="219" t="s">
        <v>34</v>
      </c>
      <c r="H49" s="219" t="s">
        <v>2</v>
      </c>
      <c r="I49" s="219" t="s">
        <v>4</v>
      </c>
      <c r="J49" s="219" t="s">
        <v>33</v>
      </c>
      <c r="K49" s="219" t="s">
        <v>2044</v>
      </c>
      <c r="L49" s="219" t="s">
        <v>153</v>
      </c>
      <c r="M49" s="219" t="s">
        <v>31</v>
      </c>
      <c r="N49" s="219" t="s">
        <v>1807</v>
      </c>
      <c r="O49" s="219" t="s">
        <v>31</v>
      </c>
      <c r="P49" s="219" t="s">
        <v>2045</v>
      </c>
      <c r="Q49" s="219">
        <v>10302</v>
      </c>
      <c r="R49" s="219" t="s">
        <v>31</v>
      </c>
      <c r="S49" s="219" t="s">
        <v>3</v>
      </c>
      <c r="T49" s="219" t="s">
        <v>2</v>
      </c>
      <c r="U49" s="219" t="s">
        <v>1255</v>
      </c>
      <c r="V49" s="219" t="s">
        <v>32</v>
      </c>
      <c r="W49" s="219" t="s">
        <v>34</v>
      </c>
      <c r="X49" s="219" t="s">
        <v>204</v>
      </c>
      <c r="Y49" s="219" t="s">
        <v>2781</v>
      </c>
      <c r="Z49" s="219" t="s">
        <v>2047</v>
      </c>
      <c r="AA49" s="219" t="s">
        <v>2782</v>
      </c>
      <c r="AB49" s="219" t="s">
        <v>1997</v>
      </c>
      <c r="AC49" s="219">
        <v>25102084</v>
      </c>
      <c r="AD49" s="219">
        <v>22700385</v>
      </c>
      <c r="AE49" s="219" t="s">
        <v>2783</v>
      </c>
      <c r="AF49" s="219" t="s">
        <v>2784</v>
      </c>
      <c r="AG49" s="219" t="s">
        <v>2104</v>
      </c>
      <c r="AH49" s="219" t="s">
        <v>2055</v>
      </c>
      <c r="AI49" s="219" t="s">
        <v>1086</v>
      </c>
      <c r="AJ49" s="219" t="s">
        <v>2957</v>
      </c>
      <c r="AK49" s="219" t="s">
        <v>2958</v>
      </c>
      <c r="AL49" s="219">
        <v>10</v>
      </c>
      <c r="AM49" s="219">
        <v>0</v>
      </c>
      <c r="AN49" s="219">
        <v>10</v>
      </c>
    </row>
    <row r="50" spans="1:40" x14ac:dyDescent="0.3">
      <c r="A50" s="226" t="str">
        <f>CONCATENATE(portada_F[[#This Row],[NIVEL]],".",portada_F[[#This Row],[CODINS]])</f>
        <v>2.00377</v>
      </c>
      <c r="B50" s="228" t="s">
        <v>2684</v>
      </c>
      <c r="C50" s="219" t="s">
        <v>629</v>
      </c>
      <c r="D50" s="219" t="s">
        <v>630</v>
      </c>
      <c r="E50" s="219" t="s">
        <v>631</v>
      </c>
      <c r="F50" s="219" t="s">
        <v>452</v>
      </c>
      <c r="G50" s="219" t="s">
        <v>34</v>
      </c>
      <c r="H50" s="219" t="s">
        <v>1</v>
      </c>
      <c r="I50" s="219" t="s">
        <v>4</v>
      </c>
      <c r="J50" s="219" t="s">
        <v>33</v>
      </c>
      <c r="K50" s="219" t="s">
        <v>2044</v>
      </c>
      <c r="L50" s="219" t="s">
        <v>153</v>
      </c>
      <c r="M50" s="219" t="s">
        <v>31</v>
      </c>
      <c r="N50" s="219" t="s">
        <v>1807</v>
      </c>
      <c r="O50" s="219" t="s">
        <v>31</v>
      </c>
      <c r="P50" s="219" t="s">
        <v>2045</v>
      </c>
      <c r="Q50" s="219">
        <v>10310</v>
      </c>
      <c r="R50" s="219" t="s">
        <v>31</v>
      </c>
      <c r="S50" s="219" t="s">
        <v>3</v>
      </c>
      <c r="T50" s="219" t="s">
        <v>11</v>
      </c>
      <c r="U50" s="219" t="s">
        <v>1531</v>
      </c>
      <c r="V50" s="219" t="s">
        <v>32</v>
      </c>
      <c r="W50" s="219" t="s">
        <v>34</v>
      </c>
      <c r="X50" s="219" t="s">
        <v>2685</v>
      </c>
      <c r="Y50" s="219" t="s">
        <v>632</v>
      </c>
      <c r="Z50" s="219" t="s">
        <v>2047</v>
      </c>
      <c r="AA50" s="219" t="s">
        <v>2686</v>
      </c>
      <c r="AB50" s="219" t="s">
        <v>2687</v>
      </c>
      <c r="AC50" s="219">
        <v>22191805</v>
      </c>
      <c r="AD50" s="219">
        <v>22191805</v>
      </c>
      <c r="AE50" s="219" t="s">
        <v>1134</v>
      </c>
      <c r="AF50" s="219" t="s">
        <v>2688</v>
      </c>
      <c r="AG50" s="219" t="s">
        <v>1880</v>
      </c>
      <c r="AH50" s="219" t="s">
        <v>2127</v>
      </c>
      <c r="AI50" s="219" t="s">
        <v>1066</v>
      </c>
      <c r="AJ50" s="219" t="s">
        <v>3034</v>
      </c>
      <c r="AK50" s="219" t="s">
        <v>3035</v>
      </c>
      <c r="AL50" s="219">
        <v>6</v>
      </c>
      <c r="AM50" s="219">
        <v>0</v>
      </c>
      <c r="AN50" s="219">
        <v>6</v>
      </c>
    </row>
    <row r="51" spans="1:40" x14ac:dyDescent="0.3">
      <c r="A51" s="226" t="str">
        <f>CONCATENATE(portada_F[[#This Row],[NIVEL]],".",portada_F[[#This Row],[CODINS]])</f>
        <v>2.00378</v>
      </c>
      <c r="B51" s="228" t="s">
        <v>2689</v>
      </c>
      <c r="C51" s="219" t="s">
        <v>633</v>
      </c>
      <c r="D51" s="219" t="s">
        <v>634</v>
      </c>
      <c r="E51" s="219" t="s">
        <v>635</v>
      </c>
      <c r="F51" s="219" t="s">
        <v>452</v>
      </c>
      <c r="G51" s="219" t="s">
        <v>34</v>
      </c>
      <c r="H51" s="219" t="s">
        <v>3</v>
      </c>
      <c r="I51" s="219" t="s">
        <v>4</v>
      </c>
      <c r="J51" s="219" t="s">
        <v>33</v>
      </c>
      <c r="K51" s="219" t="s">
        <v>2044</v>
      </c>
      <c r="L51" s="219" t="s">
        <v>153</v>
      </c>
      <c r="M51" s="219" t="s">
        <v>31</v>
      </c>
      <c r="N51" s="219" t="s">
        <v>1807</v>
      </c>
      <c r="O51" s="219" t="s">
        <v>33</v>
      </c>
      <c r="P51" s="219" t="s">
        <v>2172</v>
      </c>
      <c r="Q51" s="219">
        <v>10604</v>
      </c>
      <c r="R51" s="219" t="s">
        <v>31</v>
      </c>
      <c r="S51" s="219" t="s">
        <v>6</v>
      </c>
      <c r="T51" s="219" t="s">
        <v>4</v>
      </c>
      <c r="U51" s="219" t="s">
        <v>1387</v>
      </c>
      <c r="V51" s="219" t="s">
        <v>32</v>
      </c>
      <c r="W51" s="219" t="s">
        <v>2690</v>
      </c>
      <c r="X51" s="219" t="s">
        <v>636</v>
      </c>
      <c r="Y51" s="219" t="s">
        <v>636</v>
      </c>
      <c r="Z51" s="219" t="s">
        <v>2047</v>
      </c>
      <c r="AA51" s="219" t="s">
        <v>650</v>
      </c>
      <c r="AB51" s="219" t="s">
        <v>956</v>
      </c>
      <c r="AC51" s="219">
        <v>25402468</v>
      </c>
      <c r="AD51" s="219">
        <v>25400117</v>
      </c>
      <c r="AE51" s="219" t="s">
        <v>1714</v>
      </c>
      <c r="AF51" s="219" t="s">
        <v>2691</v>
      </c>
      <c r="AG51" s="219" t="s">
        <v>1828</v>
      </c>
      <c r="AH51" s="219" t="s">
        <v>2692</v>
      </c>
      <c r="AI51" s="219" t="s">
        <v>419</v>
      </c>
      <c r="AJ51" s="219" t="s">
        <v>3036</v>
      </c>
      <c r="AK51" s="219" t="s">
        <v>3037</v>
      </c>
      <c r="AL51" s="219">
        <v>6</v>
      </c>
      <c r="AM51" s="219">
        <v>0</v>
      </c>
      <c r="AN51" s="219">
        <v>6</v>
      </c>
    </row>
    <row r="52" spans="1:40" x14ac:dyDescent="0.3">
      <c r="A52" s="226" t="str">
        <f>CONCATENATE(portada_F[[#This Row],[NIVEL]],".",portada_F[[#This Row],[CODINS]])</f>
        <v>2.00522</v>
      </c>
      <c r="B52" s="228" t="s">
        <v>2811</v>
      </c>
      <c r="C52" s="219" t="s">
        <v>723</v>
      </c>
      <c r="D52" s="219" t="s">
        <v>724</v>
      </c>
      <c r="E52" s="219" t="s">
        <v>725</v>
      </c>
      <c r="F52" s="219" t="s">
        <v>452</v>
      </c>
      <c r="G52" s="219" t="s">
        <v>34</v>
      </c>
      <c r="H52" s="219" t="s">
        <v>2</v>
      </c>
      <c r="I52" s="219" t="s">
        <v>4</v>
      </c>
      <c r="J52" s="219" t="s">
        <v>33</v>
      </c>
      <c r="K52" s="219" t="s">
        <v>2044</v>
      </c>
      <c r="L52" s="219" t="s">
        <v>2065</v>
      </c>
      <c r="M52" s="219" t="s">
        <v>31</v>
      </c>
      <c r="N52" s="219" t="s">
        <v>1807</v>
      </c>
      <c r="O52" s="219" t="s">
        <v>31</v>
      </c>
      <c r="P52" s="219" t="s">
        <v>2045</v>
      </c>
      <c r="Q52" s="219">
        <v>10304</v>
      </c>
      <c r="R52" s="219" t="s">
        <v>31</v>
      </c>
      <c r="S52" s="219" t="s">
        <v>3</v>
      </c>
      <c r="T52" s="219" t="s">
        <v>4</v>
      </c>
      <c r="U52" s="219" t="s">
        <v>1371</v>
      </c>
      <c r="V52" s="219" t="s">
        <v>32</v>
      </c>
      <c r="W52" s="219" t="s">
        <v>34</v>
      </c>
      <c r="X52" s="219" t="s">
        <v>506</v>
      </c>
      <c r="Y52" s="219" t="s">
        <v>506</v>
      </c>
      <c r="Z52" s="219" t="s">
        <v>2047</v>
      </c>
      <c r="AA52" s="219" t="s">
        <v>2812</v>
      </c>
      <c r="AB52" s="219" t="s">
        <v>838</v>
      </c>
      <c r="AC52" s="219">
        <v>22598615</v>
      </c>
      <c r="AD52" s="219">
        <v>22511769</v>
      </c>
      <c r="AE52" s="219" t="s">
        <v>1838</v>
      </c>
      <c r="AF52" s="219" t="s">
        <v>2813</v>
      </c>
      <c r="AG52" s="219" t="s">
        <v>2104</v>
      </c>
      <c r="AH52" s="219" t="s">
        <v>2055</v>
      </c>
      <c r="AI52" s="219" t="s">
        <v>320</v>
      </c>
      <c r="AJ52" s="219" t="s">
        <v>3038</v>
      </c>
      <c r="AK52" s="219" t="s">
        <v>3039</v>
      </c>
      <c r="AL52" s="219">
        <v>18</v>
      </c>
      <c r="AM52" s="219">
        <v>18</v>
      </c>
      <c r="AN52" s="219">
        <v>0</v>
      </c>
    </row>
    <row r="53" spans="1:40" x14ac:dyDescent="0.3">
      <c r="A53" s="226" t="str">
        <f>CONCATENATE(portada_F[[#This Row],[NIVEL]],".",portada_F[[#This Row],[CODINS]])</f>
        <v>2.00512</v>
      </c>
      <c r="B53" s="228" t="s">
        <v>2794</v>
      </c>
      <c r="C53" s="219" t="s">
        <v>711</v>
      </c>
      <c r="D53" s="219" t="s">
        <v>712</v>
      </c>
      <c r="E53" s="219" t="s">
        <v>594</v>
      </c>
      <c r="F53" s="219" t="s">
        <v>452</v>
      </c>
      <c r="G53" s="219" t="s">
        <v>34</v>
      </c>
      <c r="H53" s="219" t="s">
        <v>3</v>
      </c>
      <c r="I53" s="219" t="s">
        <v>4</v>
      </c>
      <c r="J53" s="219" t="s">
        <v>33</v>
      </c>
      <c r="K53" s="219" t="s">
        <v>2044</v>
      </c>
      <c r="L53" s="219" t="s">
        <v>153</v>
      </c>
      <c r="M53" s="219" t="s">
        <v>31</v>
      </c>
      <c r="N53" s="219" t="s">
        <v>1807</v>
      </c>
      <c r="O53" s="219" t="s">
        <v>31</v>
      </c>
      <c r="P53" s="219" t="s">
        <v>2045</v>
      </c>
      <c r="Q53" s="219">
        <v>10601</v>
      </c>
      <c r="R53" s="219" t="s">
        <v>31</v>
      </c>
      <c r="S53" s="219" t="s">
        <v>6</v>
      </c>
      <c r="T53" s="219" t="s">
        <v>1</v>
      </c>
      <c r="U53" s="219" t="s">
        <v>1209</v>
      </c>
      <c r="V53" s="219" t="s">
        <v>32</v>
      </c>
      <c r="W53" s="219" t="s">
        <v>2690</v>
      </c>
      <c r="X53" s="219" t="s">
        <v>2690</v>
      </c>
      <c r="Y53" s="219" t="s">
        <v>595</v>
      </c>
      <c r="Z53" s="219" t="s">
        <v>2047</v>
      </c>
      <c r="AA53" s="219" t="s">
        <v>2795</v>
      </c>
      <c r="AB53" s="219" t="s">
        <v>1148</v>
      </c>
      <c r="AC53" s="219">
        <v>25000521</v>
      </c>
      <c r="AD53" s="219" t="s">
        <v>1867</v>
      </c>
      <c r="AE53" s="219" t="s">
        <v>2796</v>
      </c>
      <c r="AF53" s="219" t="s">
        <v>2797</v>
      </c>
      <c r="AG53" s="219" t="s">
        <v>1828</v>
      </c>
      <c r="AH53" s="219" t="s">
        <v>2692</v>
      </c>
      <c r="AI53" s="219" t="s">
        <v>1089</v>
      </c>
      <c r="AJ53" s="219" t="s">
        <v>3040</v>
      </c>
      <c r="AK53" s="219" t="s">
        <v>595</v>
      </c>
      <c r="AL53" s="219">
        <v>8</v>
      </c>
      <c r="AM53" s="219">
        <v>0</v>
      </c>
      <c r="AN53" s="219">
        <v>8</v>
      </c>
    </row>
    <row r="54" spans="1:40" x14ac:dyDescent="0.3">
      <c r="A54" s="226" t="str">
        <f>CONCATENATE(portada_F[[#This Row],[NIVEL]],".",portada_F[[#This Row],[CODINS]])</f>
        <v>2.00521</v>
      </c>
      <c r="B54" s="228" t="s">
        <v>2806</v>
      </c>
      <c r="C54" s="219" t="s">
        <v>719</v>
      </c>
      <c r="D54" s="219" t="s">
        <v>720</v>
      </c>
      <c r="E54" s="219" t="s">
        <v>721</v>
      </c>
      <c r="F54" s="219" t="s">
        <v>452</v>
      </c>
      <c r="G54" s="219" t="s">
        <v>34</v>
      </c>
      <c r="H54" s="219" t="s">
        <v>1</v>
      </c>
      <c r="I54" s="219" t="s">
        <v>4</v>
      </c>
      <c r="J54" s="219" t="s">
        <v>33</v>
      </c>
      <c r="K54" s="219" t="s">
        <v>2044</v>
      </c>
      <c r="L54" s="219" t="s">
        <v>2089</v>
      </c>
      <c r="M54" s="219" t="s">
        <v>31</v>
      </c>
      <c r="N54" s="219" t="s">
        <v>1807</v>
      </c>
      <c r="O54" s="219" t="s">
        <v>31</v>
      </c>
      <c r="P54" s="219" t="s">
        <v>2045</v>
      </c>
      <c r="Q54" s="219">
        <v>30308</v>
      </c>
      <c r="R54" s="219" t="s">
        <v>35</v>
      </c>
      <c r="S54" s="219" t="s">
        <v>3</v>
      </c>
      <c r="T54" s="219" t="s">
        <v>9</v>
      </c>
      <c r="U54" s="219" t="s">
        <v>1509</v>
      </c>
      <c r="V54" s="219" t="s">
        <v>51</v>
      </c>
      <c r="W54" s="219" t="s">
        <v>2790</v>
      </c>
      <c r="X54" s="219" t="s">
        <v>2807</v>
      </c>
      <c r="Y54" s="219" t="s">
        <v>722</v>
      </c>
      <c r="Z54" s="219" t="s">
        <v>2047</v>
      </c>
      <c r="AA54" s="219" t="s">
        <v>2808</v>
      </c>
      <c r="AB54" s="219" t="s">
        <v>839</v>
      </c>
      <c r="AC54" s="219">
        <v>22764768</v>
      </c>
      <c r="AD54" s="219" t="s">
        <v>1867</v>
      </c>
      <c r="AE54" s="219" t="s">
        <v>2000</v>
      </c>
      <c r="AF54" s="219" t="s">
        <v>2809</v>
      </c>
      <c r="AG54" s="219" t="s">
        <v>1880</v>
      </c>
      <c r="AH54" s="219" t="s">
        <v>2810</v>
      </c>
      <c r="AI54" s="219" t="s">
        <v>1092</v>
      </c>
      <c r="AJ54" s="219" t="s">
        <v>3041</v>
      </c>
      <c r="AK54" s="219" t="s">
        <v>722</v>
      </c>
      <c r="AL54" s="219">
        <v>23</v>
      </c>
      <c r="AM54" s="219">
        <v>16</v>
      </c>
      <c r="AN54" s="219">
        <v>7</v>
      </c>
    </row>
    <row r="55" spans="1:40" x14ac:dyDescent="0.3">
      <c r="A55" s="226" t="str">
        <f>CONCATENATE(portada_F[[#This Row],[NIVEL]],".",portada_F[[#This Row],[CODINS]])</f>
        <v>2.00076</v>
      </c>
      <c r="B55" s="228" t="s">
        <v>2166</v>
      </c>
      <c r="C55" s="219" t="s">
        <v>262</v>
      </c>
      <c r="D55" s="219" t="s">
        <v>263</v>
      </c>
      <c r="E55" s="219" t="s">
        <v>264</v>
      </c>
      <c r="F55" s="219" t="s">
        <v>2</v>
      </c>
      <c r="G55" s="219" t="s">
        <v>56</v>
      </c>
      <c r="H55" s="219" t="s">
        <v>1</v>
      </c>
      <c r="I55" s="219" t="s">
        <v>5</v>
      </c>
      <c r="J55" s="219" t="s">
        <v>33</v>
      </c>
      <c r="K55" s="219" t="s">
        <v>2044</v>
      </c>
      <c r="L55" s="219" t="s">
        <v>2089</v>
      </c>
      <c r="M55" s="219" t="s">
        <v>31</v>
      </c>
      <c r="N55" s="219" t="s">
        <v>1807</v>
      </c>
      <c r="O55" s="219" t="s">
        <v>31</v>
      </c>
      <c r="P55" s="219" t="s">
        <v>2045</v>
      </c>
      <c r="Q55" s="219">
        <v>10401</v>
      </c>
      <c r="R55" s="219" t="s">
        <v>31</v>
      </c>
      <c r="S55" s="219" t="s">
        <v>4</v>
      </c>
      <c r="T55" s="219" t="s">
        <v>1</v>
      </c>
      <c r="U55" s="219" t="s">
        <v>1195</v>
      </c>
      <c r="V55" s="219" t="s">
        <v>32</v>
      </c>
      <c r="W55" s="219" t="s">
        <v>56</v>
      </c>
      <c r="X55" s="219" t="s">
        <v>58</v>
      </c>
      <c r="Y55" s="219" t="s">
        <v>58</v>
      </c>
      <c r="Z55" s="219" t="s">
        <v>2047</v>
      </c>
      <c r="AA55" s="219" t="s">
        <v>2167</v>
      </c>
      <c r="AB55" s="219" t="s">
        <v>2168</v>
      </c>
      <c r="AC55" s="219">
        <v>24166206</v>
      </c>
      <c r="AD55" s="219" t="s">
        <v>1867</v>
      </c>
      <c r="AE55" s="219" t="s">
        <v>1123</v>
      </c>
      <c r="AF55" s="219" t="s">
        <v>2169</v>
      </c>
      <c r="AG55" s="219" t="s">
        <v>1886</v>
      </c>
      <c r="AH55" s="219" t="s">
        <v>2170</v>
      </c>
      <c r="AI55" s="219" t="s">
        <v>551</v>
      </c>
      <c r="AJ55" s="219" t="s">
        <v>3042</v>
      </c>
      <c r="AK55" s="219" t="s">
        <v>3043</v>
      </c>
      <c r="AL55" s="219">
        <v>35</v>
      </c>
      <c r="AM55" s="219">
        <v>28</v>
      </c>
      <c r="AN55" s="219">
        <v>7</v>
      </c>
    </row>
    <row r="56" spans="1:40" x14ac:dyDescent="0.3">
      <c r="A56" s="226" t="str">
        <f>CONCATENATE(portada_F[[#This Row],[NIVEL]],".",portada_F[[#This Row],[CODINS]])</f>
        <v>2.00078</v>
      </c>
      <c r="B56" s="228" t="s">
        <v>2175</v>
      </c>
      <c r="C56" s="219" t="s">
        <v>265</v>
      </c>
      <c r="D56" s="219" t="s">
        <v>266</v>
      </c>
      <c r="E56" s="219" t="s">
        <v>267</v>
      </c>
      <c r="F56" s="219" t="s">
        <v>2</v>
      </c>
      <c r="G56" s="219" t="s">
        <v>56</v>
      </c>
      <c r="H56" s="219" t="s">
        <v>5</v>
      </c>
      <c r="I56" s="219" t="s">
        <v>5</v>
      </c>
      <c r="J56" s="219" t="s">
        <v>33</v>
      </c>
      <c r="K56" s="219" t="s">
        <v>2044</v>
      </c>
      <c r="L56" s="219" t="s">
        <v>2089</v>
      </c>
      <c r="M56" s="219" t="s">
        <v>31</v>
      </c>
      <c r="N56" s="219" t="s">
        <v>1807</v>
      </c>
      <c r="O56" s="219" t="s">
        <v>31</v>
      </c>
      <c r="P56" s="219" t="s">
        <v>2045</v>
      </c>
      <c r="Q56" s="219">
        <v>10701</v>
      </c>
      <c r="R56" s="219" t="s">
        <v>31</v>
      </c>
      <c r="S56" s="219" t="s">
        <v>7</v>
      </c>
      <c r="T56" s="219" t="s">
        <v>1</v>
      </c>
      <c r="U56" s="219" t="s">
        <v>1215</v>
      </c>
      <c r="V56" s="219" t="s">
        <v>32</v>
      </c>
      <c r="W56" s="219" t="s">
        <v>2176</v>
      </c>
      <c r="X56" s="219" t="s">
        <v>62</v>
      </c>
      <c r="Y56" s="219" t="s">
        <v>1124</v>
      </c>
      <c r="Z56" s="219" t="s">
        <v>2047</v>
      </c>
      <c r="AA56" s="219" t="s">
        <v>2177</v>
      </c>
      <c r="AB56" s="219" t="s">
        <v>768</v>
      </c>
      <c r="AC56" s="219">
        <v>22491087</v>
      </c>
      <c r="AD56" s="219" t="s">
        <v>1867</v>
      </c>
      <c r="AE56" s="219" t="s">
        <v>2178</v>
      </c>
      <c r="AF56" s="219" t="s">
        <v>2179</v>
      </c>
      <c r="AG56" s="219" t="s">
        <v>1887</v>
      </c>
      <c r="AH56" s="219" t="s">
        <v>2180</v>
      </c>
      <c r="AI56" s="219" t="s">
        <v>624</v>
      </c>
      <c r="AJ56" s="219" t="s">
        <v>3044</v>
      </c>
      <c r="AK56" s="219" t="s">
        <v>3045</v>
      </c>
      <c r="AL56" s="219">
        <v>25</v>
      </c>
      <c r="AM56" s="219">
        <v>15</v>
      </c>
      <c r="AN56" s="219">
        <v>10</v>
      </c>
    </row>
    <row r="57" spans="1:40" x14ac:dyDescent="0.3">
      <c r="A57" s="226" t="str">
        <f>CONCATENATE(portada_F[[#This Row],[NIVEL]],".",portada_F[[#This Row],[CODINS]])</f>
        <v>2.00079</v>
      </c>
      <c r="B57" s="228" t="s">
        <v>2181</v>
      </c>
      <c r="C57" s="219" t="s">
        <v>268</v>
      </c>
      <c r="D57" s="219" t="s">
        <v>269</v>
      </c>
      <c r="E57" s="219" t="s">
        <v>270</v>
      </c>
      <c r="F57" s="219" t="s">
        <v>2</v>
      </c>
      <c r="G57" s="219" t="s">
        <v>56</v>
      </c>
      <c r="H57" s="219" t="s">
        <v>5</v>
      </c>
      <c r="I57" s="219" t="s">
        <v>5</v>
      </c>
      <c r="J57" s="219" t="s">
        <v>33</v>
      </c>
      <c r="K57" s="219" t="s">
        <v>2044</v>
      </c>
      <c r="L57" s="219" t="s">
        <v>153</v>
      </c>
      <c r="M57" s="219" t="s">
        <v>31</v>
      </c>
      <c r="N57" s="219" t="s">
        <v>1807</v>
      </c>
      <c r="O57" s="219" t="s">
        <v>33</v>
      </c>
      <c r="P57" s="219" t="s">
        <v>2172</v>
      </c>
      <c r="Q57" s="219">
        <v>10703</v>
      </c>
      <c r="R57" s="219" t="s">
        <v>31</v>
      </c>
      <c r="S57" s="219" t="s">
        <v>7</v>
      </c>
      <c r="T57" s="219" t="s">
        <v>3</v>
      </c>
      <c r="U57" s="219" t="s">
        <v>1341</v>
      </c>
      <c r="V57" s="219" t="s">
        <v>32</v>
      </c>
      <c r="W57" s="219" t="s">
        <v>2176</v>
      </c>
      <c r="X57" s="219" t="s">
        <v>271</v>
      </c>
      <c r="Y57" s="219" t="s">
        <v>271</v>
      </c>
      <c r="Z57" s="219" t="s">
        <v>2047</v>
      </c>
      <c r="AA57" s="219" t="s">
        <v>220</v>
      </c>
      <c r="AB57" s="219" t="s">
        <v>840</v>
      </c>
      <c r="AC57" s="219">
        <v>24188190</v>
      </c>
      <c r="AD57" s="219" t="s">
        <v>1867</v>
      </c>
      <c r="AE57" s="219" t="s">
        <v>1888</v>
      </c>
      <c r="AF57" s="219" t="s">
        <v>2182</v>
      </c>
      <c r="AG57" s="219" t="s">
        <v>1887</v>
      </c>
      <c r="AH57" s="219" t="s">
        <v>2183</v>
      </c>
      <c r="AI57" s="219" t="s">
        <v>619</v>
      </c>
      <c r="AJ57" s="219" t="s">
        <v>3046</v>
      </c>
      <c r="AK57" s="219" t="s">
        <v>3047</v>
      </c>
      <c r="AL57" s="219">
        <v>7</v>
      </c>
      <c r="AM57" s="219">
        <v>0</v>
      </c>
      <c r="AN57" s="219">
        <v>7</v>
      </c>
    </row>
    <row r="58" spans="1:40" x14ac:dyDescent="0.3">
      <c r="A58" s="226" t="str">
        <f>CONCATENATE(portada_F[[#This Row],[NIVEL]],".",portada_F[[#This Row],[CODINS]])</f>
        <v>2.00077</v>
      </c>
      <c r="B58" s="228" t="s">
        <v>2171</v>
      </c>
      <c r="C58" s="219" t="s">
        <v>1783</v>
      </c>
      <c r="D58" s="219" t="s">
        <v>1789</v>
      </c>
      <c r="E58" s="219" t="s">
        <v>1796</v>
      </c>
      <c r="F58" s="219" t="s">
        <v>2</v>
      </c>
      <c r="G58" s="219" t="s">
        <v>56</v>
      </c>
      <c r="H58" s="219" t="s">
        <v>1</v>
      </c>
      <c r="I58" s="219" t="s">
        <v>5</v>
      </c>
      <c r="J58" s="219" t="s">
        <v>33</v>
      </c>
      <c r="K58" s="219" t="s">
        <v>2044</v>
      </c>
      <c r="L58" s="219" t="s">
        <v>2089</v>
      </c>
      <c r="M58" s="219" t="s">
        <v>31</v>
      </c>
      <c r="N58" s="219" t="s">
        <v>1807</v>
      </c>
      <c r="O58" s="219" t="s">
        <v>33</v>
      </c>
      <c r="P58" s="219" t="s">
        <v>2172</v>
      </c>
      <c r="Q58" s="219">
        <v>10408</v>
      </c>
      <c r="R58" s="219" t="s">
        <v>31</v>
      </c>
      <c r="S58" s="219" t="s">
        <v>4</v>
      </c>
      <c r="T58" s="219" t="s">
        <v>9</v>
      </c>
      <c r="U58" s="219" t="s">
        <v>1513</v>
      </c>
      <c r="V58" s="219" t="s">
        <v>32</v>
      </c>
      <c r="W58" s="219" t="s">
        <v>56</v>
      </c>
      <c r="X58" s="219" t="s">
        <v>219</v>
      </c>
      <c r="Y58" s="219" t="s">
        <v>219</v>
      </c>
      <c r="Z58" s="219" t="s">
        <v>2047</v>
      </c>
      <c r="AA58" s="219" t="s">
        <v>2173</v>
      </c>
      <c r="AB58" s="219" t="s">
        <v>1815</v>
      </c>
      <c r="AC58" s="219">
        <v>24164400</v>
      </c>
      <c r="AD58" s="219">
        <v>24164781</v>
      </c>
      <c r="AE58" s="219" t="s">
        <v>1814</v>
      </c>
      <c r="AF58" s="219" t="s">
        <v>2174</v>
      </c>
      <c r="AG58" s="219" t="s">
        <v>1886</v>
      </c>
      <c r="AH58" s="219" t="s">
        <v>2170</v>
      </c>
      <c r="AI58" s="219" t="s">
        <v>547</v>
      </c>
      <c r="AJ58" s="219" t="s">
        <v>3048</v>
      </c>
      <c r="AK58" s="219" t="s">
        <v>3049</v>
      </c>
      <c r="AL58" s="219">
        <v>19</v>
      </c>
      <c r="AM58" s="219">
        <v>13</v>
      </c>
      <c r="AN58" s="219">
        <v>6</v>
      </c>
    </row>
    <row r="59" spans="1:40" x14ac:dyDescent="0.3">
      <c r="A59" s="226" t="str">
        <f>CONCATENATE(portada_F[[#This Row],[NIVEL]],".",portada_F[[#This Row],[CODINS]])</f>
        <v>2.00087</v>
      </c>
      <c r="B59" s="228" t="s">
        <v>2184</v>
      </c>
      <c r="C59" s="219" t="s">
        <v>1082</v>
      </c>
      <c r="D59" s="219" t="s">
        <v>1117</v>
      </c>
      <c r="E59" s="219" t="s">
        <v>267</v>
      </c>
      <c r="F59" s="219" t="s">
        <v>2185</v>
      </c>
      <c r="G59" s="219" t="s">
        <v>940</v>
      </c>
      <c r="H59" s="219" t="s">
        <v>1</v>
      </c>
      <c r="I59" s="219" t="s">
        <v>2186</v>
      </c>
      <c r="J59" s="219" t="s">
        <v>33</v>
      </c>
      <c r="K59" s="219" t="s">
        <v>2044</v>
      </c>
      <c r="L59" s="219" t="s">
        <v>2065</v>
      </c>
      <c r="M59" s="219" t="s">
        <v>31</v>
      </c>
      <c r="N59" s="219" t="s">
        <v>1807</v>
      </c>
      <c r="O59" s="219" t="s">
        <v>31</v>
      </c>
      <c r="P59" s="219" t="s">
        <v>2045</v>
      </c>
      <c r="Q59" s="219">
        <v>60301</v>
      </c>
      <c r="R59" s="219" t="s">
        <v>41</v>
      </c>
      <c r="S59" s="219" t="s">
        <v>3</v>
      </c>
      <c r="T59" s="219" t="s">
        <v>1</v>
      </c>
      <c r="U59" s="219" t="s">
        <v>1193</v>
      </c>
      <c r="V59" s="219" t="s">
        <v>42</v>
      </c>
      <c r="W59" s="219" t="s">
        <v>2187</v>
      </c>
      <c r="X59" s="219" t="s">
        <v>2187</v>
      </c>
      <c r="Y59" s="219" t="s">
        <v>1125</v>
      </c>
      <c r="Z59" s="219" t="s">
        <v>2188</v>
      </c>
      <c r="AA59" s="219" t="s">
        <v>1891</v>
      </c>
      <c r="AB59" s="219" t="s">
        <v>1890</v>
      </c>
      <c r="AC59" s="219">
        <v>27300025</v>
      </c>
      <c r="AD59" s="219">
        <v>87046017</v>
      </c>
      <c r="AE59" s="219" t="s">
        <v>1889</v>
      </c>
      <c r="AF59" s="219" t="s">
        <v>2189</v>
      </c>
      <c r="AG59" s="219" t="s">
        <v>2190</v>
      </c>
      <c r="AH59" s="219" t="s">
        <v>2191</v>
      </c>
      <c r="AI59" s="219" t="s">
        <v>1138</v>
      </c>
      <c r="AJ59" s="219" t="s">
        <v>3050</v>
      </c>
      <c r="AK59" s="219" t="s">
        <v>3045</v>
      </c>
      <c r="AL59" s="219">
        <v>15</v>
      </c>
      <c r="AM59" s="219">
        <v>15</v>
      </c>
      <c r="AN59" s="219">
        <v>0</v>
      </c>
    </row>
    <row r="60" spans="1:40" x14ac:dyDescent="0.3">
      <c r="A60" s="226" t="str">
        <f>CONCATENATE(portada_F[[#This Row],[NIVEL]],".",portada_F[[#This Row],[CODINS]])</f>
        <v>2.00403</v>
      </c>
      <c r="B60" s="228" t="s">
        <v>2707</v>
      </c>
      <c r="C60" s="219" t="s">
        <v>651</v>
      </c>
      <c r="D60" s="219" t="s">
        <v>652</v>
      </c>
      <c r="E60" s="219" t="s">
        <v>653</v>
      </c>
      <c r="F60" s="219" t="s">
        <v>2185</v>
      </c>
      <c r="G60" s="219" t="s">
        <v>940</v>
      </c>
      <c r="H60" s="219" t="s">
        <v>1</v>
      </c>
      <c r="I60" s="219" t="s">
        <v>2186</v>
      </c>
      <c r="J60" s="219" t="s">
        <v>33</v>
      </c>
      <c r="K60" s="219" t="s">
        <v>2044</v>
      </c>
      <c r="L60" s="219" t="s">
        <v>2065</v>
      </c>
      <c r="M60" s="219" t="s">
        <v>31</v>
      </c>
      <c r="N60" s="219" t="s">
        <v>1807</v>
      </c>
      <c r="O60" s="219" t="s">
        <v>31</v>
      </c>
      <c r="P60" s="219" t="s">
        <v>2045</v>
      </c>
      <c r="Q60" s="219">
        <v>60301</v>
      </c>
      <c r="R60" s="219" t="s">
        <v>41</v>
      </c>
      <c r="S60" s="219" t="s">
        <v>3</v>
      </c>
      <c r="T60" s="219" t="s">
        <v>1</v>
      </c>
      <c r="U60" s="219" t="s">
        <v>1193</v>
      </c>
      <c r="V60" s="219" t="s">
        <v>42</v>
      </c>
      <c r="W60" s="219" t="s">
        <v>2187</v>
      </c>
      <c r="X60" s="219" t="s">
        <v>2187</v>
      </c>
      <c r="Y60" s="219" t="s">
        <v>392</v>
      </c>
      <c r="Z60" s="219" t="s">
        <v>2188</v>
      </c>
      <c r="AA60" s="219" t="s">
        <v>2708</v>
      </c>
      <c r="AB60" s="219" t="s">
        <v>841</v>
      </c>
      <c r="AC60" s="219">
        <v>27300895</v>
      </c>
      <c r="AD60" s="219" t="s">
        <v>1867</v>
      </c>
      <c r="AE60" s="219" t="s">
        <v>2709</v>
      </c>
      <c r="AF60" s="219" t="s">
        <v>2710</v>
      </c>
      <c r="AG60" s="219" t="s">
        <v>2190</v>
      </c>
      <c r="AH60" s="219" t="s">
        <v>2191</v>
      </c>
      <c r="AI60" s="219" t="s">
        <v>1071</v>
      </c>
      <c r="AJ60" s="219" t="s">
        <v>3051</v>
      </c>
      <c r="AK60" s="219" t="s">
        <v>392</v>
      </c>
      <c r="AL60" s="219">
        <v>15</v>
      </c>
      <c r="AM60" s="219">
        <v>15</v>
      </c>
      <c r="AN60" s="219">
        <v>0</v>
      </c>
    </row>
    <row r="61" spans="1:40" x14ac:dyDescent="0.3">
      <c r="A61" s="226" t="str">
        <f>CONCATENATE(portada_F[[#This Row],[NIVEL]],".",portada_F[[#This Row],[CODINS]])</f>
        <v>2.00460</v>
      </c>
      <c r="B61" s="228" t="s">
        <v>2762</v>
      </c>
      <c r="C61" s="219" t="s">
        <v>1988</v>
      </c>
      <c r="D61" s="219" t="s">
        <v>1987</v>
      </c>
      <c r="E61" s="219" t="s">
        <v>1989</v>
      </c>
      <c r="F61" s="219" t="s">
        <v>244</v>
      </c>
      <c r="G61" s="219" t="s">
        <v>1990</v>
      </c>
      <c r="H61" s="219" t="s">
        <v>7</v>
      </c>
      <c r="I61" s="219" t="s">
        <v>6</v>
      </c>
      <c r="J61" s="219" t="s">
        <v>33</v>
      </c>
      <c r="K61" s="219" t="s">
        <v>2044</v>
      </c>
      <c r="L61" s="219" t="s">
        <v>2065</v>
      </c>
      <c r="M61" s="219" t="s">
        <v>31</v>
      </c>
      <c r="N61" s="219" t="s">
        <v>1807</v>
      </c>
      <c r="O61" s="219" t="s">
        <v>33</v>
      </c>
      <c r="P61" s="219" t="s">
        <v>2172</v>
      </c>
      <c r="Q61" s="219">
        <v>11906</v>
      </c>
      <c r="R61" s="219" t="s">
        <v>31</v>
      </c>
      <c r="S61" s="219" t="s">
        <v>1991</v>
      </c>
      <c r="T61" s="219" t="s">
        <v>6</v>
      </c>
      <c r="U61" s="219" t="s">
        <v>1581</v>
      </c>
      <c r="V61" s="219" t="s">
        <v>32</v>
      </c>
      <c r="W61" s="219" t="s">
        <v>1990</v>
      </c>
      <c r="X61" s="219" t="s">
        <v>2763</v>
      </c>
      <c r="Y61" s="219" t="s">
        <v>43</v>
      </c>
      <c r="Z61" s="219" t="s">
        <v>2188</v>
      </c>
      <c r="AA61" s="219" t="s">
        <v>2764</v>
      </c>
      <c r="AB61" s="219" t="s">
        <v>2765</v>
      </c>
      <c r="AC61" s="219">
        <v>27370182</v>
      </c>
      <c r="AD61" s="219" t="s">
        <v>1867</v>
      </c>
      <c r="AE61" s="219" t="s">
        <v>1992</v>
      </c>
      <c r="AF61" s="219" t="s">
        <v>2766</v>
      </c>
      <c r="AG61" s="219" t="s">
        <v>2767</v>
      </c>
      <c r="AH61" s="219" t="s">
        <v>2768</v>
      </c>
      <c r="AI61" s="219" t="s">
        <v>1994</v>
      </c>
      <c r="AJ61" s="219" t="s">
        <v>3052</v>
      </c>
      <c r="AK61" s="219" t="s">
        <v>3053</v>
      </c>
      <c r="AL61" s="219">
        <v>9</v>
      </c>
      <c r="AM61" s="219">
        <v>9</v>
      </c>
      <c r="AN61" s="219">
        <v>0</v>
      </c>
    </row>
    <row r="62" spans="1:40" x14ac:dyDescent="0.3">
      <c r="A62" s="226" t="str">
        <f>CONCATENATE(portada_F[[#This Row],[NIVEL]],".",portada_F[[#This Row],[CODINS]])</f>
        <v>2.00092</v>
      </c>
      <c r="B62" s="228" t="s">
        <v>2201</v>
      </c>
      <c r="C62" s="219" t="s">
        <v>284</v>
      </c>
      <c r="D62" s="219" t="s">
        <v>285</v>
      </c>
      <c r="E62" s="219" t="s">
        <v>170</v>
      </c>
      <c r="F62" s="219" t="s">
        <v>3</v>
      </c>
      <c r="G62" s="219" t="s">
        <v>37</v>
      </c>
      <c r="H62" s="219" t="s">
        <v>2</v>
      </c>
      <c r="I62" s="219" t="s">
        <v>9</v>
      </c>
      <c r="J62" s="219" t="s">
        <v>33</v>
      </c>
      <c r="K62" s="219" t="s">
        <v>2044</v>
      </c>
      <c r="L62" s="219" t="s">
        <v>153</v>
      </c>
      <c r="M62" s="219" t="s">
        <v>31</v>
      </c>
      <c r="N62" s="219" t="s">
        <v>1807</v>
      </c>
      <c r="O62" s="219" t="s">
        <v>31</v>
      </c>
      <c r="P62" s="219" t="s">
        <v>2045</v>
      </c>
      <c r="Q62" s="219">
        <v>20101</v>
      </c>
      <c r="R62" s="219" t="s">
        <v>33</v>
      </c>
      <c r="S62" s="219" t="s">
        <v>1</v>
      </c>
      <c r="T62" s="219" t="s">
        <v>1</v>
      </c>
      <c r="U62" s="219" t="s">
        <v>1175</v>
      </c>
      <c r="V62" s="219" t="s">
        <v>37</v>
      </c>
      <c r="W62" s="219" t="s">
        <v>37</v>
      </c>
      <c r="X62" s="219" t="s">
        <v>37</v>
      </c>
      <c r="Y62" s="219" t="s">
        <v>37</v>
      </c>
      <c r="Z62" s="219" t="s">
        <v>2047</v>
      </c>
      <c r="AA62" s="219" t="s">
        <v>2202</v>
      </c>
      <c r="AB62" s="219" t="s">
        <v>818</v>
      </c>
      <c r="AC62" s="219">
        <v>24410791</v>
      </c>
      <c r="AD62" s="219">
        <v>24426657</v>
      </c>
      <c r="AE62" s="219" t="s">
        <v>1718</v>
      </c>
      <c r="AF62" s="219" t="s">
        <v>2203</v>
      </c>
      <c r="AG62" s="219" t="s">
        <v>2204</v>
      </c>
      <c r="AH62" s="219" t="s">
        <v>2205</v>
      </c>
      <c r="AI62" s="219" t="s">
        <v>978</v>
      </c>
      <c r="AJ62" s="219" t="s">
        <v>3054</v>
      </c>
      <c r="AK62" s="219" t="s">
        <v>2967</v>
      </c>
      <c r="AL62" s="219">
        <v>10</v>
      </c>
      <c r="AM62" s="219">
        <v>0</v>
      </c>
      <c r="AN62" s="219">
        <v>10</v>
      </c>
    </row>
    <row r="63" spans="1:40" x14ac:dyDescent="0.3">
      <c r="A63" s="226" t="str">
        <f>CONCATENATE(portada_F[[#This Row],[NIVEL]],".",portada_F[[#This Row],[CODINS]])</f>
        <v>2.00099</v>
      </c>
      <c r="B63" s="228" t="s">
        <v>2220</v>
      </c>
      <c r="C63" s="219" t="s">
        <v>302</v>
      </c>
      <c r="D63" s="219" t="s">
        <v>303</v>
      </c>
      <c r="E63" s="219" t="s">
        <v>304</v>
      </c>
      <c r="F63" s="219" t="s">
        <v>3</v>
      </c>
      <c r="G63" s="219" t="s">
        <v>37</v>
      </c>
      <c r="H63" s="219" t="s">
        <v>6</v>
      </c>
      <c r="I63" s="219" t="s">
        <v>9</v>
      </c>
      <c r="J63" s="219" t="s">
        <v>33</v>
      </c>
      <c r="K63" s="219" t="s">
        <v>2044</v>
      </c>
      <c r="L63" s="219" t="s">
        <v>153</v>
      </c>
      <c r="M63" s="219" t="s">
        <v>31</v>
      </c>
      <c r="N63" s="219" t="s">
        <v>1807</v>
      </c>
      <c r="O63" s="219" t="s">
        <v>31</v>
      </c>
      <c r="P63" s="219" t="s">
        <v>2045</v>
      </c>
      <c r="Q63" s="219">
        <v>20301</v>
      </c>
      <c r="R63" s="219" t="s">
        <v>33</v>
      </c>
      <c r="S63" s="219" t="s">
        <v>3</v>
      </c>
      <c r="T63" s="219" t="s">
        <v>1</v>
      </c>
      <c r="U63" s="219" t="s">
        <v>1189</v>
      </c>
      <c r="V63" s="219" t="s">
        <v>37</v>
      </c>
      <c r="W63" s="219" t="s">
        <v>59</v>
      </c>
      <c r="X63" s="219" t="s">
        <v>59</v>
      </c>
      <c r="Y63" s="219" t="s">
        <v>62</v>
      </c>
      <c r="Z63" s="219" t="s">
        <v>2047</v>
      </c>
      <c r="AA63" s="219" t="s">
        <v>2221</v>
      </c>
      <c r="AB63" s="219" t="s">
        <v>842</v>
      </c>
      <c r="AC63" s="219">
        <v>24445247</v>
      </c>
      <c r="AD63" s="219">
        <v>24445247</v>
      </c>
      <c r="AE63" s="219" t="s">
        <v>305</v>
      </c>
      <c r="AF63" s="219" t="s">
        <v>2222</v>
      </c>
      <c r="AG63" s="219" t="s">
        <v>2223</v>
      </c>
      <c r="AH63" s="219" t="s">
        <v>2224</v>
      </c>
      <c r="AI63" s="219" t="s">
        <v>983</v>
      </c>
      <c r="AJ63" s="219" t="s">
        <v>3055</v>
      </c>
      <c r="AK63" s="219" t="s">
        <v>3056</v>
      </c>
      <c r="AL63" s="219">
        <v>9</v>
      </c>
      <c r="AM63" s="219">
        <v>0</v>
      </c>
      <c r="AN63" s="219">
        <v>9</v>
      </c>
    </row>
    <row r="64" spans="1:40" x14ac:dyDescent="0.3">
      <c r="A64" s="226" t="str">
        <f>CONCATENATE(portada_F[[#This Row],[NIVEL]],".",portada_F[[#This Row],[CODINS]])</f>
        <v>2.00104</v>
      </c>
      <c r="B64" s="228" t="s">
        <v>2247</v>
      </c>
      <c r="C64" s="219" t="s">
        <v>320</v>
      </c>
      <c r="D64" s="219" t="s">
        <v>321</v>
      </c>
      <c r="E64" s="219" t="s">
        <v>322</v>
      </c>
      <c r="F64" s="219" t="s">
        <v>3</v>
      </c>
      <c r="G64" s="219" t="s">
        <v>37</v>
      </c>
      <c r="H64" s="219" t="s">
        <v>9</v>
      </c>
      <c r="I64" s="219" t="s">
        <v>9</v>
      </c>
      <c r="J64" s="219" t="s">
        <v>33</v>
      </c>
      <c r="K64" s="219" t="s">
        <v>2044</v>
      </c>
      <c r="L64" s="219" t="s">
        <v>2089</v>
      </c>
      <c r="M64" s="219" t="s">
        <v>31</v>
      </c>
      <c r="N64" s="219" t="s">
        <v>1807</v>
      </c>
      <c r="O64" s="219" t="s">
        <v>31</v>
      </c>
      <c r="P64" s="219" t="s">
        <v>2045</v>
      </c>
      <c r="Q64" s="219">
        <v>20501</v>
      </c>
      <c r="R64" s="219" t="s">
        <v>33</v>
      </c>
      <c r="S64" s="219" t="s">
        <v>5</v>
      </c>
      <c r="T64" s="219" t="s">
        <v>1</v>
      </c>
      <c r="U64" s="219" t="s">
        <v>1203</v>
      </c>
      <c r="V64" s="219" t="s">
        <v>37</v>
      </c>
      <c r="W64" s="219" t="s">
        <v>68</v>
      </c>
      <c r="X64" s="219" t="s">
        <v>68</v>
      </c>
      <c r="Y64" s="219" t="s">
        <v>68</v>
      </c>
      <c r="Z64" s="219" t="s">
        <v>2047</v>
      </c>
      <c r="AA64" s="219" t="s">
        <v>1899</v>
      </c>
      <c r="AB64" s="219" t="s">
        <v>909</v>
      </c>
      <c r="AC64" s="219">
        <v>24460159</v>
      </c>
      <c r="AD64" s="219">
        <v>24465330</v>
      </c>
      <c r="AE64" s="219" t="s">
        <v>2249</v>
      </c>
      <c r="AF64" s="219" t="s">
        <v>2248</v>
      </c>
      <c r="AG64" s="219" t="s">
        <v>1892</v>
      </c>
      <c r="AH64" s="219" t="s">
        <v>2250</v>
      </c>
      <c r="AI64" s="219" t="s">
        <v>988</v>
      </c>
      <c r="AJ64" s="219" t="s">
        <v>3057</v>
      </c>
      <c r="AK64" s="219" t="s">
        <v>3058</v>
      </c>
      <c r="AL64" s="219">
        <v>19</v>
      </c>
      <c r="AM64" s="219">
        <v>13</v>
      </c>
      <c r="AN64" s="219">
        <v>6</v>
      </c>
    </row>
    <row r="65" spans="1:40" x14ac:dyDescent="0.3">
      <c r="A65" s="226" t="str">
        <f>CONCATENATE(portada_F[[#This Row],[NIVEL]],".",portada_F[[#This Row],[CODINS]])</f>
        <v>2.00103</v>
      </c>
      <c r="B65" s="228" t="s">
        <v>2240</v>
      </c>
      <c r="C65" s="219" t="s">
        <v>317</v>
      </c>
      <c r="D65" s="219" t="s">
        <v>318</v>
      </c>
      <c r="E65" s="219" t="s">
        <v>319</v>
      </c>
      <c r="F65" s="219" t="s">
        <v>3</v>
      </c>
      <c r="G65" s="219" t="s">
        <v>37</v>
      </c>
      <c r="H65" s="219" t="s">
        <v>10</v>
      </c>
      <c r="I65" s="219" t="s">
        <v>9</v>
      </c>
      <c r="J65" s="219" t="s">
        <v>33</v>
      </c>
      <c r="K65" s="219" t="s">
        <v>2044</v>
      </c>
      <c r="L65" s="219" t="s">
        <v>2089</v>
      </c>
      <c r="M65" s="219" t="s">
        <v>31</v>
      </c>
      <c r="N65" s="219" t="s">
        <v>1807</v>
      </c>
      <c r="O65" s="219" t="s">
        <v>31</v>
      </c>
      <c r="P65" s="219" t="s">
        <v>2045</v>
      </c>
      <c r="Q65" s="219">
        <v>20901</v>
      </c>
      <c r="R65" s="219" t="s">
        <v>33</v>
      </c>
      <c r="S65" s="219" t="s">
        <v>10</v>
      </c>
      <c r="T65" s="219" t="s">
        <v>1</v>
      </c>
      <c r="U65" s="219" t="s">
        <v>1226</v>
      </c>
      <c r="V65" s="219" t="s">
        <v>37</v>
      </c>
      <c r="W65" s="219" t="s">
        <v>2241</v>
      </c>
      <c r="X65" s="219" t="s">
        <v>2241</v>
      </c>
      <c r="Y65" s="219" t="s">
        <v>1127</v>
      </c>
      <c r="Z65" s="219" t="s">
        <v>2242</v>
      </c>
      <c r="AA65" s="219" t="s">
        <v>2243</v>
      </c>
      <c r="AB65" s="219" t="s">
        <v>843</v>
      </c>
      <c r="AC65" s="219">
        <v>24288628</v>
      </c>
      <c r="AD65" s="219">
        <v>24283278</v>
      </c>
      <c r="AE65" s="219" t="s">
        <v>1701</v>
      </c>
      <c r="AF65" s="219" t="s">
        <v>2244</v>
      </c>
      <c r="AG65" s="219" t="s">
        <v>2245</v>
      </c>
      <c r="AH65" s="219" t="s">
        <v>2246</v>
      </c>
      <c r="AI65" s="219" t="s">
        <v>987</v>
      </c>
      <c r="AJ65" s="219" t="s">
        <v>3059</v>
      </c>
      <c r="AK65" s="219" t="s">
        <v>3060</v>
      </c>
      <c r="AL65" s="219">
        <v>32</v>
      </c>
      <c r="AM65" s="219">
        <v>11</v>
      </c>
      <c r="AN65" s="219">
        <v>21</v>
      </c>
    </row>
    <row r="66" spans="1:40" x14ac:dyDescent="0.3">
      <c r="A66" s="226" t="str">
        <f>CONCATENATE(portada_F[[#This Row],[NIVEL]],".",portada_F[[#This Row],[CODINS]])</f>
        <v>2.00089</v>
      </c>
      <c r="B66" s="228" t="s">
        <v>2192</v>
      </c>
      <c r="C66" s="219" t="s">
        <v>272</v>
      </c>
      <c r="D66" s="219" t="s">
        <v>273</v>
      </c>
      <c r="E66" s="219" t="s">
        <v>274</v>
      </c>
      <c r="F66" s="219" t="s">
        <v>3</v>
      </c>
      <c r="G66" s="219" t="s">
        <v>37</v>
      </c>
      <c r="H66" s="219" t="s">
        <v>1</v>
      </c>
      <c r="I66" s="219" t="s">
        <v>9</v>
      </c>
      <c r="J66" s="219" t="s">
        <v>33</v>
      </c>
      <c r="K66" s="219" t="s">
        <v>2044</v>
      </c>
      <c r="L66" s="219" t="s">
        <v>153</v>
      </c>
      <c r="M66" s="219" t="s">
        <v>31</v>
      </c>
      <c r="N66" s="219" t="s">
        <v>1807</v>
      </c>
      <c r="O66" s="219" t="s">
        <v>31</v>
      </c>
      <c r="P66" s="219" t="s">
        <v>2045</v>
      </c>
      <c r="Q66" s="219">
        <v>20101</v>
      </c>
      <c r="R66" s="219" t="s">
        <v>33</v>
      </c>
      <c r="S66" s="219" t="s">
        <v>1</v>
      </c>
      <c r="T66" s="219" t="s">
        <v>1</v>
      </c>
      <c r="U66" s="219" t="s">
        <v>1175</v>
      </c>
      <c r="V66" s="219" t="s">
        <v>37</v>
      </c>
      <c r="W66" s="219" t="s">
        <v>37</v>
      </c>
      <c r="X66" s="219" t="s">
        <v>37</v>
      </c>
      <c r="Y66" s="219" t="s">
        <v>37</v>
      </c>
      <c r="Z66" s="219" t="s">
        <v>2047</v>
      </c>
      <c r="AA66" s="219" t="s">
        <v>275</v>
      </c>
      <c r="AB66" s="219" t="s">
        <v>1894</v>
      </c>
      <c r="AC66" s="219">
        <v>24410891</v>
      </c>
      <c r="AD66" s="219">
        <v>24410891</v>
      </c>
      <c r="AE66" s="219" t="s">
        <v>1893</v>
      </c>
      <c r="AF66" s="219" t="s">
        <v>2193</v>
      </c>
      <c r="AG66" s="219" t="s">
        <v>1895</v>
      </c>
      <c r="AH66" s="219" t="s">
        <v>2194</v>
      </c>
      <c r="AI66" s="219" t="s">
        <v>975</v>
      </c>
      <c r="AJ66" s="219" t="s">
        <v>3061</v>
      </c>
      <c r="AK66" s="219" t="s">
        <v>3062</v>
      </c>
      <c r="AL66" s="219">
        <v>3</v>
      </c>
      <c r="AM66" s="219">
        <v>0</v>
      </c>
      <c r="AN66" s="219">
        <v>3</v>
      </c>
    </row>
    <row r="67" spans="1:40" x14ac:dyDescent="0.3">
      <c r="A67" s="226" t="str">
        <f>CONCATENATE(portada_F[[#This Row],[NIVEL]],".",portada_F[[#This Row],[CODINS]])</f>
        <v>2.00102</v>
      </c>
      <c r="B67" s="228" t="s">
        <v>2235</v>
      </c>
      <c r="C67" s="219" t="s">
        <v>313</v>
      </c>
      <c r="D67" s="219" t="s">
        <v>314</v>
      </c>
      <c r="E67" s="219" t="s">
        <v>315</v>
      </c>
      <c r="F67" s="219" t="s">
        <v>3</v>
      </c>
      <c r="G67" s="219" t="s">
        <v>37</v>
      </c>
      <c r="H67" s="219" t="s">
        <v>7</v>
      </c>
      <c r="I67" s="219" t="s">
        <v>9</v>
      </c>
      <c r="J67" s="219" t="s">
        <v>33</v>
      </c>
      <c r="K67" s="219" t="s">
        <v>2044</v>
      </c>
      <c r="L67" s="219" t="s">
        <v>153</v>
      </c>
      <c r="M67" s="219" t="s">
        <v>31</v>
      </c>
      <c r="N67" s="219" t="s">
        <v>1807</v>
      </c>
      <c r="O67" s="219" t="s">
        <v>31</v>
      </c>
      <c r="P67" s="219" t="s">
        <v>2045</v>
      </c>
      <c r="Q67" s="219">
        <v>20801</v>
      </c>
      <c r="R67" s="219" t="s">
        <v>33</v>
      </c>
      <c r="S67" s="219" t="s">
        <v>9</v>
      </c>
      <c r="T67" s="219" t="s">
        <v>1</v>
      </c>
      <c r="U67" s="219" t="s">
        <v>1221</v>
      </c>
      <c r="V67" s="219" t="s">
        <v>37</v>
      </c>
      <c r="W67" s="219" t="s">
        <v>2236</v>
      </c>
      <c r="X67" s="219" t="s">
        <v>259</v>
      </c>
      <c r="Y67" s="219" t="s">
        <v>259</v>
      </c>
      <c r="Z67" s="219" t="s">
        <v>2047</v>
      </c>
      <c r="AA67" s="219" t="s">
        <v>316</v>
      </c>
      <c r="AB67" s="219" t="s">
        <v>844</v>
      </c>
      <c r="AC67" s="219">
        <v>24486316</v>
      </c>
      <c r="AD67" s="219">
        <v>24486316</v>
      </c>
      <c r="AE67" s="219" t="s">
        <v>963</v>
      </c>
      <c r="AF67" s="219" t="s">
        <v>2237</v>
      </c>
      <c r="AG67" s="219" t="s">
        <v>2238</v>
      </c>
      <c r="AH67" s="219" t="s">
        <v>2239</v>
      </c>
      <c r="AI67" s="219" t="s">
        <v>986</v>
      </c>
      <c r="AJ67" s="219" t="s">
        <v>3063</v>
      </c>
      <c r="AK67" s="219" t="s">
        <v>3064</v>
      </c>
      <c r="AL67" s="219">
        <v>7</v>
      </c>
      <c r="AM67" s="219">
        <v>0</v>
      </c>
      <c r="AN67" s="219">
        <v>7</v>
      </c>
    </row>
    <row r="68" spans="1:40" x14ac:dyDescent="0.3">
      <c r="A68" s="226" t="str">
        <f>CONCATENATE(portada_F[[#This Row],[NIVEL]],".",portada_F[[#This Row],[CODINS]])</f>
        <v>2.00093</v>
      </c>
      <c r="B68" s="228" t="s">
        <v>2206</v>
      </c>
      <c r="C68" s="219" t="s">
        <v>286</v>
      </c>
      <c r="D68" s="219" t="s">
        <v>287</v>
      </c>
      <c r="E68" s="219" t="s">
        <v>288</v>
      </c>
      <c r="F68" s="219" t="s">
        <v>3</v>
      </c>
      <c r="G68" s="219" t="s">
        <v>37</v>
      </c>
      <c r="H68" s="219" t="s">
        <v>4</v>
      </c>
      <c r="I68" s="219" t="s">
        <v>9</v>
      </c>
      <c r="J68" s="219" t="s">
        <v>33</v>
      </c>
      <c r="K68" s="219" t="s">
        <v>2044</v>
      </c>
      <c r="L68" s="219" t="s">
        <v>153</v>
      </c>
      <c r="M68" s="219" t="s">
        <v>31</v>
      </c>
      <c r="N68" s="219" t="s">
        <v>1807</v>
      </c>
      <c r="O68" s="219" t="s">
        <v>31</v>
      </c>
      <c r="P68" s="219" t="s">
        <v>2045</v>
      </c>
      <c r="Q68" s="219">
        <v>20108</v>
      </c>
      <c r="R68" s="219" t="s">
        <v>33</v>
      </c>
      <c r="S68" s="219" t="s">
        <v>1</v>
      </c>
      <c r="T68" s="219" t="s">
        <v>9</v>
      </c>
      <c r="U68" s="219" t="s">
        <v>1503</v>
      </c>
      <c r="V68" s="219" t="s">
        <v>37</v>
      </c>
      <c r="W68" s="219" t="s">
        <v>37</v>
      </c>
      <c r="X68" s="219" t="s">
        <v>43</v>
      </c>
      <c r="Y68" s="219" t="s">
        <v>43</v>
      </c>
      <c r="Z68" s="219" t="s">
        <v>2047</v>
      </c>
      <c r="AA68" s="219" t="s">
        <v>341</v>
      </c>
      <c r="AB68" s="219" t="s">
        <v>769</v>
      </c>
      <c r="AC68" s="219">
        <v>24396473</v>
      </c>
      <c r="AD68" s="219">
        <v>24385922</v>
      </c>
      <c r="AE68" s="219" t="s">
        <v>2207</v>
      </c>
      <c r="AF68" s="219" t="s">
        <v>2208</v>
      </c>
      <c r="AG68" s="219" t="s">
        <v>1700</v>
      </c>
      <c r="AH68" s="219" t="s">
        <v>2209</v>
      </c>
      <c r="AI68" s="219" t="s">
        <v>979</v>
      </c>
      <c r="AJ68" s="219" t="s">
        <v>3065</v>
      </c>
      <c r="AK68" s="219" t="s">
        <v>3066</v>
      </c>
      <c r="AL68" s="219">
        <v>4</v>
      </c>
      <c r="AM68" s="219">
        <v>0</v>
      </c>
      <c r="AN68" s="219">
        <v>4</v>
      </c>
    </row>
    <row r="69" spans="1:40" x14ac:dyDescent="0.3">
      <c r="A69" s="226" t="str">
        <f>CONCATENATE(portada_F[[#This Row],[NIVEL]],".",portada_F[[#This Row],[CODINS]])</f>
        <v>2.00094</v>
      </c>
      <c r="B69" s="228" t="s">
        <v>2210</v>
      </c>
      <c r="C69" s="219" t="s">
        <v>289</v>
      </c>
      <c r="D69" s="219" t="s">
        <v>290</v>
      </c>
      <c r="E69" s="219" t="s">
        <v>291</v>
      </c>
      <c r="F69" s="219" t="s">
        <v>3</v>
      </c>
      <c r="G69" s="219" t="s">
        <v>37</v>
      </c>
      <c r="H69" s="219" t="s">
        <v>4</v>
      </c>
      <c r="I69" s="219" t="s">
        <v>9</v>
      </c>
      <c r="J69" s="219" t="s">
        <v>33</v>
      </c>
      <c r="K69" s="219" t="s">
        <v>2044</v>
      </c>
      <c r="L69" s="219" t="s">
        <v>153</v>
      </c>
      <c r="M69" s="219" t="s">
        <v>31</v>
      </c>
      <c r="N69" s="219" t="s">
        <v>1807</v>
      </c>
      <c r="O69" s="219" t="s">
        <v>31</v>
      </c>
      <c r="P69" s="219" t="s">
        <v>2045</v>
      </c>
      <c r="Q69" s="219">
        <v>20108</v>
      </c>
      <c r="R69" s="219" t="s">
        <v>33</v>
      </c>
      <c r="S69" s="219" t="s">
        <v>1</v>
      </c>
      <c r="T69" s="219" t="s">
        <v>9</v>
      </c>
      <c r="U69" s="219" t="s">
        <v>1503</v>
      </c>
      <c r="V69" s="219" t="s">
        <v>37</v>
      </c>
      <c r="W69" s="219" t="s">
        <v>37</v>
      </c>
      <c r="X69" s="219" t="s">
        <v>43</v>
      </c>
      <c r="Y69" s="219" t="s">
        <v>43</v>
      </c>
      <c r="Z69" s="219" t="s">
        <v>2047</v>
      </c>
      <c r="AA69" s="219" t="s">
        <v>292</v>
      </c>
      <c r="AB69" s="219" t="s">
        <v>1698</v>
      </c>
      <c r="AC69" s="219">
        <v>24380448</v>
      </c>
      <c r="AD69" s="219">
        <v>24380448</v>
      </c>
      <c r="AE69" s="219" t="s">
        <v>1897</v>
      </c>
      <c r="AF69" s="219" t="s">
        <v>2211</v>
      </c>
      <c r="AG69" s="219" t="s">
        <v>1700</v>
      </c>
      <c r="AH69" s="219" t="s">
        <v>2209</v>
      </c>
      <c r="AI69" s="219" t="s">
        <v>980</v>
      </c>
      <c r="AJ69" s="219" t="s">
        <v>3067</v>
      </c>
      <c r="AK69" s="219" t="s">
        <v>3068</v>
      </c>
      <c r="AL69" s="219">
        <v>11</v>
      </c>
      <c r="AM69" s="219">
        <v>0</v>
      </c>
      <c r="AN69" s="219">
        <v>11</v>
      </c>
    </row>
    <row r="70" spans="1:40" x14ac:dyDescent="0.3">
      <c r="A70" s="226" t="str">
        <f>CONCATENATE(portada_F[[#This Row],[NIVEL]],".",portada_F[[#This Row],[CODINS]])</f>
        <v>2.00100</v>
      </c>
      <c r="B70" s="228" t="s">
        <v>2225</v>
      </c>
      <c r="C70" s="219" t="s">
        <v>306</v>
      </c>
      <c r="D70" s="219" t="s">
        <v>307</v>
      </c>
      <c r="E70" s="219" t="s">
        <v>308</v>
      </c>
      <c r="F70" s="219" t="s">
        <v>3</v>
      </c>
      <c r="G70" s="219" t="s">
        <v>37</v>
      </c>
      <c r="H70" s="219" t="s">
        <v>11</v>
      </c>
      <c r="I70" s="219" t="s">
        <v>9</v>
      </c>
      <c r="J70" s="219" t="s">
        <v>33</v>
      </c>
      <c r="K70" s="219" t="s">
        <v>2044</v>
      </c>
      <c r="L70" s="219" t="s">
        <v>153</v>
      </c>
      <c r="M70" s="219" t="s">
        <v>31</v>
      </c>
      <c r="N70" s="219" t="s">
        <v>1807</v>
      </c>
      <c r="O70" s="219" t="s">
        <v>31</v>
      </c>
      <c r="P70" s="219" t="s">
        <v>2045</v>
      </c>
      <c r="Q70" s="219">
        <v>20301</v>
      </c>
      <c r="R70" s="219" t="s">
        <v>33</v>
      </c>
      <c r="S70" s="219" t="s">
        <v>3</v>
      </c>
      <c r="T70" s="219" t="s">
        <v>1</v>
      </c>
      <c r="U70" s="219" t="s">
        <v>1189</v>
      </c>
      <c r="V70" s="219" t="s">
        <v>37</v>
      </c>
      <c r="W70" s="219" t="s">
        <v>59</v>
      </c>
      <c r="X70" s="219" t="s">
        <v>59</v>
      </c>
      <c r="Y70" s="219" t="s">
        <v>59</v>
      </c>
      <c r="Z70" s="219" t="s">
        <v>2047</v>
      </c>
      <c r="AA70" s="219" t="s">
        <v>2226</v>
      </c>
      <c r="AB70" s="219" t="s">
        <v>845</v>
      </c>
      <c r="AC70" s="219">
        <v>24943663</v>
      </c>
      <c r="AD70" s="219">
        <v>24943663</v>
      </c>
      <c r="AE70" s="219" t="s">
        <v>1699</v>
      </c>
      <c r="AF70" s="219" t="s">
        <v>2227</v>
      </c>
      <c r="AG70" s="219" t="s">
        <v>2228</v>
      </c>
      <c r="AH70" s="219" t="s">
        <v>2229</v>
      </c>
      <c r="AI70" s="219" t="s">
        <v>984</v>
      </c>
      <c r="AJ70" s="219" t="s">
        <v>3069</v>
      </c>
      <c r="AK70" s="219" t="s">
        <v>3070</v>
      </c>
      <c r="AL70" s="219">
        <v>10</v>
      </c>
      <c r="AM70" s="219">
        <v>0</v>
      </c>
      <c r="AN70" s="219">
        <v>10</v>
      </c>
    </row>
    <row r="71" spans="1:40" x14ac:dyDescent="0.3">
      <c r="A71" s="226" t="str">
        <f>CONCATENATE(portada_F[[#This Row],[NIVEL]],".",portada_F[[#This Row],[CODINS]])</f>
        <v>2.00101</v>
      </c>
      <c r="B71" s="228" t="s">
        <v>2230</v>
      </c>
      <c r="C71" s="219" t="s">
        <v>309</v>
      </c>
      <c r="D71" s="219" t="s">
        <v>310</v>
      </c>
      <c r="E71" s="219" t="s">
        <v>311</v>
      </c>
      <c r="F71" s="219" t="s">
        <v>3</v>
      </c>
      <c r="G71" s="219" t="s">
        <v>37</v>
      </c>
      <c r="H71" s="219" t="s">
        <v>6</v>
      </c>
      <c r="I71" s="219" t="s">
        <v>9</v>
      </c>
      <c r="J71" s="219" t="s">
        <v>33</v>
      </c>
      <c r="K71" s="219" t="s">
        <v>2044</v>
      </c>
      <c r="L71" s="219" t="s">
        <v>153</v>
      </c>
      <c r="M71" s="219" t="s">
        <v>31</v>
      </c>
      <c r="N71" s="219" t="s">
        <v>1807</v>
      </c>
      <c r="O71" s="219" t="s">
        <v>31</v>
      </c>
      <c r="P71" s="219" t="s">
        <v>2045</v>
      </c>
      <c r="Q71" s="219">
        <v>20304</v>
      </c>
      <c r="R71" s="219" t="s">
        <v>33</v>
      </c>
      <c r="S71" s="219" t="s">
        <v>3</v>
      </c>
      <c r="T71" s="219" t="s">
        <v>4</v>
      </c>
      <c r="U71" s="219" t="s">
        <v>1372</v>
      </c>
      <c r="V71" s="219" t="s">
        <v>37</v>
      </c>
      <c r="W71" s="219" t="s">
        <v>59</v>
      </c>
      <c r="X71" s="219" t="s">
        <v>312</v>
      </c>
      <c r="Y71" s="219" t="s">
        <v>312</v>
      </c>
      <c r="Z71" s="219" t="s">
        <v>2047</v>
      </c>
      <c r="AA71" s="219" t="s">
        <v>2231</v>
      </c>
      <c r="AB71" s="219" t="s">
        <v>846</v>
      </c>
      <c r="AC71" s="219">
        <v>21006458</v>
      </c>
      <c r="AD71" s="219" t="s">
        <v>1867</v>
      </c>
      <c r="AE71" s="219" t="s">
        <v>2232</v>
      </c>
      <c r="AF71" s="219" t="s">
        <v>2233</v>
      </c>
      <c r="AG71" s="219" t="s">
        <v>2223</v>
      </c>
      <c r="AH71" s="219" t="s">
        <v>2234</v>
      </c>
      <c r="AI71" s="219" t="s">
        <v>985</v>
      </c>
      <c r="AJ71" s="219" t="s">
        <v>3071</v>
      </c>
      <c r="AK71" s="219" t="s">
        <v>3072</v>
      </c>
      <c r="AL71" s="219">
        <v>6</v>
      </c>
      <c r="AM71" s="219">
        <v>0</v>
      </c>
      <c r="AN71" s="219">
        <v>6</v>
      </c>
    </row>
    <row r="72" spans="1:40" x14ac:dyDescent="0.3">
      <c r="A72" s="226" t="str">
        <f>CONCATENATE(portada_F[[#This Row],[NIVEL]],".",portada_F[[#This Row],[CODINS]])</f>
        <v>2.00090</v>
      </c>
      <c r="B72" s="228" t="s">
        <v>2195</v>
      </c>
      <c r="C72" s="219" t="s">
        <v>276</v>
      </c>
      <c r="D72" s="219" t="s">
        <v>277</v>
      </c>
      <c r="E72" s="219" t="s">
        <v>278</v>
      </c>
      <c r="F72" s="219" t="s">
        <v>3</v>
      </c>
      <c r="G72" s="219" t="s">
        <v>37</v>
      </c>
      <c r="H72" s="219" t="s">
        <v>1</v>
      </c>
      <c r="I72" s="219" t="s">
        <v>9</v>
      </c>
      <c r="J72" s="219" t="s">
        <v>33</v>
      </c>
      <c r="K72" s="219" t="s">
        <v>2044</v>
      </c>
      <c r="L72" s="219" t="s">
        <v>153</v>
      </c>
      <c r="M72" s="219" t="s">
        <v>31</v>
      </c>
      <c r="N72" s="219" t="s">
        <v>1807</v>
      </c>
      <c r="O72" s="219" t="s">
        <v>31</v>
      </c>
      <c r="P72" s="219" t="s">
        <v>2045</v>
      </c>
      <c r="Q72" s="219">
        <v>20101</v>
      </c>
      <c r="R72" s="219" t="s">
        <v>33</v>
      </c>
      <c r="S72" s="219" t="s">
        <v>1</v>
      </c>
      <c r="T72" s="219" t="s">
        <v>1</v>
      </c>
      <c r="U72" s="219" t="s">
        <v>1175</v>
      </c>
      <c r="V72" s="219" t="s">
        <v>37</v>
      </c>
      <c r="W72" s="219" t="s">
        <v>37</v>
      </c>
      <c r="X72" s="219" t="s">
        <v>37</v>
      </c>
      <c r="Y72" s="219" t="s">
        <v>279</v>
      </c>
      <c r="Z72" s="219" t="s">
        <v>2047</v>
      </c>
      <c r="AA72" s="219" t="s">
        <v>280</v>
      </c>
      <c r="AB72" s="219" t="s">
        <v>908</v>
      </c>
      <c r="AC72" s="219">
        <v>24403946</v>
      </c>
      <c r="AD72" s="219">
        <v>24403655</v>
      </c>
      <c r="AE72" s="219" t="s">
        <v>2197</v>
      </c>
      <c r="AF72" s="219" t="s">
        <v>2196</v>
      </c>
      <c r="AG72" s="219" t="s">
        <v>1895</v>
      </c>
      <c r="AH72" s="219" t="s">
        <v>2194</v>
      </c>
      <c r="AI72" s="219" t="s">
        <v>976</v>
      </c>
      <c r="AJ72" s="219" t="s">
        <v>3073</v>
      </c>
      <c r="AK72" s="219" t="s">
        <v>3074</v>
      </c>
      <c r="AL72" s="219">
        <v>6</v>
      </c>
      <c r="AM72" s="219">
        <v>0</v>
      </c>
      <c r="AN72" s="219">
        <v>6</v>
      </c>
    </row>
    <row r="73" spans="1:40" x14ac:dyDescent="0.3">
      <c r="A73" s="226" t="str">
        <f>CONCATENATE(portada_F[[#This Row],[NIVEL]],".",portada_F[[#This Row],[CODINS]])</f>
        <v>2.00091</v>
      </c>
      <c r="B73" s="228" t="s">
        <v>2198</v>
      </c>
      <c r="C73" s="219" t="s">
        <v>281</v>
      </c>
      <c r="D73" s="219" t="s">
        <v>282</v>
      </c>
      <c r="E73" s="219" t="s">
        <v>283</v>
      </c>
      <c r="F73" s="219" t="s">
        <v>3</v>
      </c>
      <c r="G73" s="219" t="s">
        <v>37</v>
      </c>
      <c r="H73" s="219" t="s">
        <v>1</v>
      </c>
      <c r="I73" s="219" t="s">
        <v>9</v>
      </c>
      <c r="J73" s="219" t="s">
        <v>33</v>
      </c>
      <c r="K73" s="219" t="s">
        <v>2044</v>
      </c>
      <c r="L73" s="219" t="s">
        <v>153</v>
      </c>
      <c r="M73" s="219" t="s">
        <v>31</v>
      </c>
      <c r="N73" s="219" t="s">
        <v>1807</v>
      </c>
      <c r="O73" s="219" t="s">
        <v>31</v>
      </c>
      <c r="P73" s="219" t="s">
        <v>2045</v>
      </c>
      <c r="Q73" s="219">
        <v>20101</v>
      </c>
      <c r="R73" s="219" t="s">
        <v>33</v>
      </c>
      <c r="S73" s="219" t="s">
        <v>1</v>
      </c>
      <c r="T73" s="219" t="s">
        <v>1</v>
      </c>
      <c r="U73" s="219" t="s">
        <v>1175</v>
      </c>
      <c r="V73" s="219" t="s">
        <v>37</v>
      </c>
      <c r="W73" s="219" t="s">
        <v>37</v>
      </c>
      <c r="X73" s="219" t="s">
        <v>37</v>
      </c>
      <c r="Y73" s="219" t="s">
        <v>194</v>
      </c>
      <c r="Z73" s="219" t="s">
        <v>2047</v>
      </c>
      <c r="AA73" s="219" t="s">
        <v>2199</v>
      </c>
      <c r="AB73" s="219" t="s">
        <v>847</v>
      </c>
      <c r="AC73" s="219">
        <v>24410126</v>
      </c>
      <c r="AD73" s="219">
        <v>24410126</v>
      </c>
      <c r="AE73" s="219" t="s">
        <v>1896</v>
      </c>
      <c r="AF73" s="219" t="s">
        <v>2200</v>
      </c>
      <c r="AG73" s="219" t="s">
        <v>1895</v>
      </c>
      <c r="AH73" s="219" t="s">
        <v>2194</v>
      </c>
      <c r="AI73" s="219" t="s">
        <v>977</v>
      </c>
      <c r="AJ73" s="219" t="s">
        <v>3075</v>
      </c>
      <c r="AK73" s="219" t="s">
        <v>3076</v>
      </c>
      <c r="AL73" s="219">
        <v>16</v>
      </c>
      <c r="AM73" s="219">
        <v>0</v>
      </c>
      <c r="AN73" s="219">
        <v>16</v>
      </c>
    </row>
    <row r="74" spans="1:40" x14ac:dyDescent="0.3">
      <c r="A74" s="226" t="str">
        <f>CONCATENATE(portada_F[[#This Row],[NIVEL]],".",portada_F[[#This Row],[CODINS]])</f>
        <v>2.00097</v>
      </c>
      <c r="B74" s="228" t="s">
        <v>2216</v>
      </c>
      <c r="C74" s="219" t="s">
        <v>298</v>
      </c>
      <c r="D74" s="219" t="s">
        <v>299</v>
      </c>
      <c r="E74" s="219" t="s">
        <v>300</v>
      </c>
      <c r="F74" s="219" t="s">
        <v>3</v>
      </c>
      <c r="G74" s="219" t="s">
        <v>37</v>
      </c>
      <c r="H74" s="219" t="s">
        <v>5</v>
      </c>
      <c r="I74" s="219" t="s">
        <v>9</v>
      </c>
      <c r="J74" s="219" t="s">
        <v>33</v>
      </c>
      <c r="K74" s="219" t="s">
        <v>2044</v>
      </c>
      <c r="L74" s="219" t="s">
        <v>153</v>
      </c>
      <c r="M74" s="219" t="s">
        <v>31</v>
      </c>
      <c r="N74" s="219" t="s">
        <v>1807</v>
      </c>
      <c r="O74" s="219" t="s">
        <v>31</v>
      </c>
      <c r="P74" s="219" t="s">
        <v>2045</v>
      </c>
      <c r="Q74" s="219">
        <v>20102</v>
      </c>
      <c r="R74" s="219" t="s">
        <v>33</v>
      </c>
      <c r="S74" s="219" t="s">
        <v>1</v>
      </c>
      <c r="T74" s="219" t="s">
        <v>2</v>
      </c>
      <c r="U74" s="219" t="s">
        <v>1242</v>
      </c>
      <c r="V74" s="219" t="s">
        <v>37</v>
      </c>
      <c r="W74" s="219" t="s">
        <v>37</v>
      </c>
      <c r="X74" s="219" t="s">
        <v>32</v>
      </c>
      <c r="Y74" s="219" t="s">
        <v>32</v>
      </c>
      <c r="Z74" s="219" t="s">
        <v>2047</v>
      </c>
      <c r="AA74" s="219" t="s">
        <v>2217</v>
      </c>
      <c r="AB74" s="219" t="s">
        <v>2218</v>
      </c>
      <c r="AC74" s="219">
        <v>24332852</v>
      </c>
      <c r="AD74" s="219">
        <v>24332852</v>
      </c>
      <c r="AE74" s="219" t="s">
        <v>301</v>
      </c>
      <c r="AF74" s="219" t="s">
        <v>2219</v>
      </c>
      <c r="AG74" s="219" t="s">
        <v>1898</v>
      </c>
      <c r="AH74" s="219" t="s">
        <v>2215</v>
      </c>
      <c r="AI74" s="219" t="s">
        <v>982</v>
      </c>
      <c r="AJ74" s="219" t="s">
        <v>3077</v>
      </c>
      <c r="AK74" s="219" t="s">
        <v>3078</v>
      </c>
      <c r="AL74" s="219">
        <v>10</v>
      </c>
      <c r="AM74" s="219">
        <v>0</v>
      </c>
      <c r="AN74" s="219">
        <v>10</v>
      </c>
    </row>
    <row r="75" spans="1:40" x14ac:dyDescent="0.3">
      <c r="A75" s="226" t="str">
        <f>CONCATENATE(portada_F[[#This Row],[NIVEL]],".",portada_F[[#This Row],[CODINS]])</f>
        <v>2.00095</v>
      </c>
      <c r="B75" s="228" t="s">
        <v>2212</v>
      </c>
      <c r="C75" s="219" t="s">
        <v>293</v>
      </c>
      <c r="D75" s="219" t="s">
        <v>294</v>
      </c>
      <c r="E75" s="219" t="s">
        <v>295</v>
      </c>
      <c r="F75" s="219" t="s">
        <v>3</v>
      </c>
      <c r="G75" s="219" t="s">
        <v>37</v>
      </c>
      <c r="H75" s="219" t="s">
        <v>5</v>
      </c>
      <c r="I75" s="219" t="s">
        <v>9</v>
      </c>
      <c r="J75" s="219" t="s">
        <v>33</v>
      </c>
      <c r="K75" s="219" t="s">
        <v>2044</v>
      </c>
      <c r="L75" s="219" t="s">
        <v>153</v>
      </c>
      <c r="M75" s="219" t="s">
        <v>31</v>
      </c>
      <c r="N75" s="219" t="s">
        <v>1807</v>
      </c>
      <c r="O75" s="219" t="s">
        <v>31</v>
      </c>
      <c r="P75" s="219" t="s">
        <v>2045</v>
      </c>
      <c r="Q75" s="219">
        <v>20102</v>
      </c>
      <c r="R75" s="219" t="s">
        <v>33</v>
      </c>
      <c r="S75" s="219" t="s">
        <v>1</v>
      </c>
      <c r="T75" s="219" t="s">
        <v>2</v>
      </c>
      <c r="U75" s="219" t="s">
        <v>1242</v>
      </c>
      <c r="V75" s="219" t="s">
        <v>37</v>
      </c>
      <c r="W75" s="219" t="s">
        <v>37</v>
      </c>
      <c r="X75" s="219" t="s">
        <v>32</v>
      </c>
      <c r="Y75" s="219" t="s">
        <v>296</v>
      </c>
      <c r="Z75" s="219" t="s">
        <v>2047</v>
      </c>
      <c r="AA75" s="219" t="s">
        <v>297</v>
      </c>
      <c r="AB75" s="219" t="s">
        <v>1126</v>
      </c>
      <c r="AC75" s="219">
        <v>24338847</v>
      </c>
      <c r="AD75" s="219" t="s">
        <v>1867</v>
      </c>
      <c r="AE75" s="219" t="s">
        <v>2213</v>
      </c>
      <c r="AF75" s="219" t="s">
        <v>2214</v>
      </c>
      <c r="AG75" s="219" t="s">
        <v>1898</v>
      </c>
      <c r="AH75" s="219" t="s">
        <v>2215</v>
      </c>
      <c r="AI75" s="219" t="s">
        <v>981</v>
      </c>
      <c r="AJ75" s="219" t="s">
        <v>3079</v>
      </c>
      <c r="AK75" s="219" t="s">
        <v>3080</v>
      </c>
      <c r="AL75" s="219">
        <v>3</v>
      </c>
      <c r="AM75" s="219">
        <v>0</v>
      </c>
      <c r="AN75" s="219">
        <v>3</v>
      </c>
    </row>
    <row r="76" spans="1:40" x14ac:dyDescent="0.3">
      <c r="A76" s="226" t="str">
        <f>CONCATENATE(portada_F[[#This Row],[NIVEL]],".",portada_F[[#This Row],[CODINS]])</f>
        <v>2.00261</v>
      </c>
      <c r="B76" s="228" t="s">
        <v>2520</v>
      </c>
      <c r="C76" s="219" t="s">
        <v>498</v>
      </c>
      <c r="D76" s="219" t="s">
        <v>499</v>
      </c>
      <c r="E76" s="219" t="s">
        <v>500</v>
      </c>
      <c r="F76" s="219" t="s">
        <v>3</v>
      </c>
      <c r="G76" s="219" t="s">
        <v>37</v>
      </c>
      <c r="H76" s="219" t="s">
        <v>5</v>
      </c>
      <c r="I76" s="219" t="s">
        <v>9</v>
      </c>
      <c r="J76" s="219" t="s">
        <v>33</v>
      </c>
      <c r="K76" s="219" t="s">
        <v>2044</v>
      </c>
      <c r="L76" s="219" t="s">
        <v>153</v>
      </c>
      <c r="M76" s="219" t="s">
        <v>31</v>
      </c>
      <c r="N76" s="219" t="s">
        <v>1807</v>
      </c>
      <c r="O76" s="219" t="s">
        <v>31</v>
      </c>
      <c r="P76" s="219" t="s">
        <v>2045</v>
      </c>
      <c r="Q76" s="219">
        <v>20102</v>
      </c>
      <c r="R76" s="219" t="s">
        <v>33</v>
      </c>
      <c r="S76" s="219" t="s">
        <v>1</v>
      </c>
      <c r="T76" s="219" t="s">
        <v>2</v>
      </c>
      <c r="U76" s="219" t="s">
        <v>1242</v>
      </c>
      <c r="V76" s="219" t="s">
        <v>37</v>
      </c>
      <c r="W76" s="219" t="s">
        <v>37</v>
      </c>
      <c r="X76" s="219" t="s">
        <v>32</v>
      </c>
      <c r="Y76" s="219" t="s">
        <v>501</v>
      </c>
      <c r="Z76" s="219" t="s">
        <v>2047</v>
      </c>
      <c r="AA76" s="219" t="s">
        <v>2521</v>
      </c>
      <c r="AB76" s="219" t="s">
        <v>1131</v>
      </c>
      <c r="AC76" s="219">
        <v>44134494</v>
      </c>
      <c r="AD76" s="219" t="s">
        <v>1867</v>
      </c>
      <c r="AE76" s="219" t="s">
        <v>2522</v>
      </c>
      <c r="AF76" s="219" t="s">
        <v>2523</v>
      </c>
      <c r="AG76" s="219" t="s">
        <v>1898</v>
      </c>
      <c r="AH76" s="219" t="s">
        <v>2524</v>
      </c>
      <c r="AI76" s="219" t="s">
        <v>1037</v>
      </c>
      <c r="AJ76" s="219" t="s">
        <v>3081</v>
      </c>
      <c r="AK76" s="219" t="s">
        <v>501</v>
      </c>
      <c r="AL76" s="219">
        <v>4</v>
      </c>
      <c r="AM76" s="219">
        <v>0</v>
      </c>
      <c r="AN76" s="219">
        <v>4</v>
      </c>
    </row>
    <row r="77" spans="1:40" x14ac:dyDescent="0.3">
      <c r="A77" s="226" t="str">
        <f>CONCATENATE(portada_F[[#This Row],[NIVEL]],".",portada_F[[#This Row],[CODINS]])</f>
        <v>2.00293</v>
      </c>
      <c r="B77" s="228" t="s">
        <v>2583</v>
      </c>
      <c r="C77" s="219" t="s">
        <v>542</v>
      </c>
      <c r="D77" s="219" t="s">
        <v>543</v>
      </c>
      <c r="E77" s="219" t="s">
        <v>544</v>
      </c>
      <c r="F77" s="219" t="s">
        <v>3</v>
      </c>
      <c r="G77" s="219" t="s">
        <v>37</v>
      </c>
      <c r="H77" s="219" t="s">
        <v>1</v>
      </c>
      <c r="I77" s="219" t="s">
        <v>9</v>
      </c>
      <c r="J77" s="219" t="s">
        <v>33</v>
      </c>
      <c r="K77" s="219" t="s">
        <v>2044</v>
      </c>
      <c r="L77" s="219" t="s">
        <v>153</v>
      </c>
      <c r="M77" s="219" t="s">
        <v>31</v>
      </c>
      <c r="N77" s="219" t="s">
        <v>1807</v>
      </c>
      <c r="O77" s="219" t="s">
        <v>31</v>
      </c>
      <c r="P77" s="219" t="s">
        <v>2045</v>
      </c>
      <c r="Q77" s="219">
        <v>20101</v>
      </c>
      <c r="R77" s="219" t="s">
        <v>33</v>
      </c>
      <c r="S77" s="219" t="s">
        <v>1</v>
      </c>
      <c r="T77" s="219" t="s">
        <v>1</v>
      </c>
      <c r="U77" s="219" t="s">
        <v>1175</v>
      </c>
      <c r="V77" s="219" t="s">
        <v>37</v>
      </c>
      <c r="W77" s="219" t="s">
        <v>37</v>
      </c>
      <c r="X77" s="219" t="s">
        <v>37</v>
      </c>
      <c r="Y77" s="219" t="s">
        <v>534</v>
      </c>
      <c r="Z77" s="219" t="s">
        <v>2047</v>
      </c>
      <c r="AA77" s="219" t="s">
        <v>2584</v>
      </c>
      <c r="AB77" s="219" t="s">
        <v>848</v>
      </c>
      <c r="AC77" s="219">
        <v>24419889</v>
      </c>
      <c r="AD77" s="219">
        <v>24419889</v>
      </c>
      <c r="AE77" s="219" t="s">
        <v>1962</v>
      </c>
      <c r="AF77" s="219" t="s">
        <v>2585</v>
      </c>
      <c r="AG77" s="219" t="s">
        <v>1895</v>
      </c>
      <c r="AH77" s="219" t="s">
        <v>2194</v>
      </c>
      <c r="AI77" s="219" t="s">
        <v>1045</v>
      </c>
      <c r="AJ77" s="219" t="s">
        <v>3082</v>
      </c>
      <c r="AK77" s="219" t="s">
        <v>3083</v>
      </c>
      <c r="AL77" s="219">
        <v>7</v>
      </c>
      <c r="AM77" s="219">
        <v>0</v>
      </c>
      <c r="AN77" s="219">
        <v>7</v>
      </c>
    </row>
    <row r="78" spans="1:40" x14ac:dyDescent="0.3">
      <c r="A78" s="226" t="str">
        <f>CONCATENATE(portada_F[[#This Row],[NIVEL]],".",portada_F[[#This Row],[CODINS]])</f>
        <v>2.00219</v>
      </c>
      <c r="B78" s="228" t="s">
        <v>2472</v>
      </c>
      <c r="C78" s="219" t="s">
        <v>460</v>
      </c>
      <c r="D78" s="219" t="s">
        <v>461</v>
      </c>
      <c r="E78" s="219" t="s">
        <v>462</v>
      </c>
      <c r="F78" s="219" t="s">
        <v>3</v>
      </c>
      <c r="G78" s="219" t="s">
        <v>37</v>
      </c>
      <c r="H78" s="219" t="s">
        <v>2</v>
      </c>
      <c r="I78" s="219" t="s">
        <v>9</v>
      </c>
      <c r="J78" s="219" t="s">
        <v>33</v>
      </c>
      <c r="K78" s="219" t="s">
        <v>2044</v>
      </c>
      <c r="L78" s="219" t="s">
        <v>153</v>
      </c>
      <c r="M78" s="219" t="s">
        <v>31</v>
      </c>
      <c r="N78" s="219" t="s">
        <v>1807</v>
      </c>
      <c r="O78" s="219" t="s">
        <v>31</v>
      </c>
      <c r="P78" s="219" t="s">
        <v>2045</v>
      </c>
      <c r="Q78" s="219">
        <v>20101</v>
      </c>
      <c r="R78" s="219" t="s">
        <v>33</v>
      </c>
      <c r="S78" s="219" t="s">
        <v>1</v>
      </c>
      <c r="T78" s="219" t="s">
        <v>1</v>
      </c>
      <c r="U78" s="219" t="s">
        <v>1175</v>
      </c>
      <c r="V78" s="219" t="s">
        <v>37</v>
      </c>
      <c r="W78" s="219" t="s">
        <v>37</v>
      </c>
      <c r="X78" s="219" t="s">
        <v>37</v>
      </c>
      <c r="Y78" s="219" t="s">
        <v>57</v>
      </c>
      <c r="Z78" s="219" t="s">
        <v>2047</v>
      </c>
      <c r="AA78" s="219" t="s">
        <v>2473</v>
      </c>
      <c r="AB78" s="219" t="s">
        <v>1150</v>
      </c>
      <c r="AC78" s="219">
        <v>24411371</v>
      </c>
      <c r="AD78" s="219">
        <v>24411371</v>
      </c>
      <c r="AE78" s="219" t="s">
        <v>1149</v>
      </c>
      <c r="AF78" s="219" t="s">
        <v>2474</v>
      </c>
      <c r="AG78" s="219" t="s">
        <v>2204</v>
      </c>
      <c r="AH78" s="219" t="s">
        <v>2475</v>
      </c>
      <c r="AI78" s="219" t="s">
        <v>1027</v>
      </c>
      <c r="AJ78" s="219" t="s">
        <v>3084</v>
      </c>
      <c r="AK78" s="219" t="s">
        <v>3085</v>
      </c>
      <c r="AL78" s="219">
        <v>10</v>
      </c>
      <c r="AM78" s="219">
        <v>0</v>
      </c>
      <c r="AN78" s="219">
        <v>10</v>
      </c>
    </row>
    <row r="79" spans="1:40" x14ac:dyDescent="0.3">
      <c r="A79" s="226" t="str">
        <f>CONCATENATE(portada_F[[#This Row],[NIVEL]],".",portada_F[[#This Row],[CODINS]])</f>
        <v>2.00221</v>
      </c>
      <c r="B79" s="228" t="s">
        <v>2476</v>
      </c>
      <c r="C79" s="219" t="s">
        <v>463</v>
      </c>
      <c r="D79" s="219" t="s">
        <v>464</v>
      </c>
      <c r="E79" s="219" t="s">
        <v>465</v>
      </c>
      <c r="F79" s="219" t="s">
        <v>3</v>
      </c>
      <c r="G79" s="219" t="s">
        <v>37</v>
      </c>
      <c r="H79" s="219" t="s">
        <v>2</v>
      </c>
      <c r="I79" s="219" t="s">
        <v>9</v>
      </c>
      <c r="J79" s="219" t="s">
        <v>33</v>
      </c>
      <c r="K79" s="219" t="s">
        <v>2044</v>
      </c>
      <c r="L79" s="219" t="s">
        <v>153</v>
      </c>
      <c r="M79" s="219" t="s">
        <v>31</v>
      </c>
      <c r="N79" s="219" t="s">
        <v>1807</v>
      </c>
      <c r="O79" s="219" t="s">
        <v>31</v>
      </c>
      <c r="P79" s="219" t="s">
        <v>2045</v>
      </c>
      <c r="Q79" s="219">
        <v>20109</v>
      </c>
      <c r="R79" s="219" t="s">
        <v>33</v>
      </c>
      <c r="S79" s="219" t="s">
        <v>1</v>
      </c>
      <c r="T79" s="219" t="s">
        <v>10</v>
      </c>
      <c r="U79" s="219" t="s">
        <v>1519</v>
      </c>
      <c r="V79" s="219" t="s">
        <v>37</v>
      </c>
      <c r="W79" s="219" t="s">
        <v>37</v>
      </c>
      <c r="X79" s="219" t="s">
        <v>466</v>
      </c>
      <c r="Y79" s="219" t="s">
        <v>466</v>
      </c>
      <c r="Z79" s="219" t="s">
        <v>2047</v>
      </c>
      <c r="AA79" s="219" t="s">
        <v>2477</v>
      </c>
      <c r="AB79" s="219" t="s">
        <v>915</v>
      </c>
      <c r="AC79" s="219">
        <v>24414692</v>
      </c>
      <c r="AD79" s="219">
        <v>24414692</v>
      </c>
      <c r="AE79" s="219" t="s">
        <v>2479</v>
      </c>
      <c r="AF79" s="219" t="s">
        <v>2478</v>
      </c>
      <c r="AG79" s="219" t="s">
        <v>2204</v>
      </c>
      <c r="AH79" s="219" t="s">
        <v>2475</v>
      </c>
      <c r="AI79" s="219" t="s">
        <v>1028</v>
      </c>
      <c r="AJ79" s="219" t="s">
        <v>3086</v>
      </c>
      <c r="AK79" s="219" t="s">
        <v>3087</v>
      </c>
      <c r="AL79" s="219">
        <v>5</v>
      </c>
      <c r="AM79" s="219">
        <v>0</v>
      </c>
      <c r="AN79" s="219">
        <v>5</v>
      </c>
    </row>
    <row r="80" spans="1:40" x14ac:dyDescent="0.3">
      <c r="A80" s="226" t="str">
        <f>CONCATENATE(portada_F[[#This Row],[NIVEL]],".",portada_F[[#This Row],[CODINS]])</f>
        <v>2.00224</v>
      </c>
      <c r="B80" s="228" t="s">
        <v>2480</v>
      </c>
      <c r="C80" s="219" t="s">
        <v>468</v>
      </c>
      <c r="D80" s="219" t="s">
        <v>469</v>
      </c>
      <c r="E80" s="219" t="s">
        <v>470</v>
      </c>
      <c r="F80" s="219" t="s">
        <v>3</v>
      </c>
      <c r="G80" s="219" t="s">
        <v>37</v>
      </c>
      <c r="H80" s="219" t="s">
        <v>5</v>
      </c>
      <c r="I80" s="219" t="s">
        <v>9</v>
      </c>
      <c r="J80" s="219" t="s">
        <v>33</v>
      </c>
      <c r="K80" s="219" t="s">
        <v>2044</v>
      </c>
      <c r="L80" s="219" t="s">
        <v>153</v>
      </c>
      <c r="M80" s="219" t="s">
        <v>31</v>
      </c>
      <c r="N80" s="219" t="s">
        <v>1807</v>
      </c>
      <c r="O80" s="219" t="s">
        <v>31</v>
      </c>
      <c r="P80" s="219" t="s">
        <v>2045</v>
      </c>
      <c r="Q80" s="219">
        <v>20102</v>
      </c>
      <c r="R80" s="219" t="s">
        <v>33</v>
      </c>
      <c r="S80" s="219" t="s">
        <v>1</v>
      </c>
      <c r="T80" s="219" t="s">
        <v>2</v>
      </c>
      <c r="U80" s="219" t="s">
        <v>1242</v>
      </c>
      <c r="V80" s="219" t="s">
        <v>37</v>
      </c>
      <c r="W80" s="219" t="s">
        <v>37</v>
      </c>
      <c r="X80" s="219" t="s">
        <v>32</v>
      </c>
      <c r="Y80" s="219" t="s">
        <v>471</v>
      </c>
      <c r="Z80" s="219" t="s">
        <v>2047</v>
      </c>
      <c r="AA80" s="219" t="s">
        <v>2481</v>
      </c>
      <c r="AB80" s="219" t="s">
        <v>849</v>
      </c>
      <c r="AC80" s="219">
        <v>24411547</v>
      </c>
      <c r="AD80" s="219">
        <v>24401624</v>
      </c>
      <c r="AE80" s="219" t="s">
        <v>472</v>
      </c>
      <c r="AF80" s="219" t="s">
        <v>2482</v>
      </c>
      <c r="AG80" s="219" t="s">
        <v>1898</v>
      </c>
      <c r="AH80" s="219" t="s">
        <v>2215</v>
      </c>
      <c r="AI80" s="219" t="s">
        <v>1029</v>
      </c>
      <c r="AJ80" s="219" t="s">
        <v>3088</v>
      </c>
      <c r="AK80" s="219" t="s">
        <v>471</v>
      </c>
      <c r="AL80" s="219">
        <v>6</v>
      </c>
      <c r="AM80" s="219">
        <v>0</v>
      </c>
      <c r="AN80" s="219">
        <v>6</v>
      </c>
    </row>
    <row r="81" spans="1:40" x14ac:dyDescent="0.3">
      <c r="A81" s="226" t="str">
        <f>CONCATENATE(portada_F[[#This Row],[NIVEL]],".",portada_F[[#This Row],[CODINS]])</f>
        <v>2.00294</v>
      </c>
      <c r="B81" s="228" t="s">
        <v>2586</v>
      </c>
      <c r="C81" s="219" t="s">
        <v>545</v>
      </c>
      <c r="D81" s="219" t="s">
        <v>546</v>
      </c>
      <c r="E81" s="219" t="s">
        <v>426</v>
      </c>
      <c r="F81" s="219" t="s">
        <v>3</v>
      </c>
      <c r="G81" s="219" t="s">
        <v>37</v>
      </c>
      <c r="H81" s="219" t="s">
        <v>3</v>
      </c>
      <c r="I81" s="219" t="s">
        <v>9</v>
      </c>
      <c r="J81" s="219" t="s">
        <v>33</v>
      </c>
      <c r="K81" s="219" t="s">
        <v>2044</v>
      </c>
      <c r="L81" s="219" t="s">
        <v>153</v>
      </c>
      <c r="M81" s="219" t="s">
        <v>31</v>
      </c>
      <c r="N81" s="219" t="s">
        <v>1807</v>
      </c>
      <c r="O81" s="219" t="s">
        <v>31</v>
      </c>
      <c r="P81" s="219" t="s">
        <v>2045</v>
      </c>
      <c r="Q81" s="219">
        <v>20106</v>
      </c>
      <c r="R81" s="219" t="s">
        <v>33</v>
      </c>
      <c r="S81" s="219" t="s">
        <v>1</v>
      </c>
      <c r="T81" s="219" t="s">
        <v>6</v>
      </c>
      <c r="U81" s="219" t="s">
        <v>1457</v>
      </c>
      <c r="V81" s="219" t="s">
        <v>37</v>
      </c>
      <c r="W81" s="219" t="s">
        <v>37</v>
      </c>
      <c r="X81" s="219" t="s">
        <v>53</v>
      </c>
      <c r="Y81" s="219" t="s">
        <v>53</v>
      </c>
      <c r="Z81" s="219" t="s">
        <v>2047</v>
      </c>
      <c r="AA81" s="219" t="s">
        <v>1830</v>
      </c>
      <c r="AB81" s="219" t="s">
        <v>770</v>
      </c>
      <c r="AC81" s="219">
        <v>24495118</v>
      </c>
      <c r="AD81" s="219">
        <v>24495118</v>
      </c>
      <c r="AE81" s="219" t="s">
        <v>850</v>
      </c>
      <c r="AF81" s="219" t="s">
        <v>2587</v>
      </c>
      <c r="AG81" s="219" t="s">
        <v>1963</v>
      </c>
      <c r="AH81" s="219" t="s">
        <v>2588</v>
      </c>
      <c r="AI81" s="219" t="s">
        <v>1046</v>
      </c>
      <c r="AJ81" s="219" t="s">
        <v>3089</v>
      </c>
      <c r="AK81" s="219" t="s">
        <v>3090</v>
      </c>
      <c r="AL81" s="219">
        <v>4</v>
      </c>
      <c r="AM81" s="219">
        <v>0</v>
      </c>
      <c r="AN81" s="219">
        <v>4</v>
      </c>
    </row>
    <row r="82" spans="1:40" x14ac:dyDescent="0.3">
      <c r="A82" s="226" t="str">
        <f>CONCATENATE(portada_F[[#This Row],[NIVEL]],".",portada_F[[#This Row],[CODINS]])</f>
        <v>2.00302</v>
      </c>
      <c r="B82" s="228" t="s">
        <v>2596</v>
      </c>
      <c r="C82" s="219" t="s">
        <v>552</v>
      </c>
      <c r="D82" s="219" t="s">
        <v>553</v>
      </c>
      <c r="E82" s="219" t="s">
        <v>554</v>
      </c>
      <c r="F82" s="219" t="s">
        <v>3</v>
      </c>
      <c r="G82" s="219" t="s">
        <v>37</v>
      </c>
      <c r="H82" s="219" t="s">
        <v>4</v>
      </c>
      <c r="I82" s="219" t="s">
        <v>9</v>
      </c>
      <c r="J82" s="219" t="s">
        <v>33</v>
      </c>
      <c r="K82" s="219" t="s">
        <v>2044</v>
      </c>
      <c r="L82" s="219" t="s">
        <v>153</v>
      </c>
      <c r="M82" s="219" t="s">
        <v>31</v>
      </c>
      <c r="N82" s="219" t="s">
        <v>1807</v>
      </c>
      <c r="O82" s="219" t="s">
        <v>31</v>
      </c>
      <c r="P82" s="219" t="s">
        <v>2045</v>
      </c>
      <c r="Q82" s="219">
        <v>20105</v>
      </c>
      <c r="R82" s="219" t="s">
        <v>33</v>
      </c>
      <c r="S82" s="219" t="s">
        <v>1</v>
      </c>
      <c r="T82" s="219" t="s">
        <v>5</v>
      </c>
      <c r="U82" s="219" t="s">
        <v>1414</v>
      </c>
      <c r="V82" s="219" t="s">
        <v>37</v>
      </c>
      <c r="W82" s="219" t="s">
        <v>37</v>
      </c>
      <c r="X82" s="219" t="s">
        <v>2597</v>
      </c>
      <c r="Y82" s="219" t="s">
        <v>555</v>
      </c>
      <c r="Z82" s="219" t="s">
        <v>2047</v>
      </c>
      <c r="AA82" s="219" t="s">
        <v>2598</v>
      </c>
      <c r="AB82" s="219" t="s">
        <v>851</v>
      </c>
      <c r="AC82" s="219">
        <v>24384141</v>
      </c>
      <c r="AD82" s="219" t="s">
        <v>1867</v>
      </c>
      <c r="AE82" s="219" t="s">
        <v>2599</v>
      </c>
      <c r="AF82" s="219" t="s">
        <v>2600</v>
      </c>
      <c r="AG82" s="219" t="s">
        <v>1700</v>
      </c>
      <c r="AH82" s="219" t="s">
        <v>2209</v>
      </c>
      <c r="AI82" s="219" t="s">
        <v>1048</v>
      </c>
      <c r="AJ82" s="219" t="s">
        <v>3091</v>
      </c>
      <c r="AK82" s="219" t="s">
        <v>3092</v>
      </c>
      <c r="AL82" s="219">
        <v>18</v>
      </c>
      <c r="AM82" s="219">
        <v>0</v>
      </c>
      <c r="AN82" s="219">
        <v>18</v>
      </c>
    </row>
    <row r="83" spans="1:40" x14ac:dyDescent="0.3">
      <c r="A83" s="226" t="str">
        <f>CONCATENATE(portada_F[[#This Row],[NIVEL]],".",portada_F[[#This Row],[CODINS]])</f>
        <v>2.00319</v>
      </c>
      <c r="B83" s="228" t="s">
        <v>2609</v>
      </c>
      <c r="C83" s="219" t="s">
        <v>564</v>
      </c>
      <c r="D83" s="219" t="s">
        <v>565</v>
      </c>
      <c r="E83" s="219" t="s">
        <v>566</v>
      </c>
      <c r="F83" s="219" t="s">
        <v>3</v>
      </c>
      <c r="G83" s="219" t="s">
        <v>37</v>
      </c>
      <c r="H83" s="219" t="s">
        <v>5</v>
      </c>
      <c r="I83" s="219" t="s">
        <v>9</v>
      </c>
      <c r="J83" s="219" t="s">
        <v>33</v>
      </c>
      <c r="K83" s="219" t="s">
        <v>2044</v>
      </c>
      <c r="L83" s="219" t="s">
        <v>153</v>
      </c>
      <c r="M83" s="219" t="s">
        <v>31</v>
      </c>
      <c r="N83" s="219" t="s">
        <v>1807</v>
      </c>
      <c r="O83" s="219" t="s">
        <v>31</v>
      </c>
      <c r="P83" s="219" t="s">
        <v>2045</v>
      </c>
      <c r="Q83" s="219">
        <v>20112</v>
      </c>
      <c r="R83" s="219" t="s">
        <v>33</v>
      </c>
      <c r="S83" s="219" t="s">
        <v>1</v>
      </c>
      <c r="T83" s="219" t="s">
        <v>13</v>
      </c>
      <c r="U83" s="219" t="s">
        <v>1542</v>
      </c>
      <c r="V83" s="219" t="s">
        <v>37</v>
      </c>
      <c r="W83" s="219" t="s">
        <v>37</v>
      </c>
      <c r="X83" s="219" t="s">
        <v>567</v>
      </c>
      <c r="Y83" s="219" t="s">
        <v>568</v>
      </c>
      <c r="Z83" s="219" t="s">
        <v>2047</v>
      </c>
      <c r="AA83" s="219" t="s">
        <v>2610</v>
      </c>
      <c r="AB83" s="219" t="s">
        <v>2611</v>
      </c>
      <c r="AC83" s="219">
        <v>24401598</v>
      </c>
      <c r="AD83" s="219">
        <v>24302825</v>
      </c>
      <c r="AE83" s="219" t="s">
        <v>2612</v>
      </c>
      <c r="AF83" s="219" t="s">
        <v>2613</v>
      </c>
      <c r="AG83" s="219" t="s">
        <v>1898</v>
      </c>
      <c r="AH83" s="219" t="s">
        <v>2215</v>
      </c>
      <c r="AI83" s="219" t="s">
        <v>1050</v>
      </c>
      <c r="AJ83" s="219" t="s">
        <v>3093</v>
      </c>
      <c r="AK83" s="219" t="s">
        <v>3094</v>
      </c>
      <c r="AL83" s="219">
        <v>5</v>
      </c>
      <c r="AM83" s="219">
        <v>0</v>
      </c>
      <c r="AN83" s="219">
        <v>5</v>
      </c>
    </row>
    <row r="84" spans="1:40" x14ac:dyDescent="0.3">
      <c r="A84" s="226" t="str">
        <f>CONCATENATE(portada_F[[#This Row],[NIVEL]],".",portada_F[[#This Row],[CODINS]])</f>
        <v>2.00321</v>
      </c>
      <c r="B84" s="228" t="s">
        <v>2614</v>
      </c>
      <c r="C84" s="219" t="s">
        <v>569</v>
      </c>
      <c r="D84" s="219" t="s">
        <v>570</v>
      </c>
      <c r="E84" s="219" t="s">
        <v>3301</v>
      </c>
      <c r="F84" s="219" t="s">
        <v>3</v>
      </c>
      <c r="G84" s="219" t="s">
        <v>37</v>
      </c>
      <c r="H84" s="219" t="s">
        <v>7</v>
      </c>
      <c r="I84" s="219" t="s">
        <v>9</v>
      </c>
      <c r="J84" s="219" t="s">
        <v>33</v>
      </c>
      <c r="K84" s="219" t="s">
        <v>2044</v>
      </c>
      <c r="L84" s="219" t="s">
        <v>153</v>
      </c>
      <c r="M84" s="219" t="s">
        <v>31</v>
      </c>
      <c r="N84" s="219" t="s">
        <v>1807</v>
      </c>
      <c r="O84" s="219" t="s">
        <v>31</v>
      </c>
      <c r="P84" s="219" t="s">
        <v>2045</v>
      </c>
      <c r="Q84" s="219">
        <v>20804</v>
      </c>
      <c r="R84" s="219" t="s">
        <v>33</v>
      </c>
      <c r="S84" s="219" t="s">
        <v>9</v>
      </c>
      <c r="T84" s="219" t="s">
        <v>4</v>
      </c>
      <c r="U84" s="219" t="s">
        <v>1397</v>
      </c>
      <c r="V84" s="219" t="s">
        <v>37</v>
      </c>
      <c r="W84" s="219" t="s">
        <v>2236</v>
      </c>
      <c r="X84" s="219" t="s">
        <v>2615</v>
      </c>
      <c r="Y84" s="219" t="s">
        <v>572</v>
      </c>
      <c r="Z84" s="219" t="s">
        <v>2047</v>
      </c>
      <c r="AA84" s="219" t="s">
        <v>1965</v>
      </c>
      <c r="AB84" s="219" t="s">
        <v>771</v>
      </c>
      <c r="AC84" s="219">
        <v>24583223</v>
      </c>
      <c r="AD84" s="219">
        <v>24583223</v>
      </c>
      <c r="AE84" s="219" t="s">
        <v>2616</v>
      </c>
      <c r="AF84" s="219" t="s">
        <v>2617</v>
      </c>
      <c r="AG84" s="219" t="s">
        <v>2238</v>
      </c>
      <c r="AH84" s="219" t="s">
        <v>2239</v>
      </c>
      <c r="AI84" s="219" t="s">
        <v>1051</v>
      </c>
      <c r="AJ84" s="219" t="s">
        <v>3095</v>
      </c>
      <c r="AK84" s="219" t="s">
        <v>3096</v>
      </c>
      <c r="AL84" s="219">
        <v>9</v>
      </c>
      <c r="AM84" s="219">
        <v>0</v>
      </c>
      <c r="AN84" s="219">
        <v>9</v>
      </c>
    </row>
    <row r="85" spans="1:40" x14ac:dyDescent="0.3">
      <c r="A85" s="226" t="str">
        <f>CONCATENATE(portada_F[[#This Row],[NIVEL]],".",portada_F[[#This Row],[CODINS]])</f>
        <v>2.00410</v>
      </c>
      <c r="B85" s="228" t="s">
        <v>2716</v>
      </c>
      <c r="C85" s="219" t="s">
        <v>658</v>
      </c>
      <c r="D85" s="219" t="s">
        <v>659</v>
      </c>
      <c r="E85" s="219" t="s">
        <v>660</v>
      </c>
      <c r="F85" s="219" t="s">
        <v>3</v>
      </c>
      <c r="G85" s="219" t="s">
        <v>37</v>
      </c>
      <c r="H85" s="219" t="s">
        <v>2</v>
      </c>
      <c r="I85" s="219" t="s">
        <v>9</v>
      </c>
      <c r="J85" s="219" t="s">
        <v>33</v>
      </c>
      <c r="K85" s="219" t="s">
        <v>2044</v>
      </c>
      <c r="L85" s="219" t="s">
        <v>153</v>
      </c>
      <c r="M85" s="219" t="s">
        <v>31</v>
      </c>
      <c r="N85" s="219" t="s">
        <v>1807</v>
      </c>
      <c r="O85" s="219" t="s">
        <v>31</v>
      </c>
      <c r="P85" s="219" t="s">
        <v>2045</v>
      </c>
      <c r="Q85" s="219">
        <v>20104</v>
      </c>
      <c r="R85" s="219" t="s">
        <v>33</v>
      </c>
      <c r="S85" s="219" t="s">
        <v>1</v>
      </c>
      <c r="T85" s="219" t="s">
        <v>4</v>
      </c>
      <c r="U85" s="219" t="s">
        <v>1361</v>
      </c>
      <c r="V85" s="219" t="s">
        <v>37</v>
      </c>
      <c r="W85" s="219" t="s">
        <v>37</v>
      </c>
      <c r="X85" s="219" t="s">
        <v>219</v>
      </c>
      <c r="Y85" s="219" t="s">
        <v>661</v>
      </c>
      <c r="Z85" s="219" t="s">
        <v>2047</v>
      </c>
      <c r="AA85" s="219" t="s">
        <v>2717</v>
      </c>
      <c r="AB85" s="219" t="s">
        <v>852</v>
      </c>
      <c r="AC85" s="219">
        <v>24414544</v>
      </c>
      <c r="AD85" s="219">
        <v>24414544</v>
      </c>
      <c r="AE85" s="219" t="s">
        <v>662</v>
      </c>
      <c r="AF85" s="219" t="s">
        <v>2718</v>
      </c>
      <c r="AG85" s="219" t="s">
        <v>2204</v>
      </c>
      <c r="AH85" s="219" t="s">
        <v>2475</v>
      </c>
      <c r="AI85" s="219" t="s">
        <v>1073</v>
      </c>
      <c r="AJ85" s="219" t="s">
        <v>3097</v>
      </c>
      <c r="AK85" s="219" t="s">
        <v>661</v>
      </c>
      <c r="AL85" s="219">
        <v>8</v>
      </c>
      <c r="AM85" s="219">
        <v>0</v>
      </c>
      <c r="AN85" s="219">
        <v>8</v>
      </c>
    </row>
    <row r="86" spans="1:40" x14ac:dyDescent="0.3">
      <c r="A86" s="226" t="str">
        <f>CONCATENATE(portada_F[[#This Row],[NIVEL]],".",portada_F[[#This Row],[CODINS]])</f>
        <v>2.00566</v>
      </c>
      <c r="B86" s="228" t="s">
        <v>2826</v>
      </c>
      <c r="C86" s="219" t="s">
        <v>732</v>
      </c>
      <c r="D86" s="219" t="s">
        <v>733</v>
      </c>
      <c r="E86" s="219" t="s">
        <v>734</v>
      </c>
      <c r="F86" s="219" t="s">
        <v>3</v>
      </c>
      <c r="G86" s="219" t="s">
        <v>37</v>
      </c>
      <c r="H86" s="219" t="s">
        <v>3</v>
      </c>
      <c r="I86" s="219" t="s">
        <v>9</v>
      </c>
      <c r="J86" s="219" t="s">
        <v>33</v>
      </c>
      <c r="K86" s="219" t="s">
        <v>2044</v>
      </c>
      <c r="L86" s="219" t="s">
        <v>153</v>
      </c>
      <c r="M86" s="219" t="s">
        <v>31</v>
      </c>
      <c r="N86" s="219" t="s">
        <v>1807</v>
      </c>
      <c r="O86" s="219" t="s">
        <v>33</v>
      </c>
      <c r="P86" s="219" t="s">
        <v>2172</v>
      </c>
      <c r="Q86" s="219">
        <v>20107</v>
      </c>
      <c r="R86" s="219" t="s">
        <v>33</v>
      </c>
      <c r="S86" s="219" t="s">
        <v>1</v>
      </c>
      <c r="T86" s="219" t="s">
        <v>7</v>
      </c>
      <c r="U86" s="219" t="s">
        <v>1482</v>
      </c>
      <c r="V86" s="219" t="s">
        <v>37</v>
      </c>
      <c r="W86" s="219" t="s">
        <v>37</v>
      </c>
      <c r="X86" s="219" t="s">
        <v>735</v>
      </c>
      <c r="Y86" s="219" t="s">
        <v>735</v>
      </c>
      <c r="Z86" s="219" t="s">
        <v>2047</v>
      </c>
      <c r="AA86" s="219" t="s">
        <v>2827</v>
      </c>
      <c r="AB86" s="219" t="s">
        <v>925</v>
      </c>
      <c r="AC86" s="219">
        <v>24496555</v>
      </c>
      <c r="AD86" s="219">
        <v>24496555</v>
      </c>
      <c r="AE86" s="219" t="s">
        <v>2002</v>
      </c>
      <c r="AF86" s="219" t="s">
        <v>2828</v>
      </c>
      <c r="AG86" s="219" t="s">
        <v>1963</v>
      </c>
      <c r="AH86" s="219" t="s">
        <v>2588</v>
      </c>
      <c r="AI86" s="219" t="s">
        <v>1095</v>
      </c>
      <c r="AJ86" s="219" t="s">
        <v>3098</v>
      </c>
      <c r="AK86" s="219" t="s">
        <v>3099</v>
      </c>
      <c r="AL86" s="219">
        <v>5</v>
      </c>
      <c r="AM86" s="219">
        <v>0</v>
      </c>
      <c r="AN86" s="219">
        <v>5</v>
      </c>
    </row>
    <row r="87" spans="1:40" x14ac:dyDescent="0.3">
      <c r="A87" s="226" t="str">
        <f>CONCATENATE(portada_F[[#This Row],[NIVEL]],".",portada_F[[#This Row],[CODINS]])</f>
        <v>2.00482</v>
      </c>
      <c r="B87" s="228" t="s">
        <v>2775</v>
      </c>
      <c r="C87" s="219" t="s">
        <v>695</v>
      </c>
      <c r="D87" s="219" t="s">
        <v>696</v>
      </c>
      <c r="E87" s="219" t="s">
        <v>372</v>
      </c>
      <c r="F87" s="219" t="s">
        <v>3</v>
      </c>
      <c r="G87" s="219" t="s">
        <v>37</v>
      </c>
      <c r="H87" s="219" t="s">
        <v>4</v>
      </c>
      <c r="I87" s="219" t="s">
        <v>9</v>
      </c>
      <c r="J87" s="219" t="s">
        <v>33</v>
      </c>
      <c r="K87" s="219" t="s">
        <v>2044</v>
      </c>
      <c r="L87" s="219" t="s">
        <v>153</v>
      </c>
      <c r="M87" s="219" t="s">
        <v>31</v>
      </c>
      <c r="N87" s="219" t="s">
        <v>1807</v>
      </c>
      <c r="O87" s="219" t="s">
        <v>31</v>
      </c>
      <c r="P87" s="219" t="s">
        <v>2045</v>
      </c>
      <c r="Q87" s="219">
        <v>20104</v>
      </c>
      <c r="R87" s="219" t="s">
        <v>33</v>
      </c>
      <c r="S87" s="219" t="s">
        <v>1</v>
      </c>
      <c r="T87" s="219" t="s">
        <v>4</v>
      </c>
      <c r="U87" s="219" t="s">
        <v>1361</v>
      </c>
      <c r="V87" s="219" t="s">
        <v>37</v>
      </c>
      <c r="W87" s="219" t="s">
        <v>37</v>
      </c>
      <c r="X87" s="219" t="s">
        <v>219</v>
      </c>
      <c r="Y87" s="219" t="s">
        <v>64</v>
      </c>
      <c r="Z87" s="219" t="s">
        <v>2047</v>
      </c>
      <c r="AA87" s="219" t="s">
        <v>210</v>
      </c>
      <c r="AB87" s="219" t="s">
        <v>2776</v>
      </c>
      <c r="AC87" s="219">
        <v>24380695</v>
      </c>
      <c r="AD87" s="219" t="s">
        <v>1867</v>
      </c>
      <c r="AE87" s="219" t="s">
        <v>1996</v>
      </c>
      <c r="AF87" s="219" t="s">
        <v>2777</v>
      </c>
      <c r="AG87" s="219" t="s">
        <v>1700</v>
      </c>
      <c r="AH87" s="219" t="s">
        <v>2209</v>
      </c>
      <c r="AI87" s="219" t="s">
        <v>1084</v>
      </c>
      <c r="AJ87" s="219" t="s">
        <v>3100</v>
      </c>
      <c r="AK87" s="219" t="s">
        <v>64</v>
      </c>
      <c r="AL87" s="219">
        <v>16</v>
      </c>
      <c r="AM87" s="219">
        <v>0</v>
      </c>
      <c r="AN87" s="219">
        <v>16</v>
      </c>
    </row>
    <row r="88" spans="1:40" x14ac:dyDescent="0.3">
      <c r="A88" s="226" t="str">
        <f>CONCATENATE(portada_F[[#This Row],[NIVEL]],".",portada_F[[#This Row],[CODINS]])</f>
        <v>2.00495</v>
      </c>
      <c r="B88" s="228" t="s">
        <v>2785</v>
      </c>
      <c r="C88" s="219" t="s">
        <v>703</v>
      </c>
      <c r="D88" s="219" t="s">
        <v>704</v>
      </c>
      <c r="E88" s="219" t="s">
        <v>705</v>
      </c>
      <c r="F88" s="219" t="s">
        <v>3</v>
      </c>
      <c r="G88" s="219" t="s">
        <v>37</v>
      </c>
      <c r="H88" s="219" t="s">
        <v>5</v>
      </c>
      <c r="I88" s="219" t="s">
        <v>9</v>
      </c>
      <c r="J88" s="219" t="s">
        <v>33</v>
      </c>
      <c r="K88" s="219" t="s">
        <v>2044</v>
      </c>
      <c r="L88" s="219" t="s">
        <v>153</v>
      </c>
      <c r="M88" s="219" t="s">
        <v>31</v>
      </c>
      <c r="N88" s="219" t="s">
        <v>1807</v>
      </c>
      <c r="O88" s="219" t="s">
        <v>31</v>
      </c>
      <c r="P88" s="219" t="s">
        <v>2045</v>
      </c>
      <c r="Q88" s="219">
        <v>20113</v>
      </c>
      <c r="R88" s="219" t="s">
        <v>33</v>
      </c>
      <c r="S88" s="219" t="s">
        <v>1</v>
      </c>
      <c r="T88" s="219" t="s">
        <v>14</v>
      </c>
      <c r="U88" s="219" t="s">
        <v>1547</v>
      </c>
      <c r="V88" s="219" t="s">
        <v>37</v>
      </c>
      <c r="W88" s="219" t="s">
        <v>37</v>
      </c>
      <c r="X88" s="219" t="s">
        <v>2786</v>
      </c>
      <c r="Y88" s="219" t="s">
        <v>2787</v>
      </c>
      <c r="Z88" s="219" t="s">
        <v>2047</v>
      </c>
      <c r="AA88" s="219" t="s">
        <v>706</v>
      </c>
      <c r="AB88" s="219" t="s">
        <v>772</v>
      </c>
      <c r="AC88" s="219">
        <v>24876104</v>
      </c>
      <c r="AD88" s="219">
        <v>24846104</v>
      </c>
      <c r="AE88" s="219" t="s">
        <v>1720</v>
      </c>
      <c r="AF88" s="219" t="s">
        <v>2788</v>
      </c>
      <c r="AG88" s="219" t="s">
        <v>1898</v>
      </c>
      <c r="AH88" s="219" t="s">
        <v>2215</v>
      </c>
      <c r="AI88" s="219" t="s">
        <v>1087</v>
      </c>
      <c r="AJ88" s="219" t="s">
        <v>3101</v>
      </c>
      <c r="AK88" s="219" t="s">
        <v>3102</v>
      </c>
      <c r="AL88" s="219">
        <v>5</v>
      </c>
      <c r="AM88" s="219">
        <v>0</v>
      </c>
      <c r="AN88" s="219">
        <v>5</v>
      </c>
    </row>
    <row r="89" spans="1:40" x14ac:dyDescent="0.3">
      <c r="A89" s="226" t="str">
        <f>CONCATENATE(portada_F[[#This Row],[NIVEL]],".",portada_F[[#This Row],[CODINS]])</f>
        <v>2.00109</v>
      </c>
      <c r="B89" s="228" t="s">
        <v>2260</v>
      </c>
      <c r="C89" s="219" t="s">
        <v>329</v>
      </c>
      <c r="D89" s="219" t="s">
        <v>330</v>
      </c>
      <c r="E89" s="219" t="s">
        <v>884</v>
      </c>
      <c r="F89" s="219" t="s">
        <v>4</v>
      </c>
      <c r="G89" s="219" t="s">
        <v>36</v>
      </c>
      <c r="H89" s="219" t="s">
        <v>5</v>
      </c>
      <c r="I89" s="219" t="s">
        <v>10</v>
      </c>
      <c r="J89" s="219" t="s">
        <v>33</v>
      </c>
      <c r="K89" s="219" t="s">
        <v>2044</v>
      </c>
      <c r="L89" s="219" t="s">
        <v>2089</v>
      </c>
      <c r="M89" s="219" t="s">
        <v>31</v>
      </c>
      <c r="N89" s="219" t="s">
        <v>1807</v>
      </c>
      <c r="O89" s="219" t="s">
        <v>31</v>
      </c>
      <c r="P89" s="219" t="s">
        <v>2045</v>
      </c>
      <c r="Q89" s="219">
        <v>20601</v>
      </c>
      <c r="R89" s="219" t="s">
        <v>33</v>
      </c>
      <c r="S89" s="219" t="s">
        <v>6</v>
      </c>
      <c r="T89" s="219" t="s">
        <v>1</v>
      </c>
      <c r="U89" s="219" t="s">
        <v>1210</v>
      </c>
      <c r="V89" s="219" t="s">
        <v>37</v>
      </c>
      <c r="W89" s="219" t="s">
        <v>60</v>
      </c>
      <c r="X89" s="219" t="s">
        <v>60</v>
      </c>
      <c r="Y89" s="219" t="s">
        <v>60</v>
      </c>
      <c r="Z89" s="219" t="s">
        <v>2047</v>
      </c>
      <c r="AA89" s="219" t="s">
        <v>1902</v>
      </c>
      <c r="AB89" s="219" t="s">
        <v>910</v>
      </c>
      <c r="AC89" s="219">
        <v>24500044</v>
      </c>
      <c r="AD89" s="219">
        <v>24510853</v>
      </c>
      <c r="AE89" s="219" t="s">
        <v>1901</v>
      </c>
      <c r="AF89" s="219" t="s">
        <v>2261</v>
      </c>
      <c r="AG89" s="219" t="s">
        <v>1903</v>
      </c>
      <c r="AH89" s="219" t="s">
        <v>2262</v>
      </c>
      <c r="AI89" s="219" t="s">
        <v>991</v>
      </c>
      <c r="AJ89" s="219" t="s">
        <v>3103</v>
      </c>
      <c r="AK89" s="219" t="s">
        <v>3104</v>
      </c>
      <c r="AL89" s="219">
        <v>43</v>
      </c>
      <c r="AM89" s="219">
        <v>28</v>
      </c>
      <c r="AN89" s="219">
        <v>15</v>
      </c>
    </row>
    <row r="90" spans="1:40" x14ac:dyDescent="0.3">
      <c r="A90" s="289" t="str">
        <f>CONCATENATE(portada_F[[#This Row],[NIVEL]],".",portada_F[[#This Row],[CODINS]])</f>
        <v>2.00108</v>
      </c>
      <c r="B90" s="228" t="s">
        <v>2917</v>
      </c>
      <c r="C90" s="232" t="s">
        <v>2918</v>
      </c>
      <c r="D90" s="232" t="s">
        <v>2919</v>
      </c>
      <c r="E90" s="219" t="s">
        <v>2920</v>
      </c>
      <c r="F90" s="292" t="s">
        <v>4</v>
      </c>
      <c r="G90" s="292" t="s">
        <v>36</v>
      </c>
      <c r="H90" s="292" t="s">
        <v>4</v>
      </c>
      <c r="I90" s="292" t="s">
        <v>10</v>
      </c>
      <c r="J90" s="219" t="s">
        <v>33</v>
      </c>
      <c r="K90" s="219" t="s">
        <v>2044</v>
      </c>
      <c r="L90" s="231" t="s">
        <v>2089</v>
      </c>
      <c r="M90" s="292" t="s">
        <v>31</v>
      </c>
      <c r="N90" s="292" t="s">
        <v>1807</v>
      </c>
      <c r="O90" s="292" t="s">
        <v>33</v>
      </c>
      <c r="P90" s="292" t="s">
        <v>2172</v>
      </c>
      <c r="Q90" s="292">
        <v>21201</v>
      </c>
      <c r="R90" s="292" t="s">
        <v>33</v>
      </c>
      <c r="S90" s="292" t="s">
        <v>13</v>
      </c>
      <c r="T90" s="292" t="s">
        <v>1</v>
      </c>
      <c r="U90" s="292" t="s">
        <v>1240</v>
      </c>
      <c r="V90" s="292" t="s">
        <v>37</v>
      </c>
      <c r="W90" s="292" t="s">
        <v>2921</v>
      </c>
      <c r="X90" s="292" t="s">
        <v>2922</v>
      </c>
      <c r="Y90" s="292" t="s">
        <v>2923</v>
      </c>
      <c r="Z90" s="292" t="s">
        <v>2047</v>
      </c>
      <c r="AA90" s="292" t="s">
        <v>2924</v>
      </c>
      <c r="AB90" s="292" t="s">
        <v>2925</v>
      </c>
      <c r="AC90" s="292">
        <v>24544375</v>
      </c>
      <c r="AD90" s="292">
        <v>24544072</v>
      </c>
      <c r="AE90" s="292" t="s">
        <v>2927</v>
      </c>
      <c r="AF90" s="292" t="s">
        <v>2926</v>
      </c>
      <c r="AG90" s="292" t="s">
        <v>2928</v>
      </c>
      <c r="AH90" s="292" t="s">
        <v>2929</v>
      </c>
      <c r="AI90" s="232" t="s">
        <v>2930</v>
      </c>
      <c r="AJ90" s="232" t="s">
        <v>3105</v>
      </c>
      <c r="AK90" s="232" t="s">
        <v>2922</v>
      </c>
      <c r="AL90" s="231"/>
      <c r="AM90" s="231"/>
      <c r="AN90" s="231"/>
    </row>
    <row r="91" spans="1:40" x14ac:dyDescent="0.3">
      <c r="A91" s="226" t="str">
        <f>CONCATENATE(portada_F[[#This Row],[NIVEL]],".",portada_F[[#This Row],[CODINS]])</f>
        <v>2.00106</v>
      </c>
      <c r="B91" s="228" t="s">
        <v>2251</v>
      </c>
      <c r="C91" s="219" t="s">
        <v>323</v>
      </c>
      <c r="D91" s="219" t="s">
        <v>324</v>
      </c>
      <c r="E91" s="219" t="s">
        <v>325</v>
      </c>
      <c r="F91" s="219" t="s">
        <v>4</v>
      </c>
      <c r="G91" s="219" t="s">
        <v>36</v>
      </c>
      <c r="H91" s="219" t="s">
        <v>1</v>
      </c>
      <c r="I91" s="219" t="s">
        <v>10</v>
      </c>
      <c r="J91" s="219" t="s">
        <v>33</v>
      </c>
      <c r="K91" s="219" t="s">
        <v>2044</v>
      </c>
      <c r="L91" s="219" t="s">
        <v>153</v>
      </c>
      <c r="M91" s="219" t="s">
        <v>31</v>
      </c>
      <c r="N91" s="219" t="s">
        <v>1807</v>
      </c>
      <c r="O91" s="219" t="s">
        <v>31</v>
      </c>
      <c r="P91" s="219" t="s">
        <v>2045</v>
      </c>
      <c r="Q91" s="219">
        <v>20201</v>
      </c>
      <c r="R91" s="219" t="s">
        <v>33</v>
      </c>
      <c r="S91" s="219" t="s">
        <v>2</v>
      </c>
      <c r="T91" s="219" t="s">
        <v>1</v>
      </c>
      <c r="U91" s="219" t="s">
        <v>1182</v>
      </c>
      <c r="V91" s="219" t="s">
        <v>37</v>
      </c>
      <c r="W91" s="219" t="s">
        <v>38</v>
      </c>
      <c r="X91" s="219" t="s">
        <v>38</v>
      </c>
      <c r="Y91" s="219" t="s">
        <v>38</v>
      </c>
      <c r="Z91" s="219" t="s">
        <v>2047</v>
      </c>
      <c r="AA91" s="219" t="s">
        <v>2252</v>
      </c>
      <c r="AB91" s="219" t="s">
        <v>853</v>
      </c>
      <c r="AC91" s="219">
        <v>24455195</v>
      </c>
      <c r="AD91" s="219">
        <v>24455195</v>
      </c>
      <c r="AE91" s="219" t="s">
        <v>2253</v>
      </c>
      <c r="AF91" s="219" t="s">
        <v>2254</v>
      </c>
      <c r="AG91" s="219" t="s">
        <v>2255</v>
      </c>
      <c r="AH91" s="219" t="s">
        <v>2256</v>
      </c>
      <c r="AI91" s="219" t="s">
        <v>989</v>
      </c>
      <c r="AJ91" s="219" t="s">
        <v>3106</v>
      </c>
      <c r="AK91" s="219" t="s">
        <v>3107</v>
      </c>
      <c r="AL91" s="219">
        <v>12</v>
      </c>
      <c r="AM91" s="219">
        <v>0</v>
      </c>
      <c r="AN91" s="219">
        <v>12</v>
      </c>
    </row>
    <row r="92" spans="1:40" x14ac:dyDescent="0.3">
      <c r="A92" s="226" t="str">
        <f>CONCATENATE(portada_F[[#This Row],[NIVEL]],".",portada_F[[#This Row],[CODINS]])</f>
        <v>2.00110</v>
      </c>
      <c r="B92" s="228" t="s">
        <v>2263</v>
      </c>
      <c r="C92" s="219" t="s">
        <v>331</v>
      </c>
      <c r="D92" s="219" t="s">
        <v>332</v>
      </c>
      <c r="E92" s="219" t="s">
        <v>885</v>
      </c>
      <c r="F92" s="219" t="s">
        <v>4</v>
      </c>
      <c r="G92" s="219" t="s">
        <v>36</v>
      </c>
      <c r="H92" s="219" t="s">
        <v>6</v>
      </c>
      <c r="I92" s="219" t="s">
        <v>10</v>
      </c>
      <c r="J92" s="219" t="s">
        <v>33</v>
      </c>
      <c r="K92" s="219" t="s">
        <v>2044</v>
      </c>
      <c r="L92" s="219" t="s">
        <v>2089</v>
      </c>
      <c r="M92" s="219" t="s">
        <v>31</v>
      </c>
      <c r="N92" s="219" t="s">
        <v>1807</v>
      </c>
      <c r="O92" s="219" t="s">
        <v>31</v>
      </c>
      <c r="P92" s="219" t="s">
        <v>2045</v>
      </c>
      <c r="Q92" s="219">
        <v>20701</v>
      </c>
      <c r="R92" s="219" t="s">
        <v>33</v>
      </c>
      <c r="S92" s="219" t="s">
        <v>7</v>
      </c>
      <c r="T92" s="219" t="s">
        <v>1</v>
      </c>
      <c r="U92" s="219" t="s">
        <v>1216</v>
      </c>
      <c r="V92" s="219" t="s">
        <v>37</v>
      </c>
      <c r="W92" s="219" t="s">
        <v>65</v>
      </c>
      <c r="X92" s="219" t="s">
        <v>65</v>
      </c>
      <c r="Y92" s="219" t="s">
        <v>65</v>
      </c>
      <c r="Z92" s="219" t="s">
        <v>2047</v>
      </c>
      <c r="AA92" s="219" t="s">
        <v>2264</v>
      </c>
      <c r="AB92" s="219" t="s">
        <v>854</v>
      </c>
      <c r="AC92" s="219">
        <v>24533686</v>
      </c>
      <c r="AD92" s="219">
        <v>24533686</v>
      </c>
      <c r="AE92" s="219" t="s">
        <v>1702</v>
      </c>
      <c r="AF92" s="219" t="s">
        <v>2265</v>
      </c>
      <c r="AG92" s="219" t="s">
        <v>2266</v>
      </c>
      <c r="AH92" s="219" t="s">
        <v>2267</v>
      </c>
      <c r="AI92" s="219" t="s">
        <v>992</v>
      </c>
      <c r="AJ92" s="219" t="s">
        <v>3108</v>
      </c>
      <c r="AK92" s="219" t="s">
        <v>3109</v>
      </c>
      <c r="AL92" s="219">
        <v>11</v>
      </c>
      <c r="AM92" s="219">
        <v>7</v>
      </c>
      <c r="AN92" s="219">
        <v>4</v>
      </c>
    </row>
    <row r="93" spans="1:40" x14ac:dyDescent="0.3">
      <c r="A93" s="226" t="str">
        <f>CONCATENATE(portada_F[[#This Row],[NIVEL]],".",portada_F[[#This Row],[CODINS]])</f>
        <v>2.00254</v>
      </c>
      <c r="B93" s="228" t="s">
        <v>2512</v>
      </c>
      <c r="C93" s="219" t="s">
        <v>493</v>
      </c>
      <c r="D93" s="219" t="s">
        <v>494</v>
      </c>
      <c r="E93" s="219" t="s">
        <v>495</v>
      </c>
      <c r="F93" s="219" t="s">
        <v>4</v>
      </c>
      <c r="G93" s="219" t="s">
        <v>36</v>
      </c>
      <c r="H93" s="219" t="s">
        <v>7</v>
      </c>
      <c r="I93" s="219" t="s">
        <v>10</v>
      </c>
      <c r="J93" s="219" t="s">
        <v>33</v>
      </c>
      <c r="K93" s="219" t="s">
        <v>2044</v>
      </c>
      <c r="L93" s="219" t="s">
        <v>2065</v>
      </c>
      <c r="M93" s="219" t="s">
        <v>31</v>
      </c>
      <c r="N93" s="219" t="s">
        <v>1807</v>
      </c>
      <c r="O93" s="219" t="s">
        <v>31</v>
      </c>
      <c r="P93" s="219" t="s">
        <v>2045</v>
      </c>
      <c r="Q93" s="219">
        <v>21101</v>
      </c>
      <c r="R93" s="219" t="s">
        <v>33</v>
      </c>
      <c r="S93" s="219" t="s">
        <v>196</v>
      </c>
      <c r="T93" s="219" t="s">
        <v>1</v>
      </c>
      <c r="U93" s="219" t="s">
        <v>1236</v>
      </c>
      <c r="V93" s="219" t="s">
        <v>37</v>
      </c>
      <c r="W93" s="219" t="s">
        <v>66</v>
      </c>
      <c r="X93" s="219" t="s">
        <v>66</v>
      </c>
      <c r="Y93" s="219" t="s">
        <v>66</v>
      </c>
      <c r="Z93" s="219" t="s">
        <v>2047</v>
      </c>
      <c r="AA93" s="219" t="s">
        <v>2513</v>
      </c>
      <c r="AB93" s="219" t="s">
        <v>855</v>
      </c>
      <c r="AC93" s="219">
        <v>24633145</v>
      </c>
      <c r="AD93" s="219">
        <v>24633145</v>
      </c>
      <c r="AE93" s="219" t="s">
        <v>1707</v>
      </c>
      <c r="AF93" s="219" t="s">
        <v>2514</v>
      </c>
      <c r="AG93" s="219" t="s">
        <v>2515</v>
      </c>
      <c r="AH93" s="219" t="s">
        <v>2516</v>
      </c>
      <c r="AI93" s="219" t="s">
        <v>1035</v>
      </c>
      <c r="AJ93" s="219" t="s">
        <v>3110</v>
      </c>
      <c r="AK93" s="219" t="s">
        <v>3111</v>
      </c>
      <c r="AL93" s="219">
        <v>12</v>
      </c>
      <c r="AM93" s="219">
        <v>12</v>
      </c>
      <c r="AN93" s="219">
        <v>0</v>
      </c>
    </row>
    <row r="94" spans="1:40" x14ac:dyDescent="0.3">
      <c r="A94" s="226" t="str">
        <f>CONCATENATE(portada_F[[#This Row],[NIVEL]],".",portada_F[[#This Row],[CODINS]])</f>
        <v>2.00390</v>
      </c>
      <c r="B94" s="228" t="s">
        <v>2700</v>
      </c>
      <c r="C94" s="219" t="s">
        <v>642</v>
      </c>
      <c r="D94" s="219" t="s">
        <v>643</v>
      </c>
      <c r="E94" s="219" t="s">
        <v>644</v>
      </c>
      <c r="F94" s="219" t="s">
        <v>4</v>
      </c>
      <c r="G94" s="219" t="s">
        <v>36</v>
      </c>
      <c r="H94" s="219" t="s">
        <v>9</v>
      </c>
      <c r="I94" s="219" t="s">
        <v>10</v>
      </c>
      <c r="J94" s="219" t="s">
        <v>33</v>
      </c>
      <c r="K94" s="219" t="s">
        <v>2044</v>
      </c>
      <c r="L94" s="219" t="s">
        <v>2065</v>
      </c>
      <c r="M94" s="219" t="s">
        <v>31</v>
      </c>
      <c r="N94" s="219" t="s">
        <v>1807</v>
      </c>
      <c r="O94" s="219" t="s">
        <v>31</v>
      </c>
      <c r="P94" s="219" t="s">
        <v>2045</v>
      </c>
      <c r="Q94" s="219">
        <v>20601</v>
      </c>
      <c r="R94" s="219" t="s">
        <v>33</v>
      </c>
      <c r="S94" s="219" t="s">
        <v>6</v>
      </c>
      <c r="T94" s="219" t="s">
        <v>1</v>
      </c>
      <c r="U94" s="219" t="s">
        <v>1210</v>
      </c>
      <c r="V94" s="219" t="s">
        <v>37</v>
      </c>
      <c r="W94" s="219" t="s">
        <v>60</v>
      </c>
      <c r="X94" s="219" t="s">
        <v>60</v>
      </c>
      <c r="Y94" s="219" t="s">
        <v>645</v>
      </c>
      <c r="Z94" s="219" t="s">
        <v>2047</v>
      </c>
      <c r="AA94" s="219" t="s">
        <v>2701</v>
      </c>
      <c r="AB94" s="219" t="s">
        <v>856</v>
      </c>
      <c r="AC94" s="219">
        <v>40809678</v>
      </c>
      <c r="AD94" s="219">
        <v>40809678</v>
      </c>
      <c r="AE94" s="219" t="s">
        <v>957</v>
      </c>
      <c r="AF94" s="219" t="s">
        <v>2702</v>
      </c>
      <c r="AG94" s="219" t="s">
        <v>1977</v>
      </c>
      <c r="AH94" s="219" t="s">
        <v>2703</v>
      </c>
      <c r="AI94" s="219" t="s">
        <v>1069</v>
      </c>
      <c r="AJ94" s="219" t="s">
        <v>3112</v>
      </c>
      <c r="AK94" s="219" t="s">
        <v>3113</v>
      </c>
      <c r="AL94" s="219">
        <v>8</v>
      </c>
      <c r="AM94" s="219">
        <v>8</v>
      </c>
      <c r="AN94" s="219">
        <v>0</v>
      </c>
    </row>
    <row r="95" spans="1:40" x14ac:dyDescent="0.3">
      <c r="A95" s="226" t="str">
        <f>CONCATENATE(portada_F[[#This Row],[NIVEL]],".",portada_F[[#This Row],[CODINS]])</f>
        <v>2.00112</v>
      </c>
      <c r="B95" s="228" t="s">
        <v>2268</v>
      </c>
      <c r="C95" s="219" t="s">
        <v>333</v>
      </c>
      <c r="D95" s="219" t="s">
        <v>334</v>
      </c>
      <c r="E95" s="219" t="s">
        <v>335</v>
      </c>
      <c r="F95" s="219" t="s">
        <v>166</v>
      </c>
      <c r="G95" s="219" t="s">
        <v>49</v>
      </c>
      <c r="H95" s="219" t="s">
        <v>244</v>
      </c>
      <c r="I95" s="219" t="s">
        <v>11</v>
      </c>
      <c r="J95" s="219" t="s">
        <v>33</v>
      </c>
      <c r="K95" s="219" t="s">
        <v>2044</v>
      </c>
      <c r="L95" s="219" t="s">
        <v>153</v>
      </c>
      <c r="M95" s="219" t="s">
        <v>31</v>
      </c>
      <c r="N95" s="219" t="s">
        <v>1807</v>
      </c>
      <c r="O95" s="219" t="s">
        <v>31</v>
      </c>
      <c r="P95" s="219" t="s">
        <v>2045</v>
      </c>
      <c r="Q95" s="219">
        <v>21001</v>
      </c>
      <c r="R95" s="219" t="s">
        <v>33</v>
      </c>
      <c r="S95" s="219" t="s">
        <v>11</v>
      </c>
      <c r="T95" s="219" t="s">
        <v>1</v>
      </c>
      <c r="U95" s="219" t="s">
        <v>1231</v>
      </c>
      <c r="V95" s="219" t="s">
        <v>37</v>
      </c>
      <c r="W95" s="219" t="s">
        <v>49</v>
      </c>
      <c r="X95" s="219" t="s">
        <v>2269</v>
      </c>
      <c r="Y95" s="219" t="s">
        <v>336</v>
      </c>
      <c r="Z95" s="219" t="s">
        <v>2270</v>
      </c>
      <c r="AA95" s="219" t="s">
        <v>1905</v>
      </c>
      <c r="AB95" s="219" t="s">
        <v>945</v>
      </c>
      <c r="AC95" s="219">
        <v>24600385</v>
      </c>
      <c r="AD95" s="219">
        <v>24600385</v>
      </c>
      <c r="AE95" s="219" t="s">
        <v>1904</v>
      </c>
      <c r="AF95" s="219" t="s">
        <v>2271</v>
      </c>
      <c r="AG95" s="219" t="s">
        <v>1906</v>
      </c>
      <c r="AH95" s="219" t="s">
        <v>2272</v>
      </c>
      <c r="AI95" s="219" t="s">
        <v>993</v>
      </c>
      <c r="AJ95" s="219" t="s">
        <v>3114</v>
      </c>
      <c r="AK95" s="219" t="s">
        <v>3115</v>
      </c>
      <c r="AL95" s="219">
        <v>8</v>
      </c>
      <c r="AM95" s="219">
        <v>0</v>
      </c>
      <c r="AN95" s="219">
        <v>8</v>
      </c>
    </row>
    <row r="96" spans="1:40" x14ac:dyDescent="0.3">
      <c r="A96" s="226" t="str">
        <f>CONCATENATE(portada_F[[#This Row],[NIVEL]],".",portada_F[[#This Row],[CODINS]])</f>
        <v>2.00114</v>
      </c>
      <c r="B96" s="228" t="s">
        <v>2273</v>
      </c>
      <c r="C96" s="219" t="s">
        <v>337</v>
      </c>
      <c r="D96" s="219" t="s">
        <v>338</v>
      </c>
      <c r="E96" s="219" t="s">
        <v>339</v>
      </c>
      <c r="F96" s="219" t="s">
        <v>166</v>
      </c>
      <c r="G96" s="219" t="s">
        <v>49</v>
      </c>
      <c r="H96" s="219" t="s">
        <v>4</v>
      </c>
      <c r="I96" s="219" t="s">
        <v>11</v>
      </c>
      <c r="J96" s="219" t="s">
        <v>33</v>
      </c>
      <c r="K96" s="219" t="s">
        <v>2044</v>
      </c>
      <c r="L96" s="219" t="s">
        <v>2089</v>
      </c>
      <c r="M96" s="219" t="s">
        <v>31</v>
      </c>
      <c r="N96" s="219" t="s">
        <v>1807</v>
      </c>
      <c r="O96" s="219" t="s">
        <v>33</v>
      </c>
      <c r="P96" s="219" t="s">
        <v>2172</v>
      </c>
      <c r="Q96" s="219">
        <v>21004</v>
      </c>
      <c r="R96" s="219" t="s">
        <v>33</v>
      </c>
      <c r="S96" s="219" t="s">
        <v>11</v>
      </c>
      <c r="T96" s="219" t="s">
        <v>4</v>
      </c>
      <c r="U96" s="219" t="s">
        <v>2274</v>
      </c>
      <c r="V96" s="219" t="s">
        <v>37</v>
      </c>
      <c r="W96" s="219" t="s">
        <v>49</v>
      </c>
      <c r="X96" s="219" t="s">
        <v>340</v>
      </c>
      <c r="Y96" s="219" t="s">
        <v>340</v>
      </c>
      <c r="Z96" s="219" t="s">
        <v>2270</v>
      </c>
      <c r="AA96" s="219" t="s">
        <v>341</v>
      </c>
      <c r="AB96" s="219" t="s">
        <v>773</v>
      </c>
      <c r="AC96" s="219">
        <v>24744076</v>
      </c>
      <c r="AD96" s="219">
        <v>24744076</v>
      </c>
      <c r="AE96" s="219" t="s">
        <v>2275</v>
      </c>
      <c r="AF96" s="219" t="s">
        <v>2276</v>
      </c>
      <c r="AG96" s="219" t="s">
        <v>1907</v>
      </c>
      <c r="AH96" s="219" t="s">
        <v>2277</v>
      </c>
      <c r="AI96" s="219" t="s">
        <v>994</v>
      </c>
      <c r="AJ96" s="219" t="s">
        <v>3116</v>
      </c>
      <c r="AK96" s="219" t="s">
        <v>3117</v>
      </c>
      <c r="AL96" s="219">
        <v>18</v>
      </c>
      <c r="AM96" s="219">
        <v>14</v>
      </c>
      <c r="AN96" s="219">
        <v>4</v>
      </c>
    </row>
    <row r="97" spans="1:40" x14ac:dyDescent="0.3">
      <c r="A97" s="226" t="str">
        <f>CONCATENATE(portada_F[[#This Row],[NIVEL]],".",portada_F[[#This Row],[CODINS]])</f>
        <v>2.00116</v>
      </c>
      <c r="B97" s="228" t="s">
        <v>2278</v>
      </c>
      <c r="C97" s="219" t="s">
        <v>342</v>
      </c>
      <c r="D97" s="219" t="s">
        <v>343</v>
      </c>
      <c r="E97" s="219" t="s">
        <v>344</v>
      </c>
      <c r="F97" s="229" t="s">
        <v>1991</v>
      </c>
      <c r="G97" s="230" t="s">
        <v>1687</v>
      </c>
      <c r="H97" s="230" t="s">
        <v>10</v>
      </c>
      <c r="I97" s="229" t="s">
        <v>196</v>
      </c>
      <c r="J97" s="219" t="s">
        <v>33</v>
      </c>
      <c r="K97" s="219" t="s">
        <v>2044</v>
      </c>
      <c r="L97" s="219" t="s">
        <v>2089</v>
      </c>
      <c r="M97" s="219" t="s">
        <v>31</v>
      </c>
      <c r="N97" s="219" t="s">
        <v>1807</v>
      </c>
      <c r="O97" s="219" t="s">
        <v>33</v>
      </c>
      <c r="P97" s="219" t="s">
        <v>2172</v>
      </c>
      <c r="Q97" s="219">
        <v>21401</v>
      </c>
      <c r="R97" s="219" t="s">
        <v>33</v>
      </c>
      <c r="S97" s="219" t="s">
        <v>244</v>
      </c>
      <c r="T97" s="219" t="s">
        <v>1</v>
      </c>
      <c r="U97" s="219" t="s">
        <v>1595</v>
      </c>
      <c r="V97" s="219" t="s">
        <v>37</v>
      </c>
      <c r="W97" s="219" t="s">
        <v>345</v>
      </c>
      <c r="X97" s="219" t="s">
        <v>345</v>
      </c>
      <c r="Y97" s="219" t="s">
        <v>345</v>
      </c>
      <c r="Z97" s="219" t="s">
        <v>2270</v>
      </c>
      <c r="AA97" s="219" t="s">
        <v>1816</v>
      </c>
      <c r="AB97" s="219" t="s">
        <v>911</v>
      </c>
      <c r="AC97" s="219">
        <v>24711678</v>
      </c>
      <c r="AD97" s="219">
        <v>24711678</v>
      </c>
      <c r="AE97" s="219" t="s">
        <v>2280</v>
      </c>
      <c r="AF97" s="219" t="s">
        <v>2279</v>
      </c>
      <c r="AG97" s="219" t="s">
        <v>2281</v>
      </c>
      <c r="AH97" s="219" t="s">
        <v>2282</v>
      </c>
      <c r="AI97" s="219" t="s">
        <v>995</v>
      </c>
      <c r="AJ97" s="219" t="s">
        <v>3118</v>
      </c>
      <c r="AK97" s="219" t="s">
        <v>3119</v>
      </c>
      <c r="AL97" s="219">
        <v>18</v>
      </c>
      <c r="AM97" s="219">
        <v>10</v>
      </c>
      <c r="AN97" s="219">
        <v>8</v>
      </c>
    </row>
    <row r="98" spans="1:40" x14ac:dyDescent="0.3">
      <c r="A98" s="226" t="str">
        <f>CONCATENATE(portada_F[[#This Row],[NIVEL]],".",portada_F[[#This Row],[CODINS]])</f>
        <v>2.00338</v>
      </c>
      <c r="B98" s="228" t="s">
        <v>2645</v>
      </c>
      <c r="C98" s="219" t="s">
        <v>590</v>
      </c>
      <c r="D98" s="219" t="s">
        <v>591</v>
      </c>
      <c r="E98" s="219" t="s">
        <v>592</v>
      </c>
      <c r="F98" s="219" t="s">
        <v>166</v>
      </c>
      <c r="G98" s="219" t="s">
        <v>49</v>
      </c>
      <c r="H98" s="219" t="s">
        <v>3</v>
      </c>
      <c r="I98" s="219" t="s">
        <v>11</v>
      </c>
      <c r="J98" s="219" t="s">
        <v>33</v>
      </c>
      <c r="K98" s="219" t="s">
        <v>2044</v>
      </c>
      <c r="L98" s="219" t="s">
        <v>153</v>
      </c>
      <c r="M98" s="219" t="s">
        <v>31</v>
      </c>
      <c r="N98" s="219" t="s">
        <v>1807</v>
      </c>
      <c r="O98" s="219" t="s">
        <v>31</v>
      </c>
      <c r="P98" s="219" t="s">
        <v>2045</v>
      </c>
      <c r="Q98" s="219">
        <v>21001</v>
      </c>
      <c r="R98" s="219" t="s">
        <v>33</v>
      </c>
      <c r="S98" s="219" t="s">
        <v>11</v>
      </c>
      <c r="T98" s="219" t="s">
        <v>1</v>
      </c>
      <c r="U98" s="219" t="s">
        <v>1231</v>
      </c>
      <c r="V98" s="219" t="s">
        <v>37</v>
      </c>
      <c r="W98" s="219" t="s">
        <v>49</v>
      </c>
      <c r="X98" s="219" t="s">
        <v>2269</v>
      </c>
      <c r="Y98" s="219" t="s">
        <v>593</v>
      </c>
      <c r="Z98" s="219" t="s">
        <v>2270</v>
      </c>
      <c r="AA98" s="219" t="s">
        <v>2646</v>
      </c>
      <c r="AB98" s="219" t="s">
        <v>857</v>
      </c>
      <c r="AC98" s="219">
        <v>24603972</v>
      </c>
      <c r="AD98" s="219">
        <v>24603972</v>
      </c>
      <c r="AE98" s="219" t="s">
        <v>1969</v>
      </c>
      <c r="AF98" s="219" t="s">
        <v>2647</v>
      </c>
      <c r="AG98" s="219" t="s">
        <v>1970</v>
      </c>
      <c r="AH98" s="219" t="s">
        <v>2648</v>
      </c>
      <c r="AI98" s="219" t="s">
        <v>1058</v>
      </c>
      <c r="AJ98" s="219" t="s">
        <v>3120</v>
      </c>
      <c r="AK98" s="219" t="s">
        <v>593</v>
      </c>
      <c r="AL98" s="219">
        <v>6</v>
      </c>
      <c r="AM98" s="219">
        <v>0</v>
      </c>
      <c r="AN98" s="219">
        <v>6</v>
      </c>
    </row>
    <row r="99" spans="1:40" x14ac:dyDescent="0.3">
      <c r="A99" s="226" t="str">
        <f>CONCATENATE(portada_F[[#This Row],[NIVEL]],".",portada_F[[#This Row],[CODINS]])</f>
        <v>2.00429</v>
      </c>
      <c r="B99" s="228" t="s">
        <v>2732</v>
      </c>
      <c r="C99" s="219" t="s">
        <v>671</v>
      </c>
      <c r="D99" s="219" t="s">
        <v>672</v>
      </c>
      <c r="E99" s="219" t="s">
        <v>348</v>
      </c>
      <c r="F99" s="219" t="s">
        <v>166</v>
      </c>
      <c r="G99" s="219" t="s">
        <v>49</v>
      </c>
      <c r="H99" s="219" t="s">
        <v>6</v>
      </c>
      <c r="I99" s="219" t="s">
        <v>11</v>
      </c>
      <c r="J99" s="219" t="s">
        <v>33</v>
      </c>
      <c r="K99" s="219" t="s">
        <v>2044</v>
      </c>
      <c r="L99" s="219" t="s">
        <v>153</v>
      </c>
      <c r="M99" s="219" t="s">
        <v>31</v>
      </c>
      <c r="N99" s="219" t="s">
        <v>1807</v>
      </c>
      <c r="O99" s="219" t="s">
        <v>31</v>
      </c>
      <c r="P99" s="219" t="s">
        <v>2045</v>
      </c>
      <c r="Q99" s="219">
        <v>21007</v>
      </c>
      <c r="R99" s="219" t="s">
        <v>33</v>
      </c>
      <c r="S99" s="219" t="s">
        <v>11</v>
      </c>
      <c r="T99" s="219" t="s">
        <v>7</v>
      </c>
      <c r="U99" s="219" t="s">
        <v>1746</v>
      </c>
      <c r="V99" s="219" t="s">
        <v>37</v>
      </c>
      <c r="W99" s="219" t="s">
        <v>49</v>
      </c>
      <c r="X99" s="219" t="s">
        <v>2733</v>
      </c>
      <c r="Y99" s="219" t="s">
        <v>349</v>
      </c>
      <c r="Z99" s="219" t="s">
        <v>2270</v>
      </c>
      <c r="AA99" s="219" t="s">
        <v>2734</v>
      </c>
      <c r="AB99" s="219" t="s">
        <v>774</v>
      </c>
      <c r="AC99" s="219">
        <v>24691724</v>
      </c>
      <c r="AD99" s="219">
        <v>24691724</v>
      </c>
      <c r="AE99" s="219" t="s">
        <v>2736</v>
      </c>
      <c r="AF99" s="219" t="s">
        <v>2735</v>
      </c>
      <c r="AG99" s="219" t="s">
        <v>1982</v>
      </c>
      <c r="AH99" s="219" t="s">
        <v>2737</v>
      </c>
      <c r="AI99" s="219" t="s">
        <v>1076</v>
      </c>
      <c r="AJ99" s="219" t="s">
        <v>3121</v>
      </c>
      <c r="AK99" s="219" t="s">
        <v>349</v>
      </c>
      <c r="AL99" s="219">
        <v>6</v>
      </c>
      <c r="AM99" s="219">
        <v>0</v>
      </c>
      <c r="AN99" s="219">
        <v>6</v>
      </c>
    </row>
    <row r="100" spans="1:40" x14ac:dyDescent="0.3">
      <c r="A100" s="226" t="str">
        <f>CONCATENATE(portada_F[[#This Row],[NIVEL]],".",portada_F[[#This Row],[CODINS]])</f>
        <v>2.00430</v>
      </c>
      <c r="B100" s="228" t="s">
        <v>2738</v>
      </c>
      <c r="C100" s="219" t="s">
        <v>673</v>
      </c>
      <c r="D100" s="219" t="s">
        <v>674</v>
      </c>
      <c r="E100" s="219" t="s">
        <v>675</v>
      </c>
      <c r="F100" s="219" t="s">
        <v>166</v>
      </c>
      <c r="G100" s="219" t="s">
        <v>49</v>
      </c>
      <c r="H100" s="219" t="s">
        <v>7</v>
      </c>
      <c r="I100" s="219" t="s">
        <v>11</v>
      </c>
      <c r="J100" s="219" t="s">
        <v>33</v>
      </c>
      <c r="K100" s="219" t="s">
        <v>2044</v>
      </c>
      <c r="L100" s="219" t="s">
        <v>2089</v>
      </c>
      <c r="M100" s="219" t="s">
        <v>31</v>
      </c>
      <c r="N100" s="219" t="s">
        <v>1807</v>
      </c>
      <c r="O100" s="219" t="s">
        <v>33</v>
      </c>
      <c r="P100" s="219" t="s">
        <v>2172</v>
      </c>
      <c r="Q100" s="219">
        <v>21011</v>
      </c>
      <c r="R100" s="219" t="s">
        <v>33</v>
      </c>
      <c r="S100" s="219" t="s">
        <v>11</v>
      </c>
      <c r="T100" s="219" t="s">
        <v>196</v>
      </c>
      <c r="U100" s="219" t="s">
        <v>1541</v>
      </c>
      <c r="V100" s="219" t="s">
        <v>37</v>
      </c>
      <c r="W100" s="219" t="s">
        <v>49</v>
      </c>
      <c r="X100" s="219" t="s">
        <v>2739</v>
      </c>
      <c r="Y100" s="219" t="s">
        <v>676</v>
      </c>
      <c r="Z100" s="219" t="s">
        <v>2270</v>
      </c>
      <c r="AA100" s="219" t="s">
        <v>2740</v>
      </c>
      <c r="AB100" s="219" t="s">
        <v>775</v>
      </c>
      <c r="AC100" s="219">
        <v>24695305</v>
      </c>
      <c r="AD100" s="219">
        <v>24695049</v>
      </c>
      <c r="AE100" s="219" t="s">
        <v>1715</v>
      </c>
      <c r="AF100" s="219" t="s">
        <v>2741</v>
      </c>
      <c r="AG100" s="219" t="s">
        <v>1983</v>
      </c>
      <c r="AH100" s="219" t="s">
        <v>2742</v>
      </c>
      <c r="AI100" s="219" t="s">
        <v>1077</v>
      </c>
      <c r="AJ100" s="219" t="s">
        <v>3122</v>
      </c>
      <c r="AK100" s="219" t="s">
        <v>3123</v>
      </c>
      <c r="AL100" s="219">
        <v>21</v>
      </c>
      <c r="AM100" s="219">
        <v>15</v>
      </c>
      <c r="AN100" s="219">
        <v>6</v>
      </c>
    </row>
    <row r="101" spans="1:40" x14ac:dyDescent="0.3">
      <c r="A101" s="226" t="str">
        <f>CONCATENATE(portada_F[[#This Row],[NIVEL]],".",portada_F[[#This Row],[CODINS]])</f>
        <v>2.00372</v>
      </c>
      <c r="B101" s="228" t="s">
        <v>2680</v>
      </c>
      <c r="C101" s="219" t="s">
        <v>625</v>
      </c>
      <c r="D101" s="219" t="s">
        <v>626</v>
      </c>
      <c r="E101" s="219" t="s">
        <v>627</v>
      </c>
      <c r="F101" s="219" t="s">
        <v>166</v>
      </c>
      <c r="G101" s="219" t="s">
        <v>49</v>
      </c>
      <c r="H101" s="219" t="s">
        <v>5</v>
      </c>
      <c r="I101" s="219" t="s">
        <v>11</v>
      </c>
      <c r="J101" s="219" t="s">
        <v>33</v>
      </c>
      <c r="K101" s="219" t="s">
        <v>2044</v>
      </c>
      <c r="L101" s="219" t="s">
        <v>153</v>
      </c>
      <c r="M101" s="219" t="s">
        <v>31</v>
      </c>
      <c r="N101" s="219" t="s">
        <v>1807</v>
      </c>
      <c r="O101" s="219" t="s">
        <v>33</v>
      </c>
      <c r="P101" s="219" t="s">
        <v>2172</v>
      </c>
      <c r="Q101" s="219">
        <v>21006</v>
      </c>
      <c r="R101" s="219" t="s">
        <v>33</v>
      </c>
      <c r="S101" s="219" t="s">
        <v>11</v>
      </c>
      <c r="T101" s="219" t="s">
        <v>6</v>
      </c>
      <c r="U101" s="219" t="s">
        <v>1479</v>
      </c>
      <c r="V101" s="219" t="s">
        <v>37</v>
      </c>
      <c r="W101" s="219" t="s">
        <v>49</v>
      </c>
      <c r="X101" s="219" t="s">
        <v>628</v>
      </c>
      <c r="Y101" s="219" t="s">
        <v>628</v>
      </c>
      <c r="Z101" s="219" t="s">
        <v>2270</v>
      </c>
      <c r="AA101" s="219" t="s">
        <v>1974</v>
      </c>
      <c r="AB101" s="219" t="s">
        <v>1973</v>
      </c>
      <c r="AC101" s="219">
        <v>24733078</v>
      </c>
      <c r="AD101" s="219">
        <v>24734026</v>
      </c>
      <c r="AE101" s="219" t="s">
        <v>2681</v>
      </c>
      <c r="AF101" s="219" t="s">
        <v>2682</v>
      </c>
      <c r="AG101" s="219" t="s">
        <v>1975</v>
      </c>
      <c r="AH101" s="219" t="s">
        <v>2683</v>
      </c>
      <c r="AI101" s="219" t="s">
        <v>1065</v>
      </c>
      <c r="AJ101" s="219" t="s">
        <v>3124</v>
      </c>
      <c r="AK101" s="219" t="s">
        <v>3125</v>
      </c>
      <c r="AL101" s="219">
        <v>8</v>
      </c>
      <c r="AM101" s="219">
        <v>0</v>
      </c>
      <c r="AN101" s="219">
        <v>8</v>
      </c>
    </row>
    <row r="102" spans="1:40" x14ac:dyDescent="0.3">
      <c r="A102" s="226" t="str">
        <f>CONCATENATE(portada_F[[#This Row],[NIVEL]],".",portada_F[[#This Row],[CODINS]])</f>
        <v>2.00119</v>
      </c>
      <c r="B102" s="228" t="s">
        <v>2283</v>
      </c>
      <c r="C102" s="219" t="s">
        <v>346</v>
      </c>
      <c r="D102" s="219" t="s">
        <v>347</v>
      </c>
      <c r="E102" s="219" t="s">
        <v>348</v>
      </c>
      <c r="F102" s="219" t="s">
        <v>5</v>
      </c>
      <c r="G102" s="219" t="s">
        <v>51</v>
      </c>
      <c r="H102" s="219" t="s">
        <v>1</v>
      </c>
      <c r="I102" s="219" t="s">
        <v>13</v>
      </c>
      <c r="J102" s="219" t="s">
        <v>33</v>
      </c>
      <c r="K102" s="219" t="s">
        <v>2044</v>
      </c>
      <c r="L102" s="219" t="s">
        <v>153</v>
      </c>
      <c r="M102" s="219" t="s">
        <v>31</v>
      </c>
      <c r="N102" s="219" t="s">
        <v>1807</v>
      </c>
      <c r="O102" s="219" t="s">
        <v>31</v>
      </c>
      <c r="P102" s="219" t="s">
        <v>2045</v>
      </c>
      <c r="Q102" s="219">
        <v>30101</v>
      </c>
      <c r="R102" s="219" t="s">
        <v>35</v>
      </c>
      <c r="S102" s="219" t="s">
        <v>1</v>
      </c>
      <c r="T102" s="219" t="s">
        <v>1</v>
      </c>
      <c r="U102" s="219" t="s">
        <v>1176</v>
      </c>
      <c r="V102" s="219" t="s">
        <v>51</v>
      </c>
      <c r="W102" s="219" t="s">
        <v>51</v>
      </c>
      <c r="X102" s="219" t="s">
        <v>2284</v>
      </c>
      <c r="Y102" s="219" t="s">
        <v>349</v>
      </c>
      <c r="Z102" s="219" t="s">
        <v>2047</v>
      </c>
      <c r="AA102" s="219" t="s">
        <v>2285</v>
      </c>
      <c r="AB102" s="219" t="s">
        <v>1648</v>
      </c>
      <c r="AC102" s="219">
        <v>25514079</v>
      </c>
      <c r="AD102" s="219">
        <v>25514079</v>
      </c>
      <c r="AE102" s="219" t="s">
        <v>1908</v>
      </c>
      <c r="AF102" s="219" t="s">
        <v>2286</v>
      </c>
      <c r="AG102" s="219" t="s">
        <v>1909</v>
      </c>
      <c r="AH102" s="219" t="s">
        <v>2287</v>
      </c>
      <c r="AI102" s="219" t="s">
        <v>996</v>
      </c>
      <c r="AJ102" s="219" t="s">
        <v>3126</v>
      </c>
      <c r="AK102" s="219" t="s">
        <v>349</v>
      </c>
      <c r="AL102" s="219">
        <v>10</v>
      </c>
      <c r="AM102" s="219">
        <v>0</v>
      </c>
      <c r="AN102" s="219">
        <v>10</v>
      </c>
    </row>
    <row r="103" spans="1:40" x14ac:dyDescent="0.3">
      <c r="A103" s="226" t="str">
        <f>CONCATENATE(portada_F[[#This Row],[NIVEL]],".",portada_F[[#This Row],[CODINS]])</f>
        <v>2.00551</v>
      </c>
      <c r="B103" s="228" t="s">
        <v>2822</v>
      </c>
      <c r="C103" s="219" t="s">
        <v>728</v>
      </c>
      <c r="D103" s="219" t="s">
        <v>729</v>
      </c>
      <c r="E103" s="219" t="s">
        <v>730</v>
      </c>
      <c r="F103" s="219" t="s">
        <v>5</v>
      </c>
      <c r="G103" s="219" t="s">
        <v>51</v>
      </c>
      <c r="H103" s="219" t="s">
        <v>6</v>
      </c>
      <c r="I103" s="219" t="s">
        <v>13</v>
      </c>
      <c r="J103" s="219" t="s">
        <v>33</v>
      </c>
      <c r="K103" s="219" t="s">
        <v>2044</v>
      </c>
      <c r="L103" s="219" t="s">
        <v>153</v>
      </c>
      <c r="M103" s="219" t="s">
        <v>31</v>
      </c>
      <c r="N103" s="219" t="s">
        <v>1807</v>
      </c>
      <c r="O103" s="219" t="s">
        <v>31</v>
      </c>
      <c r="P103" s="219" t="s">
        <v>2045</v>
      </c>
      <c r="Q103" s="219">
        <v>30301</v>
      </c>
      <c r="R103" s="219" t="s">
        <v>35</v>
      </c>
      <c r="S103" s="219" t="s">
        <v>3</v>
      </c>
      <c r="T103" s="219" t="s">
        <v>1</v>
      </c>
      <c r="U103" s="219" t="s">
        <v>1190</v>
      </c>
      <c r="V103" s="219" t="s">
        <v>51</v>
      </c>
      <c r="W103" s="219" t="s">
        <v>2790</v>
      </c>
      <c r="X103" s="219" t="s">
        <v>731</v>
      </c>
      <c r="Y103" s="219" t="s">
        <v>731</v>
      </c>
      <c r="Z103" s="219" t="s">
        <v>2047</v>
      </c>
      <c r="AA103" s="219" t="s">
        <v>2823</v>
      </c>
      <c r="AB103" s="219" t="s">
        <v>924</v>
      </c>
      <c r="AC103" s="219">
        <v>22795421</v>
      </c>
      <c r="AD103" s="219">
        <v>22795421</v>
      </c>
      <c r="AE103" s="219" t="s">
        <v>2824</v>
      </c>
      <c r="AF103" s="219" t="s">
        <v>2825</v>
      </c>
      <c r="AG103" s="219" t="s">
        <v>1998</v>
      </c>
      <c r="AH103" s="219" t="s">
        <v>2793</v>
      </c>
      <c r="AI103" s="219" t="s">
        <v>1094</v>
      </c>
      <c r="AJ103" s="219" t="s">
        <v>3127</v>
      </c>
      <c r="AK103" s="219" t="s">
        <v>3128</v>
      </c>
      <c r="AL103" s="219">
        <v>9</v>
      </c>
      <c r="AM103" s="219">
        <v>0</v>
      </c>
      <c r="AN103" s="219">
        <v>9</v>
      </c>
    </row>
    <row r="104" spans="1:40" x14ac:dyDescent="0.3">
      <c r="A104" s="226" t="str">
        <f>CONCATENATE(portada_F[[#This Row],[NIVEL]],".",portada_F[[#This Row],[CODINS]])</f>
        <v>2.00128</v>
      </c>
      <c r="B104" s="228" t="s">
        <v>2300</v>
      </c>
      <c r="C104" s="219" t="s">
        <v>358</v>
      </c>
      <c r="D104" s="219" t="s">
        <v>359</v>
      </c>
      <c r="E104" s="219" t="s">
        <v>360</v>
      </c>
      <c r="F104" s="219" t="s">
        <v>5</v>
      </c>
      <c r="G104" s="219" t="s">
        <v>51</v>
      </c>
      <c r="H104" s="219" t="s">
        <v>4</v>
      </c>
      <c r="I104" s="219" t="s">
        <v>13</v>
      </c>
      <c r="J104" s="219" t="s">
        <v>33</v>
      </c>
      <c r="K104" s="219" t="s">
        <v>2044</v>
      </c>
      <c r="L104" s="219" t="s">
        <v>153</v>
      </c>
      <c r="M104" s="219" t="s">
        <v>31</v>
      </c>
      <c r="N104" s="219" t="s">
        <v>1807</v>
      </c>
      <c r="O104" s="219" t="s">
        <v>31</v>
      </c>
      <c r="P104" s="219" t="s">
        <v>2045</v>
      </c>
      <c r="Q104" s="219">
        <v>30701</v>
      </c>
      <c r="R104" s="219" t="s">
        <v>35</v>
      </c>
      <c r="S104" s="219" t="s">
        <v>7</v>
      </c>
      <c r="T104" s="219" t="s">
        <v>1</v>
      </c>
      <c r="U104" s="219" t="s">
        <v>1217</v>
      </c>
      <c r="V104" s="219" t="s">
        <v>51</v>
      </c>
      <c r="W104" s="219" t="s">
        <v>2301</v>
      </c>
      <c r="X104" s="219" t="s">
        <v>43</v>
      </c>
      <c r="Y104" s="219" t="s">
        <v>43</v>
      </c>
      <c r="Z104" s="219" t="s">
        <v>2047</v>
      </c>
      <c r="AA104" s="219" t="s">
        <v>2302</v>
      </c>
      <c r="AB104" s="219" t="s">
        <v>912</v>
      </c>
      <c r="AC104" s="219">
        <v>25510214</v>
      </c>
      <c r="AD104" s="219">
        <v>25510214</v>
      </c>
      <c r="AE104" s="219" t="s">
        <v>1817</v>
      </c>
      <c r="AF104" s="219" t="s">
        <v>2303</v>
      </c>
      <c r="AG104" s="219" t="s">
        <v>1912</v>
      </c>
      <c r="AH104" s="219" t="s">
        <v>2304</v>
      </c>
      <c r="AI104" s="219" t="s">
        <v>999</v>
      </c>
      <c r="AJ104" s="219" t="s">
        <v>3129</v>
      </c>
      <c r="AK104" s="219" t="s">
        <v>3130</v>
      </c>
      <c r="AL104" s="219">
        <v>8</v>
      </c>
      <c r="AM104" s="219">
        <v>0</v>
      </c>
      <c r="AN104" s="219">
        <v>8</v>
      </c>
    </row>
    <row r="105" spans="1:40" x14ac:dyDescent="0.3">
      <c r="A105" s="226" t="str">
        <f>CONCATENATE(portada_F[[#This Row],[NIVEL]],".",portada_F[[#This Row],[CODINS]])</f>
        <v>2.00131</v>
      </c>
      <c r="B105" s="228" t="s">
        <v>2305</v>
      </c>
      <c r="C105" s="219" t="s">
        <v>362</v>
      </c>
      <c r="D105" s="219" t="s">
        <v>363</v>
      </c>
      <c r="E105" s="219" t="s">
        <v>364</v>
      </c>
      <c r="F105" s="219" t="s">
        <v>5</v>
      </c>
      <c r="G105" s="219" t="s">
        <v>51</v>
      </c>
      <c r="H105" s="219" t="s">
        <v>5</v>
      </c>
      <c r="I105" s="219" t="s">
        <v>13</v>
      </c>
      <c r="J105" s="219" t="s">
        <v>33</v>
      </c>
      <c r="K105" s="219" t="s">
        <v>2044</v>
      </c>
      <c r="L105" s="219" t="s">
        <v>153</v>
      </c>
      <c r="M105" s="219" t="s">
        <v>31</v>
      </c>
      <c r="N105" s="219" t="s">
        <v>1807</v>
      </c>
      <c r="O105" s="219" t="s">
        <v>31</v>
      </c>
      <c r="P105" s="219" t="s">
        <v>2045</v>
      </c>
      <c r="Q105" s="219">
        <v>30201</v>
      </c>
      <c r="R105" s="219" t="s">
        <v>35</v>
      </c>
      <c r="S105" s="219" t="s">
        <v>2</v>
      </c>
      <c r="T105" s="219" t="s">
        <v>1</v>
      </c>
      <c r="U105" s="219" t="s">
        <v>1183</v>
      </c>
      <c r="V105" s="219" t="s">
        <v>51</v>
      </c>
      <c r="W105" s="219" t="s">
        <v>2306</v>
      </c>
      <c r="X105" s="219" t="s">
        <v>2306</v>
      </c>
      <c r="Y105" s="219" t="s">
        <v>365</v>
      </c>
      <c r="Z105" s="219" t="s">
        <v>2047</v>
      </c>
      <c r="AA105" s="219" t="s">
        <v>2307</v>
      </c>
      <c r="AB105" s="219" t="s">
        <v>2308</v>
      </c>
      <c r="AC105" s="219">
        <v>25746161</v>
      </c>
      <c r="AD105" s="219">
        <v>25746161</v>
      </c>
      <c r="AE105" s="219" t="s">
        <v>1649</v>
      </c>
      <c r="AF105" s="219" t="s">
        <v>2309</v>
      </c>
      <c r="AG105" s="219" t="s">
        <v>1913</v>
      </c>
      <c r="AH105" s="219" t="s">
        <v>2310</v>
      </c>
      <c r="AI105" s="219" t="s">
        <v>1000</v>
      </c>
      <c r="AJ105" s="219" t="s">
        <v>3131</v>
      </c>
      <c r="AK105" s="219" t="s">
        <v>3132</v>
      </c>
      <c r="AL105" s="219">
        <v>8</v>
      </c>
      <c r="AM105" s="219">
        <v>0</v>
      </c>
      <c r="AN105" s="219">
        <v>8</v>
      </c>
    </row>
    <row r="106" spans="1:40" x14ac:dyDescent="0.3">
      <c r="A106" s="226" t="str">
        <f>CONCATENATE(portada_F[[#This Row],[NIVEL]],".",portada_F[[#This Row],[CODINS]])</f>
        <v>2.00125</v>
      </c>
      <c r="B106" s="228" t="s">
        <v>2288</v>
      </c>
      <c r="C106" s="219" t="s">
        <v>352</v>
      </c>
      <c r="D106" s="219" t="s">
        <v>353</v>
      </c>
      <c r="E106" s="219" t="s">
        <v>354</v>
      </c>
      <c r="F106" s="219" t="s">
        <v>5</v>
      </c>
      <c r="G106" s="219" t="s">
        <v>51</v>
      </c>
      <c r="H106" s="219" t="s">
        <v>2</v>
      </c>
      <c r="I106" s="219" t="s">
        <v>13</v>
      </c>
      <c r="J106" s="219" t="s">
        <v>33</v>
      </c>
      <c r="K106" s="219" t="s">
        <v>2044</v>
      </c>
      <c r="L106" s="219" t="s">
        <v>153</v>
      </c>
      <c r="M106" s="219" t="s">
        <v>31</v>
      </c>
      <c r="N106" s="219" t="s">
        <v>1807</v>
      </c>
      <c r="O106" s="219" t="s">
        <v>31</v>
      </c>
      <c r="P106" s="219" t="s">
        <v>2045</v>
      </c>
      <c r="Q106" s="219">
        <v>30104</v>
      </c>
      <c r="R106" s="219" t="s">
        <v>35</v>
      </c>
      <c r="S106" s="219" t="s">
        <v>1</v>
      </c>
      <c r="T106" s="219" t="s">
        <v>4</v>
      </c>
      <c r="U106" s="219" t="s">
        <v>1362</v>
      </c>
      <c r="V106" s="219" t="s">
        <v>51</v>
      </c>
      <c r="W106" s="219" t="s">
        <v>51</v>
      </c>
      <c r="X106" s="219" t="s">
        <v>351</v>
      </c>
      <c r="Y106" s="219" t="s">
        <v>351</v>
      </c>
      <c r="Z106" s="219" t="s">
        <v>2047</v>
      </c>
      <c r="AA106" s="219" t="s">
        <v>776</v>
      </c>
      <c r="AB106" s="219" t="s">
        <v>1650</v>
      </c>
      <c r="AC106" s="219">
        <v>25373019</v>
      </c>
      <c r="AD106" s="219">
        <v>25373019</v>
      </c>
      <c r="AE106" s="219" t="s">
        <v>2289</v>
      </c>
      <c r="AF106" s="219" t="s">
        <v>2290</v>
      </c>
      <c r="AG106" s="219" t="s">
        <v>1910</v>
      </c>
      <c r="AH106" s="219" t="s">
        <v>2291</v>
      </c>
      <c r="AI106" s="219" t="s">
        <v>997</v>
      </c>
      <c r="AJ106" s="219" t="s">
        <v>3133</v>
      </c>
      <c r="AK106" s="219" t="s">
        <v>3134</v>
      </c>
      <c r="AL106" s="219">
        <v>10</v>
      </c>
      <c r="AM106" s="219">
        <v>0</v>
      </c>
      <c r="AN106" s="219">
        <v>10</v>
      </c>
    </row>
    <row r="107" spans="1:40" x14ac:dyDescent="0.3">
      <c r="A107" s="226" t="str">
        <f>CONCATENATE(portada_F[[#This Row],[NIVEL]],".",portada_F[[#This Row],[CODINS]])</f>
        <v>2.00126</v>
      </c>
      <c r="B107" s="228" t="s">
        <v>2292</v>
      </c>
      <c r="C107" s="219" t="s">
        <v>355</v>
      </c>
      <c r="D107" s="219" t="s">
        <v>356</v>
      </c>
      <c r="E107" s="219" t="s">
        <v>158</v>
      </c>
      <c r="F107" s="219" t="s">
        <v>5</v>
      </c>
      <c r="G107" s="219" t="s">
        <v>51</v>
      </c>
      <c r="H107" s="219" t="s">
        <v>3</v>
      </c>
      <c r="I107" s="219" t="s">
        <v>13</v>
      </c>
      <c r="J107" s="219" t="s">
        <v>33</v>
      </c>
      <c r="K107" s="219" t="s">
        <v>2044</v>
      </c>
      <c r="L107" s="219" t="s">
        <v>153</v>
      </c>
      <c r="M107" s="219" t="s">
        <v>31</v>
      </c>
      <c r="N107" s="219" t="s">
        <v>1807</v>
      </c>
      <c r="O107" s="219" t="s">
        <v>31</v>
      </c>
      <c r="P107" s="219" t="s">
        <v>2045</v>
      </c>
      <c r="Q107" s="219">
        <v>30801</v>
      </c>
      <c r="R107" s="219" t="s">
        <v>35</v>
      </c>
      <c r="S107" s="219" t="s">
        <v>9</v>
      </c>
      <c r="T107" s="219" t="s">
        <v>1</v>
      </c>
      <c r="U107" s="219" t="s">
        <v>1755</v>
      </c>
      <c r="V107" s="219" t="s">
        <v>51</v>
      </c>
      <c r="W107" s="219" t="s">
        <v>2293</v>
      </c>
      <c r="X107" s="219" t="s">
        <v>2294</v>
      </c>
      <c r="Y107" s="219" t="s">
        <v>357</v>
      </c>
      <c r="Z107" s="219" t="s">
        <v>2047</v>
      </c>
      <c r="AA107" s="219" t="s">
        <v>2295</v>
      </c>
      <c r="AB107" s="219" t="s">
        <v>858</v>
      </c>
      <c r="AC107" s="219">
        <v>25510804</v>
      </c>
      <c r="AD107" s="219">
        <v>25510804</v>
      </c>
      <c r="AE107" s="219" t="s">
        <v>2297</v>
      </c>
      <c r="AF107" s="219" t="s">
        <v>2296</v>
      </c>
      <c r="AG107" s="219" t="s">
        <v>2298</v>
      </c>
      <c r="AH107" s="219" t="s">
        <v>2299</v>
      </c>
      <c r="AI107" s="219" t="s">
        <v>998</v>
      </c>
      <c r="AJ107" s="219" t="s">
        <v>3135</v>
      </c>
      <c r="AK107" s="219" t="s">
        <v>3136</v>
      </c>
      <c r="AL107" s="219">
        <v>9</v>
      </c>
      <c r="AM107" s="219">
        <v>0</v>
      </c>
      <c r="AN107" s="219">
        <v>9</v>
      </c>
    </row>
    <row r="108" spans="1:40" x14ac:dyDescent="0.3">
      <c r="A108" s="226" t="str">
        <f>CONCATENATE(portada_F[[#This Row],[NIVEL]],".",portada_F[[#This Row],[CODINS]])</f>
        <v>2.00249</v>
      </c>
      <c r="B108" s="228" t="s">
        <v>2498</v>
      </c>
      <c r="C108" s="219" t="s">
        <v>484</v>
      </c>
      <c r="D108" s="219" t="s">
        <v>485</v>
      </c>
      <c r="E108" s="219" t="s">
        <v>361</v>
      </c>
      <c r="F108" s="219" t="s">
        <v>2186</v>
      </c>
      <c r="G108" s="219" t="s">
        <v>451</v>
      </c>
      <c r="H108" s="219" t="s">
        <v>1</v>
      </c>
      <c r="I108" s="219" t="s">
        <v>7</v>
      </c>
      <c r="J108" s="219" t="s">
        <v>33</v>
      </c>
      <c r="K108" s="219" t="s">
        <v>2044</v>
      </c>
      <c r="L108" s="219" t="s">
        <v>2089</v>
      </c>
      <c r="M108" s="219" t="s">
        <v>31</v>
      </c>
      <c r="N108" s="219" t="s">
        <v>1807</v>
      </c>
      <c r="O108" s="219" t="s">
        <v>31</v>
      </c>
      <c r="P108" s="219" t="s">
        <v>2045</v>
      </c>
      <c r="Q108" s="219">
        <v>10501</v>
      </c>
      <c r="R108" s="219" t="s">
        <v>31</v>
      </c>
      <c r="S108" s="219" t="s">
        <v>5</v>
      </c>
      <c r="T108" s="219" t="s">
        <v>1</v>
      </c>
      <c r="U108" s="219" t="s">
        <v>1202</v>
      </c>
      <c r="V108" s="219" t="s">
        <v>32</v>
      </c>
      <c r="W108" s="219" t="s">
        <v>2499</v>
      </c>
      <c r="X108" s="219" t="s">
        <v>486</v>
      </c>
      <c r="Y108" s="219" t="s">
        <v>486</v>
      </c>
      <c r="Z108" s="219" t="s">
        <v>2047</v>
      </c>
      <c r="AA108" s="219" t="s">
        <v>2500</v>
      </c>
      <c r="AB108" s="219" t="s">
        <v>777</v>
      </c>
      <c r="AC108" s="219">
        <v>21020865</v>
      </c>
      <c r="AD108" s="219">
        <v>25461178</v>
      </c>
      <c r="AE108" s="219" t="s">
        <v>1130</v>
      </c>
      <c r="AF108" s="219" t="s">
        <v>2501</v>
      </c>
      <c r="AG108" s="219" t="s">
        <v>2502</v>
      </c>
      <c r="AH108" s="219" t="s">
        <v>2503</v>
      </c>
      <c r="AI108" s="219" t="s">
        <v>1032</v>
      </c>
      <c r="AJ108" s="219" t="s">
        <v>3137</v>
      </c>
      <c r="AK108" s="219" t="s">
        <v>3138</v>
      </c>
      <c r="AL108" s="219">
        <v>28</v>
      </c>
      <c r="AM108" s="219">
        <v>15</v>
      </c>
      <c r="AN108" s="219">
        <v>13</v>
      </c>
    </row>
    <row r="109" spans="1:40" x14ac:dyDescent="0.3">
      <c r="A109" s="226" t="str">
        <f>CONCATENATE(portada_F[[#This Row],[NIVEL]],".",portada_F[[#This Row],[CODINS]])</f>
        <v>2.00300</v>
      </c>
      <c r="B109" s="228" t="s">
        <v>2593</v>
      </c>
      <c r="C109" s="219" t="s">
        <v>551</v>
      </c>
      <c r="D109" s="219" t="s">
        <v>1794</v>
      </c>
      <c r="E109" s="219" t="s">
        <v>1801</v>
      </c>
      <c r="F109" s="219" t="s">
        <v>5</v>
      </c>
      <c r="G109" s="219" t="s">
        <v>51</v>
      </c>
      <c r="H109" s="219" t="s">
        <v>5</v>
      </c>
      <c r="I109" s="219" t="s">
        <v>13</v>
      </c>
      <c r="J109" s="219" t="s">
        <v>33</v>
      </c>
      <c r="K109" s="219" t="s">
        <v>2044</v>
      </c>
      <c r="L109" s="219" t="s">
        <v>2065</v>
      </c>
      <c r="M109" s="219" t="s">
        <v>31</v>
      </c>
      <c r="N109" s="219" t="s">
        <v>1807</v>
      </c>
      <c r="O109" s="219" t="s">
        <v>31</v>
      </c>
      <c r="P109" s="219" t="s">
        <v>2045</v>
      </c>
      <c r="Q109" s="219">
        <v>30602</v>
      </c>
      <c r="R109" s="219" t="s">
        <v>35</v>
      </c>
      <c r="S109" s="219" t="s">
        <v>6</v>
      </c>
      <c r="T109" s="219" t="s">
        <v>2</v>
      </c>
      <c r="U109" s="219" t="s">
        <v>1276</v>
      </c>
      <c r="V109" s="219" t="s">
        <v>51</v>
      </c>
      <c r="W109" s="219" t="s">
        <v>2594</v>
      </c>
      <c r="X109" s="219" t="s">
        <v>1805</v>
      </c>
      <c r="Y109" s="219" t="s">
        <v>1805</v>
      </c>
      <c r="Z109" s="219" t="s">
        <v>2047</v>
      </c>
      <c r="AA109" s="219" t="s">
        <v>1833</v>
      </c>
      <c r="AB109" s="219" t="s">
        <v>1832</v>
      </c>
      <c r="AC109" s="219">
        <v>25348308</v>
      </c>
      <c r="AD109" s="219">
        <v>25348308</v>
      </c>
      <c r="AE109" s="219" t="s">
        <v>1831</v>
      </c>
      <c r="AF109" s="219" t="s">
        <v>2595</v>
      </c>
      <c r="AG109" s="219" t="s">
        <v>1913</v>
      </c>
      <c r="AH109" s="219" t="s">
        <v>2310</v>
      </c>
      <c r="AI109" s="219" t="s">
        <v>1853</v>
      </c>
      <c r="AJ109" s="219" t="s">
        <v>3139</v>
      </c>
      <c r="AK109" s="219" t="s">
        <v>3140</v>
      </c>
      <c r="AL109" s="219">
        <v>4</v>
      </c>
      <c r="AM109" s="219">
        <v>4</v>
      </c>
      <c r="AN109" s="219">
        <v>0</v>
      </c>
    </row>
    <row r="110" spans="1:40" x14ac:dyDescent="0.3">
      <c r="A110" s="226" t="str">
        <f>CONCATENATE(portada_F[[#This Row],[NIVEL]],".",portada_F[[#This Row],[CODINS]])</f>
        <v>2.00299</v>
      </c>
      <c r="B110" s="228" t="s">
        <v>2589</v>
      </c>
      <c r="C110" s="219" t="s">
        <v>547</v>
      </c>
      <c r="D110" s="219" t="s">
        <v>548</v>
      </c>
      <c r="E110" s="219" t="s">
        <v>549</v>
      </c>
      <c r="F110" s="219" t="s">
        <v>5</v>
      </c>
      <c r="G110" s="219" t="s">
        <v>51</v>
      </c>
      <c r="H110" s="219" t="s">
        <v>5</v>
      </c>
      <c r="I110" s="219" t="s">
        <v>13</v>
      </c>
      <c r="J110" s="219" t="s">
        <v>33</v>
      </c>
      <c r="K110" s="219" t="s">
        <v>2044</v>
      </c>
      <c r="L110" s="219" t="s">
        <v>153</v>
      </c>
      <c r="M110" s="219" t="s">
        <v>31</v>
      </c>
      <c r="N110" s="219" t="s">
        <v>1807</v>
      </c>
      <c r="O110" s="219" t="s">
        <v>31</v>
      </c>
      <c r="P110" s="219" t="s">
        <v>2045</v>
      </c>
      <c r="Q110" s="219">
        <v>30205</v>
      </c>
      <c r="R110" s="219" t="s">
        <v>35</v>
      </c>
      <c r="S110" s="219" t="s">
        <v>2</v>
      </c>
      <c r="T110" s="219" t="s">
        <v>5</v>
      </c>
      <c r="U110" s="219" t="s">
        <v>1419</v>
      </c>
      <c r="V110" s="219" t="s">
        <v>51</v>
      </c>
      <c r="W110" s="219" t="s">
        <v>2306</v>
      </c>
      <c r="X110" s="219" t="s">
        <v>2590</v>
      </c>
      <c r="Y110" s="219" t="s">
        <v>550</v>
      </c>
      <c r="Z110" s="219" t="s">
        <v>2047</v>
      </c>
      <c r="AA110" s="219" t="s">
        <v>2591</v>
      </c>
      <c r="AB110" s="219" t="s">
        <v>1652</v>
      </c>
      <c r="AC110" s="219">
        <v>25742026</v>
      </c>
      <c r="AD110" s="219">
        <v>25746732</v>
      </c>
      <c r="AE110" s="219" t="s">
        <v>1651</v>
      </c>
      <c r="AF110" s="219" t="s">
        <v>2592</v>
      </c>
      <c r="AG110" s="219" t="s">
        <v>1913</v>
      </c>
      <c r="AH110" s="219" t="s">
        <v>2310</v>
      </c>
      <c r="AI110" s="219" t="s">
        <v>1047</v>
      </c>
      <c r="AJ110" s="219" t="s">
        <v>3141</v>
      </c>
      <c r="AK110" s="219" t="s">
        <v>3142</v>
      </c>
      <c r="AL110" s="219">
        <v>8</v>
      </c>
      <c r="AM110" s="219">
        <v>0</v>
      </c>
      <c r="AN110" s="219">
        <v>8</v>
      </c>
    </row>
    <row r="111" spans="1:40" x14ac:dyDescent="0.3">
      <c r="A111" s="226" t="str">
        <f>CONCATENATE(portada_F[[#This Row],[NIVEL]],".",portada_F[[#This Row],[CODINS]])</f>
        <v>2.00208</v>
      </c>
      <c r="B111" s="228" t="s">
        <v>2461</v>
      </c>
      <c r="C111" s="219" t="s">
        <v>448</v>
      </c>
      <c r="D111" s="219" t="s">
        <v>449</v>
      </c>
      <c r="E111" s="219" t="s">
        <v>450</v>
      </c>
      <c r="F111" s="219" t="s">
        <v>2186</v>
      </c>
      <c r="G111" s="219" t="s">
        <v>451</v>
      </c>
      <c r="H111" s="219" t="s">
        <v>3</v>
      </c>
      <c r="I111" s="219" t="s">
        <v>7</v>
      </c>
      <c r="J111" s="219" t="s">
        <v>33</v>
      </c>
      <c r="K111" s="219" t="s">
        <v>2044</v>
      </c>
      <c r="L111" s="219" t="s">
        <v>153</v>
      </c>
      <c r="M111" s="219" t="s">
        <v>31</v>
      </c>
      <c r="N111" s="219" t="s">
        <v>1807</v>
      </c>
      <c r="O111" s="219" t="s">
        <v>31</v>
      </c>
      <c r="P111" s="219" t="s">
        <v>2045</v>
      </c>
      <c r="Q111" s="219">
        <v>12001</v>
      </c>
      <c r="R111" s="219" t="s">
        <v>31</v>
      </c>
      <c r="S111" s="219" t="s">
        <v>452</v>
      </c>
      <c r="T111" s="219" t="s">
        <v>1</v>
      </c>
      <c r="U111" s="219" t="s">
        <v>1734</v>
      </c>
      <c r="V111" s="219" t="s">
        <v>32</v>
      </c>
      <c r="W111" s="219" t="s">
        <v>2462</v>
      </c>
      <c r="X111" s="219" t="s">
        <v>380</v>
      </c>
      <c r="Y111" s="219" t="s">
        <v>380</v>
      </c>
      <c r="Z111" s="219" t="s">
        <v>2047</v>
      </c>
      <c r="AA111" s="219" t="s">
        <v>947</v>
      </c>
      <c r="AB111" s="219" t="s">
        <v>1151</v>
      </c>
      <c r="AC111" s="219">
        <v>25466367</v>
      </c>
      <c r="AD111" s="219">
        <v>25466076</v>
      </c>
      <c r="AE111" s="219" t="s">
        <v>1945</v>
      </c>
      <c r="AF111" s="219" t="s">
        <v>2463</v>
      </c>
      <c r="AG111" s="219" t="s">
        <v>1946</v>
      </c>
      <c r="AH111" s="219" t="s">
        <v>2464</v>
      </c>
      <c r="AI111" s="219" t="s">
        <v>1024</v>
      </c>
      <c r="AJ111" s="219" t="s">
        <v>3143</v>
      </c>
      <c r="AK111" s="219" t="s">
        <v>3144</v>
      </c>
      <c r="AL111" s="219">
        <v>8</v>
      </c>
      <c r="AM111" s="219">
        <v>0</v>
      </c>
      <c r="AN111" s="219">
        <v>8</v>
      </c>
    </row>
    <row r="112" spans="1:40" x14ac:dyDescent="0.3">
      <c r="A112" s="226" t="str">
        <f>CONCATENATE(portada_F[[#This Row],[NIVEL]],".",portada_F[[#This Row],[CODINS]])</f>
        <v>2.00353</v>
      </c>
      <c r="B112" s="228" t="s">
        <v>2664</v>
      </c>
      <c r="C112" s="219" t="s">
        <v>606</v>
      </c>
      <c r="D112" s="219" t="s">
        <v>607</v>
      </c>
      <c r="E112" s="219" t="s">
        <v>608</v>
      </c>
      <c r="F112" s="219" t="s">
        <v>5</v>
      </c>
      <c r="G112" s="219" t="s">
        <v>51</v>
      </c>
      <c r="H112" s="219" t="s">
        <v>4</v>
      </c>
      <c r="I112" s="219" t="s">
        <v>13</v>
      </c>
      <c r="J112" s="219" t="s">
        <v>33</v>
      </c>
      <c r="K112" s="219" t="s">
        <v>2044</v>
      </c>
      <c r="L112" s="219" t="s">
        <v>153</v>
      </c>
      <c r="M112" s="219" t="s">
        <v>31</v>
      </c>
      <c r="N112" s="219" t="s">
        <v>1807</v>
      </c>
      <c r="O112" s="219" t="s">
        <v>33</v>
      </c>
      <c r="P112" s="219" t="s">
        <v>2172</v>
      </c>
      <c r="Q112" s="219">
        <v>30601</v>
      </c>
      <c r="R112" s="219" t="s">
        <v>35</v>
      </c>
      <c r="S112" s="219" t="s">
        <v>6</v>
      </c>
      <c r="T112" s="219" t="s">
        <v>1</v>
      </c>
      <c r="U112" s="219" t="s">
        <v>1211</v>
      </c>
      <c r="V112" s="219" t="s">
        <v>51</v>
      </c>
      <c r="W112" s="219" t="s">
        <v>2594</v>
      </c>
      <c r="X112" s="219" t="s">
        <v>609</v>
      </c>
      <c r="Y112" s="219" t="s">
        <v>609</v>
      </c>
      <c r="Z112" s="219" t="s">
        <v>2047</v>
      </c>
      <c r="AA112" s="219" t="s">
        <v>610</v>
      </c>
      <c r="AB112" s="219" t="s">
        <v>1972</v>
      </c>
      <c r="AC112" s="219">
        <v>25344391</v>
      </c>
      <c r="AD112" s="219">
        <v>25344391</v>
      </c>
      <c r="AE112" s="219" t="s">
        <v>1835</v>
      </c>
      <c r="AF112" s="219" t="s">
        <v>2665</v>
      </c>
      <c r="AG112" s="219" t="s">
        <v>1912</v>
      </c>
      <c r="AH112" s="219" t="s">
        <v>2304</v>
      </c>
      <c r="AI112" s="219" t="s">
        <v>1061</v>
      </c>
      <c r="AJ112" s="219" t="s">
        <v>3145</v>
      </c>
      <c r="AK112" s="219" t="s">
        <v>3146</v>
      </c>
      <c r="AL112" s="219">
        <v>4</v>
      </c>
      <c r="AM112" s="219">
        <v>0</v>
      </c>
      <c r="AN112" s="219">
        <v>4</v>
      </c>
    </row>
    <row r="113" spans="1:40" x14ac:dyDescent="0.3">
      <c r="A113" s="226" t="str">
        <f>CONCATENATE(portada_F[[#This Row],[NIVEL]],".",portada_F[[#This Row],[CODINS]])</f>
        <v>2.00500</v>
      </c>
      <c r="B113" s="228" t="s">
        <v>2789</v>
      </c>
      <c r="C113" s="219" t="s">
        <v>707</v>
      </c>
      <c r="D113" s="219" t="s">
        <v>708</v>
      </c>
      <c r="E113" s="219" t="s">
        <v>709</v>
      </c>
      <c r="F113" s="219" t="s">
        <v>5</v>
      </c>
      <c r="G113" s="219" t="s">
        <v>51</v>
      </c>
      <c r="H113" s="219" t="s">
        <v>6</v>
      </c>
      <c r="I113" s="219" t="s">
        <v>13</v>
      </c>
      <c r="J113" s="219" t="s">
        <v>33</v>
      </c>
      <c r="K113" s="219" t="s">
        <v>2044</v>
      </c>
      <c r="L113" s="219" t="s">
        <v>153</v>
      </c>
      <c r="M113" s="219" t="s">
        <v>31</v>
      </c>
      <c r="N113" s="219" t="s">
        <v>1807</v>
      </c>
      <c r="O113" s="219" t="s">
        <v>31</v>
      </c>
      <c r="P113" s="219" t="s">
        <v>2045</v>
      </c>
      <c r="Q113" s="219">
        <v>30303</v>
      </c>
      <c r="R113" s="219" t="s">
        <v>35</v>
      </c>
      <c r="S113" s="219" t="s">
        <v>3</v>
      </c>
      <c r="T113" s="219" t="s">
        <v>3</v>
      </c>
      <c r="U113" s="219" t="s">
        <v>1316</v>
      </c>
      <c r="V113" s="219" t="s">
        <v>51</v>
      </c>
      <c r="W113" s="219" t="s">
        <v>2790</v>
      </c>
      <c r="X113" s="219" t="s">
        <v>171</v>
      </c>
      <c r="Y113" s="219" t="s">
        <v>710</v>
      </c>
      <c r="Z113" s="219" t="s">
        <v>2047</v>
      </c>
      <c r="AA113" s="219" t="s">
        <v>1841</v>
      </c>
      <c r="AB113" s="219" t="s">
        <v>923</v>
      </c>
      <c r="AC113" s="219">
        <v>22724746</v>
      </c>
      <c r="AD113" s="219">
        <v>22724746</v>
      </c>
      <c r="AE113" s="219" t="s">
        <v>2792</v>
      </c>
      <c r="AF113" s="219" t="s">
        <v>2791</v>
      </c>
      <c r="AG113" s="219" t="s">
        <v>1998</v>
      </c>
      <c r="AH113" s="219" t="s">
        <v>2793</v>
      </c>
      <c r="AI113" s="219" t="s">
        <v>1088</v>
      </c>
      <c r="AJ113" s="219" t="s">
        <v>3147</v>
      </c>
      <c r="AK113" s="219" t="s">
        <v>710</v>
      </c>
      <c r="AL113" s="219">
        <v>8</v>
      </c>
      <c r="AM113" s="219">
        <v>0</v>
      </c>
      <c r="AN113" s="219">
        <v>8</v>
      </c>
    </row>
    <row r="114" spans="1:40" x14ac:dyDescent="0.3">
      <c r="A114" s="226" t="str">
        <f>CONCATENATE(portada_F[[#This Row],[NIVEL]],".",portada_F[[#This Row],[CODINS]])</f>
        <v>2.00136</v>
      </c>
      <c r="B114" s="228" t="s">
        <v>2311</v>
      </c>
      <c r="C114" s="219" t="s">
        <v>1784</v>
      </c>
      <c r="D114" s="219" t="s">
        <v>1790</v>
      </c>
      <c r="E114" s="219" t="s">
        <v>1797</v>
      </c>
      <c r="F114" s="219" t="s">
        <v>6</v>
      </c>
      <c r="G114" s="219" t="s">
        <v>72</v>
      </c>
      <c r="H114" s="219" t="s">
        <v>1</v>
      </c>
      <c r="I114" s="219" t="s">
        <v>14</v>
      </c>
      <c r="J114" s="219" t="s">
        <v>33</v>
      </c>
      <c r="K114" s="219" t="s">
        <v>2044</v>
      </c>
      <c r="L114" s="219" t="s">
        <v>2065</v>
      </c>
      <c r="M114" s="219" t="s">
        <v>31</v>
      </c>
      <c r="N114" s="219" t="s">
        <v>1807</v>
      </c>
      <c r="O114" s="219" t="s">
        <v>33</v>
      </c>
      <c r="P114" s="219" t="s">
        <v>2172</v>
      </c>
      <c r="Q114" s="219">
        <v>30402</v>
      </c>
      <c r="R114" s="219" t="s">
        <v>35</v>
      </c>
      <c r="S114" s="219" t="s">
        <v>4</v>
      </c>
      <c r="T114" s="219" t="s">
        <v>2</v>
      </c>
      <c r="U114" s="219" t="s">
        <v>1264</v>
      </c>
      <c r="V114" s="219" t="s">
        <v>51</v>
      </c>
      <c r="W114" s="219" t="s">
        <v>2312</v>
      </c>
      <c r="X114" s="219" t="s">
        <v>1803</v>
      </c>
      <c r="Y114" s="219" t="s">
        <v>1803</v>
      </c>
      <c r="Z114" s="219" t="s">
        <v>2047</v>
      </c>
      <c r="AA114" s="219" t="s">
        <v>2313</v>
      </c>
      <c r="AB114" s="219" t="s">
        <v>1818</v>
      </c>
      <c r="AC114" s="219">
        <v>25350018</v>
      </c>
      <c r="AD114" s="219">
        <v>25350118</v>
      </c>
      <c r="AE114" s="219" t="s">
        <v>1914</v>
      </c>
      <c r="AF114" s="219" t="s">
        <v>2314</v>
      </c>
      <c r="AG114" s="219" t="s">
        <v>2315</v>
      </c>
      <c r="AH114" s="219" t="s">
        <v>2316</v>
      </c>
      <c r="AI114" s="219" t="s">
        <v>1849</v>
      </c>
      <c r="AJ114" s="219" t="s">
        <v>3148</v>
      </c>
      <c r="AK114" s="219" t="s">
        <v>3149</v>
      </c>
      <c r="AL114" s="219">
        <v>14</v>
      </c>
      <c r="AM114" s="219">
        <v>14</v>
      </c>
      <c r="AN114" s="219">
        <v>0</v>
      </c>
    </row>
    <row r="115" spans="1:40" x14ac:dyDescent="0.3">
      <c r="A115" s="226" t="str">
        <f>CONCATENATE(portada_F[[#This Row],[NIVEL]],".",portada_F[[#This Row],[CODINS]])</f>
        <v>2.00139</v>
      </c>
      <c r="B115" s="228" t="s">
        <v>2317</v>
      </c>
      <c r="C115" s="219" t="s">
        <v>1785</v>
      </c>
      <c r="D115" s="219" t="s">
        <v>1791</v>
      </c>
      <c r="E115" s="219" t="s">
        <v>1798</v>
      </c>
      <c r="F115" s="219" t="s">
        <v>7</v>
      </c>
      <c r="G115" s="219" t="s">
        <v>48</v>
      </c>
      <c r="H115" s="219" t="s">
        <v>1</v>
      </c>
      <c r="I115" s="219" t="s">
        <v>244</v>
      </c>
      <c r="J115" s="219" t="s">
        <v>33</v>
      </c>
      <c r="K115" s="219" t="s">
        <v>2044</v>
      </c>
      <c r="L115" s="219" t="s">
        <v>153</v>
      </c>
      <c r="M115" s="219" t="s">
        <v>31</v>
      </c>
      <c r="N115" s="219" t="s">
        <v>1807</v>
      </c>
      <c r="O115" s="219" t="s">
        <v>31</v>
      </c>
      <c r="P115" s="219" t="s">
        <v>2045</v>
      </c>
      <c r="Q115" s="219">
        <v>40101</v>
      </c>
      <c r="R115" s="219" t="s">
        <v>47</v>
      </c>
      <c r="S115" s="219" t="s">
        <v>1</v>
      </c>
      <c r="T115" s="219" t="s">
        <v>1</v>
      </c>
      <c r="U115" s="219" t="s">
        <v>1177</v>
      </c>
      <c r="V115" s="219" t="s">
        <v>48</v>
      </c>
      <c r="W115" s="219" t="s">
        <v>48</v>
      </c>
      <c r="X115" s="219" t="s">
        <v>48</v>
      </c>
      <c r="Y115" s="219" t="s">
        <v>1804</v>
      </c>
      <c r="Z115" s="219" t="s">
        <v>2047</v>
      </c>
      <c r="AA115" s="219" t="s">
        <v>1820</v>
      </c>
      <c r="AB115" s="219" t="s">
        <v>1819</v>
      </c>
      <c r="AC115" s="219">
        <v>22634404</v>
      </c>
      <c r="AD115" s="219">
        <v>22634404</v>
      </c>
      <c r="AE115" s="219" t="s">
        <v>1915</v>
      </c>
      <c r="AF115" s="219" t="s">
        <v>2318</v>
      </c>
      <c r="AG115" s="219" t="s">
        <v>1916</v>
      </c>
      <c r="AH115" s="219" t="s">
        <v>2319</v>
      </c>
      <c r="AI115" s="219" t="s">
        <v>1850</v>
      </c>
      <c r="AJ115" s="219" t="s">
        <v>3150</v>
      </c>
      <c r="AK115" s="219" t="s">
        <v>1804</v>
      </c>
      <c r="AL115" s="219">
        <v>3</v>
      </c>
      <c r="AM115" s="219">
        <v>0</v>
      </c>
      <c r="AN115" s="219">
        <v>3</v>
      </c>
    </row>
    <row r="116" spans="1:40" x14ac:dyDescent="0.3">
      <c r="A116" s="226" t="str">
        <f>CONCATENATE(portada_F[[#This Row],[NIVEL]],".",portada_F[[#This Row],[CODINS]])</f>
        <v>2.00140</v>
      </c>
      <c r="B116" s="228" t="s">
        <v>2320</v>
      </c>
      <c r="C116" s="219" t="s">
        <v>367</v>
      </c>
      <c r="D116" s="219" t="s">
        <v>368</v>
      </c>
      <c r="E116" s="219" t="s">
        <v>804</v>
      </c>
      <c r="F116" s="219" t="s">
        <v>7</v>
      </c>
      <c r="G116" s="219" t="s">
        <v>48</v>
      </c>
      <c r="H116" s="219" t="s">
        <v>1</v>
      </c>
      <c r="I116" s="219" t="s">
        <v>244</v>
      </c>
      <c r="J116" s="219" t="s">
        <v>33</v>
      </c>
      <c r="K116" s="219" t="s">
        <v>2044</v>
      </c>
      <c r="L116" s="219" t="s">
        <v>153</v>
      </c>
      <c r="M116" s="219" t="s">
        <v>31</v>
      </c>
      <c r="N116" s="219" t="s">
        <v>1807</v>
      </c>
      <c r="O116" s="219" t="s">
        <v>31</v>
      </c>
      <c r="P116" s="219" t="s">
        <v>2045</v>
      </c>
      <c r="Q116" s="219">
        <v>40101</v>
      </c>
      <c r="R116" s="219" t="s">
        <v>47</v>
      </c>
      <c r="S116" s="219" t="s">
        <v>1</v>
      </c>
      <c r="T116" s="219" t="s">
        <v>1</v>
      </c>
      <c r="U116" s="219" t="s">
        <v>1177</v>
      </c>
      <c r="V116" s="219" t="s">
        <v>48</v>
      </c>
      <c r="W116" s="219" t="s">
        <v>48</v>
      </c>
      <c r="X116" s="219" t="s">
        <v>48</v>
      </c>
      <c r="Y116" s="219" t="s">
        <v>2321</v>
      </c>
      <c r="Z116" s="219" t="s">
        <v>2047</v>
      </c>
      <c r="AA116" s="219" t="s">
        <v>369</v>
      </c>
      <c r="AB116" s="219" t="s">
        <v>2322</v>
      </c>
      <c r="AC116" s="219">
        <v>22370313</v>
      </c>
      <c r="AD116" s="219">
        <v>22370313</v>
      </c>
      <c r="AE116" s="219" t="s">
        <v>1821</v>
      </c>
      <c r="AF116" s="219" t="s">
        <v>2323</v>
      </c>
      <c r="AG116" s="219" t="s">
        <v>1916</v>
      </c>
      <c r="AH116" s="219" t="s">
        <v>2319</v>
      </c>
      <c r="AI116" s="219" t="s">
        <v>1001</v>
      </c>
      <c r="AJ116" s="219" t="s">
        <v>3151</v>
      </c>
      <c r="AK116" s="219" t="s">
        <v>3152</v>
      </c>
      <c r="AL116" s="219">
        <v>6</v>
      </c>
      <c r="AM116" s="219">
        <v>0</v>
      </c>
      <c r="AN116" s="219">
        <v>6</v>
      </c>
    </row>
    <row r="117" spans="1:40" x14ac:dyDescent="0.3">
      <c r="A117" s="226" t="str">
        <f>CONCATENATE(portada_F[[#This Row],[NIVEL]],".",portada_F[[#This Row],[CODINS]])</f>
        <v>2.00163</v>
      </c>
      <c r="B117" s="228" t="s">
        <v>2337</v>
      </c>
      <c r="C117" s="219" t="s">
        <v>378</v>
      </c>
      <c r="D117" s="219" t="s">
        <v>379</v>
      </c>
      <c r="E117" s="219" t="s">
        <v>805</v>
      </c>
      <c r="F117" s="219" t="s">
        <v>7</v>
      </c>
      <c r="G117" s="219" t="s">
        <v>48</v>
      </c>
      <c r="H117" s="219" t="s">
        <v>6</v>
      </c>
      <c r="I117" s="219" t="s">
        <v>244</v>
      </c>
      <c r="J117" s="219" t="s">
        <v>33</v>
      </c>
      <c r="K117" s="219" t="s">
        <v>2044</v>
      </c>
      <c r="L117" s="219" t="s">
        <v>153</v>
      </c>
      <c r="M117" s="219" t="s">
        <v>31</v>
      </c>
      <c r="N117" s="219" t="s">
        <v>1807</v>
      </c>
      <c r="O117" s="219" t="s">
        <v>31</v>
      </c>
      <c r="P117" s="219" t="s">
        <v>2045</v>
      </c>
      <c r="Q117" s="219">
        <v>40601</v>
      </c>
      <c r="R117" s="219" t="s">
        <v>47</v>
      </c>
      <c r="S117" s="219" t="s">
        <v>6</v>
      </c>
      <c r="T117" s="219" t="s">
        <v>1</v>
      </c>
      <c r="U117" s="219" t="s">
        <v>1212</v>
      </c>
      <c r="V117" s="219" t="s">
        <v>48</v>
      </c>
      <c r="W117" s="219" t="s">
        <v>53</v>
      </c>
      <c r="X117" s="219" t="s">
        <v>53</v>
      </c>
      <c r="Y117" s="219" t="s">
        <v>53</v>
      </c>
      <c r="Z117" s="219" t="s">
        <v>2047</v>
      </c>
      <c r="AA117" s="219" t="s">
        <v>374</v>
      </c>
      <c r="AB117" s="219" t="s">
        <v>859</v>
      </c>
      <c r="AC117" s="219">
        <v>22688024</v>
      </c>
      <c r="AD117" s="219">
        <v>22688024</v>
      </c>
      <c r="AE117" s="219" t="s">
        <v>1920</v>
      </c>
      <c r="AF117" s="219" t="s">
        <v>2338</v>
      </c>
      <c r="AG117" s="219" t="s">
        <v>1921</v>
      </c>
      <c r="AH117" s="219" t="s">
        <v>2339</v>
      </c>
      <c r="AI117" s="219" t="s">
        <v>1004</v>
      </c>
      <c r="AJ117" s="219" t="s">
        <v>3153</v>
      </c>
      <c r="AK117" s="219" t="s">
        <v>3154</v>
      </c>
      <c r="AL117" s="219">
        <v>7</v>
      </c>
      <c r="AM117" s="219">
        <v>0</v>
      </c>
      <c r="AN117" s="219">
        <v>7</v>
      </c>
    </row>
    <row r="118" spans="1:40" x14ac:dyDescent="0.3">
      <c r="A118" s="226" t="str">
        <f>CONCATENATE(portada_F[[#This Row],[NIVEL]],".",portada_F[[#This Row],[CODINS]])</f>
        <v>2.00154</v>
      </c>
      <c r="B118" s="228" t="s">
        <v>2329</v>
      </c>
      <c r="C118" s="219" t="s">
        <v>1786</v>
      </c>
      <c r="D118" s="219" t="s">
        <v>1792</v>
      </c>
      <c r="E118" s="219" t="s">
        <v>1799</v>
      </c>
      <c r="F118" s="219" t="s">
        <v>7</v>
      </c>
      <c r="G118" s="219" t="s">
        <v>48</v>
      </c>
      <c r="H118" s="219" t="s">
        <v>7</v>
      </c>
      <c r="I118" s="219" t="s">
        <v>244</v>
      </c>
      <c r="J118" s="219" t="s">
        <v>33</v>
      </c>
      <c r="K118" s="219" t="s">
        <v>2044</v>
      </c>
      <c r="L118" s="219" t="s">
        <v>2065</v>
      </c>
      <c r="M118" s="219" t="s">
        <v>31</v>
      </c>
      <c r="N118" s="219" t="s">
        <v>1807</v>
      </c>
      <c r="O118" s="219" t="s">
        <v>31</v>
      </c>
      <c r="P118" s="219" t="s">
        <v>2045</v>
      </c>
      <c r="Q118" s="219">
        <v>40701</v>
      </c>
      <c r="R118" s="219" t="s">
        <v>47</v>
      </c>
      <c r="S118" s="219" t="s">
        <v>7</v>
      </c>
      <c r="T118" s="219" t="s">
        <v>1</v>
      </c>
      <c r="U118" s="219" t="s">
        <v>1218</v>
      </c>
      <c r="V118" s="219" t="s">
        <v>48</v>
      </c>
      <c r="W118" s="219" t="s">
        <v>73</v>
      </c>
      <c r="X118" s="219" t="s">
        <v>219</v>
      </c>
      <c r="Y118" s="219" t="s">
        <v>219</v>
      </c>
      <c r="Z118" s="219" t="s">
        <v>2047</v>
      </c>
      <c r="AA118" s="219" t="s">
        <v>2330</v>
      </c>
      <c r="AB118" s="219" t="s">
        <v>1823</v>
      </c>
      <c r="AC118" s="219">
        <v>22390925</v>
      </c>
      <c r="AD118" s="219">
        <v>22390925</v>
      </c>
      <c r="AE118" s="219" t="s">
        <v>2331</v>
      </c>
      <c r="AF118" s="219" t="s">
        <v>2332</v>
      </c>
      <c r="AG118" s="219" t="s">
        <v>1918</v>
      </c>
      <c r="AH118" s="219" t="s">
        <v>2333</v>
      </c>
      <c r="AI118" s="219" t="s">
        <v>1851</v>
      </c>
      <c r="AJ118" s="219" t="s">
        <v>3155</v>
      </c>
      <c r="AK118" s="219" t="s">
        <v>3156</v>
      </c>
      <c r="AL118" s="219">
        <v>20</v>
      </c>
      <c r="AM118" s="219">
        <v>20</v>
      </c>
      <c r="AN118" s="219">
        <v>0</v>
      </c>
    </row>
    <row r="119" spans="1:40" x14ac:dyDescent="0.3">
      <c r="A119" s="226" t="str">
        <f>CONCATENATE(portada_F[[#This Row],[NIVEL]],".",portada_F[[#This Row],[CODINS]])</f>
        <v>2.00227</v>
      </c>
      <c r="B119" s="228" t="s">
        <v>2483</v>
      </c>
      <c r="C119" s="219" t="s">
        <v>473</v>
      </c>
      <c r="D119" s="219" t="s">
        <v>474</v>
      </c>
      <c r="E119" s="219" t="s">
        <v>475</v>
      </c>
      <c r="F119" s="219" t="s">
        <v>7</v>
      </c>
      <c r="G119" s="219" t="s">
        <v>48</v>
      </c>
      <c r="H119" s="219" t="s">
        <v>7</v>
      </c>
      <c r="I119" s="219" t="s">
        <v>244</v>
      </c>
      <c r="J119" s="219" t="s">
        <v>33</v>
      </c>
      <c r="K119" s="219" t="s">
        <v>2044</v>
      </c>
      <c r="L119" s="219" t="s">
        <v>153</v>
      </c>
      <c r="M119" s="219" t="s">
        <v>31</v>
      </c>
      <c r="N119" s="219" t="s">
        <v>1807</v>
      </c>
      <c r="O119" s="219" t="s">
        <v>31</v>
      </c>
      <c r="P119" s="219" t="s">
        <v>2045</v>
      </c>
      <c r="Q119" s="219">
        <v>40702</v>
      </c>
      <c r="R119" s="219" t="s">
        <v>47</v>
      </c>
      <c r="S119" s="219" t="s">
        <v>7</v>
      </c>
      <c r="T119" s="219" t="s">
        <v>2</v>
      </c>
      <c r="U119" s="219" t="s">
        <v>1757</v>
      </c>
      <c r="V119" s="219" t="s">
        <v>48</v>
      </c>
      <c r="W119" s="219" t="s">
        <v>73</v>
      </c>
      <c r="X119" s="219" t="s">
        <v>2484</v>
      </c>
      <c r="Y119" s="219" t="s">
        <v>476</v>
      </c>
      <c r="Z119" s="219" t="s">
        <v>2047</v>
      </c>
      <c r="AA119" s="219" t="s">
        <v>2485</v>
      </c>
      <c r="AB119" s="219" t="s">
        <v>949</v>
      </c>
      <c r="AC119" s="219">
        <v>22396667</v>
      </c>
      <c r="AD119" s="219">
        <v>22396667</v>
      </c>
      <c r="AE119" s="219" t="s">
        <v>1829</v>
      </c>
      <c r="AF119" s="219" t="s">
        <v>2486</v>
      </c>
      <c r="AG119" s="219" t="s">
        <v>1918</v>
      </c>
      <c r="AH119" s="219" t="s">
        <v>2333</v>
      </c>
      <c r="AI119" s="219" t="s">
        <v>1030</v>
      </c>
      <c r="AJ119" s="219" t="s">
        <v>3157</v>
      </c>
      <c r="AK119" s="219" t="s">
        <v>3158</v>
      </c>
      <c r="AL119" s="219">
        <v>10</v>
      </c>
      <c r="AM119" s="219">
        <v>0</v>
      </c>
      <c r="AN119" s="219">
        <v>10</v>
      </c>
    </row>
    <row r="120" spans="1:40" x14ac:dyDescent="0.3">
      <c r="A120" s="226" t="str">
        <f>CONCATENATE(portada_F[[#This Row],[NIVEL]],".",portada_F[[#This Row],[CODINS]])</f>
        <v>2.01555</v>
      </c>
      <c r="B120" s="228" t="s">
        <v>2865</v>
      </c>
      <c r="C120" s="219" t="s">
        <v>747</v>
      </c>
      <c r="D120" s="219" t="s">
        <v>748</v>
      </c>
      <c r="E120" s="219" t="s">
        <v>749</v>
      </c>
      <c r="F120" s="219" t="s">
        <v>7</v>
      </c>
      <c r="G120" s="219" t="s">
        <v>48</v>
      </c>
      <c r="H120" s="219" t="s">
        <v>7</v>
      </c>
      <c r="I120" s="219" t="s">
        <v>244</v>
      </c>
      <c r="J120" s="219" t="s">
        <v>33</v>
      </c>
      <c r="K120" s="219" t="s">
        <v>2044</v>
      </c>
      <c r="L120" s="219" t="s">
        <v>153</v>
      </c>
      <c r="M120" s="219" t="s">
        <v>31</v>
      </c>
      <c r="N120" s="219" t="s">
        <v>1807</v>
      </c>
      <c r="O120" s="219" t="s">
        <v>31</v>
      </c>
      <c r="P120" s="219" t="s">
        <v>2045</v>
      </c>
      <c r="Q120" s="219">
        <v>40104</v>
      </c>
      <c r="R120" s="219" t="s">
        <v>47</v>
      </c>
      <c r="S120" s="219" t="s">
        <v>1</v>
      </c>
      <c r="T120" s="219" t="s">
        <v>4</v>
      </c>
      <c r="U120" s="219" t="s">
        <v>1363</v>
      </c>
      <c r="V120" s="219" t="s">
        <v>48</v>
      </c>
      <c r="W120" s="219" t="s">
        <v>48</v>
      </c>
      <c r="X120" s="219" t="s">
        <v>2866</v>
      </c>
      <c r="Y120" s="219" t="s">
        <v>513</v>
      </c>
      <c r="Z120" s="219" t="s">
        <v>2047</v>
      </c>
      <c r="AA120" s="219" t="s">
        <v>2867</v>
      </c>
      <c r="AB120" s="219" t="s">
        <v>964</v>
      </c>
      <c r="AC120" s="219">
        <v>22932598</v>
      </c>
      <c r="AD120" s="219">
        <v>22932598</v>
      </c>
      <c r="AE120" s="219" t="s">
        <v>2869</v>
      </c>
      <c r="AF120" s="219" t="s">
        <v>2868</v>
      </c>
      <c r="AG120" s="219" t="s">
        <v>1918</v>
      </c>
      <c r="AH120" s="219" t="s">
        <v>2333</v>
      </c>
      <c r="AI120" s="219" t="s">
        <v>1100</v>
      </c>
      <c r="AJ120" s="219" t="s">
        <v>3159</v>
      </c>
      <c r="AK120" s="219" t="s">
        <v>513</v>
      </c>
      <c r="AL120" s="219">
        <v>9</v>
      </c>
      <c r="AM120" s="219">
        <v>0</v>
      </c>
      <c r="AN120" s="219">
        <v>9</v>
      </c>
    </row>
    <row r="121" spans="1:40" x14ac:dyDescent="0.3">
      <c r="A121" s="226" t="str">
        <f>CONCATENATE(portada_F[[#This Row],[NIVEL]],".",portada_F[[#This Row],[CODINS]])</f>
        <v>2.00253</v>
      </c>
      <c r="B121" s="228" t="s">
        <v>2508</v>
      </c>
      <c r="C121" s="219" t="s">
        <v>491</v>
      </c>
      <c r="D121" s="219" t="s">
        <v>492</v>
      </c>
      <c r="E121" s="219" t="s">
        <v>806</v>
      </c>
      <c r="F121" s="219" t="s">
        <v>7</v>
      </c>
      <c r="G121" s="219" t="s">
        <v>48</v>
      </c>
      <c r="H121" s="219" t="s">
        <v>2</v>
      </c>
      <c r="I121" s="219" t="s">
        <v>244</v>
      </c>
      <c r="J121" s="219" t="s">
        <v>33</v>
      </c>
      <c r="K121" s="219" t="s">
        <v>2044</v>
      </c>
      <c r="L121" s="219" t="s">
        <v>2089</v>
      </c>
      <c r="M121" s="219" t="s">
        <v>31</v>
      </c>
      <c r="N121" s="219" t="s">
        <v>1807</v>
      </c>
      <c r="O121" s="219" t="s">
        <v>31</v>
      </c>
      <c r="P121" s="219" t="s">
        <v>2045</v>
      </c>
      <c r="Q121" s="219">
        <v>40103</v>
      </c>
      <c r="R121" s="219" t="s">
        <v>47</v>
      </c>
      <c r="S121" s="219" t="s">
        <v>1</v>
      </c>
      <c r="T121" s="219" t="s">
        <v>3</v>
      </c>
      <c r="U121" s="219" t="s">
        <v>1304</v>
      </c>
      <c r="V121" s="219" t="s">
        <v>48</v>
      </c>
      <c r="W121" s="219" t="s">
        <v>48</v>
      </c>
      <c r="X121" s="219" t="s">
        <v>235</v>
      </c>
      <c r="Y121" s="219" t="s">
        <v>815</v>
      </c>
      <c r="Z121" s="219" t="s">
        <v>2047</v>
      </c>
      <c r="AA121" s="219" t="s">
        <v>2509</v>
      </c>
      <c r="AB121" s="219" t="s">
        <v>2510</v>
      </c>
      <c r="AC121" s="219">
        <v>22371887</v>
      </c>
      <c r="AD121" s="219">
        <v>22371889</v>
      </c>
      <c r="AE121" s="219" t="s">
        <v>1950</v>
      </c>
      <c r="AF121" s="219" t="s">
        <v>2511</v>
      </c>
      <c r="AG121" s="219" t="s">
        <v>1944</v>
      </c>
      <c r="AH121" s="219" t="s">
        <v>2460</v>
      </c>
      <c r="AI121" s="219" t="s">
        <v>1034</v>
      </c>
      <c r="AJ121" s="219" t="s">
        <v>3160</v>
      </c>
      <c r="AK121" s="219" t="s">
        <v>3161</v>
      </c>
      <c r="AL121" s="219">
        <v>24</v>
      </c>
      <c r="AM121" s="219">
        <v>15</v>
      </c>
      <c r="AN121" s="219">
        <v>9</v>
      </c>
    </row>
    <row r="122" spans="1:40" x14ac:dyDescent="0.3">
      <c r="A122" s="226" t="str">
        <f>CONCATENATE(portada_F[[#This Row],[NIVEL]],".",portada_F[[#This Row],[CODINS]])</f>
        <v>2.00255</v>
      </c>
      <c r="B122" s="228" t="s">
        <v>2517</v>
      </c>
      <c r="C122" s="219" t="s">
        <v>496</v>
      </c>
      <c r="D122" s="219" t="s">
        <v>497</v>
      </c>
      <c r="E122" s="219" t="s">
        <v>807</v>
      </c>
      <c r="F122" s="219" t="s">
        <v>7</v>
      </c>
      <c r="G122" s="219" t="s">
        <v>48</v>
      </c>
      <c r="H122" s="219" t="s">
        <v>2</v>
      </c>
      <c r="I122" s="219" t="s">
        <v>244</v>
      </c>
      <c r="J122" s="219" t="s">
        <v>33</v>
      </c>
      <c r="K122" s="219" t="s">
        <v>2044</v>
      </c>
      <c r="L122" s="219" t="s">
        <v>153</v>
      </c>
      <c r="M122" s="219" t="s">
        <v>31</v>
      </c>
      <c r="N122" s="219" t="s">
        <v>1807</v>
      </c>
      <c r="O122" s="219" t="s">
        <v>31</v>
      </c>
      <c r="P122" s="219" t="s">
        <v>2045</v>
      </c>
      <c r="Q122" s="219">
        <v>40102</v>
      </c>
      <c r="R122" s="219" t="s">
        <v>47</v>
      </c>
      <c r="S122" s="219" t="s">
        <v>1</v>
      </c>
      <c r="T122" s="219" t="s">
        <v>2</v>
      </c>
      <c r="U122" s="219" t="s">
        <v>1244</v>
      </c>
      <c r="V122" s="219" t="s">
        <v>48</v>
      </c>
      <c r="W122" s="219" t="s">
        <v>48</v>
      </c>
      <c r="X122" s="219" t="s">
        <v>2456</v>
      </c>
      <c r="Y122" s="219" t="s">
        <v>816</v>
      </c>
      <c r="Z122" s="219" t="s">
        <v>2047</v>
      </c>
      <c r="AA122" s="219" t="s">
        <v>2518</v>
      </c>
      <c r="AB122" s="219" t="s">
        <v>860</v>
      </c>
      <c r="AC122" s="219">
        <v>22606064</v>
      </c>
      <c r="AD122" s="219">
        <v>22629838</v>
      </c>
      <c r="AE122" s="219" t="s">
        <v>1951</v>
      </c>
      <c r="AF122" s="219" t="s">
        <v>2519</v>
      </c>
      <c r="AG122" s="219" t="s">
        <v>1944</v>
      </c>
      <c r="AH122" s="219" t="s">
        <v>2460</v>
      </c>
      <c r="AI122" s="219" t="s">
        <v>1036</v>
      </c>
      <c r="AJ122" s="219" t="s">
        <v>3162</v>
      </c>
      <c r="AK122" s="219" t="s">
        <v>816</v>
      </c>
      <c r="AL122" s="219">
        <v>10</v>
      </c>
      <c r="AM122" s="219">
        <v>0</v>
      </c>
      <c r="AN122" s="219">
        <v>10</v>
      </c>
    </row>
    <row r="123" spans="1:40" x14ac:dyDescent="0.3">
      <c r="A123" s="226" t="str">
        <f>CONCATENATE(portada_F[[#This Row],[NIVEL]],".",portada_F[[#This Row],[CODINS]])</f>
        <v>2.00287</v>
      </c>
      <c r="B123" s="228" t="s">
        <v>2572</v>
      </c>
      <c r="C123" s="219" t="s">
        <v>536</v>
      </c>
      <c r="D123" s="219" t="s">
        <v>537</v>
      </c>
      <c r="E123" s="219" t="s">
        <v>538</v>
      </c>
      <c r="F123" s="219" t="s">
        <v>2405</v>
      </c>
      <c r="G123" s="219" t="s">
        <v>46</v>
      </c>
      <c r="H123" s="219" t="s">
        <v>3</v>
      </c>
      <c r="I123" s="219" t="s">
        <v>45</v>
      </c>
      <c r="J123" s="219" t="s">
        <v>33</v>
      </c>
      <c r="K123" s="219" t="s">
        <v>2044</v>
      </c>
      <c r="L123" s="219" t="s">
        <v>153</v>
      </c>
      <c r="M123" s="219" t="s">
        <v>31</v>
      </c>
      <c r="N123" s="219" t="s">
        <v>1807</v>
      </c>
      <c r="O123" s="219" t="s">
        <v>33</v>
      </c>
      <c r="P123" s="219" t="s">
        <v>2172</v>
      </c>
      <c r="Q123" s="219">
        <v>41001</v>
      </c>
      <c r="R123" s="219" t="s">
        <v>47</v>
      </c>
      <c r="S123" s="219" t="s">
        <v>11</v>
      </c>
      <c r="T123" s="219" t="s">
        <v>1</v>
      </c>
      <c r="U123" s="219" t="s">
        <v>1232</v>
      </c>
      <c r="V123" s="219" t="s">
        <v>48</v>
      </c>
      <c r="W123" s="219" t="s">
        <v>46</v>
      </c>
      <c r="X123" s="219" t="s">
        <v>539</v>
      </c>
      <c r="Y123" s="219" t="s">
        <v>539</v>
      </c>
      <c r="Z123" s="219" t="s">
        <v>2270</v>
      </c>
      <c r="AA123" s="219" t="s">
        <v>541</v>
      </c>
      <c r="AB123" s="219" t="s">
        <v>1132</v>
      </c>
      <c r="AC123" s="219">
        <v>27666267</v>
      </c>
      <c r="AD123" s="219">
        <v>84596882</v>
      </c>
      <c r="AE123" s="219" t="s">
        <v>540</v>
      </c>
      <c r="AF123" s="219" t="s">
        <v>2573</v>
      </c>
      <c r="AG123" s="219" t="s">
        <v>1960</v>
      </c>
      <c r="AH123" s="219" t="s">
        <v>2574</v>
      </c>
      <c r="AI123" s="219" t="s">
        <v>1044</v>
      </c>
      <c r="AJ123" s="219" t="s">
        <v>3163</v>
      </c>
      <c r="AK123" s="219" t="s">
        <v>539</v>
      </c>
      <c r="AL123" s="219">
        <v>1</v>
      </c>
      <c r="AM123" s="219">
        <v>0</v>
      </c>
      <c r="AN123" s="219">
        <v>1</v>
      </c>
    </row>
    <row r="124" spans="1:40" x14ac:dyDescent="0.3">
      <c r="A124" s="226" t="str">
        <f>CONCATENATE(portada_F[[#This Row],[NIVEL]],".",portada_F[[#This Row],[CODINS]])</f>
        <v>2.00205</v>
      </c>
      <c r="B124" s="228" t="s">
        <v>2455</v>
      </c>
      <c r="C124" s="219" t="s">
        <v>444</v>
      </c>
      <c r="D124" s="219" t="s">
        <v>445</v>
      </c>
      <c r="E124" s="219" t="s">
        <v>446</v>
      </c>
      <c r="F124" s="219" t="s">
        <v>7</v>
      </c>
      <c r="G124" s="219" t="s">
        <v>48</v>
      </c>
      <c r="H124" s="219" t="s">
        <v>2</v>
      </c>
      <c r="I124" s="219" t="s">
        <v>244</v>
      </c>
      <c r="J124" s="219" t="s">
        <v>33</v>
      </c>
      <c r="K124" s="219" t="s">
        <v>2044</v>
      </c>
      <c r="L124" s="219" t="s">
        <v>2065</v>
      </c>
      <c r="M124" s="219" t="s">
        <v>31</v>
      </c>
      <c r="N124" s="219" t="s">
        <v>1807</v>
      </c>
      <c r="O124" s="219" t="s">
        <v>31</v>
      </c>
      <c r="P124" s="219" t="s">
        <v>2045</v>
      </c>
      <c r="Q124" s="219">
        <v>40102</v>
      </c>
      <c r="R124" s="219" t="s">
        <v>47</v>
      </c>
      <c r="S124" s="219" t="s">
        <v>1</v>
      </c>
      <c r="T124" s="219" t="s">
        <v>2</v>
      </c>
      <c r="U124" s="219" t="s">
        <v>1244</v>
      </c>
      <c r="V124" s="219" t="s">
        <v>48</v>
      </c>
      <c r="W124" s="219" t="s">
        <v>48</v>
      </c>
      <c r="X124" s="219" t="s">
        <v>2456</v>
      </c>
      <c r="Y124" s="219" t="s">
        <v>447</v>
      </c>
      <c r="Z124" s="219" t="s">
        <v>2047</v>
      </c>
      <c r="AA124" s="219" t="s">
        <v>2457</v>
      </c>
      <c r="AB124" s="219" t="s">
        <v>861</v>
      </c>
      <c r="AC124" s="219">
        <v>22370165</v>
      </c>
      <c r="AD124" s="219">
        <v>22370165</v>
      </c>
      <c r="AE124" s="219" t="s">
        <v>2459</v>
      </c>
      <c r="AF124" s="219" t="s">
        <v>2458</v>
      </c>
      <c r="AG124" s="219" t="s">
        <v>1944</v>
      </c>
      <c r="AH124" s="219" t="s">
        <v>2460</v>
      </c>
      <c r="AI124" s="219" t="s">
        <v>1023</v>
      </c>
      <c r="AJ124" s="219" t="s">
        <v>3164</v>
      </c>
      <c r="AK124" s="219" t="s">
        <v>447</v>
      </c>
      <c r="AL124" s="219">
        <v>15</v>
      </c>
      <c r="AM124" s="219">
        <v>15</v>
      </c>
      <c r="AN124" s="219">
        <v>0</v>
      </c>
    </row>
    <row r="125" spans="1:40" x14ac:dyDescent="0.3">
      <c r="A125" s="226" t="str">
        <f>CONCATENATE(portada_F[[#This Row],[NIVEL]],".",portada_F[[#This Row],[CODINS]])</f>
        <v>2.00324</v>
      </c>
      <c r="B125" s="228" t="s">
        <v>2624</v>
      </c>
      <c r="C125" s="219" t="s">
        <v>575</v>
      </c>
      <c r="D125" s="219" t="s">
        <v>576</v>
      </c>
      <c r="E125" s="219" t="s">
        <v>808</v>
      </c>
      <c r="F125" s="219" t="s">
        <v>7</v>
      </c>
      <c r="G125" s="219" t="s">
        <v>48</v>
      </c>
      <c r="H125" s="219" t="s">
        <v>3</v>
      </c>
      <c r="I125" s="219" t="s">
        <v>244</v>
      </c>
      <c r="J125" s="219" t="s">
        <v>33</v>
      </c>
      <c r="K125" s="219" t="s">
        <v>2044</v>
      </c>
      <c r="L125" s="219" t="s">
        <v>153</v>
      </c>
      <c r="M125" s="219" t="s">
        <v>31</v>
      </c>
      <c r="N125" s="219" t="s">
        <v>1807</v>
      </c>
      <c r="O125" s="219" t="s">
        <v>31</v>
      </c>
      <c r="P125" s="219" t="s">
        <v>2045</v>
      </c>
      <c r="Q125" s="219">
        <v>40403</v>
      </c>
      <c r="R125" s="219" t="s">
        <v>47</v>
      </c>
      <c r="S125" s="219" t="s">
        <v>4</v>
      </c>
      <c r="T125" s="219" t="s">
        <v>3</v>
      </c>
      <c r="U125" s="219" t="s">
        <v>1324</v>
      </c>
      <c r="V125" s="219" t="s">
        <v>48</v>
      </c>
      <c r="W125" s="219" t="s">
        <v>2325</v>
      </c>
      <c r="X125" s="219" t="s">
        <v>171</v>
      </c>
      <c r="Y125" s="219" t="s">
        <v>171</v>
      </c>
      <c r="Z125" s="219" t="s">
        <v>2047</v>
      </c>
      <c r="AA125" s="219" t="s">
        <v>210</v>
      </c>
      <c r="AB125" s="219" t="s">
        <v>2625</v>
      </c>
      <c r="AC125" s="219">
        <v>22370315</v>
      </c>
      <c r="AD125" s="219" t="s">
        <v>1867</v>
      </c>
      <c r="AE125" s="219" t="s">
        <v>1710</v>
      </c>
      <c r="AF125" s="219" t="s">
        <v>2626</v>
      </c>
      <c r="AG125" s="219" t="s">
        <v>2327</v>
      </c>
      <c r="AH125" s="219" t="s">
        <v>2328</v>
      </c>
      <c r="AI125" s="219" t="s">
        <v>1053</v>
      </c>
      <c r="AJ125" s="219" t="s">
        <v>3165</v>
      </c>
      <c r="AK125" s="219" t="s">
        <v>3166</v>
      </c>
      <c r="AL125" s="219">
        <v>7</v>
      </c>
      <c r="AM125" s="219">
        <v>0</v>
      </c>
      <c r="AN125" s="219">
        <v>7</v>
      </c>
    </row>
    <row r="126" spans="1:40" x14ac:dyDescent="0.3">
      <c r="A126" s="226" t="str">
        <f>CONCATENATE(portada_F[[#This Row],[NIVEL]],".",portada_F[[#This Row],[CODINS]])</f>
        <v>2.00323</v>
      </c>
      <c r="B126" s="228" t="s">
        <v>2618</v>
      </c>
      <c r="C126" s="219" t="s">
        <v>573</v>
      </c>
      <c r="D126" s="219" t="s">
        <v>574</v>
      </c>
      <c r="E126" s="219" t="s">
        <v>1609</v>
      </c>
      <c r="F126" s="219" t="s">
        <v>7</v>
      </c>
      <c r="G126" s="219" t="s">
        <v>48</v>
      </c>
      <c r="H126" s="219" t="s">
        <v>4</v>
      </c>
      <c r="I126" s="219" t="s">
        <v>244</v>
      </c>
      <c r="J126" s="219" t="s">
        <v>33</v>
      </c>
      <c r="K126" s="219" t="s">
        <v>2044</v>
      </c>
      <c r="L126" s="219" t="s">
        <v>153</v>
      </c>
      <c r="M126" s="219" t="s">
        <v>31</v>
      </c>
      <c r="N126" s="219" t="s">
        <v>1807</v>
      </c>
      <c r="O126" s="219" t="s">
        <v>31</v>
      </c>
      <c r="P126" s="219" t="s">
        <v>2045</v>
      </c>
      <c r="Q126" s="219">
        <v>40501</v>
      </c>
      <c r="R126" s="219" t="s">
        <v>47</v>
      </c>
      <c r="S126" s="219" t="s">
        <v>5</v>
      </c>
      <c r="T126" s="219" t="s">
        <v>1</v>
      </c>
      <c r="U126" s="219" t="s">
        <v>1205</v>
      </c>
      <c r="V126" s="219" t="s">
        <v>48</v>
      </c>
      <c r="W126" s="219" t="s">
        <v>43</v>
      </c>
      <c r="X126" s="219" t="s">
        <v>43</v>
      </c>
      <c r="Y126" s="219" t="s">
        <v>43</v>
      </c>
      <c r="Z126" s="219" t="s">
        <v>2047</v>
      </c>
      <c r="AA126" s="219" t="s">
        <v>2619</v>
      </c>
      <c r="AB126" s="219" t="s">
        <v>2620</v>
      </c>
      <c r="AC126" s="219">
        <v>22603328</v>
      </c>
      <c r="AD126" s="219">
        <v>22612727</v>
      </c>
      <c r="AE126" s="219" t="s">
        <v>2622</v>
      </c>
      <c r="AF126" s="219" t="s">
        <v>2621</v>
      </c>
      <c r="AG126" s="219" t="s">
        <v>1966</v>
      </c>
      <c r="AH126" s="219" t="s">
        <v>2623</v>
      </c>
      <c r="AI126" s="219" t="s">
        <v>1052</v>
      </c>
      <c r="AJ126" s="219" t="s">
        <v>3167</v>
      </c>
      <c r="AK126" s="219" t="s">
        <v>3168</v>
      </c>
      <c r="AL126" s="219">
        <v>10</v>
      </c>
      <c r="AM126" s="219">
        <v>0</v>
      </c>
      <c r="AN126" s="219">
        <v>10</v>
      </c>
    </row>
    <row r="127" spans="1:40" x14ac:dyDescent="0.3">
      <c r="A127" s="226" t="str">
        <f>CONCATENATE(portada_F[[#This Row],[NIVEL]],".",portada_F[[#This Row],[CODINS]])</f>
        <v>2.00313</v>
      </c>
      <c r="B127" s="228" t="s">
        <v>2605</v>
      </c>
      <c r="C127" s="219" t="s">
        <v>558</v>
      </c>
      <c r="D127" s="219" t="s">
        <v>559</v>
      </c>
      <c r="E127" s="219" t="s">
        <v>560</v>
      </c>
      <c r="F127" s="219" t="s">
        <v>2405</v>
      </c>
      <c r="G127" s="219" t="s">
        <v>46</v>
      </c>
      <c r="H127" s="219" t="s">
        <v>2</v>
      </c>
      <c r="I127" s="219" t="s">
        <v>45</v>
      </c>
      <c r="J127" s="219" t="s">
        <v>33</v>
      </c>
      <c r="K127" s="219" t="s">
        <v>2044</v>
      </c>
      <c r="L127" s="219" t="s">
        <v>2089</v>
      </c>
      <c r="M127" s="219" t="s">
        <v>31</v>
      </c>
      <c r="N127" s="219" t="s">
        <v>1807</v>
      </c>
      <c r="O127" s="219" t="s">
        <v>33</v>
      </c>
      <c r="P127" s="219" t="s">
        <v>2172</v>
      </c>
      <c r="Q127" s="219">
        <v>41003</v>
      </c>
      <c r="R127" s="219" t="s">
        <v>47</v>
      </c>
      <c r="S127" s="219" t="s">
        <v>11</v>
      </c>
      <c r="T127" s="219" t="s">
        <v>3</v>
      </c>
      <c r="U127" s="219" t="s">
        <v>1759</v>
      </c>
      <c r="V127" s="219" t="s">
        <v>48</v>
      </c>
      <c r="W127" s="219" t="s">
        <v>46</v>
      </c>
      <c r="X127" s="219" t="s">
        <v>561</v>
      </c>
      <c r="Y127" s="219" t="s">
        <v>562</v>
      </c>
      <c r="Z127" s="219" t="s">
        <v>2270</v>
      </c>
      <c r="AA127" s="219" t="s">
        <v>2606</v>
      </c>
      <c r="AB127" s="219" t="s">
        <v>954</v>
      </c>
      <c r="AC127" s="219">
        <v>27644241</v>
      </c>
      <c r="AD127" s="219" t="s">
        <v>1867</v>
      </c>
      <c r="AE127" s="219" t="s">
        <v>563</v>
      </c>
      <c r="AF127" s="219" t="s">
        <v>2607</v>
      </c>
      <c r="AG127" s="219" t="s">
        <v>1964</v>
      </c>
      <c r="AH127" s="219" t="s">
        <v>2608</v>
      </c>
      <c r="AI127" s="219" t="s">
        <v>1049</v>
      </c>
      <c r="AJ127" s="219" t="s">
        <v>3169</v>
      </c>
      <c r="AK127" s="219" t="s">
        <v>562</v>
      </c>
      <c r="AL127" s="219">
        <v>24</v>
      </c>
      <c r="AM127" s="219">
        <v>15</v>
      </c>
      <c r="AN127" s="219">
        <v>9</v>
      </c>
    </row>
    <row r="128" spans="1:40" x14ac:dyDescent="0.3">
      <c r="A128" s="226" t="str">
        <f>CONCATENATE(portada_F[[#This Row],[NIVEL]],".",portada_F[[#This Row],[CODINS]])</f>
        <v>2.00519</v>
      </c>
      <c r="B128" s="228" t="s">
        <v>2803</v>
      </c>
      <c r="C128" s="219" t="s">
        <v>715</v>
      </c>
      <c r="D128" s="219" t="s">
        <v>716</v>
      </c>
      <c r="E128" s="219" t="s">
        <v>717</v>
      </c>
      <c r="F128" s="219" t="s">
        <v>7</v>
      </c>
      <c r="G128" s="219" t="s">
        <v>48</v>
      </c>
      <c r="H128" s="219" t="s">
        <v>2</v>
      </c>
      <c r="I128" s="219" t="s">
        <v>244</v>
      </c>
      <c r="J128" s="219" t="s">
        <v>33</v>
      </c>
      <c r="K128" s="219" t="s">
        <v>2044</v>
      </c>
      <c r="L128" s="219" t="s">
        <v>153</v>
      </c>
      <c r="M128" s="219" t="s">
        <v>31</v>
      </c>
      <c r="N128" s="219" t="s">
        <v>1807</v>
      </c>
      <c r="O128" s="219" t="s">
        <v>31</v>
      </c>
      <c r="P128" s="219" t="s">
        <v>2045</v>
      </c>
      <c r="Q128" s="219">
        <v>40103</v>
      </c>
      <c r="R128" s="219" t="s">
        <v>47</v>
      </c>
      <c r="S128" s="219" t="s">
        <v>1</v>
      </c>
      <c r="T128" s="219" t="s">
        <v>3</v>
      </c>
      <c r="U128" s="219" t="s">
        <v>1304</v>
      </c>
      <c r="V128" s="219" t="s">
        <v>48</v>
      </c>
      <c r="W128" s="219" t="s">
        <v>48</v>
      </c>
      <c r="X128" s="219" t="s">
        <v>235</v>
      </c>
      <c r="Y128" s="219" t="s">
        <v>2804</v>
      </c>
      <c r="Z128" s="219" t="s">
        <v>2047</v>
      </c>
      <c r="AA128" s="219" t="s">
        <v>718</v>
      </c>
      <c r="AB128" s="219" t="s">
        <v>1137</v>
      </c>
      <c r="AC128" s="219">
        <v>22631586</v>
      </c>
      <c r="AD128" s="219">
        <v>22631587</v>
      </c>
      <c r="AE128" s="219" t="s">
        <v>1999</v>
      </c>
      <c r="AF128" s="219" t="s">
        <v>2805</v>
      </c>
      <c r="AG128" s="219" t="s">
        <v>1944</v>
      </c>
      <c r="AH128" s="219" t="s">
        <v>2460</v>
      </c>
      <c r="AI128" s="219" t="s">
        <v>1091</v>
      </c>
      <c r="AJ128" s="219" t="s">
        <v>3170</v>
      </c>
      <c r="AK128" s="219" t="s">
        <v>3171</v>
      </c>
      <c r="AL128" s="219">
        <v>6</v>
      </c>
      <c r="AM128" s="219">
        <v>0</v>
      </c>
      <c r="AN128" s="219">
        <v>6</v>
      </c>
    </row>
    <row r="129" spans="1:40" x14ac:dyDescent="0.3">
      <c r="A129" s="226" t="str">
        <f>CONCATENATE(portada_F[[#This Row],[NIVEL]],".",portada_F[[#This Row],[CODINS]])</f>
        <v>2.00518</v>
      </c>
      <c r="B129" s="228" t="s">
        <v>2798</v>
      </c>
      <c r="C129" s="219" t="s">
        <v>713</v>
      </c>
      <c r="D129" s="219" t="s">
        <v>714</v>
      </c>
      <c r="E129" s="219" t="s">
        <v>809</v>
      </c>
      <c r="F129" s="219" t="s">
        <v>7</v>
      </c>
      <c r="G129" s="219" t="s">
        <v>48</v>
      </c>
      <c r="H129" s="219" t="s">
        <v>4</v>
      </c>
      <c r="I129" s="219" t="s">
        <v>244</v>
      </c>
      <c r="J129" s="219" t="s">
        <v>33</v>
      </c>
      <c r="K129" s="219" t="s">
        <v>2044</v>
      </c>
      <c r="L129" s="219" t="s">
        <v>153</v>
      </c>
      <c r="M129" s="219" t="s">
        <v>31</v>
      </c>
      <c r="N129" s="219" t="s">
        <v>1807</v>
      </c>
      <c r="O129" s="219" t="s">
        <v>31</v>
      </c>
      <c r="P129" s="219" t="s">
        <v>2045</v>
      </c>
      <c r="Q129" s="219">
        <v>40206</v>
      </c>
      <c r="R129" s="219" t="s">
        <v>47</v>
      </c>
      <c r="S129" s="219" t="s">
        <v>2</v>
      </c>
      <c r="T129" s="219" t="s">
        <v>6</v>
      </c>
      <c r="U129" s="219" t="s">
        <v>1460</v>
      </c>
      <c r="V129" s="219" t="s">
        <v>48</v>
      </c>
      <c r="W129" s="219" t="s">
        <v>2799</v>
      </c>
      <c r="X129" s="219" t="s">
        <v>1610</v>
      </c>
      <c r="Y129" s="219" t="s">
        <v>2800</v>
      </c>
      <c r="Z129" s="219" t="s">
        <v>2047</v>
      </c>
      <c r="AA129" s="219" t="s">
        <v>220</v>
      </c>
      <c r="AB129" s="219" t="s">
        <v>862</v>
      </c>
      <c r="AC129" s="219">
        <v>22660481</v>
      </c>
      <c r="AD129" s="219">
        <v>22662047</v>
      </c>
      <c r="AE129" s="219" t="s">
        <v>2802</v>
      </c>
      <c r="AF129" s="219" t="s">
        <v>2801</v>
      </c>
      <c r="AG129" s="219" t="s">
        <v>1966</v>
      </c>
      <c r="AH129" s="219" t="s">
        <v>2623</v>
      </c>
      <c r="AI129" s="219" t="s">
        <v>1090</v>
      </c>
      <c r="AJ129" s="219" t="s">
        <v>3172</v>
      </c>
      <c r="AK129" s="219" t="s">
        <v>3173</v>
      </c>
      <c r="AL129" s="219">
        <v>5</v>
      </c>
      <c r="AM129" s="219">
        <v>0</v>
      </c>
      <c r="AN129" s="219">
        <v>5</v>
      </c>
    </row>
    <row r="130" spans="1:40" x14ac:dyDescent="0.3">
      <c r="A130" s="226" t="str">
        <f>CONCATENATE(portada_F[[#This Row],[NIVEL]],".",portada_F[[#This Row],[CODINS]])</f>
        <v>2.00162</v>
      </c>
      <c r="B130" s="228" t="s">
        <v>2334</v>
      </c>
      <c r="C130" s="219" t="s">
        <v>376</v>
      </c>
      <c r="D130" s="219" t="s">
        <v>377</v>
      </c>
      <c r="E130" s="219" t="s">
        <v>1611</v>
      </c>
      <c r="F130" s="219" t="s">
        <v>7</v>
      </c>
      <c r="G130" s="219" t="s">
        <v>48</v>
      </c>
      <c r="H130" s="219" t="s">
        <v>5</v>
      </c>
      <c r="I130" s="219" t="s">
        <v>244</v>
      </c>
      <c r="J130" s="219" t="s">
        <v>33</v>
      </c>
      <c r="K130" s="219" t="s">
        <v>2044</v>
      </c>
      <c r="L130" s="219" t="s">
        <v>2089</v>
      </c>
      <c r="M130" s="219" t="s">
        <v>31</v>
      </c>
      <c r="N130" s="219" t="s">
        <v>1807</v>
      </c>
      <c r="O130" s="219" t="s">
        <v>31</v>
      </c>
      <c r="P130" s="219" t="s">
        <v>2045</v>
      </c>
      <c r="Q130" s="219">
        <v>40301</v>
      </c>
      <c r="R130" s="219" t="s">
        <v>47</v>
      </c>
      <c r="S130" s="219" t="s">
        <v>3</v>
      </c>
      <c r="T130" s="219" t="s">
        <v>1</v>
      </c>
      <c r="U130" s="219" t="s">
        <v>1191</v>
      </c>
      <c r="V130" s="219" t="s">
        <v>48</v>
      </c>
      <c r="W130" s="219" t="s">
        <v>373</v>
      </c>
      <c r="X130" s="219" t="s">
        <v>373</v>
      </c>
      <c r="Y130" s="219" t="s">
        <v>373</v>
      </c>
      <c r="Z130" s="219" t="s">
        <v>2047</v>
      </c>
      <c r="AA130" s="219" t="s">
        <v>374</v>
      </c>
      <c r="AB130" s="219" t="s">
        <v>1128</v>
      </c>
      <c r="AC130" s="219">
        <v>21028716</v>
      </c>
      <c r="AD130" s="219">
        <v>21028716</v>
      </c>
      <c r="AE130" s="219" t="s">
        <v>1824</v>
      </c>
      <c r="AF130" s="219" t="s">
        <v>2335</v>
      </c>
      <c r="AG130" s="219" t="s">
        <v>1919</v>
      </c>
      <c r="AH130" s="219" t="s">
        <v>2336</v>
      </c>
      <c r="AI130" s="219" t="s">
        <v>1003</v>
      </c>
      <c r="AJ130" s="219" t="s">
        <v>3174</v>
      </c>
      <c r="AK130" s="219" t="s">
        <v>3175</v>
      </c>
      <c r="AL130" s="219">
        <v>24</v>
      </c>
      <c r="AM130" s="219">
        <v>15</v>
      </c>
      <c r="AN130" s="219">
        <v>9</v>
      </c>
    </row>
    <row r="131" spans="1:40" x14ac:dyDescent="0.3">
      <c r="A131" s="226" t="str">
        <f>CONCATENATE(portada_F[[#This Row],[NIVEL]],".",portada_F[[#This Row],[CODINS]])</f>
        <v>2.00170</v>
      </c>
      <c r="B131" s="228" t="s">
        <v>2340</v>
      </c>
      <c r="C131" s="219" t="s">
        <v>381</v>
      </c>
      <c r="D131" s="219" t="s">
        <v>382</v>
      </c>
      <c r="E131" s="219" t="s">
        <v>383</v>
      </c>
      <c r="F131" s="219" t="s">
        <v>9</v>
      </c>
      <c r="G131" s="219" t="s">
        <v>61</v>
      </c>
      <c r="H131" s="219" t="s">
        <v>2</v>
      </c>
      <c r="I131" s="219" t="s">
        <v>2341</v>
      </c>
      <c r="J131" s="219" t="s">
        <v>33</v>
      </c>
      <c r="K131" s="219" t="s">
        <v>2044</v>
      </c>
      <c r="L131" s="219" t="s">
        <v>153</v>
      </c>
      <c r="M131" s="219" t="s">
        <v>31</v>
      </c>
      <c r="N131" s="219" t="s">
        <v>1807</v>
      </c>
      <c r="O131" s="219" t="s">
        <v>31</v>
      </c>
      <c r="P131" s="219" t="s">
        <v>2045</v>
      </c>
      <c r="Q131" s="219">
        <v>50101</v>
      </c>
      <c r="R131" s="219" t="s">
        <v>50</v>
      </c>
      <c r="S131" s="219" t="s">
        <v>1</v>
      </c>
      <c r="T131" s="219" t="s">
        <v>1</v>
      </c>
      <c r="U131" s="219" t="s">
        <v>1178</v>
      </c>
      <c r="V131" s="219" t="s">
        <v>2342</v>
      </c>
      <c r="W131" s="219" t="s">
        <v>61</v>
      </c>
      <c r="X131" s="219" t="s">
        <v>61</v>
      </c>
      <c r="Y131" s="219" t="s">
        <v>2343</v>
      </c>
      <c r="Z131" s="219" t="s">
        <v>2344</v>
      </c>
      <c r="AA131" s="219" t="s">
        <v>2345</v>
      </c>
      <c r="AB131" s="219" t="s">
        <v>778</v>
      </c>
      <c r="AC131" s="219">
        <v>26660982</v>
      </c>
      <c r="AD131" s="219" t="s">
        <v>1867</v>
      </c>
      <c r="AE131" s="219" t="s">
        <v>2346</v>
      </c>
      <c r="AF131" s="219" t="s">
        <v>2347</v>
      </c>
      <c r="AG131" s="219" t="s">
        <v>1930</v>
      </c>
      <c r="AH131" s="219" t="s">
        <v>2348</v>
      </c>
      <c r="AI131" s="219" t="s">
        <v>1005</v>
      </c>
      <c r="AJ131" s="219" t="s">
        <v>3176</v>
      </c>
      <c r="AK131" s="219" t="s">
        <v>384</v>
      </c>
      <c r="AL131" s="219">
        <v>5</v>
      </c>
      <c r="AM131" s="219">
        <v>0</v>
      </c>
      <c r="AN131" s="219">
        <v>5</v>
      </c>
    </row>
    <row r="132" spans="1:40" x14ac:dyDescent="0.3">
      <c r="A132" s="226" t="str">
        <f>CONCATENATE(portada_F[[#This Row],[NIVEL]],".",portada_F[[#This Row],[CODINS]])</f>
        <v>2.00347</v>
      </c>
      <c r="B132" s="228" t="s">
        <v>2654</v>
      </c>
      <c r="C132" s="219" t="s">
        <v>1613</v>
      </c>
      <c r="D132" s="219" t="s">
        <v>1612</v>
      </c>
      <c r="E132" s="219" t="s">
        <v>1614</v>
      </c>
      <c r="F132" s="219" t="s">
        <v>9</v>
      </c>
      <c r="G132" s="219" t="s">
        <v>61</v>
      </c>
      <c r="H132" s="219" t="s">
        <v>2</v>
      </c>
      <c r="I132" s="219" t="s">
        <v>2341</v>
      </c>
      <c r="J132" s="219" t="s">
        <v>33</v>
      </c>
      <c r="K132" s="219" t="s">
        <v>2044</v>
      </c>
      <c r="L132" s="219" t="s">
        <v>2065</v>
      </c>
      <c r="M132" s="219" t="s">
        <v>31</v>
      </c>
      <c r="N132" s="219" t="s">
        <v>1807</v>
      </c>
      <c r="O132" s="219" t="s">
        <v>31</v>
      </c>
      <c r="P132" s="219" t="s">
        <v>2045</v>
      </c>
      <c r="Q132" s="219">
        <v>50104</v>
      </c>
      <c r="R132" s="219" t="s">
        <v>50</v>
      </c>
      <c r="S132" s="219" t="s">
        <v>1</v>
      </c>
      <c r="T132" s="219" t="s">
        <v>4</v>
      </c>
      <c r="U132" s="219" t="s">
        <v>1364</v>
      </c>
      <c r="V132" s="219" t="s">
        <v>2342</v>
      </c>
      <c r="W132" s="219" t="s">
        <v>61</v>
      </c>
      <c r="X132" s="219" t="s">
        <v>2655</v>
      </c>
      <c r="Y132" s="219" t="s">
        <v>1615</v>
      </c>
      <c r="Z132" s="219" t="s">
        <v>2344</v>
      </c>
      <c r="AA132" s="219" t="s">
        <v>2656</v>
      </c>
      <c r="AB132" s="219" t="s">
        <v>1653</v>
      </c>
      <c r="AC132" s="219">
        <v>26670044</v>
      </c>
      <c r="AD132" s="219" t="s">
        <v>1867</v>
      </c>
      <c r="AE132" s="219" t="s">
        <v>2657</v>
      </c>
      <c r="AF132" s="219" t="s">
        <v>2658</v>
      </c>
      <c r="AG132" s="219" t="s">
        <v>1930</v>
      </c>
      <c r="AH132" s="219" t="s">
        <v>2348</v>
      </c>
      <c r="AI132" s="219" t="s">
        <v>1669</v>
      </c>
      <c r="AJ132" s="219" t="s">
        <v>3177</v>
      </c>
      <c r="AK132" s="219" t="s">
        <v>1615</v>
      </c>
      <c r="AL132" s="219">
        <v>9</v>
      </c>
      <c r="AM132" s="219">
        <v>9</v>
      </c>
      <c r="AN132" s="219">
        <v>0</v>
      </c>
    </row>
    <row r="133" spans="1:40" x14ac:dyDescent="0.3">
      <c r="A133" s="226" t="str">
        <f>CONCATENATE(portada_F[[#This Row],[NIVEL]],".",portada_F[[#This Row],[CODINS]])</f>
        <v>2.00467</v>
      </c>
      <c r="B133" s="228" t="s">
        <v>2769</v>
      </c>
      <c r="C133" s="219" t="s">
        <v>690</v>
      </c>
      <c r="D133" s="219" t="s">
        <v>691</v>
      </c>
      <c r="E133" s="219" t="s">
        <v>692</v>
      </c>
      <c r="F133" s="219" t="s">
        <v>9</v>
      </c>
      <c r="G133" s="219" t="s">
        <v>61</v>
      </c>
      <c r="H133" s="219" t="s">
        <v>3</v>
      </c>
      <c r="I133" s="219" t="s">
        <v>2341</v>
      </c>
      <c r="J133" s="219" t="s">
        <v>33</v>
      </c>
      <c r="K133" s="219" t="s">
        <v>2044</v>
      </c>
      <c r="L133" s="219" t="s">
        <v>2065</v>
      </c>
      <c r="M133" s="219" t="s">
        <v>31</v>
      </c>
      <c r="N133" s="219" t="s">
        <v>1807</v>
      </c>
      <c r="O133" s="219" t="s">
        <v>33</v>
      </c>
      <c r="P133" s="219" t="s">
        <v>2172</v>
      </c>
      <c r="Q133" s="219">
        <v>50403</v>
      </c>
      <c r="R133" s="219" t="s">
        <v>50</v>
      </c>
      <c r="S133" s="219" t="s">
        <v>4</v>
      </c>
      <c r="T133" s="219" t="s">
        <v>3</v>
      </c>
      <c r="U133" s="219" t="s">
        <v>1325</v>
      </c>
      <c r="V133" s="219" t="s">
        <v>2342</v>
      </c>
      <c r="W133" s="219" t="s">
        <v>2770</v>
      </c>
      <c r="X133" s="219" t="s">
        <v>2771</v>
      </c>
      <c r="Y133" s="219" t="s">
        <v>693</v>
      </c>
      <c r="Z133" s="219" t="s">
        <v>2344</v>
      </c>
      <c r="AA133" s="219" t="s">
        <v>2772</v>
      </c>
      <c r="AB133" s="219" t="s">
        <v>779</v>
      </c>
      <c r="AC133" s="219">
        <v>26730247</v>
      </c>
      <c r="AD133" s="219" t="s">
        <v>1867</v>
      </c>
      <c r="AE133" s="219" t="s">
        <v>1717</v>
      </c>
      <c r="AF133" s="219" t="s">
        <v>2773</v>
      </c>
      <c r="AG133" s="219" t="s">
        <v>1995</v>
      </c>
      <c r="AH133" s="219" t="s">
        <v>2774</v>
      </c>
      <c r="AI133" s="219" t="s">
        <v>1083</v>
      </c>
      <c r="AJ133" s="219" t="s">
        <v>3178</v>
      </c>
      <c r="AK133" s="219" t="s">
        <v>3179</v>
      </c>
      <c r="AL133" s="219">
        <v>13</v>
      </c>
      <c r="AM133" s="219">
        <v>13</v>
      </c>
      <c r="AN133" s="219">
        <v>0</v>
      </c>
    </row>
    <row r="134" spans="1:40" x14ac:dyDescent="0.3">
      <c r="A134" s="226" t="str">
        <f>CONCATENATE(portada_F[[#This Row],[NIVEL]],".",portada_F[[#This Row],[CODINS]])</f>
        <v>2.00172</v>
      </c>
      <c r="B134" s="228" t="s">
        <v>2349</v>
      </c>
      <c r="C134" s="219" t="s">
        <v>385</v>
      </c>
      <c r="D134" s="219" t="s">
        <v>386</v>
      </c>
      <c r="E134" s="219" t="s">
        <v>387</v>
      </c>
      <c r="F134" s="219" t="s">
        <v>10</v>
      </c>
      <c r="G134" s="219" t="s">
        <v>74</v>
      </c>
      <c r="H134" s="219" t="s">
        <v>1</v>
      </c>
      <c r="I134" s="219" t="s">
        <v>2350</v>
      </c>
      <c r="J134" s="219" t="s">
        <v>33</v>
      </c>
      <c r="K134" s="219" t="s">
        <v>2044</v>
      </c>
      <c r="L134" s="219" t="s">
        <v>2089</v>
      </c>
      <c r="M134" s="219" t="s">
        <v>31</v>
      </c>
      <c r="N134" s="219" t="s">
        <v>1807</v>
      </c>
      <c r="O134" s="219" t="s">
        <v>31</v>
      </c>
      <c r="P134" s="219" t="s">
        <v>2045</v>
      </c>
      <c r="Q134" s="219">
        <v>50201</v>
      </c>
      <c r="R134" s="219" t="s">
        <v>50</v>
      </c>
      <c r="S134" s="219" t="s">
        <v>2</v>
      </c>
      <c r="T134" s="219" t="s">
        <v>1</v>
      </c>
      <c r="U134" s="219" t="s">
        <v>1185</v>
      </c>
      <c r="V134" s="219" t="s">
        <v>2342</v>
      </c>
      <c r="W134" s="219" t="s">
        <v>74</v>
      </c>
      <c r="X134" s="219" t="s">
        <v>74</v>
      </c>
      <c r="Y134" s="219" t="s">
        <v>388</v>
      </c>
      <c r="Z134" s="219" t="s">
        <v>2344</v>
      </c>
      <c r="AA134" s="219" t="s">
        <v>2351</v>
      </c>
      <c r="AB134" s="219" t="s">
        <v>780</v>
      </c>
      <c r="AC134" s="219">
        <v>26855329</v>
      </c>
      <c r="AD134" s="219">
        <v>26853165</v>
      </c>
      <c r="AE134" s="219" t="s">
        <v>389</v>
      </c>
      <c r="AF134" s="219" t="s">
        <v>2352</v>
      </c>
      <c r="AG134" s="219" t="s">
        <v>1922</v>
      </c>
      <c r="AH134" s="219" t="s">
        <v>2353</v>
      </c>
      <c r="AI134" s="219" t="s">
        <v>1006</v>
      </c>
      <c r="AJ134" s="219" t="s">
        <v>3180</v>
      </c>
      <c r="AK134" s="219" t="s">
        <v>3181</v>
      </c>
      <c r="AL134" s="219">
        <v>28</v>
      </c>
      <c r="AM134" s="219">
        <v>23</v>
      </c>
      <c r="AN134" s="219">
        <v>5</v>
      </c>
    </row>
    <row r="135" spans="1:40" x14ac:dyDescent="0.3">
      <c r="A135" s="226" t="str">
        <f>CONCATENATE(portada_F[[#This Row],[NIVEL]],".",portada_F[[#This Row],[CODINS]])</f>
        <v>2.00173</v>
      </c>
      <c r="B135" s="228" t="s">
        <v>2354</v>
      </c>
      <c r="C135" s="219" t="s">
        <v>1787</v>
      </c>
      <c r="D135" s="219" t="s">
        <v>1793</v>
      </c>
      <c r="E135" s="219" t="s">
        <v>1800</v>
      </c>
      <c r="F135" s="219" t="s">
        <v>10</v>
      </c>
      <c r="G135" s="219" t="s">
        <v>74</v>
      </c>
      <c r="H135" s="219" t="s">
        <v>7</v>
      </c>
      <c r="I135" s="219" t="s">
        <v>2350</v>
      </c>
      <c r="J135" s="219" t="s">
        <v>33</v>
      </c>
      <c r="K135" s="219" t="s">
        <v>2044</v>
      </c>
      <c r="L135" s="219" t="s">
        <v>2065</v>
      </c>
      <c r="M135" s="219" t="s">
        <v>31</v>
      </c>
      <c r="N135" s="219" t="s">
        <v>1807</v>
      </c>
      <c r="O135" s="219" t="s">
        <v>31</v>
      </c>
      <c r="P135" s="219" t="s">
        <v>2172</v>
      </c>
      <c r="Q135" s="219">
        <v>50901</v>
      </c>
      <c r="R135" s="219" t="s">
        <v>50</v>
      </c>
      <c r="S135" s="219" t="s">
        <v>10</v>
      </c>
      <c r="T135" s="219" t="s">
        <v>1</v>
      </c>
      <c r="U135" s="219" t="s">
        <v>1228</v>
      </c>
      <c r="V135" s="219" t="s">
        <v>2342</v>
      </c>
      <c r="W135" s="219" t="s">
        <v>2355</v>
      </c>
      <c r="X135" s="219" t="s">
        <v>1923</v>
      </c>
      <c r="Y135" s="219" t="s">
        <v>2356</v>
      </c>
      <c r="Z135" s="219" t="s">
        <v>2344</v>
      </c>
      <c r="AA135" s="219" t="s">
        <v>2357</v>
      </c>
      <c r="AB135" s="219" t="s">
        <v>1825</v>
      </c>
      <c r="AC135" s="219">
        <v>83770478</v>
      </c>
      <c r="AD135" s="219" t="s">
        <v>1867</v>
      </c>
      <c r="AE135" s="219" t="s">
        <v>2358</v>
      </c>
      <c r="AF135" s="219" t="s">
        <v>2359</v>
      </c>
      <c r="AG135" s="219" t="s">
        <v>1924</v>
      </c>
      <c r="AH135" s="219" t="s">
        <v>2360</v>
      </c>
      <c r="AI135" s="219" t="s">
        <v>1852</v>
      </c>
      <c r="AJ135" s="219" t="s">
        <v>3182</v>
      </c>
      <c r="AK135" s="219" t="s">
        <v>3183</v>
      </c>
      <c r="AL135" s="219">
        <v>12</v>
      </c>
      <c r="AM135" s="219">
        <v>12</v>
      </c>
      <c r="AN135" s="219">
        <v>0</v>
      </c>
    </row>
    <row r="136" spans="1:40" x14ac:dyDescent="0.3">
      <c r="A136" s="226" t="str">
        <f>CONCATENATE(portada_F[[#This Row],[NIVEL]],".",portada_F[[#This Row],[CODINS]])</f>
        <v>2.00174</v>
      </c>
      <c r="B136" s="228" t="s">
        <v>2361</v>
      </c>
      <c r="C136" s="219" t="s">
        <v>390</v>
      </c>
      <c r="D136" s="219" t="s">
        <v>391</v>
      </c>
      <c r="E136" s="219" t="s">
        <v>758</v>
      </c>
      <c r="F136" s="219" t="s">
        <v>11</v>
      </c>
      <c r="G136" s="219" t="s">
        <v>392</v>
      </c>
      <c r="H136" s="219" t="s">
        <v>1</v>
      </c>
      <c r="I136" s="219" t="s">
        <v>166</v>
      </c>
      <c r="J136" s="219" t="s">
        <v>33</v>
      </c>
      <c r="K136" s="219" t="s">
        <v>2044</v>
      </c>
      <c r="L136" s="219" t="s">
        <v>2089</v>
      </c>
      <c r="M136" s="219" t="s">
        <v>31</v>
      </c>
      <c r="N136" s="219" t="s">
        <v>1807</v>
      </c>
      <c r="O136" s="219" t="s">
        <v>31</v>
      </c>
      <c r="P136" s="219" t="s">
        <v>2045</v>
      </c>
      <c r="Q136" s="219">
        <v>50301</v>
      </c>
      <c r="R136" s="219" t="s">
        <v>50</v>
      </c>
      <c r="S136" s="219" t="s">
        <v>3</v>
      </c>
      <c r="T136" s="219" t="s">
        <v>1</v>
      </c>
      <c r="U136" s="219" t="s">
        <v>1192</v>
      </c>
      <c r="V136" s="219" t="s">
        <v>2342</v>
      </c>
      <c r="W136" s="219" t="s">
        <v>392</v>
      </c>
      <c r="X136" s="219" t="s">
        <v>392</v>
      </c>
      <c r="Y136" s="219" t="s">
        <v>393</v>
      </c>
      <c r="Z136" s="219" t="s">
        <v>2344</v>
      </c>
      <c r="AA136" s="219" t="s">
        <v>2362</v>
      </c>
      <c r="AB136" s="219" t="s">
        <v>1926</v>
      </c>
      <c r="AC136" s="219">
        <v>26800025</v>
      </c>
      <c r="AD136" s="219">
        <v>26800025</v>
      </c>
      <c r="AE136" s="219" t="s">
        <v>1925</v>
      </c>
      <c r="AF136" s="219" t="s">
        <v>2363</v>
      </c>
      <c r="AG136" s="219" t="s">
        <v>1927</v>
      </c>
      <c r="AH136" s="219" t="s">
        <v>2364</v>
      </c>
      <c r="AI136" s="219" t="s">
        <v>1007</v>
      </c>
      <c r="AJ136" s="219" t="s">
        <v>3184</v>
      </c>
      <c r="AK136" s="219" t="s">
        <v>3185</v>
      </c>
      <c r="AL136" s="219">
        <v>21</v>
      </c>
      <c r="AM136" s="219">
        <v>11</v>
      </c>
      <c r="AN136" s="219">
        <v>10</v>
      </c>
    </row>
    <row r="137" spans="1:40" x14ac:dyDescent="0.3">
      <c r="A137" s="226" t="str">
        <f>CONCATENATE(portada_F[[#This Row],[NIVEL]],".",portada_F[[#This Row],[CODINS]])</f>
        <v>2.00233</v>
      </c>
      <c r="B137" s="228" t="s">
        <v>2487</v>
      </c>
      <c r="C137" s="219" t="s">
        <v>478</v>
      </c>
      <c r="D137" s="219" t="s">
        <v>479</v>
      </c>
      <c r="E137" s="219" t="s">
        <v>759</v>
      </c>
      <c r="F137" s="219" t="s">
        <v>11</v>
      </c>
      <c r="G137" s="219" t="s">
        <v>392</v>
      </c>
      <c r="H137" s="219" t="s">
        <v>5</v>
      </c>
      <c r="I137" s="219" t="s">
        <v>166</v>
      </c>
      <c r="J137" s="219" t="s">
        <v>33</v>
      </c>
      <c r="K137" s="219" t="s">
        <v>2044</v>
      </c>
      <c r="L137" s="219" t="s">
        <v>153</v>
      </c>
      <c r="M137" s="219" t="s">
        <v>31</v>
      </c>
      <c r="N137" s="219" t="s">
        <v>1807</v>
      </c>
      <c r="O137" s="219" t="s">
        <v>31</v>
      </c>
      <c r="P137" s="219" t="s">
        <v>2045</v>
      </c>
      <c r="Q137" s="219">
        <v>50504</v>
      </c>
      <c r="R137" s="219" t="s">
        <v>50</v>
      </c>
      <c r="S137" s="219" t="s">
        <v>5</v>
      </c>
      <c r="T137" s="219" t="s">
        <v>4</v>
      </c>
      <c r="U137" s="219" t="s">
        <v>1385</v>
      </c>
      <c r="V137" s="219" t="s">
        <v>2342</v>
      </c>
      <c r="W137" s="219" t="s">
        <v>2488</v>
      </c>
      <c r="X137" s="219" t="s">
        <v>73</v>
      </c>
      <c r="Y137" s="219" t="s">
        <v>73</v>
      </c>
      <c r="Z137" s="219" t="s">
        <v>2344</v>
      </c>
      <c r="AA137" s="219" t="s">
        <v>524</v>
      </c>
      <c r="AB137" s="219" t="s">
        <v>781</v>
      </c>
      <c r="AC137" s="219">
        <v>26511232</v>
      </c>
      <c r="AD137" s="219">
        <v>26511232</v>
      </c>
      <c r="AE137" s="219" t="s">
        <v>2489</v>
      </c>
      <c r="AF137" s="219" t="s">
        <v>2490</v>
      </c>
      <c r="AG137" s="219" t="s">
        <v>1979</v>
      </c>
      <c r="AH137" s="219" t="s">
        <v>2491</v>
      </c>
      <c r="AI137" s="219" t="s">
        <v>1031</v>
      </c>
      <c r="AJ137" s="219" t="s">
        <v>3186</v>
      </c>
      <c r="AK137" s="219" t="s">
        <v>73</v>
      </c>
      <c r="AL137" s="219">
        <v>9</v>
      </c>
      <c r="AM137" s="219">
        <v>0</v>
      </c>
      <c r="AN137" s="219">
        <v>9</v>
      </c>
    </row>
    <row r="138" spans="1:40" x14ac:dyDescent="0.3">
      <c r="A138" s="226" t="str">
        <f>CONCATENATE(portada_F[[#This Row],[NIVEL]],".",portada_F[[#This Row],[CODINS]])</f>
        <v>2.01342</v>
      </c>
      <c r="B138" s="228" t="s">
        <v>2849</v>
      </c>
      <c r="C138" s="219" t="s">
        <v>813</v>
      </c>
      <c r="D138" s="219" t="s">
        <v>801</v>
      </c>
      <c r="E138" s="219" t="s">
        <v>810</v>
      </c>
      <c r="F138" s="219" t="s">
        <v>11</v>
      </c>
      <c r="G138" s="219" t="s">
        <v>392</v>
      </c>
      <c r="H138" s="219" t="s">
        <v>6</v>
      </c>
      <c r="I138" s="219" t="s">
        <v>166</v>
      </c>
      <c r="J138" s="219" t="s">
        <v>33</v>
      </c>
      <c r="K138" s="219" t="s">
        <v>2044</v>
      </c>
      <c r="L138" s="219" t="s">
        <v>153</v>
      </c>
      <c r="M138" s="219" t="s">
        <v>31</v>
      </c>
      <c r="N138" s="219" t="s">
        <v>1807</v>
      </c>
      <c r="O138" s="219" t="s">
        <v>31</v>
      </c>
      <c r="P138" s="219" t="s">
        <v>2045</v>
      </c>
      <c r="Q138" s="219">
        <v>50503</v>
      </c>
      <c r="R138" s="219" t="s">
        <v>50</v>
      </c>
      <c r="S138" s="219" t="s">
        <v>5</v>
      </c>
      <c r="T138" s="219" t="s">
        <v>3</v>
      </c>
      <c r="U138" s="219" t="s">
        <v>1332</v>
      </c>
      <c r="V138" s="219" t="s">
        <v>2342</v>
      </c>
      <c r="W138" s="219" t="s">
        <v>2488</v>
      </c>
      <c r="X138" s="219" t="s">
        <v>753</v>
      </c>
      <c r="Y138" s="219" t="s">
        <v>753</v>
      </c>
      <c r="Z138" s="219" t="s">
        <v>2344</v>
      </c>
      <c r="AA138" s="219" t="s">
        <v>2850</v>
      </c>
      <c r="AB138" s="219" t="s">
        <v>2851</v>
      </c>
      <c r="AC138" s="219">
        <v>21011473</v>
      </c>
      <c r="AD138" s="219">
        <v>21012077</v>
      </c>
      <c r="AE138" s="219" t="s">
        <v>1845</v>
      </c>
      <c r="AF138" s="219" t="s">
        <v>2852</v>
      </c>
      <c r="AG138" s="219" t="s">
        <v>2853</v>
      </c>
      <c r="AH138" s="219" t="s">
        <v>2854</v>
      </c>
      <c r="AI138" s="219" t="s">
        <v>1099</v>
      </c>
      <c r="AJ138" s="219" t="s">
        <v>3187</v>
      </c>
      <c r="AK138" s="219" t="s">
        <v>3188</v>
      </c>
      <c r="AL138" s="219">
        <v>4</v>
      </c>
      <c r="AM138" s="219">
        <v>0</v>
      </c>
      <c r="AN138" s="219">
        <v>4</v>
      </c>
    </row>
    <row r="139" spans="1:40" x14ac:dyDescent="0.3">
      <c r="A139" s="226" t="str">
        <f>CONCATENATE(portada_F[[#This Row],[NIVEL]],".",portada_F[[#This Row],[CODINS]])</f>
        <v>2.00176</v>
      </c>
      <c r="B139" s="228" t="s">
        <v>2370</v>
      </c>
      <c r="C139" s="219" t="s">
        <v>397</v>
      </c>
      <c r="D139" s="219" t="s">
        <v>398</v>
      </c>
      <c r="E139" s="219" t="s">
        <v>399</v>
      </c>
      <c r="F139" s="219" t="s">
        <v>196</v>
      </c>
      <c r="G139" s="219" t="s">
        <v>67</v>
      </c>
      <c r="H139" s="219" t="s">
        <v>1</v>
      </c>
      <c r="I139" s="219" t="s">
        <v>1991</v>
      </c>
      <c r="J139" s="219" t="s">
        <v>33</v>
      </c>
      <c r="K139" s="219" t="s">
        <v>2044</v>
      </c>
      <c r="L139" s="219" t="s">
        <v>2089</v>
      </c>
      <c r="M139" s="219" t="s">
        <v>31</v>
      </c>
      <c r="N139" s="219" t="s">
        <v>1807</v>
      </c>
      <c r="O139" s="219" t="s">
        <v>31</v>
      </c>
      <c r="P139" s="219" t="s">
        <v>2045</v>
      </c>
      <c r="Q139" s="219">
        <v>50601</v>
      </c>
      <c r="R139" s="219" t="s">
        <v>50</v>
      </c>
      <c r="S139" s="219" t="s">
        <v>6</v>
      </c>
      <c r="T139" s="219" t="s">
        <v>1</v>
      </c>
      <c r="U139" s="219" t="s">
        <v>1213</v>
      </c>
      <c r="V139" s="219" t="s">
        <v>2342</v>
      </c>
      <c r="W139" s="219" t="s">
        <v>67</v>
      </c>
      <c r="X139" s="219" t="s">
        <v>67</v>
      </c>
      <c r="Y139" s="219" t="s">
        <v>67</v>
      </c>
      <c r="Z139" s="219" t="s">
        <v>2344</v>
      </c>
      <c r="AA139" s="219" t="s">
        <v>2371</v>
      </c>
      <c r="AB139" s="219" t="s">
        <v>2372</v>
      </c>
      <c r="AC139" s="219">
        <v>26690008</v>
      </c>
      <c r="AD139" s="219">
        <v>26688036</v>
      </c>
      <c r="AE139" s="219" t="s">
        <v>2373</v>
      </c>
      <c r="AF139" s="219" t="s">
        <v>2374</v>
      </c>
      <c r="AG139" s="219" t="s">
        <v>1929</v>
      </c>
      <c r="AH139" s="219" t="s">
        <v>2375</v>
      </c>
      <c r="AI139" s="219" t="s">
        <v>1009</v>
      </c>
      <c r="AJ139" s="219" t="s">
        <v>3189</v>
      </c>
      <c r="AK139" s="219" t="s">
        <v>3190</v>
      </c>
      <c r="AL139" s="219">
        <v>22</v>
      </c>
      <c r="AM139" s="219">
        <v>13</v>
      </c>
      <c r="AN139" s="219">
        <v>9</v>
      </c>
    </row>
    <row r="140" spans="1:40" x14ac:dyDescent="0.3">
      <c r="A140" s="226" t="str">
        <f>CONCATENATE(portada_F[[#This Row],[NIVEL]],".",portada_F[[#This Row],[CODINS]])</f>
        <v>2.00178</v>
      </c>
      <c r="B140" s="228" t="s">
        <v>2381</v>
      </c>
      <c r="C140" s="219" t="s">
        <v>405</v>
      </c>
      <c r="D140" s="219" t="s">
        <v>406</v>
      </c>
      <c r="E140" s="219" t="s">
        <v>407</v>
      </c>
      <c r="F140" s="219" t="s">
        <v>196</v>
      </c>
      <c r="G140" s="219" t="s">
        <v>67</v>
      </c>
      <c r="H140" s="219" t="s">
        <v>3</v>
      </c>
      <c r="I140" s="219" t="s">
        <v>1991</v>
      </c>
      <c r="J140" s="219" t="s">
        <v>33</v>
      </c>
      <c r="K140" s="219" t="s">
        <v>2044</v>
      </c>
      <c r="L140" s="219" t="s">
        <v>153</v>
      </c>
      <c r="M140" s="219" t="s">
        <v>31</v>
      </c>
      <c r="N140" s="219" t="s">
        <v>1807</v>
      </c>
      <c r="O140" s="219" t="s">
        <v>31</v>
      </c>
      <c r="P140" s="219" t="s">
        <v>2045</v>
      </c>
      <c r="Q140" s="219">
        <v>50801</v>
      </c>
      <c r="R140" s="219" t="s">
        <v>50</v>
      </c>
      <c r="S140" s="219" t="s">
        <v>9</v>
      </c>
      <c r="T140" s="219" t="s">
        <v>1</v>
      </c>
      <c r="U140" s="219" t="s">
        <v>1223</v>
      </c>
      <c r="V140" s="219" t="s">
        <v>2342</v>
      </c>
      <c r="W140" s="219" t="s">
        <v>70</v>
      </c>
      <c r="X140" s="219" t="s">
        <v>70</v>
      </c>
      <c r="Y140" s="219" t="s">
        <v>70</v>
      </c>
      <c r="Z140" s="219" t="s">
        <v>2344</v>
      </c>
      <c r="AA140" s="219" t="s">
        <v>2382</v>
      </c>
      <c r="AB140" s="219" t="s">
        <v>1129</v>
      </c>
      <c r="AC140" s="219">
        <v>26958490</v>
      </c>
      <c r="AD140" s="219">
        <v>26958380</v>
      </c>
      <c r="AE140" s="219" t="s">
        <v>1719</v>
      </c>
      <c r="AF140" s="219" t="s">
        <v>2383</v>
      </c>
      <c r="AG140" s="219" t="s">
        <v>1931</v>
      </c>
      <c r="AH140" s="219" t="s">
        <v>2384</v>
      </c>
      <c r="AI140" s="219" t="s">
        <v>1011</v>
      </c>
      <c r="AJ140" s="219" t="s">
        <v>3191</v>
      </c>
      <c r="AK140" s="219" t="s">
        <v>3192</v>
      </c>
      <c r="AL140" s="219">
        <v>6</v>
      </c>
      <c r="AM140" s="219">
        <v>0</v>
      </c>
      <c r="AN140" s="219">
        <v>6</v>
      </c>
    </row>
    <row r="141" spans="1:40" x14ac:dyDescent="0.3">
      <c r="A141" s="226" t="str">
        <f>CONCATENATE(portada_F[[#This Row],[NIVEL]],".",portada_F[[#This Row],[CODINS]])</f>
        <v>2.00177</v>
      </c>
      <c r="B141" s="228" t="s">
        <v>2376</v>
      </c>
      <c r="C141" s="219" t="s">
        <v>400</v>
      </c>
      <c r="D141" s="219" t="s">
        <v>401</v>
      </c>
      <c r="E141" s="219" t="s">
        <v>402</v>
      </c>
      <c r="F141" s="219" t="s">
        <v>196</v>
      </c>
      <c r="G141" s="219" t="s">
        <v>67</v>
      </c>
      <c r="H141" s="219" t="s">
        <v>2</v>
      </c>
      <c r="I141" s="219" t="s">
        <v>1991</v>
      </c>
      <c r="J141" s="219" t="s">
        <v>33</v>
      </c>
      <c r="K141" s="219" t="s">
        <v>2044</v>
      </c>
      <c r="L141" s="219" t="s">
        <v>2089</v>
      </c>
      <c r="M141" s="219" t="s">
        <v>31</v>
      </c>
      <c r="N141" s="219" t="s">
        <v>1807</v>
      </c>
      <c r="O141" s="219" t="s">
        <v>33</v>
      </c>
      <c r="P141" s="219" t="s">
        <v>2172</v>
      </c>
      <c r="Q141" s="219">
        <v>50701</v>
      </c>
      <c r="R141" s="219" t="s">
        <v>50</v>
      </c>
      <c r="S141" s="219" t="s">
        <v>7</v>
      </c>
      <c r="T141" s="219" t="s">
        <v>1</v>
      </c>
      <c r="U141" s="219" t="s">
        <v>1860</v>
      </c>
      <c r="V141" s="219" t="s">
        <v>2342</v>
      </c>
      <c r="W141" s="219" t="s">
        <v>2377</v>
      </c>
      <c r="X141" s="219" t="s">
        <v>403</v>
      </c>
      <c r="Y141" s="219" t="s">
        <v>403</v>
      </c>
      <c r="Z141" s="219" t="s">
        <v>2344</v>
      </c>
      <c r="AA141" s="219" t="s">
        <v>404</v>
      </c>
      <c r="AB141" s="219" t="s">
        <v>863</v>
      </c>
      <c r="AC141" s="219">
        <v>26620362</v>
      </c>
      <c r="AD141" s="219">
        <v>26620016</v>
      </c>
      <c r="AE141" s="219" t="s">
        <v>1703</v>
      </c>
      <c r="AF141" s="219" t="s">
        <v>2378</v>
      </c>
      <c r="AG141" s="219" t="s">
        <v>2379</v>
      </c>
      <c r="AH141" s="219" t="s">
        <v>2380</v>
      </c>
      <c r="AI141" s="219" t="s">
        <v>1010</v>
      </c>
      <c r="AJ141" s="219" t="s">
        <v>3193</v>
      </c>
      <c r="AK141" s="219" t="s">
        <v>3194</v>
      </c>
      <c r="AL141" s="219">
        <v>21</v>
      </c>
      <c r="AM141" s="219">
        <v>15</v>
      </c>
      <c r="AN141" s="219">
        <v>6</v>
      </c>
    </row>
    <row r="142" spans="1:40" x14ac:dyDescent="0.3">
      <c r="A142" s="226" t="str">
        <f>CONCATENATE(portada_F[[#This Row],[NIVEL]],".",portada_F[[#This Row],[CODINS]])</f>
        <v>2.00485</v>
      </c>
      <c r="B142" s="228" t="s">
        <v>2778</v>
      </c>
      <c r="C142" s="219" t="s">
        <v>697</v>
      </c>
      <c r="D142" s="219" t="s">
        <v>698</v>
      </c>
      <c r="E142" s="219" t="s">
        <v>699</v>
      </c>
      <c r="F142" s="219" t="s">
        <v>196</v>
      </c>
      <c r="G142" s="219" t="s">
        <v>67</v>
      </c>
      <c r="H142" s="219" t="s">
        <v>3</v>
      </c>
      <c r="I142" s="219" t="s">
        <v>1991</v>
      </c>
      <c r="J142" s="219" t="s">
        <v>33</v>
      </c>
      <c r="K142" s="219" t="s">
        <v>2044</v>
      </c>
      <c r="L142" s="219" t="s">
        <v>153</v>
      </c>
      <c r="M142" s="219" t="s">
        <v>31</v>
      </c>
      <c r="N142" s="219" t="s">
        <v>1807</v>
      </c>
      <c r="O142" s="219" t="s">
        <v>33</v>
      </c>
      <c r="P142" s="219" t="s">
        <v>2172</v>
      </c>
      <c r="Q142" s="219">
        <v>50807</v>
      </c>
      <c r="R142" s="219" t="s">
        <v>50</v>
      </c>
      <c r="S142" s="219" t="s">
        <v>9</v>
      </c>
      <c r="T142" s="219" t="s">
        <v>7</v>
      </c>
      <c r="U142" s="219" t="s">
        <v>1500</v>
      </c>
      <c r="V142" s="219" t="s">
        <v>2342</v>
      </c>
      <c r="W142" s="219" t="s">
        <v>70</v>
      </c>
      <c r="X142" s="219" t="s">
        <v>700</v>
      </c>
      <c r="Y142" s="219" t="s">
        <v>700</v>
      </c>
      <c r="Z142" s="219" t="s">
        <v>2344</v>
      </c>
      <c r="AA142" s="219" t="s">
        <v>864</v>
      </c>
      <c r="AB142" s="219" t="s">
        <v>782</v>
      </c>
      <c r="AC142" s="219">
        <v>26944000</v>
      </c>
      <c r="AD142" s="219" t="s">
        <v>1867</v>
      </c>
      <c r="AE142" s="219" t="s">
        <v>1840</v>
      </c>
      <c r="AF142" s="219" t="s">
        <v>2779</v>
      </c>
      <c r="AG142" s="219" t="s">
        <v>1931</v>
      </c>
      <c r="AH142" s="219" t="s">
        <v>2384</v>
      </c>
      <c r="AI142" s="219" t="s">
        <v>1085</v>
      </c>
      <c r="AJ142" s="219" t="s">
        <v>3195</v>
      </c>
      <c r="AK142" s="219" t="s">
        <v>700</v>
      </c>
      <c r="AL142" s="219">
        <v>3</v>
      </c>
      <c r="AM142" s="219">
        <v>0</v>
      </c>
      <c r="AN142" s="219">
        <v>3</v>
      </c>
    </row>
    <row r="143" spans="1:40" x14ac:dyDescent="0.3">
      <c r="A143" s="226" t="str">
        <f>CONCATENATE(portada_F[[#This Row],[NIVEL]],".",portada_F[[#This Row],[CODINS]])</f>
        <v>2.00180</v>
      </c>
      <c r="B143" s="228" t="s">
        <v>2385</v>
      </c>
      <c r="C143" s="219" t="s">
        <v>408</v>
      </c>
      <c r="D143" s="219" t="s">
        <v>409</v>
      </c>
      <c r="E143" s="219" t="s">
        <v>410</v>
      </c>
      <c r="F143" s="219" t="s">
        <v>13</v>
      </c>
      <c r="G143" s="219" t="s">
        <v>42</v>
      </c>
      <c r="H143" s="219" t="s">
        <v>5</v>
      </c>
      <c r="I143" s="219" t="s">
        <v>452</v>
      </c>
      <c r="J143" s="219" t="s">
        <v>33</v>
      </c>
      <c r="K143" s="219" t="s">
        <v>2044</v>
      </c>
      <c r="L143" s="219" t="s">
        <v>153</v>
      </c>
      <c r="M143" s="219" t="s">
        <v>31</v>
      </c>
      <c r="N143" s="219" t="s">
        <v>1807</v>
      </c>
      <c r="O143" s="219" t="s">
        <v>31</v>
      </c>
      <c r="P143" s="219" t="s">
        <v>2045</v>
      </c>
      <c r="Q143" s="219">
        <v>60101</v>
      </c>
      <c r="R143" s="219" t="s">
        <v>41</v>
      </c>
      <c r="S143" s="219" t="s">
        <v>1</v>
      </c>
      <c r="T143" s="219" t="s">
        <v>1</v>
      </c>
      <c r="U143" s="219" t="s">
        <v>1179</v>
      </c>
      <c r="V143" s="219" t="s">
        <v>42</v>
      </c>
      <c r="W143" s="219" t="s">
        <v>42</v>
      </c>
      <c r="X143" s="219" t="s">
        <v>42</v>
      </c>
      <c r="Y143" s="219" t="s">
        <v>42</v>
      </c>
      <c r="Z143" s="219" t="s">
        <v>2242</v>
      </c>
      <c r="AA143" s="219" t="s">
        <v>864</v>
      </c>
      <c r="AB143" s="219" t="s">
        <v>913</v>
      </c>
      <c r="AC143" s="219">
        <v>26611912</v>
      </c>
      <c r="AD143" s="219" t="s">
        <v>1867</v>
      </c>
      <c r="AE143" s="219" t="s">
        <v>1704</v>
      </c>
      <c r="AF143" s="219" t="s">
        <v>2386</v>
      </c>
      <c r="AG143" s="219" t="s">
        <v>1932</v>
      </c>
      <c r="AH143" s="219" t="s">
        <v>2387</v>
      </c>
      <c r="AI143" s="219" t="s">
        <v>1012</v>
      </c>
      <c r="AJ143" s="219" t="s">
        <v>3196</v>
      </c>
      <c r="AK143" s="219" t="s">
        <v>3197</v>
      </c>
      <c r="AL143" s="219">
        <v>5</v>
      </c>
      <c r="AM143" s="219">
        <v>0</v>
      </c>
      <c r="AN143" s="219">
        <v>5</v>
      </c>
    </row>
    <row r="144" spans="1:40" x14ac:dyDescent="0.3">
      <c r="A144" s="226" t="str">
        <f>CONCATENATE(portada_F[[#This Row],[NIVEL]],".",portada_F[[#This Row],[CODINS]])</f>
        <v>2.00184</v>
      </c>
      <c r="B144" s="228" t="s">
        <v>2388</v>
      </c>
      <c r="C144" s="219" t="s">
        <v>411</v>
      </c>
      <c r="D144" s="219" t="s">
        <v>412</v>
      </c>
      <c r="E144" s="219" t="s">
        <v>413</v>
      </c>
      <c r="F144" s="219" t="s">
        <v>13</v>
      </c>
      <c r="G144" s="219" t="s">
        <v>42</v>
      </c>
      <c r="H144" s="219" t="s">
        <v>9</v>
      </c>
      <c r="I144" s="219" t="s">
        <v>452</v>
      </c>
      <c r="J144" s="219" t="s">
        <v>33</v>
      </c>
      <c r="K144" s="219" t="s">
        <v>2044</v>
      </c>
      <c r="L144" s="219" t="s">
        <v>153</v>
      </c>
      <c r="M144" s="219" t="s">
        <v>31</v>
      </c>
      <c r="N144" s="219" t="s">
        <v>1807</v>
      </c>
      <c r="O144" s="219" t="s">
        <v>31</v>
      </c>
      <c r="P144" s="219" t="s">
        <v>2045</v>
      </c>
      <c r="Q144" s="219">
        <v>60201</v>
      </c>
      <c r="R144" s="219" t="s">
        <v>41</v>
      </c>
      <c r="S144" s="219" t="s">
        <v>2</v>
      </c>
      <c r="T144" s="219" t="s">
        <v>1</v>
      </c>
      <c r="U144" s="219" t="s">
        <v>1186</v>
      </c>
      <c r="V144" s="219" t="s">
        <v>42</v>
      </c>
      <c r="W144" s="219" t="s">
        <v>2389</v>
      </c>
      <c r="X144" s="219" t="s">
        <v>414</v>
      </c>
      <c r="Y144" s="219" t="s">
        <v>414</v>
      </c>
      <c r="Z144" s="219" t="s">
        <v>2242</v>
      </c>
      <c r="AA144" s="219" t="s">
        <v>864</v>
      </c>
      <c r="AB144" s="219" t="s">
        <v>1705</v>
      </c>
      <c r="AC144" s="219">
        <v>26366130</v>
      </c>
      <c r="AD144" s="219">
        <v>26366130</v>
      </c>
      <c r="AE144" s="219" t="s">
        <v>2391</v>
      </c>
      <c r="AF144" s="219" t="s">
        <v>2390</v>
      </c>
      <c r="AG144" s="219" t="s">
        <v>955</v>
      </c>
      <c r="AH144" s="219" t="s">
        <v>2392</v>
      </c>
      <c r="AI144" s="219" t="s">
        <v>1013</v>
      </c>
      <c r="AJ144" s="219" t="s">
        <v>3198</v>
      </c>
      <c r="AK144" s="219" t="s">
        <v>3199</v>
      </c>
      <c r="AL144" s="219">
        <v>10</v>
      </c>
      <c r="AM144" s="219">
        <v>0</v>
      </c>
      <c r="AN144" s="219">
        <v>10</v>
      </c>
    </row>
    <row r="145" spans="1:40" x14ac:dyDescent="0.3">
      <c r="A145" s="226" t="str">
        <f>CONCATENATE(portada_F[[#This Row],[NIVEL]],".",portada_F[[#This Row],[CODINS]])</f>
        <v>2.00279</v>
      </c>
      <c r="B145" s="228" t="s">
        <v>2551</v>
      </c>
      <c r="C145" s="219" t="s">
        <v>525</v>
      </c>
      <c r="D145" s="219" t="s">
        <v>526</v>
      </c>
      <c r="E145" s="219" t="s">
        <v>527</v>
      </c>
      <c r="F145" s="219" t="s">
        <v>13</v>
      </c>
      <c r="G145" s="219" t="s">
        <v>42</v>
      </c>
      <c r="H145" s="219" t="s">
        <v>1</v>
      </c>
      <c r="I145" s="219" t="s">
        <v>452</v>
      </c>
      <c r="J145" s="219" t="s">
        <v>33</v>
      </c>
      <c r="K145" s="219" t="s">
        <v>2044</v>
      </c>
      <c r="L145" s="219" t="s">
        <v>153</v>
      </c>
      <c r="M145" s="219" t="s">
        <v>31</v>
      </c>
      <c r="N145" s="219" t="s">
        <v>1807</v>
      </c>
      <c r="O145" s="219" t="s">
        <v>31</v>
      </c>
      <c r="P145" s="219" t="s">
        <v>2045</v>
      </c>
      <c r="Q145" s="219">
        <v>60108</v>
      </c>
      <c r="R145" s="219" t="s">
        <v>41</v>
      </c>
      <c r="S145" s="219" t="s">
        <v>1</v>
      </c>
      <c r="T145" s="219" t="s">
        <v>9</v>
      </c>
      <c r="U145" s="219" t="s">
        <v>1505</v>
      </c>
      <c r="V145" s="219" t="s">
        <v>42</v>
      </c>
      <c r="W145" s="219" t="s">
        <v>42</v>
      </c>
      <c r="X145" s="219" t="s">
        <v>1955</v>
      </c>
      <c r="Y145" s="219" t="s">
        <v>2552</v>
      </c>
      <c r="Z145" s="219" t="s">
        <v>2242</v>
      </c>
      <c r="AA145" s="219" t="s">
        <v>2553</v>
      </c>
      <c r="AB145" s="219" t="s">
        <v>865</v>
      </c>
      <c r="AC145" s="219">
        <v>26632219</v>
      </c>
      <c r="AD145" s="219">
        <v>26632219</v>
      </c>
      <c r="AE145" s="219" t="s">
        <v>2554</v>
      </c>
      <c r="AF145" s="219" t="s">
        <v>2555</v>
      </c>
      <c r="AG145" s="219" t="s">
        <v>1956</v>
      </c>
      <c r="AH145" s="219" t="s">
        <v>2556</v>
      </c>
      <c r="AI145" s="219" t="s">
        <v>1041</v>
      </c>
      <c r="AJ145" s="219" t="s">
        <v>3200</v>
      </c>
      <c r="AK145" s="219" t="s">
        <v>2552</v>
      </c>
      <c r="AL145" s="219">
        <v>7</v>
      </c>
      <c r="AM145" s="219">
        <v>0</v>
      </c>
      <c r="AN145" s="219">
        <v>7</v>
      </c>
    </row>
    <row r="146" spans="1:40" x14ac:dyDescent="0.3">
      <c r="A146" s="226" t="str">
        <f>CONCATENATE(portada_F[[#This Row],[NIVEL]],".",portada_F[[#This Row],[CODINS]])</f>
        <v>2.00350</v>
      </c>
      <c r="B146" s="228" t="s">
        <v>2659</v>
      </c>
      <c r="C146" s="219" t="s">
        <v>601</v>
      </c>
      <c r="D146" s="219" t="s">
        <v>602</v>
      </c>
      <c r="E146" s="219" t="s">
        <v>603</v>
      </c>
      <c r="F146" s="219" t="s">
        <v>2445</v>
      </c>
      <c r="G146" s="219" t="s">
        <v>604</v>
      </c>
      <c r="H146" s="219" t="s">
        <v>4</v>
      </c>
      <c r="I146" s="219" t="s">
        <v>2064</v>
      </c>
      <c r="J146" s="219" t="s">
        <v>33</v>
      </c>
      <c r="K146" s="219" t="s">
        <v>2044</v>
      </c>
      <c r="L146" s="219" t="s">
        <v>2089</v>
      </c>
      <c r="M146" s="219" t="s">
        <v>31</v>
      </c>
      <c r="N146" s="219" t="s">
        <v>1807</v>
      </c>
      <c r="O146" s="219" t="s">
        <v>33</v>
      </c>
      <c r="P146" s="219" t="s">
        <v>2172</v>
      </c>
      <c r="Q146" s="219">
        <v>60104</v>
      </c>
      <c r="R146" s="219" t="s">
        <v>41</v>
      </c>
      <c r="S146" s="219" t="s">
        <v>1</v>
      </c>
      <c r="T146" s="219" t="s">
        <v>4</v>
      </c>
      <c r="U146" s="219" t="s">
        <v>1365</v>
      </c>
      <c r="V146" s="219" t="s">
        <v>42</v>
      </c>
      <c r="W146" s="219" t="s">
        <v>42</v>
      </c>
      <c r="X146" s="219" t="s">
        <v>2660</v>
      </c>
      <c r="Y146" s="219" t="s">
        <v>605</v>
      </c>
      <c r="Z146" s="219" t="s">
        <v>2242</v>
      </c>
      <c r="AA146" s="219" t="s">
        <v>1834</v>
      </c>
      <c r="AB146" s="219" t="s">
        <v>866</v>
      </c>
      <c r="AC146" s="219">
        <v>26500295</v>
      </c>
      <c r="AD146" s="219">
        <v>26500295</v>
      </c>
      <c r="AE146" s="219" t="s">
        <v>2662</v>
      </c>
      <c r="AF146" s="219" t="s">
        <v>2661</v>
      </c>
      <c r="AG146" s="219" t="s">
        <v>1971</v>
      </c>
      <c r="AH146" s="219" t="s">
        <v>2663</v>
      </c>
      <c r="AI146" s="219" t="s">
        <v>1060</v>
      </c>
      <c r="AJ146" s="219" t="s">
        <v>3201</v>
      </c>
      <c r="AK146" s="219" t="s">
        <v>3202</v>
      </c>
      <c r="AL146" s="219">
        <v>14</v>
      </c>
      <c r="AM146" s="219">
        <v>11</v>
      </c>
      <c r="AN146" s="219">
        <v>3</v>
      </c>
    </row>
    <row r="147" spans="1:40" x14ac:dyDescent="0.3">
      <c r="A147" s="226" t="str">
        <f>CONCATENATE(portada_F[[#This Row],[NIVEL]],".",portada_F[[#This Row],[CODINS]])</f>
        <v>2.00337</v>
      </c>
      <c r="B147" s="228" t="s">
        <v>2640</v>
      </c>
      <c r="C147" s="219" t="s">
        <v>588</v>
      </c>
      <c r="D147" s="219" t="s">
        <v>589</v>
      </c>
      <c r="E147" s="219" t="s">
        <v>372</v>
      </c>
      <c r="F147" s="219" t="s">
        <v>13</v>
      </c>
      <c r="G147" s="219" t="s">
        <v>42</v>
      </c>
      <c r="H147" s="219" t="s">
        <v>1</v>
      </c>
      <c r="I147" s="219" t="s">
        <v>452</v>
      </c>
      <c r="J147" s="219" t="s">
        <v>33</v>
      </c>
      <c r="K147" s="219" t="s">
        <v>2044</v>
      </c>
      <c r="L147" s="219" t="s">
        <v>153</v>
      </c>
      <c r="M147" s="219" t="s">
        <v>31</v>
      </c>
      <c r="N147" s="219" t="s">
        <v>1807</v>
      </c>
      <c r="O147" s="219" t="s">
        <v>31</v>
      </c>
      <c r="P147" s="219" t="s">
        <v>2045</v>
      </c>
      <c r="Q147" s="219">
        <v>60115</v>
      </c>
      <c r="R147" s="219" t="s">
        <v>41</v>
      </c>
      <c r="S147" s="219" t="s">
        <v>1</v>
      </c>
      <c r="T147" s="219" t="s">
        <v>45</v>
      </c>
      <c r="U147" s="219" t="s">
        <v>1554</v>
      </c>
      <c r="V147" s="219" t="s">
        <v>42</v>
      </c>
      <c r="W147" s="219" t="s">
        <v>42</v>
      </c>
      <c r="X147" s="219" t="s">
        <v>64</v>
      </c>
      <c r="Y147" s="219" t="s">
        <v>64</v>
      </c>
      <c r="Z147" s="219" t="s">
        <v>2242</v>
      </c>
      <c r="AA147" s="219" t="s">
        <v>2641</v>
      </c>
      <c r="AB147" s="219" t="s">
        <v>783</v>
      </c>
      <c r="AC147" s="219">
        <v>26630290</v>
      </c>
      <c r="AD147" s="219">
        <v>26630290</v>
      </c>
      <c r="AE147" s="219" t="s">
        <v>2643</v>
      </c>
      <c r="AF147" s="219" t="s">
        <v>2642</v>
      </c>
      <c r="AG147" s="219" t="s">
        <v>1956</v>
      </c>
      <c r="AH147" s="219" t="s">
        <v>2644</v>
      </c>
      <c r="AI147" s="219" t="s">
        <v>1057</v>
      </c>
      <c r="AJ147" s="219" t="s">
        <v>3203</v>
      </c>
      <c r="AK147" s="219" t="s">
        <v>64</v>
      </c>
      <c r="AL147" s="219">
        <v>8</v>
      </c>
      <c r="AM147" s="219">
        <v>0</v>
      </c>
      <c r="AN147" s="219">
        <v>8</v>
      </c>
    </row>
    <row r="148" spans="1:40" x14ac:dyDescent="0.3">
      <c r="A148" s="226" t="str">
        <f>CONCATENATE(portada_F[[#This Row],[NIVEL]],".",portada_F[[#This Row],[CODINS]])</f>
        <v>2.00335</v>
      </c>
      <c r="B148" s="228" t="s">
        <v>2630</v>
      </c>
      <c r="C148" s="219" t="s">
        <v>581</v>
      </c>
      <c r="D148" s="219" t="s">
        <v>582</v>
      </c>
      <c r="E148" s="219" t="s">
        <v>583</v>
      </c>
      <c r="F148" s="219" t="s">
        <v>13</v>
      </c>
      <c r="G148" s="219" t="s">
        <v>42</v>
      </c>
      <c r="H148" s="219" t="s">
        <v>5</v>
      </c>
      <c r="I148" s="219" t="s">
        <v>452</v>
      </c>
      <c r="J148" s="219" t="s">
        <v>33</v>
      </c>
      <c r="K148" s="219" t="s">
        <v>2044</v>
      </c>
      <c r="L148" s="219" t="s">
        <v>153</v>
      </c>
      <c r="M148" s="219" t="s">
        <v>31</v>
      </c>
      <c r="N148" s="219" t="s">
        <v>1807</v>
      </c>
      <c r="O148" s="219" t="s">
        <v>31</v>
      </c>
      <c r="P148" s="219" t="s">
        <v>2045</v>
      </c>
      <c r="Q148" s="219">
        <v>60112</v>
      </c>
      <c r="R148" s="219" t="s">
        <v>41</v>
      </c>
      <c r="S148" s="219" t="s">
        <v>1</v>
      </c>
      <c r="T148" s="219" t="s">
        <v>13</v>
      </c>
      <c r="U148" s="219" t="s">
        <v>1543</v>
      </c>
      <c r="V148" s="219" t="s">
        <v>42</v>
      </c>
      <c r="W148" s="219" t="s">
        <v>42</v>
      </c>
      <c r="X148" s="219" t="s">
        <v>2631</v>
      </c>
      <c r="Y148" s="219" t="s">
        <v>2632</v>
      </c>
      <c r="Z148" s="219" t="s">
        <v>2242</v>
      </c>
      <c r="AA148" s="219" t="s">
        <v>2633</v>
      </c>
      <c r="AB148" s="219" t="s">
        <v>1133</v>
      </c>
      <c r="AC148" s="219">
        <v>26630419</v>
      </c>
      <c r="AD148" s="219" t="s">
        <v>1867</v>
      </c>
      <c r="AE148" s="219" t="s">
        <v>1712</v>
      </c>
      <c r="AF148" s="219" t="s">
        <v>2634</v>
      </c>
      <c r="AG148" s="219" t="s">
        <v>1932</v>
      </c>
      <c r="AH148" s="219" t="s">
        <v>2387</v>
      </c>
      <c r="AI148" s="219" t="s">
        <v>1055</v>
      </c>
      <c r="AJ148" s="219" t="s">
        <v>3204</v>
      </c>
      <c r="AK148" s="219" t="s">
        <v>2632</v>
      </c>
      <c r="AL148" s="219">
        <v>5</v>
      </c>
      <c r="AM148" s="219">
        <v>0</v>
      </c>
      <c r="AN148" s="219">
        <v>5</v>
      </c>
    </row>
    <row r="149" spans="1:40" x14ac:dyDescent="0.3">
      <c r="A149" s="226" t="str">
        <f>CONCATENATE(portada_F[[#This Row],[NIVEL]],".",portada_F[[#This Row],[CODINS]])</f>
        <v>2.00409</v>
      </c>
      <c r="B149" s="228" t="s">
        <v>2711</v>
      </c>
      <c r="C149" s="219" t="s">
        <v>654</v>
      </c>
      <c r="D149" s="219" t="s">
        <v>655</v>
      </c>
      <c r="E149" s="219" t="s">
        <v>656</v>
      </c>
      <c r="F149" s="219" t="s">
        <v>2445</v>
      </c>
      <c r="G149" s="219" t="s">
        <v>604</v>
      </c>
      <c r="H149" s="219" t="s">
        <v>1</v>
      </c>
      <c r="I149" s="219" t="s">
        <v>2064</v>
      </c>
      <c r="J149" s="219" t="s">
        <v>33</v>
      </c>
      <c r="K149" s="219" t="s">
        <v>2044</v>
      </c>
      <c r="L149" s="219" t="s">
        <v>153</v>
      </c>
      <c r="M149" s="219" t="s">
        <v>31</v>
      </c>
      <c r="N149" s="219" t="s">
        <v>1807</v>
      </c>
      <c r="O149" s="219" t="s">
        <v>33</v>
      </c>
      <c r="P149" s="219" t="s">
        <v>2172</v>
      </c>
      <c r="Q149" s="219">
        <v>60105</v>
      </c>
      <c r="R149" s="219" t="s">
        <v>41</v>
      </c>
      <c r="S149" s="219" t="s">
        <v>1</v>
      </c>
      <c r="T149" s="219" t="s">
        <v>5</v>
      </c>
      <c r="U149" s="219" t="s">
        <v>1417</v>
      </c>
      <c r="V149" s="219" t="s">
        <v>42</v>
      </c>
      <c r="W149" s="219" t="s">
        <v>42</v>
      </c>
      <c r="X149" s="219" t="s">
        <v>657</v>
      </c>
      <c r="Y149" s="219" t="s">
        <v>657</v>
      </c>
      <c r="Z149" s="219" t="s">
        <v>2242</v>
      </c>
      <c r="AA149" s="219" t="s">
        <v>2712</v>
      </c>
      <c r="AB149" s="219" t="s">
        <v>784</v>
      </c>
      <c r="AC149" s="219">
        <v>26410123</v>
      </c>
      <c r="AD149" s="219" t="s">
        <v>1867</v>
      </c>
      <c r="AE149" s="219" t="s">
        <v>2713</v>
      </c>
      <c r="AF149" s="219" t="s">
        <v>2714</v>
      </c>
      <c r="AG149" s="219" t="s">
        <v>1980</v>
      </c>
      <c r="AH149" s="219" t="s">
        <v>2715</v>
      </c>
      <c r="AI149" s="219" t="s">
        <v>1072</v>
      </c>
      <c r="AJ149" s="219" t="s">
        <v>3205</v>
      </c>
      <c r="AK149" s="219" t="s">
        <v>3206</v>
      </c>
      <c r="AL149" s="219">
        <v>2</v>
      </c>
      <c r="AM149" s="219">
        <v>0</v>
      </c>
      <c r="AN149" s="219">
        <v>2</v>
      </c>
    </row>
    <row r="150" spans="1:40" x14ac:dyDescent="0.3">
      <c r="A150" s="226" t="str">
        <f>CONCATENATE(portada_F[[#This Row],[NIVEL]],".",portada_F[[#This Row],[CODINS]])</f>
        <v>2.02783</v>
      </c>
      <c r="B150" s="228" t="s">
        <v>2894</v>
      </c>
      <c r="C150" s="219" t="s">
        <v>896</v>
      </c>
      <c r="D150" s="219" t="s">
        <v>1616</v>
      </c>
      <c r="E150" s="219" t="s">
        <v>942</v>
      </c>
      <c r="F150" s="219" t="s">
        <v>13</v>
      </c>
      <c r="G150" s="219" t="s">
        <v>42</v>
      </c>
      <c r="H150" s="219" t="s">
        <v>7</v>
      </c>
      <c r="I150" s="219" t="s">
        <v>452</v>
      </c>
      <c r="J150" s="219" t="s">
        <v>33</v>
      </c>
      <c r="K150" s="219" t="s">
        <v>2044</v>
      </c>
      <c r="L150" s="219" t="s">
        <v>153</v>
      </c>
      <c r="M150" s="219" t="s">
        <v>31</v>
      </c>
      <c r="N150" s="219" t="s">
        <v>1807</v>
      </c>
      <c r="O150" s="219" t="s">
        <v>31</v>
      </c>
      <c r="P150" s="219" t="s">
        <v>2045</v>
      </c>
      <c r="Q150" s="219">
        <v>60201</v>
      </c>
      <c r="R150" s="219" t="s">
        <v>41</v>
      </c>
      <c r="S150" s="219" t="s">
        <v>2</v>
      </c>
      <c r="T150" s="219" t="s">
        <v>1</v>
      </c>
      <c r="U150" s="219" t="s">
        <v>1186</v>
      </c>
      <c r="V150" s="219" t="s">
        <v>42</v>
      </c>
      <c r="W150" s="219" t="s">
        <v>2389</v>
      </c>
      <c r="X150" s="219" t="s">
        <v>414</v>
      </c>
      <c r="Y150" s="219" t="s">
        <v>2895</v>
      </c>
      <c r="Z150" s="219" t="s">
        <v>2242</v>
      </c>
      <c r="AA150" s="219" t="s">
        <v>2896</v>
      </c>
      <c r="AB150" s="219" t="s">
        <v>2897</v>
      </c>
      <c r="AC150" s="219">
        <v>26364033</v>
      </c>
      <c r="AD150" s="219">
        <v>26364033</v>
      </c>
      <c r="AE150" s="219" t="s">
        <v>2013</v>
      </c>
      <c r="AF150" s="219" t="s">
        <v>2898</v>
      </c>
      <c r="AG150" s="219" t="s">
        <v>2014</v>
      </c>
      <c r="AH150" s="219" t="s">
        <v>2899</v>
      </c>
      <c r="AI150" s="219" t="s">
        <v>1105</v>
      </c>
      <c r="AJ150" s="219" t="s">
        <v>3207</v>
      </c>
      <c r="AK150" s="219" t="s">
        <v>3208</v>
      </c>
      <c r="AL150" s="219">
        <v>8</v>
      </c>
      <c r="AM150" s="219">
        <v>0</v>
      </c>
      <c r="AN150" s="219">
        <v>8</v>
      </c>
    </row>
    <row r="151" spans="1:40" x14ac:dyDescent="0.3">
      <c r="A151" s="226" t="str">
        <f>CONCATENATE(portada_F[[#This Row],[NIVEL]],".",portada_F[[#This Row],[CODINS]])</f>
        <v>2.00194</v>
      </c>
      <c r="B151" s="228" t="s">
        <v>2416</v>
      </c>
      <c r="C151" s="219" t="s">
        <v>424</v>
      </c>
      <c r="D151" s="219" t="s">
        <v>425</v>
      </c>
      <c r="E151" s="219" t="s">
        <v>426</v>
      </c>
      <c r="F151" s="219" t="s">
        <v>45</v>
      </c>
      <c r="G151" s="219" t="s">
        <v>422</v>
      </c>
      <c r="H151" s="219" t="s">
        <v>10</v>
      </c>
      <c r="I151" s="219" t="s">
        <v>2405</v>
      </c>
      <c r="J151" s="219" t="s">
        <v>33</v>
      </c>
      <c r="K151" s="219" t="s">
        <v>2044</v>
      </c>
      <c r="L151" s="219" t="s">
        <v>2089</v>
      </c>
      <c r="M151" s="219" t="s">
        <v>31</v>
      </c>
      <c r="N151" s="219" t="s">
        <v>1807</v>
      </c>
      <c r="O151" s="219" t="s">
        <v>31</v>
      </c>
      <c r="P151" s="219" t="s">
        <v>2045</v>
      </c>
      <c r="Q151" s="219">
        <v>61001</v>
      </c>
      <c r="R151" s="219" t="s">
        <v>41</v>
      </c>
      <c r="S151" s="219" t="s">
        <v>11</v>
      </c>
      <c r="T151" s="219" t="s">
        <v>1</v>
      </c>
      <c r="U151" s="219" t="s">
        <v>1234</v>
      </c>
      <c r="V151" s="219" t="s">
        <v>42</v>
      </c>
      <c r="W151" s="219" t="s">
        <v>2417</v>
      </c>
      <c r="X151" s="219" t="s">
        <v>2418</v>
      </c>
      <c r="Y151" s="219" t="s">
        <v>427</v>
      </c>
      <c r="Z151" s="219" t="s">
        <v>2188</v>
      </c>
      <c r="AA151" s="219" t="s">
        <v>2419</v>
      </c>
      <c r="AB151" s="219" t="s">
        <v>785</v>
      </c>
      <c r="AC151" s="219">
        <v>27833821</v>
      </c>
      <c r="AD151" s="219">
        <v>27833955</v>
      </c>
      <c r="AE151" s="219" t="s">
        <v>2420</v>
      </c>
      <c r="AF151" s="219" t="s">
        <v>2421</v>
      </c>
      <c r="AG151" s="219" t="s">
        <v>1958</v>
      </c>
      <c r="AH151" s="219" t="s">
        <v>2422</v>
      </c>
      <c r="AI151" s="219" t="s">
        <v>1016</v>
      </c>
      <c r="AJ151" s="219" t="s">
        <v>3209</v>
      </c>
      <c r="AK151" s="219" t="s">
        <v>3090</v>
      </c>
      <c r="AL151" s="219">
        <v>24</v>
      </c>
      <c r="AM151" s="219">
        <v>13</v>
      </c>
      <c r="AN151" s="219">
        <v>11</v>
      </c>
    </row>
    <row r="152" spans="1:40" x14ac:dyDescent="0.3">
      <c r="A152" s="226" t="str">
        <f>CONCATENATE(portada_F[[#This Row],[NIVEL]],".",portada_F[[#This Row],[CODINS]])</f>
        <v>2.00192</v>
      </c>
      <c r="B152" s="228" t="s">
        <v>2410</v>
      </c>
      <c r="C152" s="219" t="s">
        <v>420</v>
      </c>
      <c r="D152" s="219" t="s">
        <v>421</v>
      </c>
      <c r="E152" s="219" t="s">
        <v>886</v>
      </c>
      <c r="F152" s="219" t="s">
        <v>45</v>
      </c>
      <c r="G152" s="219" t="s">
        <v>422</v>
      </c>
      <c r="H152" s="219" t="s">
        <v>5</v>
      </c>
      <c r="I152" s="219" t="s">
        <v>2405</v>
      </c>
      <c r="J152" s="219" t="s">
        <v>33</v>
      </c>
      <c r="K152" s="219" t="s">
        <v>2044</v>
      </c>
      <c r="L152" s="219" t="s">
        <v>2089</v>
      </c>
      <c r="M152" s="219" t="s">
        <v>31</v>
      </c>
      <c r="N152" s="219" t="s">
        <v>1807</v>
      </c>
      <c r="O152" s="219" t="s">
        <v>33</v>
      </c>
      <c r="P152" s="219" t="s">
        <v>2172</v>
      </c>
      <c r="Q152" s="219">
        <v>60801</v>
      </c>
      <c r="R152" s="219" t="s">
        <v>41</v>
      </c>
      <c r="S152" s="219" t="s">
        <v>9</v>
      </c>
      <c r="T152" s="219" t="s">
        <v>1</v>
      </c>
      <c r="U152" s="219" t="s">
        <v>1224</v>
      </c>
      <c r="V152" s="219" t="s">
        <v>42</v>
      </c>
      <c r="W152" s="219" t="s">
        <v>2411</v>
      </c>
      <c r="X152" s="219" t="s">
        <v>2412</v>
      </c>
      <c r="Y152" s="219" t="s">
        <v>423</v>
      </c>
      <c r="Z152" s="219" t="s">
        <v>2188</v>
      </c>
      <c r="AA152" s="219" t="s">
        <v>946</v>
      </c>
      <c r="AB152" s="219" t="s">
        <v>786</v>
      </c>
      <c r="AC152" s="219">
        <v>27733297</v>
      </c>
      <c r="AD152" s="219">
        <v>27733297</v>
      </c>
      <c r="AE152" s="219" t="s">
        <v>2414</v>
      </c>
      <c r="AF152" s="219" t="s">
        <v>2413</v>
      </c>
      <c r="AG152" s="219" t="s">
        <v>1938</v>
      </c>
      <c r="AH152" s="219" t="s">
        <v>2415</v>
      </c>
      <c r="AI152" s="219" t="s">
        <v>1015</v>
      </c>
      <c r="AJ152" s="219" t="s">
        <v>3210</v>
      </c>
      <c r="AK152" s="219" t="s">
        <v>423</v>
      </c>
      <c r="AL152" s="219">
        <v>36</v>
      </c>
      <c r="AM152" s="219">
        <v>31</v>
      </c>
      <c r="AN152" s="219">
        <v>5</v>
      </c>
    </row>
    <row r="153" spans="1:40" x14ac:dyDescent="0.3">
      <c r="A153" s="226" t="str">
        <f>CONCATENATE(portada_F[[#This Row],[NIVEL]],".",portada_F[[#This Row],[CODINS]])</f>
        <v>2.00281</v>
      </c>
      <c r="B153" s="228" t="s">
        <v>2557</v>
      </c>
      <c r="C153" s="219" t="s">
        <v>528</v>
      </c>
      <c r="D153" s="219" t="s">
        <v>529</v>
      </c>
      <c r="E153" s="219" t="s">
        <v>889</v>
      </c>
      <c r="F153" s="219" t="s">
        <v>45</v>
      </c>
      <c r="G153" s="219" t="s">
        <v>422</v>
      </c>
      <c r="H153" s="219" t="s">
        <v>1</v>
      </c>
      <c r="I153" s="219" t="s">
        <v>2405</v>
      </c>
      <c r="J153" s="219" t="s">
        <v>33</v>
      </c>
      <c r="K153" s="219" t="s">
        <v>2044</v>
      </c>
      <c r="L153" s="219" t="s">
        <v>2089</v>
      </c>
      <c r="M153" s="219" t="s">
        <v>31</v>
      </c>
      <c r="N153" s="219" t="s">
        <v>1807</v>
      </c>
      <c r="O153" s="219" t="s">
        <v>31</v>
      </c>
      <c r="P153" s="219" t="s">
        <v>2045</v>
      </c>
      <c r="Q153" s="219">
        <v>60701</v>
      </c>
      <c r="R153" s="219" t="s">
        <v>41</v>
      </c>
      <c r="S153" s="219" t="s">
        <v>7</v>
      </c>
      <c r="T153" s="219" t="s">
        <v>1</v>
      </c>
      <c r="U153" s="219" t="s">
        <v>1219</v>
      </c>
      <c r="V153" s="219" t="s">
        <v>42</v>
      </c>
      <c r="W153" s="219" t="s">
        <v>2406</v>
      </c>
      <c r="X153" s="219" t="s">
        <v>2406</v>
      </c>
      <c r="Y153" s="219" t="s">
        <v>530</v>
      </c>
      <c r="Z153" s="219" t="s">
        <v>2188</v>
      </c>
      <c r="AA153" s="219" t="s">
        <v>2558</v>
      </c>
      <c r="AB153" s="219" t="s">
        <v>867</v>
      </c>
      <c r="AC153" s="219">
        <v>27750083</v>
      </c>
      <c r="AD153" s="219">
        <v>27750083</v>
      </c>
      <c r="AE153" s="219" t="s">
        <v>2560</v>
      </c>
      <c r="AF153" s="219" t="s">
        <v>2559</v>
      </c>
      <c r="AG153" s="219" t="s">
        <v>1957</v>
      </c>
      <c r="AH153" s="219" t="s">
        <v>2561</v>
      </c>
      <c r="AI153" s="219" t="s">
        <v>1042</v>
      </c>
      <c r="AJ153" s="219" t="s">
        <v>3211</v>
      </c>
      <c r="AK153" s="219" t="s">
        <v>3212</v>
      </c>
      <c r="AL153" s="219">
        <v>14</v>
      </c>
      <c r="AM153" s="219">
        <v>13</v>
      </c>
      <c r="AN153" s="219">
        <v>1</v>
      </c>
    </row>
    <row r="154" spans="1:40" x14ac:dyDescent="0.3">
      <c r="A154" s="226" t="str">
        <f>CONCATENATE(portada_F[[#This Row],[NIVEL]],".",portada_F[[#This Row],[CODINS]])</f>
        <v>2.00191</v>
      </c>
      <c r="B154" s="228" t="s">
        <v>2404</v>
      </c>
      <c r="C154" s="219" t="s">
        <v>1618</v>
      </c>
      <c r="D154" s="219" t="s">
        <v>1617</v>
      </c>
      <c r="E154" s="219" t="s">
        <v>3299</v>
      </c>
      <c r="F154" s="219" t="s">
        <v>45</v>
      </c>
      <c r="G154" s="219" t="s">
        <v>422</v>
      </c>
      <c r="H154" s="219" t="s">
        <v>4</v>
      </c>
      <c r="I154" s="219" t="s">
        <v>2405</v>
      </c>
      <c r="J154" s="219" t="s">
        <v>33</v>
      </c>
      <c r="K154" s="219" t="s">
        <v>2044</v>
      </c>
      <c r="L154" s="219" t="s">
        <v>2065</v>
      </c>
      <c r="M154" s="219" t="s">
        <v>31</v>
      </c>
      <c r="N154" s="219" t="s">
        <v>1807</v>
      </c>
      <c r="O154" s="219" t="s">
        <v>31</v>
      </c>
      <c r="P154" s="219" t="s">
        <v>2045</v>
      </c>
      <c r="Q154" s="219">
        <v>60703</v>
      </c>
      <c r="R154" s="219" t="s">
        <v>41</v>
      </c>
      <c r="S154" s="219" t="s">
        <v>7</v>
      </c>
      <c r="T154" s="219" t="s">
        <v>3</v>
      </c>
      <c r="U154" s="219" t="s">
        <v>1346</v>
      </c>
      <c r="V154" s="219" t="s">
        <v>42</v>
      </c>
      <c r="W154" s="219" t="s">
        <v>2406</v>
      </c>
      <c r="X154" s="219" t="s">
        <v>2407</v>
      </c>
      <c r="Y154" s="219" t="s">
        <v>1620</v>
      </c>
      <c r="Z154" s="219" t="s">
        <v>2188</v>
      </c>
      <c r="AA154" s="219" t="s">
        <v>1936</v>
      </c>
      <c r="AB154" s="219" t="s">
        <v>1655</v>
      </c>
      <c r="AC154" s="219">
        <v>27898550</v>
      </c>
      <c r="AD154" s="219">
        <v>27899454</v>
      </c>
      <c r="AE154" s="219" t="s">
        <v>1654</v>
      </c>
      <c r="AF154" s="219" t="s">
        <v>2408</v>
      </c>
      <c r="AG154" s="219" t="s">
        <v>1937</v>
      </c>
      <c r="AH154" s="219" t="s">
        <v>2409</v>
      </c>
      <c r="AI154" s="219" t="s">
        <v>1673</v>
      </c>
      <c r="AJ154" s="219" t="s">
        <v>3213</v>
      </c>
      <c r="AK154" s="219" t="s">
        <v>3214</v>
      </c>
      <c r="AL154" s="219">
        <v>11</v>
      </c>
      <c r="AM154" s="219">
        <v>11</v>
      </c>
      <c r="AN154" s="219">
        <v>0</v>
      </c>
    </row>
    <row r="155" spans="1:40" x14ac:dyDescent="0.3">
      <c r="A155" s="226" t="str">
        <f>CONCATENATE(portada_F[[#This Row],[NIVEL]],".",portada_F[[#This Row],[CODINS]])</f>
        <v>2.00188</v>
      </c>
      <c r="B155" s="228" t="s">
        <v>2398</v>
      </c>
      <c r="C155" s="219" t="s">
        <v>419</v>
      </c>
      <c r="D155" s="219" t="s">
        <v>1683</v>
      </c>
      <c r="E155" s="219" t="s">
        <v>1685</v>
      </c>
      <c r="F155" s="219" t="s">
        <v>2185</v>
      </c>
      <c r="G155" s="219" t="s">
        <v>940</v>
      </c>
      <c r="H155" s="219" t="s">
        <v>6</v>
      </c>
      <c r="I155" s="219" t="s">
        <v>2186</v>
      </c>
      <c r="J155" s="219" t="s">
        <v>33</v>
      </c>
      <c r="K155" s="219" t="s">
        <v>2044</v>
      </c>
      <c r="L155" s="219" t="s">
        <v>2065</v>
      </c>
      <c r="M155" s="219" t="s">
        <v>31</v>
      </c>
      <c r="N155" s="219" t="s">
        <v>1807</v>
      </c>
      <c r="O155" s="219" t="s">
        <v>31</v>
      </c>
      <c r="P155" s="219" t="s">
        <v>2045</v>
      </c>
      <c r="Q155" s="219">
        <v>60501</v>
      </c>
      <c r="R155" s="219" t="s">
        <v>41</v>
      </c>
      <c r="S155" s="219" t="s">
        <v>5</v>
      </c>
      <c r="T155" s="219" t="s">
        <v>1</v>
      </c>
      <c r="U155" s="219" t="s">
        <v>1207</v>
      </c>
      <c r="V155" s="219" t="s">
        <v>42</v>
      </c>
      <c r="W155" s="219" t="s">
        <v>2399</v>
      </c>
      <c r="X155" s="219" t="s">
        <v>2400</v>
      </c>
      <c r="Y155" s="219" t="s">
        <v>1688</v>
      </c>
      <c r="Z155" s="219" t="s">
        <v>2188</v>
      </c>
      <c r="AA155" s="219" t="s">
        <v>2401</v>
      </c>
      <c r="AB155" s="219" t="s">
        <v>1706</v>
      </c>
      <c r="AC155" s="219">
        <v>27888330</v>
      </c>
      <c r="AD155" s="219" t="s">
        <v>1867</v>
      </c>
      <c r="AE155" s="219" t="s">
        <v>1934</v>
      </c>
      <c r="AF155" s="219" t="s">
        <v>2402</v>
      </c>
      <c r="AG155" s="219" t="s">
        <v>1935</v>
      </c>
      <c r="AH155" s="219" t="s">
        <v>2403</v>
      </c>
      <c r="AI155" s="219" t="s">
        <v>1727</v>
      </c>
      <c r="AJ155" s="219" t="s">
        <v>3215</v>
      </c>
      <c r="AK155" s="219" t="s">
        <v>3216</v>
      </c>
      <c r="AL155" s="219">
        <v>15</v>
      </c>
      <c r="AM155" s="219">
        <v>15</v>
      </c>
      <c r="AN155" s="219">
        <v>0</v>
      </c>
    </row>
    <row r="156" spans="1:40" x14ac:dyDescent="0.3">
      <c r="A156" s="226" t="str">
        <f>CONCATENATE(portada_F[[#This Row],[NIVEL]],".",portada_F[[#This Row],[CODINS]])</f>
        <v>2.00284</v>
      </c>
      <c r="B156" s="228" t="s">
        <v>2562</v>
      </c>
      <c r="C156" s="219" t="s">
        <v>531</v>
      </c>
      <c r="D156" s="219" t="s">
        <v>532</v>
      </c>
      <c r="E156" s="219" t="s">
        <v>533</v>
      </c>
      <c r="F156" s="219" t="s">
        <v>45</v>
      </c>
      <c r="G156" s="219" t="s">
        <v>422</v>
      </c>
      <c r="H156" s="219" t="s">
        <v>11</v>
      </c>
      <c r="I156" s="219" t="s">
        <v>2405</v>
      </c>
      <c r="J156" s="219" t="s">
        <v>33</v>
      </c>
      <c r="K156" s="219" t="s">
        <v>2044</v>
      </c>
      <c r="L156" s="219" t="s">
        <v>2089</v>
      </c>
      <c r="M156" s="219" t="s">
        <v>31</v>
      </c>
      <c r="N156" s="219" t="s">
        <v>1807</v>
      </c>
      <c r="O156" s="219" t="s">
        <v>31</v>
      </c>
      <c r="P156" s="219" t="s">
        <v>2045</v>
      </c>
      <c r="Q156" s="219">
        <v>61003</v>
      </c>
      <c r="R156" s="219" t="s">
        <v>41</v>
      </c>
      <c r="S156" s="219" t="s">
        <v>11</v>
      </c>
      <c r="T156" s="219" t="s">
        <v>3</v>
      </c>
      <c r="U156" s="219" t="s">
        <v>1356</v>
      </c>
      <c r="V156" s="219" t="s">
        <v>42</v>
      </c>
      <c r="W156" s="219" t="s">
        <v>2417</v>
      </c>
      <c r="X156" s="219" t="s">
        <v>534</v>
      </c>
      <c r="Y156" s="219" t="s">
        <v>534</v>
      </c>
      <c r="Z156" s="219" t="s">
        <v>2188</v>
      </c>
      <c r="AA156" s="219" t="s">
        <v>2563</v>
      </c>
      <c r="AB156" s="219" t="s">
        <v>787</v>
      </c>
      <c r="AC156" s="219">
        <v>27321279</v>
      </c>
      <c r="AD156" s="219">
        <v>27321279</v>
      </c>
      <c r="AE156" s="219" t="s">
        <v>953</v>
      </c>
      <c r="AF156" s="219" t="s">
        <v>2564</v>
      </c>
      <c r="AG156" s="219" t="s">
        <v>2565</v>
      </c>
      <c r="AH156" s="219" t="s">
        <v>2566</v>
      </c>
      <c r="AI156" s="219" t="s">
        <v>1043</v>
      </c>
      <c r="AJ156" s="219" t="s">
        <v>3217</v>
      </c>
      <c r="AK156" s="219" t="s">
        <v>3218</v>
      </c>
      <c r="AL156" s="219">
        <v>26</v>
      </c>
      <c r="AM156" s="219">
        <v>13</v>
      </c>
      <c r="AN156" s="219">
        <v>13</v>
      </c>
    </row>
    <row r="157" spans="1:40" x14ac:dyDescent="0.3">
      <c r="A157" s="226" t="str">
        <f>CONCATENATE(portada_F[[#This Row],[NIVEL]],".",portada_F[[#This Row],[CODINS]])</f>
        <v>2.00336</v>
      </c>
      <c r="B157" s="228" t="s">
        <v>2635</v>
      </c>
      <c r="C157" s="219" t="s">
        <v>584</v>
      </c>
      <c r="D157" s="219" t="s">
        <v>585</v>
      </c>
      <c r="E157" s="219" t="s">
        <v>586</v>
      </c>
      <c r="F157" s="219" t="s">
        <v>2185</v>
      </c>
      <c r="G157" s="219" t="s">
        <v>940</v>
      </c>
      <c r="H157" s="219" t="s">
        <v>7</v>
      </c>
      <c r="I157" s="219" t="s">
        <v>2186</v>
      </c>
      <c r="J157" s="219" t="s">
        <v>33</v>
      </c>
      <c r="K157" s="219" t="s">
        <v>2044</v>
      </c>
      <c r="L157" s="219" t="s">
        <v>153</v>
      </c>
      <c r="M157" s="219" t="s">
        <v>31</v>
      </c>
      <c r="N157" s="219" t="s">
        <v>1807</v>
      </c>
      <c r="O157" s="219" t="s">
        <v>33</v>
      </c>
      <c r="P157" s="219" t="s">
        <v>2172</v>
      </c>
      <c r="Q157" s="219">
        <v>60502</v>
      </c>
      <c r="R157" s="219" t="s">
        <v>41</v>
      </c>
      <c r="S157" s="219" t="s">
        <v>5</v>
      </c>
      <c r="T157" s="219" t="s">
        <v>2</v>
      </c>
      <c r="U157" s="219" t="s">
        <v>1272</v>
      </c>
      <c r="V157" s="219" t="s">
        <v>42</v>
      </c>
      <c r="W157" s="219" t="s">
        <v>2399</v>
      </c>
      <c r="X157" s="219" t="s">
        <v>2636</v>
      </c>
      <c r="Y157" s="219" t="s">
        <v>587</v>
      </c>
      <c r="Z157" s="219" t="s">
        <v>2188</v>
      </c>
      <c r="AA157" s="219" t="s">
        <v>2637</v>
      </c>
      <c r="AB157" s="219" t="s">
        <v>868</v>
      </c>
      <c r="AC157" s="219">
        <v>27866560</v>
      </c>
      <c r="AD157" s="219">
        <v>83087050</v>
      </c>
      <c r="AE157" s="219" t="s">
        <v>1967</v>
      </c>
      <c r="AF157" s="219" t="s">
        <v>2638</v>
      </c>
      <c r="AG157" s="219" t="s">
        <v>1968</v>
      </c>
      <c r="AH157" s="219" t="s">
        <v>2639</v>
      </c>
      <c r="AI157" s="219" t="s">
        <v>1056</v>
      </c>
      <c r="AJ157" s="219" t="s">
        <v>3219</v>
      </c>
      <c r="AK157" s="219" t="s">
        <v>3220</v>
      </c>
      <c r="AL157" s="219">
        <v>1</v>
      </c>
      <c r="AM157" s="219">
        <v>0</v>
      </c>
      <c r="AN157" s="219">
        <v>1</v>
      </c>
    </row>
    <row r="158" spans="1:40" x14ac:dyDescent="0.3">
      <c r="A158" s="226" t="str">
        <f>CONCATENATE(portada_F[[#This Row],[NIVEL]],".",portada_F[[#This Row],[CODINS]])</f>
        <v>2.00196</v>
      </c>
      <c r="B158" s="228" t="s">
        <v>2423</v>
      </c>
      <c r="C158" s="219" t="s">
        <v>428</v>
      </c>
      <c r="D158" s="219" t="s">
        <v>429</v>
      </c>
      <c r="E158" s="219" t="s">
        <v>811</v>
      </c>
      <c r="F158" s="219" t="s">
        <v>2341</v>
      </c>
      <c r="G158" s="219" t="s">
        <v>39</v>
      </c>
      <c r="H158" s="219" t="s">
        <v>1</v>
      </c>
      <c r="I158" s="219" t="s">
        <v>2073</v>
      </c>
      <c r="J158" s="219" t="s">
        <v>33</v>
      </c>
      <c r="K158" s="219" t="s">
        <v>2044</v>
      </c>
      <c r="L158" s="219" t="s">
        <v>2089</v>
      </c>
      <c r="M158" s="219" t="s">
        <v>31</v>
      </c>
      <c r="N158" s="219" t="s">
        <v>1807</v>
      </c>
      <c r="O158" s="219" t="s">
        <v>31</v>
      </c>
      <c r="P158" s="219" t="s">
        <v>2045</v>
      </c>
      <c r="Q158" s="219">
        <v>70101</v>
      </c>
      <c r="R158" s="219" t="s">
        <v>40</v>
      </c>
      <c r="S158" s="219" t="s">
        <v>1</v>
      </c>
      <c r="T158" s="219" t="s">
        <v>1</v>
      </c>
      <c r="U158" s="219" t="s">
        <v>1180</v>
      </c>
      <c r="V158" s="219" t="s">
        <v>39</v>
      </c>
      <c r="W158" s="219" t="s">
        <v>39</v>
      </c>
      <c r="X158" s="219" t="s">
        <v>39</v>
      </c>
      <c r="Y158" s="219" t="s">
        <v>433</v>
      </c>
      <c r="Z158" s="219" t="s">
        <v>2424</v>
      </c>
      <c r="AA158" s="219" t="s">
        <v>2425</v>
      </c>
      <c r="AB158" s="219" t="s">
        <v>2426</v>
      </c>
      <c r="AC158" s="219">
        <v>27580807</v>
      </c>
      <c r="AD158" s="219">
        <v>27580807</v>
      </c>
      <c r="AE158" s="219" t="s">
        <v>869</v>
      </c>
      <c r="AF158" s="219" t="s">
        <v>2427</v>
      </c>
      <c r="AG158" s="219" t="s">
        <v>2428</v>
      </c>
      <c r="AH158" s="219" t="s">
        <v>2429</v>
      </c>
      <c r="AI158" s="219" t="s">
        <v>1017</v>
      </c>
      <c r="AJ158" s="219" t="s">
        <v>3221</v>
      </c>
      <c r="AK158" s="219" t="s">
        <v>3222</v>
      </c>
      <c r="AL158" s="219">
        <v>44</v>
      </c>
      <c r="AM158" s="219">
        <v>32</v>
      </c>
      <c r="AN158" s="219">
        <v>12</v>
      </c>
    </row>
    <row r="159" spans="1:40" x14ac:dyDescent="0.3">
      <c r="A159" s="226" t="str">
        <f>CONCATENATE(portada_F[[#This Row],[NIVEL]],".",portada_F[[#This Row],[CODINS]])</f>
        <v>2.00197</v>
      </c>
      <c r="B159" s="228" t="s">
        <v>2430</v>
      </c>
      <c r="C159" s="219" t="s">
        <v>430</v>
      </c>
      <c r="D159" s="219" t="s">
        <v>431</v>
      </c>
      <c r="E159" s="219" t="s">
        <v>432</v>
      </c>
      <c r="F159" s="219" t="s">
        <v>2341</v>
      </c>
      <c r="G159" s="219" t="s">
        <v>39</v>
      </c>
      <c r="H159" s="219" t="s">
        <v>1</v>
      </c>
      <c r="I159" s="219" t="s">
        <v>2073</v>
      </c>
      <c r="J159" s="219" t="s">
        <v>33</v>
      </c>
      <c r="K159" s="219" t="s">
        <v>2044</v>
      </c>
      <c r="L159" s="219" t="s">
        <v>2089</v>
      </c>
      <c r="M159" s="219" t="s">
        <v>31</v>
      </c>
      <c r="N159" s="219" t="s">
        <v>1807</v>
      </c>
      <c r="O159" s="219" t="s">
        <v>31</v>
      </c>
      <c r="P159" s="219" t="s">
        <v>2045</v>
      </c>
      <c r="Q159" s="219">
        <v>70101</v>
      </c>
      <c r="R159" s="219" t="s">
        <v>40</v>
      </c>
      <c r="S159" s="219" t="s">
        <v>1</v>
      </c>
      <c r="T159" s="219" t="s">
        <v>1</v>
      </c>
      <c r="U159" s="219" t="s">
        <v>1180</v>
      </c>
      <c r="V159" s="219" t="s">
        <v>39</v>
      </c>
      <c r="W159" s="219" t="s">
        <v>39</v>
      </c>
      <c r="X159" s="219" t="s">
        <v>39</v>
      </c>
      <c r="Y159" s="219" t="s">
        <v>433</v>
      </c>
      <c r="Z159" s="219" t="s">
        <v>2424</v>
      </c>
      <c r="AA159" s="219" t="s">
        <v>2431</v>
      </c>
      <c r="AB159" s="219" t="s">
        <v>788</v>
      </c>
      <c r="AC159" s="219">
        <v>27580537</v>
      </c>
      <c r="AD159" s="219">
        <v>27580537</v>
      </c>
      <c r="AE159" s="219" t="s">
        <v>1939</v>
      </c>
      <c r="AF159" s="219" t="s">
        <v>2432</v>
      </c>
      <c r="AG159" s="219" t="s">
        <v>1940</v>
      </c>
      <c r="AH159" s="219" t="s">
        <v>2429</v>
      </c>
      <c r="AI159" s="219" t="s">
        <v>1018</v>
      </c>
      <c r="AJ159" s="219" t="s">
        <v>3223</v>
      </c>
      <c r="AK159" s="219" t="s">
        <v>3224</v>
      </c>
      <c r="AL159" s="219">
        <v>31</v>
      </c>
      <c r="AM159" s="219">
        <v>11</v>
      </c>
      <c r="AN159" s="219">
        <v>20</v>
      </c>
    </row>
    <row r="160" spans="1:40" x14ac:dyDescent="0.3">
      <c r="A160" s="226" t="str">
        <f>CONCATENATE(portada_F[[#This Row],[NIVEL]],".",portada_F[[#This Row],[CODINS]])</f>
        <v>2.00198</v>
      </c>
      <c r="B160" s="228" t="s">
        <v>2433</v>
      </c>
      <c r="C160" s="219" t="s">
        <v>434</v>
      </c>
      <c r="D160" s="219" t="s">
        <v>435</v>
      </c>
      <c r="E160" s="219" t="s">
        <v>436</v>
      </c>
      <c r="F160" s="219" t="s">
        <v>2341</v>
      </c>
      <c r="G160" s="219" t="s">
        <v>39</v>
      </c>
      <c r="H160" s="219" t="s">
        <v>5</v>
      </c>
      <c r="I160" s="219" t="s">
        <v>2073</v>
      </c>
      <c r="J160" s="219" t="s">
        <v>33</v>
      </c>
      <c r="K160" s="219" t="s">
        <v>2044</v>
      </c>
      <c r="L160" s="219" t="s">
        <v>2089</v>
      </c>
      <c r="M160" s="219" t="s">
        <v>31</v>
      </c>
      <c r="N160" s="219" t="s">
        <v>1807</v>
      </c>
      <c r="O160" s="219" t="s">
        <v>31</v>
      </c>
      <c r="P160" s="219" t="s">
        <v>2045</v>
      </c>
      <c r="Q160" s="219">
        <v>70301</v>
      </c>
      <c r="R160" s="219" t="s">
        <v>40</v>
      </c>
      <c r="S160" s="219" t="s">
        <v>3</v>
      </c>
      <c r="T160" s="219" t="s">
        <v>1</v>
      </c>
      <c r="U160" s="219" t="s">
        <v>1194</v>
      </c>
      <c r="V160" s="219" t="s">
        <v>39</v>
      </c>
      <c r="W160" s="219" t="s">
        <v>2434</v>
      </c>
      <c r="X160" s="219" t="s">
        <v>2434</v>
      </c>
      <c r="Y160" s="219" t="s">
        <v>2435</v>
      </c>
      <c r="Z160" s="219" t="s">
        <v>2424</v>
      </c>
      <c r="AA160" s="219" t="s">
        <v>1827</v>
      </c>
      <c r="AB160" s="219" t="s">
        <v>789</v>
      </c>
      <c r="AC160" s="219">
        <v>27688840</v>
      </c>
      <c r="AD160" s="219" t="s">
        <v>1867</v>
      </c>
      <c r="AE160" s="219" t="s">
        <v>2436</v>
      </c>
      <c r="AF160" s="219" t="s">
        <v>2437</v>
      </c>
      <c r="AG160" s="219" t="s">
        <v>2438</v>
      </c>
      <c r="AH160" s="219" t="s">
        <v>2439</v>
      </c>
      <c r="AI160" s="219" t="s">
        <v>1019</v>
      </c>
      <c r="AJ160" s="219" t="s">
        <v>3225</v>
      </c>
      <c r="AK160" s="219" t="s">
        <v>3226</v>
      </c>
      <c r="AL160" s="219">
        <v>60</v>
      </c>
      <c r="AM160" s="219">
        <v>48</v>
      </c>
      <c r="AN160" s="219">
        <v>12</v>
      </c>
    </row>
    <row r="161" spans="1:40" x14ac:dyDescent="0.3">
      <c r="A161" s="226" t="str">
        <f>CONCATENATE(portada_F[[#This Row],[NIVEL]],".",portada_F[[#This Row],[CODINS]])</f>
        <v>2.00199</v>
      </c>
      <c r="B161" s="228" t="s">
        <v>2440</v>
      </c>
      <c r="C161" s="219" t="s">
        <v>437</v>
      </c>
      <c r="D161" s="219" t="s">
        <v>438</v>
      </c>
      <c r="E161" s="219" t="s">
        <v>760</v>
      </c>
      <c r="F161" s="219" t="s">
        <v>2341</v>
      </c>
      <c r="G161" s="219" t="s">
        <v>39</v>
      </c>
      <c r="H161" s="219" t="s">
        <v>10</v>
      </c>
      <c r="I161" s="219" t="s">
        <v>2073</v>
      </c>
      <c r="J161" s="219" t="s">
        <v>33</v>
      </c>
      <c r="K161" s="219" t="s">
        <v>2044</v>
      </c>
      <c r="L161" s="219" t="s">
        <v>2089</v>
      </c>
      <c r="M161" s="219" t="s">
        <v>31</v>
      </c>
      <c r="N161" s="219" t="s">
        <v>1807</v>
      </c>
      <c r="O161" s="219" t="s">
        <v>33</v>
      </c>
      <c r="P161" s="219" t="s">
        <v>2172</v>
      </c>
      <c r="Q161" s="219">
        <v>70502</v>
      </c>
      <c r="R161" s="219" t="s">
        <v>40</v>
      </c>
      <c r="S161" s="219" t="s">
        <v>5</v>
      </c>
      <c r="T161" s="219" t="s">
        <v>2</v>
      </c>
      <c r="U161" s="219" t="s">
        <v>1273</v>
      </c>
      <c r="V161" s="219" t="s">
        <v>39</v>
      </c>
      <c r="W161" s="219" t="s">
        <v>1985</v>
      </c>
      <c r="X161" s="219" t="s">
        <v>2441</v>
      </c>
      <c r="Y161" s="219" t="s">
        <v>2441</v>
      </c>
      <c r="Z161" s="219" t="s">
        <v>2424</v>
      </c>
      <c r="AA161" s="219" t="s">
        <v>2442</v>
      </c>
      <c r="AB161" s="219" t="s">
        <v>790</v>
      </c>
      <c r="AC161" s="219">
        <v>27186851</v>
      </c>
      <c r="AD161" s="219">
        <v>27184597</v>
      </c>
      <c r="AE161" s="219" t="s">
        <v>1656</v>
      </c>
      <c r="AF161" s="219" t="s">
        <v>2443</v>
      </c>
      <c r="AG161" s="219" t="s">
        <v>1941</v>
      </c>
      <c r="AH161" s="219" t="s">
        <v>1867</v>
      </c>
      <c r="AI161" s="219" t="s">
        <v>1020</v>
      </c>
      <c r="AJ161" s="219" t="s">
        <v>3227</v>
      </c>
      <c r="AK161" s="219" t="s">
        <v>3228</v>
      </c>
      <c r="AL161" s="219">
        <v>25</v>
      </c>
      <c r="AM161" s="219">
        <v>15</v>
      </c>
      <c r="AN161" s="219">
        <v>10</v>
      </c>
    </row>
    <row r="162" spans="1:40" x14ac:dyDescent="0.3">
      <c r="A162" s="226" t="str">
        <f>CONCATENATE(portada_F[[#This Row],[NIVEL]],".",portada_F[[#This Row],[CODINS]])</f>
        <v>2.00271</v>
      </c>
      <c r="B162" s="228" t="s">
        <v>2534</v>
      </c>
      <c r="C162" s="219" t="s">
        <v>1622</v>
      </c>
      <c r="D162" s="219" t="s">
        <v>1621</v>
      </c>
      <c r="E162" s="219" t="s">
        <v>1623</v>
      </c>
      <c r="F162" s="219" t="s">
        <v>2341</v>
      </c>
      <c r="G162" s="219" t="s">
        <v>39</v>
      </c>
      <c r="H162" s="219" t="s">
        <v>2</v>
      </c>
      <c r="I162" s="219" t="s">
        <v>2073</v>
      </c>
      <c r="J162" s="219" t="s">
        <v>33</v>
      </c>
      <c r="K162" s="219" t="s">
        <v>2044</v>
      </c>
      <c r="L162" s="219" t="s">
        <v>2065</v>
      </c>
      <c r="M162" s="219" t="s">
        <v>31</v>
      </c>
      <c r="N162" s="219" t="s">
        <v>1807</v>
      </c>
      <c r="O162" s="219" t="s">
        <v>31</v>
      </c>
      <c r="P162" s="219" t="s">
        <v>2045</v>
      </c>
      <c r="Q162" s="219">
        <v>70101</v>
      </c>
      <c r="R162" s="219" t="s">
        <v>40</v>
      </c>
      <c r="S162" s="219" t="s">
        <v>1</v>
      </c>
      <c r="T162" s="219" t="s">
        <v>1</v>
      </c>
      <c r="U162" s="219" t="s">
        <v>1180</v>
      </c>
      <c r="V162" s="219" t="s">
        <v>39</v>
      </c>
      <c r="W162" s="219" t="s">
        <v>39</v>
      </c>
      <c r="X162" s="219" t="s">
        <v>39</v>
      </c>
      <c r="Y162" s="219" t="s">
        <v>2535</v>
      </c>
      <c r="Z162" s="219" t="s">
        <v>2424</v>
      </c>
      <c r="AA162" s="219" t="s">
        <v>2536</v>
      </c>
      <c r="AB162" s="219" t="s">
        <v>1658</v>
      </c>
      <c r="AC162" s="219">
        <v>27581456</v>
      </c>
      <c r="AD162" s="219">
        <v>27581456</v>
      </c>
      <c r="AE162" s="219" t="s">
        <v>1657</v>
      </c>
      <c r="AF162" s="219" t="s">
        <v>2537</v>
      </c>
      <c r="AG162" s="219" t="s">
        <v>1953</v>
      </c>
      <c r="AH162" s="219" t="s">
        <v>2538</v>
      </c>
      <c r="AI162" s="219" t="s">
        <v>1674</v>
      </c>
      <c r="AJ162" s="219" t="s">
        <v>3229</v>
      </c>
      <c r="AK162" s="219" t="s">
        <v>3230</v>
      </c>
      <c r="AL162" s="219">
        <v>14</v>
      </c>
      <c r="AM162" s="219">
        <v>14</v>
      </c>
      <c r="AN162" s="219">
        <v>0</v>
      </c>
    </row>
    <row r="163" spans="1:40" x14ac:dyDescent="0.3">
      <c r="A163" s="226" t="str">
        <f>CONCATENATE(portada_F[[#This Row],[NIVEL]],".",portada_F[[#This Row],[CODINS]])</f>
        <v>2.00332</v>
      </c>
      <c r="B163" s="228" t="s">
        <v>2627</v>
      </c>
      <c r="C163" s="219" t="s">
        <v>577</v>
      </c>
      <c r="D163" s="219" t="s">
        <v>578</v>
      </c>
      <c r="E163" s="219" t="s">
        <v>579</v>
      </c>
      <c r="F163" s="219" t="s">
        <v>2341</v>
      </c>
      <c r="G163" s="219" t="s">
        <v>39</v>
      </c>
      <c r="H163" s="219" t="s">
        <v>1</v>
      </c>
      <c r="I163" s="219" t="s">
        <v>2073</v>
      </c>
      <c r="J163" s="219" t="s">
        <v>33</v>
      </c>
      <c r="K163" s="219" t="s">
        <v>2044</v>
      </c>
      <c r="L163" s="219" t="s">
        <v>153</v>
      </c>
      <c r="M163" s="219" t="s">
        <v>31</v>
      </c>
      <c r="N163" s="219" t="s">
        <v>1807</v>
      </c>
      <c r="O163" s="219" t="s">
        <v>31</v>
      </c>
      <c r="P163" s="219" t="s">
        <v>2045</v>
      </c>
      <c r="Q163" s="219">
        <v>70101</v>
      </c>
      <c r="R163" s="219" t="s">
        <v>40</v>
      </c>
      <c r="S163" s="219" t="s">
        <v>1</v>
      </c>
      <c r="T163" s="219" t="s">
        <v>1</v>
      </c>
      <c r="U163" s="219" t="s">
        <v>1180</v>
      </c>
      <c r="V163" s="219" t="s">
        <v>39</v>
      </c>
      <c r="W163" s="219" t="s">
        <v>39</v>
      </c>
      <c r="X163" s="219" t="s">
        <v>39</v>
      </c>
      <c r="Y163" s="219" t="s">
        <v>580</v>
      </c>
      <c r="Z163" s="219" t="s">
        <v>2424</v>
      </c>
      <c r="AA163" s="219" t="s">
        <v>2628</v>
      </c>
      <c r="AB163" s="219" t="s">
        <v>870</v>
      </c>
      <c r="AC163" s="219">
        <v>27951022</v>
      </c>
      <c r="AD163" s="219">
        <v>27951022</v>
      </c>
      <c r="AE163" s="219" t="s">
        <v>1711</v>
      </c>
      <c r="AF163" s="219" t="s">
        <v>2629</v>
      </c>
      <c r="AG163" s="219" t="s">
        <v>2428</v>
      </c>
      <c r="AH163" s="219" t="s">
        <v>2429</v>
      </c>
      <c r="AI163" s="219" t="s">
        <v>1054</v>
      </c>
      <c r="AJ163" s="219" t="s">
        <v>3231</v>
      </c>
      <c r="AK163" s="219" t="s">
        <v>580</v>
      </c>
      <c r="AL163" s="219">
        <v>4</v>
      </c>
      <c r="AM163" s="219">
        <v>0</v>
      </c>
      <c r="AN163" s="219">
        <v>4</v>
      </c>
    </row>
    <row r="164" spans="1:40" x14ac:dyDescent="0.3">
      <c r="A164" s="226" t="str">
        <f>CONCATENATE(portada_F[[#This Row],[NIVEL]],".",portada_F[[#This Row],[CODINS]])</f>
        <v>2.00444</v>
      </c>
      <c r="B164" s="228" t="s">
        <v>2754</v>
      </c>
      <c r="C164" s="219" t="s">
        <v>687</v>
      </c>
      <c r="D164" s="219" t="s">
        <v>688</v>
      </c>
      <c r="E164" s="219" t="s">
        <v>689</v>
      </c>
      <c r="F164" s="219" t="s">
        <v>2341</v>
      </c>
      <c r="G164" s="219" t="s">
        <v>39</v>
      </c>
      <c r="H164" s="219" t="s">
        <v>10</v>
      </c>
      <c r="I164" s="219" t="s">
        <v>2073</v>
      </c>
      <c r="J164" s="219" t="s">
        <v>33</v>
      </c>
      <c r="K164" s="219" t="s">
        <v>2044</v>
      </c>
      <c r="L164" s="219" t="s">
        <v>2089</v>
      </c>
      <c r="M164" s="219" t="s">
        <v>31</v>
      </c>
      <c r="N164" s="219" t="s">
        <v>1807</v>
      </c>
      <c r="O164" s="219" t="s">
        <v>33</v>
      </c>
      <c r="P164" s="219" t="s">
        <v>2172</v>
      </c>
      <c r="Q164" s="219">
        <v>70501</v>
      </c>
      <c r="R164" s="219" t="s">
        <v>40</v>
      </c>
      <c r="S164" s="219" t="s">
        <v>5</v>
      </c>
      <c r="T164" s="219" t="s">
        <v>1</v>
      </c>
      <c r="U164" s="219" t="s">
        <v>1208</v>
      </c>
      <c r="V164" s="219" t="s">
        <v>39</v>
      </c>
      <c r="W164" s="219" t="s">
        <v>1985</v>
      </c>
      <c r="X164" s="219" t="s">
        <v>1985</v>
      </c>
      <c r="Y164" s="219" t="s">
        <v>1985</v>
      </c>
      <c r="Z164" s="219" t="s">
        <v>2424</v>
      </c>
      <c r="AA164" s="219" t="s">
        <v>2755</v>
      </c>
      <c r="AB164" s="219" t="s">
        <v>1136</v>
      </c>
      <c r="AC164" s="219">
        <v>27181318</v>
      </c>
      <c r="AD164" s="219">
        <v>27181318</v>
      </c>
      <c r="AE164" s="219" t="s">
        <v>1984</v>
      </c>
      <c r="AF164" s="219" t="s">
        <v>2756</v>
      </c>
      <c r="AG164" s="219" t="s">
        <v>1941</v>
      </c>
      <c r="AH164" s="219" t="s">
        <v>2757</v>
      </c>
      <c r="AI164" s="219" t="s">
        <v>1081</v>
      </c>
      <c r="AJ164" s="219" t="s">
        <v>3232</v>
      </c>
      <c r="AK164" s="219" t="s">
        <v>1985</v>
      </c>
      <c r="AL164" s="219">
        <v>18</v>
      </c>
      <c r="AM164" s="219">
        <v>8</v>
      </c>
      <c r="AN164" s="219">
        <v>10</v>
      </c>
    </row>
    <row r="165" spans="1:40" x14ac:dyDescent="0.3">
      <c r="A165" s="226" t="str">
        <f>CONCATENATE(portada_F[[#This Row],[NIVEL]],".",portada_F[[#This Row],[CODINS]])</f>
        <v>2.00534</v>
      </c>
      <c r="B165" s="228" t="s">
        <v>2814</v>
      </c>
      <c r="C165" s="219" t="s">
        <v>726</v>
      </c>
      <c r="D165" s="219" t="s">
        <v>727</v>
      </c>
      <c r="E165" s="219" t="s">
        <v>3302</v>
      </c>
      <c r="F165" s="219" t="s">
        <v>2341</v>
      </c>
      <c r="G165" s="219" t="s">
        <v>39</v>
      </c>
      <c r="H165" s="219" t="s">
        <v>7</v>
      </c>
      <c r="I165" s="219" t="s">
        <v>2073</v>
      </c>
      <c r="J165" s="219" t="s">
        <v>33</v>
      </c>
      <c r="K165" s="219" t="s">
        <v>2044</v>
      </c>
      <c r="L165" s="219" t="s">
        <v>153</v>
      </c>
      <c r="M165" s="219" t="s">
        <v>31</v>
      </c>
      <c r="N165" s="219" t="s">
        <v>1807</v>
      </c>
      <c r="O165" s="219" t="s">
        <v>33</v>
      </c>
      <c r="P165" s="219" t="s">
        <v>2172</v>
      </c>
      <c r="Q165" s="219">
        <v>70103</v>
      </c>
      <c r="R165" s="219" t="s">
        <v>40</v>
      </c>
      <c r="S165" s="219" t="s">
        <v>1</v>
      </c>
      <c r="T165" s="219" t="s">
        <v>3</v>
      </c>
      <c r="U165" s="219" t="s">
        <v>1307</v>
      </c>
      <c r="V165" s="219" t="s">
        <v>39</v>
      </c>
      <c r="W165" s="219" t="s">
        <v>39</v>
      </c>
      <c r="X165" s="219" t="s">
        <v>2815</v>
      </c>
      <c r="Y165" s="219" t="s">
        <v>791</v>
      </c>
      <c r="Z165" s="219" t="s">
        <v>2424</v>
      </c>
      <c r="AA165" s="219" t="s">
        <v>2816</v>
      </c>
      <c r="AB165" s="219" t="s">
        <v>962</v>
      </c>
      <c r="AC165" s="219">
        <v>27973135</v>
      </c>
      <c r="AD165" s="219">
        <v>27972329</v>
      </c>
      <c r="AE165" s="219" t="s">
        <v>1843</v>
      </c>
      <c r="AF165" s="219" t="s">
        <v>1867</v>
      </c>
      <c r="AG165" s="219" t="s">
        <v>2001</v>
      </c>
      <c r="AH165" s="219" t="s">
        <v>2817</v>
      </c>
      <c r="AI165" s="219" t="s">
        <v>1093</v>
      </c>
      <c r="AJ165" s="219" t="s">
        <v>3233</v>
      </c>
      <c r="AK165" s="219" t="s">
        <v>3234</v>
      </c>
      <c r="AL165" s="219">
        <v>5</v>
      </c>
      <c r="AM165" s="219">
        <v>0</v>
      </c>
      <c r="AN165" s="219">
        <v>5</v>
      </c>
    </row>
    <row r="166" spans="1:40" x14ac:dyDescent="0.3">
      <c r="A166" s="226" t="str">
        <f>CONCATENATE(portada_F[[#This Row],[NIVEL]],".",portada_F[[#This Row],[CODINS]])</f>
        <v>2.00548</v>
      </c>
      <c r="B166" s="228" t="s">
        <v>2818</v>
      </c>
      <c r="C166" s="219" t="s">
        <v>1625</v>
      </c>
      <c r="D166" s="219" t="s">
        <v>1624</v>
      </c>
      <c r="E166" s="219" t="s">
        <v>1626</v>
      </c>
      <c r="F166" s="219" t="s">
        <v>2341</v>
      </c>
      <c r="G166" s="219" t="s">
        <v>39</v>
      </c>
      <c r="H166" s="219" t="s">
        <v>2</v>
      </c>
      <c r="I166" s="219" t="s">
        <v>2073</v>
      </c>
      <c r="J166" s="219" t="s">
        <v>33</v>
      </c>
      <c r="K166" s="219" t="s">
        <v>2044</v>
      </c>
      <c r="L166" s="219" t="s">
        <v>2065</v>
      </c>
      <c r="M166" s="219" t="s">
        <v>31</v>
      </c>
      <c r="N166" s="219" t="s">
        <v>1807</v>
      </c>
      <c r="O166" s="219" t="s">
        <v>31</v>
      </c>
      <c r="P166" s="219" t="s">
        <v>2045</v>
      </c>
      <c r="Q166" s="219">
        <v>70101</v>
      </c>
      <c r="R166" s="219" t="s">
        <v>40</v>
      </c>
      <c r="S166" s="219" t="s">
        <v>1</v>
      </c>
      <c r="T166" s="219" t="s">
        <v>1</v>
      </c>
      <c r="U166" s="219" t="s">
        <v>1180</v>
      </c>
      <c r="V166" s="219" t="s">
        <v>39</v>
      </c>
      <c r="W166" s="219" t="s">
        <v>39</v>
      </c>
      <c r="X166" s="219" t="s">
        <v>39</v>
      </c>
      <c r="Y166" s="219" t="s">
        <v>171</v>
      </c>
      <c r="Z166" s="219" t="s">
        <v>2424</v>
      </c>
      <c r="AA166" s="219" t="s">
        <v>2819</v>
      </c>
      <c r="AB166" s="219" t="s">
        <v>1721</v>
      </c>
      <c r="AC166" s="219">
        <v>27987416</v>
      </c>
      <c r="AD166" s="219">
        <v>27987416</v>
      </c>
      <c r="AE166" s="219" t="s">
        <v>2821</v>
      </c>
      <c r="AF166" s="219" t="s">
        <v>2820</v>
      </c>
      <c r="AG166" s="219" t="s">
        <v>1953</v>
      </c>
      <c r="AH166" s="219" t="s">
        <v>2538</v>
      </c>
      <c r="AI166" s="219" t="s">
        <v>1670</v>
      </c>
      <c r="AJ166" s="219" t="s">
        <v>3235</v>
      </c>
      <c r="AK166" s="219" t="s">
        <v>3236</v>
      </c>
      <c r="AL166" s="219">
        <v>14</v>
      </c>
      <c r="AM166" s="219">
        <v>14</v>
      </c>
      <c r="AN166" s="219">
        <v>0</v>
      </c>
    </row>
    <row r="167" spans="1:40" x14ac:dyDescent="0.3">
      <c r="A167" s="226" t="str">
        <f>CONCATENATE(portada_F[[#This Row],[NIVEL]],".",portada_F[[#This Row],[CODINS]])</f>
        <v>2.00252</v>
      </c>
      <c r="B167" s="228" t="s">
        <v>2504</v>
      </c>
      <c r="C167" s="219" t="s">
        <v>487</v>
      </c>
      <c r="D167" s="219" t="s">
        <v>488</v>
      </c>
      <c r="E167" s="219" t="s">
        <v>489</v>
      </c>
      <c r="F167" s="219" t="s">
        <v>2350</v>
      </c>
      <c r="G167" s="219" t="s">
        <v>71</v>
      </c>
      <c r="H167" s="219" t="s">
        <v>4</v>
      </c>
      <c r="I167" s="219" t="s">
        <v>2445</v>
      </c>
      <c r="J167" s="219" t="s">
        <v>33</v>
      </c>
      <c r="K167" s="219" t="s">
        <v>2044</v>
      </c>
      <c r="L167" s="219" t="s">
        <v>153</v>
      </c>
      <c r="M167" s="219" t="s">
        <v>31</v>
      </c>
      <c r="N167" s="219" t="s">
        <v>1807</v>
      </c>
      <c r="O167" s="219" t="s">
        <v>31</v>
      </c>
      <c r="P167" s="219" t="s">
        <v>2045</v>
      </c>
      <c r="Q167" s="219">
        <v>70603</v>
      </c>
      <c r="R167" s="219" t="s">
        <v>40</v>
      </c>
      <c r="S167" s="219" t="s">
        <v>6</v>
      </c>
      <c r="T167" s="219" t="s">
        <v>3</v>
      </c>
      <c r="U167" s="219" t="s">
        <v>1340</v>
      </c>
      <c r="V167" s="219" t="s">
        <v>39</v>
      </c>
      <c r="W167" s="219" t="s">
        <v>69</v>
      </c>
      <c r="X167" s="219" t="s">
        <v>490</v>
      </c>
      <c r="Y167" s="219" t="s">
        <v>490</v>
      </c>
      <c r="Z167" s="219" t="s">
        <v>2424</v>
      </c>
      <c r="AA167" s="219" t="s">
        <v>2505</v>
      </c>
      <c r="AB167" s="219" t="s">
        <v>871</v>
      </c>
      <c r="AC167" s="219">
        <v>27600831</v>
      </c>
      <c r="AD167" s="219">
        <v>27600831</v>
      </c>
      <c r="AE167" s="219" t="s">
        <v>2507</v>
      </c>
      <c r="AF167" s="219" t="s">
        <v>2506</v>
      </c>
      <c r="AG167" s="219" t="s">
        <v>1943</v>
      </c>
      <c r="AH167" s="219" t="s">
        <v>2454</v>
      </c>
      <c r="AI167" s="219" t="s">
        <v>1033</v>
      </c>
      <c r="AJ167" s="219" t="s">
        <v>3237</v>
      </c>
      <c r="AK167" s="219" t="s">
        <v>490</v>
      </c>
      <c r="AL167" s="219">
        <v>3</v>
      </c>
      <c r="AM167" s="219">
        <v>0</v>
      </c>
      <c r="AN167" s="219">
        <v>3</v>
      </c>
    </row>
    <row r="168" spans="1:40" x14ac:dyDescent="0.3">
      <c r="A168" s="226" t="str">
        <f>CONCATENATE(portada_F[[#This Row],[NIVEL]],".",portada_F[[#This Row],[CODINS]])</f>
        <v>2.00200</v>
      </c>
      <c r="B168" s="228" t="s">
        <v>2444</v>
      </c>
      <c r="C168" s="219" t="s">
        <v>439</v>
      </c>
      <c r="D168" s="219" t="s">
        <v>440</v>
      </c>
      <c r="E168" s="219" t="s">
        <v>1627</v>
      </c>
      <c r="F168" s="219" t="s">
        <v>2350</v>
      </c>
      <c r="G168" s="219" t="s">
        <v>71</v>
      </c>
      <c r="H168" s="219" t="s">
        <v>1</v>
      </c>
      <c r="I168" s="219" t="s">
        <v>2445</v>
      </c>
      <c r="J168" s="219" t="s">
        <v>33</v>
      </c>
      <c r="K168" s="219" t="s">
        <v>2044</v>
      </c>
      <c r="L168" s="219" t="s">
        <v>153</v>
      </c>
      <c r="M168" s="219" t="s">
        <v>31</v>
      </c>
      <c r="N168" s="219" t="s">
        <v>1807</v>
      </c>
      <c r="O168" s="219" t="s">
        <v>31</v>
      </c>
      <c r="P168" s="219" t="s">
        <v>2045</v>
      </c>
      <c r="Q168" s="219">
        <v>70201</v>
      </c>
      <c r="R168" s="219" t="s">
        <v>40</v>
      </c>
      <c r="S168" s="219" t="s">
        <v>2</v>
      </c>
      <c r="T168" s="219" t="s">
        <v>1</v>
      </c>
      <c r="U168" s="219" t="s">
        <v>1187</v>
      </c>
      <c r="V168" s="219" t="s">
        <v>39</v>
      </c>
      <c r="W168" s="219" t="s">
        <v>2446</v>
      </c>
      <c r="X168" s="219" t="s">
        <v>71</v>
      </c>
      <c r="Y168" s="219" t="s">
        <v>71</v>
      </c>
      <c r="Z168" s="219" t="s">
        <v>2424</v>
      </c>
      <c r="AA168" s="219" t="s">
        <v>441</v>
      </c>
      <c r="AB168" s="219" t="s">
        <v>872</v>
      </c>
      <c r="AC168" s="219">
        <v>27104183</v>
      </c>
      <c r="AD168" s="219">
        <v>27105591</v>
      </c>
      <c r="AE168" s="219" t="s">
        <v>2447</v>
      </c>
      <c r="AF168" s="219" t="s">
        <v>2448</v>
      </c>
      <c r="AG168" s="219" t="s">
        <v>2449</v>
      </c>
      <c r="AH168" s="219" t="s">
        <v>2450</v>
      </c>
      <c r="AI168" s="219" t="s">
        <v>1021</v>
      </c>
      <c r="AJ168" s="219" t="s">
        <v>3238</v>
      </c>
      <c r="AK168" s="219" t="s">
        <v>3239</v>
      </c>
      <c r="AL168" s="219">
        <v>11</v>
      </c>
      <c r="AM168" s="219">
        <v>0</v>
      </c>
      <c r="AN168" s="219">
        <v>11</v>
      </c>
    </row>
    <row r="169" spans="1:40" x14ac:dyDescent="0.3">
      <c r="A169" s="226" t="str">
        <f>CONCATENATE(portada_F[[#This Row],[NIVEL]],".",portada_F[[#This Row],[CODINS]])</f>
        <v>2.00361</v>
      </c>
      <c r="B169" s="228" t="s">
        <v>2672</v>
      </c>
      <c r="C169" s="219" t="s">
        <v>615</v>
      </c>
      <c r="D169" s="219" t="s">
        <v>616</v>
      </c>
      <c r="E169" s="219" t="s">
        <v>617</v>
      </c>
      <c r="F169" s="219" t="s">
        <v>2350</v>
      </c>
      <c r="G169" s="219" t="s">
        <v>71</v>
      </c>
      <c r="H169" s="219" t="s">
        <v>5</v>
      </c>
      <c r="I169" s="219" t="s">
        <v>2445</v>
      </c>
      <c r="J169" s="219" t="s">
        <v>33</v>
      </c>
      <c r="K169" s="219" t="s">
        <v>2044</v>
      </c>
      <c r="L169" s="219" t="s">
        <v>153</v>
      </c>
      <c r="M169" s="219" t="s">
        <v>31</v>
      </c>
      <c r="N169" s="219" t="s">
        <v>1807</v>
      </c>
      <c r="O169" s="219" t="s">
        <v>33</v>
      </c>
      <c r="P169" s="219" t="s">
        <v>2172</v>
      </c>
      <c r="Q169" s="219">
        <v>70204</v>
      </c>
      <c r="R169" s="219" t="s">
        <v>40</v>
      </c>
      <c r="S169" s="219" t="s">
        <v>2</v>
      </c>
      <c r="T169" s="219" t="s">
        <v>4</v>
      </c>
      <c r="U169" s="219" t="s">
        <v>1370</v>
      </c>
      <c r="V169" s="219" t="s">
        <v>39</v>
      </c>
      <c r="W169" s="219" t="s">
        <v>2446</v>
      </c>
      <c r="X169" s="219" t="s">
        <v>618</v>
      </c>
      <c r="Y169" s="219" t="s">
        <v>618</v>
      </c>
      <c r="Z169" s="219" t="s">
        <v>2424</v>
      </c>
      <c r="AA169" s="219" t="s">
        <v>1993</v>
      </c>
      <c r="AB169" s="219" t="s">
        <v>792</v>
      </c>
      <c r="AC169" s="219">
        <v>27633096</v>
      </c>
      <c r="AD169" s="219">
        <v>27633096</v>
      </c>
      <c r="AE169" s="219" t="s">
        <v>1836</v>
      </c>
      <c r="AF169" s="219" t="s">
        <v>2673</v>
      </c>
      <c r="AG169" s="219" t="s">
        <v>2674</v>
      </c>
      <c r="AH169" s="219" t="s">
        <v>2675</v>
      </c>
      <c r="AI169" s="219" t="s">
        <v>1063</v>
      </c>
      <c r="AJ169" s="219" t="s">
        <v>3240</v>
      </c>
      <c r="AK169" s="219" t="s">
        <v>618</v>
      </c>
      <c r="AL169" s="219">
        <v>10</v>
      </c>
      <c r="AM169" s="219">
        <v>0</v>
      </c>
      <c r="AN169" s="219">
        <v>10</v>
      </c>
    </row>
    <row r="170" spans="1:40" x14ac:dyDescent="0.3">
      <c r="A170" s="226" t="str">
        <f>CONCATENATE(portada_F[[#This Row],[NIVEL]],".",portada_F[[#This Row],[CODINS]])</f>
        <v>2.00201</v>
      </c>
      <c r="B170" s="228" t="s">
        <v>2451</v>
      </c>
      <c r="C170" s="219" t="s">
        <v>442</v>
      </c>
      <c r="D170" s="219" t="s">
        <v>443</v>
      </c>
      <c r="E170" s="219" t="s">
        <v>258</v>
      </c>
      <c r="F170" s="219" t="s">
        <v>2350</v>
      </c>
      <c r="G170" s="219" t="s">
        <v>71</v>
      </c>
      <c r="H170" s="219" t="s">
        <v>4</v>
      </c>
      <c r="I170" s="219" t="s">
        <v>2445</v>
      </c>
      <c r="J170" s="219" t="s">
        <v>33</v>
      </c>
      <c r="K170" s="219" t="s">
        <v>2044</v>
      </c>
      <c r="L170" s="219" t="s">
        <v>153</v>
      </c>
      <c r="M170" s="219" t="s">
        <v>31</v>
      </c>
      <c r="N170" s="219" t="s">
        <v>1807</v>
      </c>
      <c r="O170" s="219" t="s">
        <v>31</v>
      </c>
      <c r="P170" s="219" t="s">
        <v>2045</v>
      </c>
      <c r="Q170" s="219">
        <v>70601</v>
      </c>
      <c r="R170" s="219" t="s">
        <v>40</v>
      </c>
      <c r="S170" s="219" t="s">
        <v>6</v>
      </c>
      <c r="T170" s="219" t="s">
        <v>1</v>
      </c>
      <c r="U170" s="219" t="s">
        <v>1214</v>
      </c>
      <c r="V170" s="219" t="s">
        <v>39</v>
      </c>
      <c r="W170" s="219" t="s">
        <v>69</v>
      </c>
      <c r="X170" s="219" t="s">
        <v>69</v>
      </c>
      <c r="Y170" s="219" t="s">
        <v>69</v>
      </c>
      <c r="Z170" s="219" t="s">
        <v>2424</v>
      </c>
      <c r="AA170" s="219" t="s">
        <v>2452</v>
      </c>
      <c r="AB170" s="219" t="s">
        <v>1659</v>
      </c>
      <c r="AC170" s="219">
        <v>27165689</v>
      </c>
      <c r="AD170" s="219">
        <v>27165689</v>
      </c>
      <c r="AE170" s="219" t="s">
        <v>1942</v>
      </c>
      <c r="AF170" s="219" t="s">
        <v>2453</v>
      </c>
      <c r="AG170" s="219" t="s">
        <v>1943</v>
      </c>
      <c r="AH170" s="219" t="s">
        <v>2454</v>
      </c>
      <c r="AI170" s="219" t="s">
        <v>1022</v>
      </c>
      <c r="AJ170" s="219" t="s">
        <v>3241</v>
      </c>
      <c r="AK170" s="219" t="s">
        <v>3242</v>
      </c>
      <c r="AL170" s="219">
        <v>10</v>
      </c>
      <c r="AM170" s="219">
        <v>0</v>
      </c>
      <c r="AN170" s="219">
        <v>10</v>
      </c>
    </row>
    <row r="171" spans="1:40" x14ac:dyDescent="0.3">
      <c r="A171" s="226" t="str">
        <f>CONCATENATE(portada_F[[#This Row],[NIVEL]],".",portada_F[[#This Row],[CODINS]])</f>
        <v>2.00186</v>
      </c>
      <c r="B171" s="228" t="s">
        <v>2393</v>
      </c>
      <c r="C171" s="219" t="s">
        <v>415</v>
      </c>
      <c r="D171" s="219" t="s">
        <v>416</v>
      </c>
      <c r="E171" s="219" t="s">
        <v>417</v>
      </c>
      <c r="F171" s="219" t="s">
        <v>14</v>
      </c>
      <c r="G171" s="219" t="s">
        <v>63</v>
      </c>
      <c r="H171" s="219" t="s">
        <v>1</v>
      </c>
      <c r="I171" s="219" t="s">
        <v>2185</v>
      </c>
      <c r="J171" s="219" t="s">
        <v>33</v>
      </c>
      <c r="K171" s="219" t="s">
        <v>2044</v>
      </c>
      <c r="L171" s="219" t="s">
        <v>2089</v>
      </c>
      <c r="M171" s="219" t="s">
        <v>31</v>
      </c>
      <c r="N171" s="219" t="s">
        <v>1807</v>
      </c>
      <c r="O171" s="219" t="s">
        <v>31</v>
      </c>
      <c r="P171" s="219" t="s">
        <v>2045</v>
      </c>
      <c r="Q171" s="219">
        <v>60601</v>
      </c>
      <c r="R171" s="219" t="s">
        <v>41</v>
      </c>
      <c r="S171" s="219" t="s">
        <v>6</v>
      </c>
      <c r="T171" s="219" t="s">
        <v>1</v>
      </c>
      <c r="U171" s="219" t="s">
        <v>1767</v>
      </c>
      <c r="V171" s="219" t="s">
        <v>42</v>
      </c>
      <c r="W171" s="219" t="s">
        <v>2394</v>
      </c>
      <c r="X171" s="219" t="s">
        <v>2394</v>
      </c>
      <c r="Y171" s="219" t="s">
        <v>418</v>
      </c>
      <c r="Z171" s="219" t="s">
        <v>2242</v>
      </c>
      <c r="AA171" s="219" t="s">
        <v>2395</v>
      </c>
      <c r="AB171" s="219" t="s">
        <v>914</v>
      </c>
      <c r="AC171" s="219">
        <v>27770250</v>
      </c>
      <c r="AD171" s="219">
        <v>27774792</v>
      </c>
      <c r="AE171" s="219" t="s">
        <v>1826</v>
      </c>
      <c r="AF171" s="219" t="s">
        <v>2396</v>
      </c>
      <c r="AG171" s="219" t="s">
        <v>1933</v>
      </c>
      <c r="AH171" s="219" t="s">
        <v>2397</v>
      </c>
      <c r="AI171" s="219" t="s">
        <v>1014</v>
      </c>
      <c r="AJ171" s="219" t="s">
        <v>3243</v>
      </c>
      <c r="AK171" s="219" t="s">
        <v>3244</v>
      </c>
      <c r="AL171" s="219">
        <v>21</v>
      </c>
      <c r="AM171" s="219">
        <v>13</v>
      </c>
      <c r="AN171" s="219">
        <v>8</v>
      </c>
    </row>
    <row r="172" spans="1:40" x14ac:dyDescent="0.3">
      <c r="A172" s="226" t="str">
        <f>CONCATENATE(portada_F[[#This Row],[NIVEL]],".",portada_F[[#This Row],[CODINS]])</f>
        <v>2.00354</v>
      </c>
      <c r="B172" s="228" t="s">
        <v>2666</v>
      </c>
      <c r="C172" s="219" t="s">
        <v>611</v>
      </c>
      <c r="D172" s="219" t="s">
        <v>612</v>
      </c>
      <c r="E172" s="219" t="s">
        <v>613</v>
      </c>
      <c r="F172" s="219" t="s">
        <v>14</v>
      </c>
      <c r="G172" s="219" t="s">
        <v>63</v>
      </c>
      <c r="H172" s="219" t="s">
        <v>5</v>
      </c>
      <c r="I172" s="219" t="s">
        <v>2185</v>
      </c>
      <c r="J172" s="219" t="s">
        <v>33</v>
      </c>
      <c r="K172" s="219" t="s">
        <v>2044</v>
      </c>
      <c r="L172" s="219" t="s">
        <v>2065</v>
      </c>
      <c r="M172" s="219" t="s">
        <v>31</v>
      </c>
      <c r="N172" s="219" t="s">
        <v>1807</v>
      </c>
      <c r="O172" s="219" t="s">
        <v>31</v>
      </c>
      <c r="P172" s="219" t="s">
        <v>2045</v>
      </c>
      <c r="Q172" s="219">
        <v>61101</v>
      </c>
      <c r="R172" s="219" t="s">
        <v>41</v>
      </c>
      <c r="S172" s="219" t="s">
        <v>196</v>
      </c>
      <c r="T172" s="219" t="s">
        <v>1</v>
      </c>
      <c r="U172" s="219" t="s">
        <v>1238</v>
      </c>
      <c r="V172" s="219" t="s">
        <v>42</v>
      </c>
      <c r="W172" s="219" t="s">
        <v>2667</v>
      </c>
      <c r="X172" s="219" t="s">
        <v>614</v>
      </c>
      <c r="Y172" s="219" t="s">
        <v>614</v>
      </c>
      <c r="Z172" s="219" t="s">
        <v>2242</v>
      </c>
      <c r="AA172" s="219" t="s">
        <v>2668</v>
      </c>
      <c r="AB172" s="219" t="s">
        <v>921</v>
      </c>
      <c r="AC172" s="219">
        <v>26433201</v>
      </c>
      <c r="AD172" s="219">
        <v>26436492</v>
      </c>
      <c r="AE172" s="219" t="s">
        <v>1713</v>
      </c>
      <c r="AF172" s="219" t="s">
        <v>2669</v>
      </c>
      <c r="AG172" s="219" t="s">
        <v>2670</v>
      </c>
      <c r="AH172" s="219" t="s">
        <v>2671</v>
      </c>
      <c r="AI172" s="219" t="s">
        <v>1062</v>
      </c>
      <c r="AJ172" s="219" t="s">
        <v>3245</v>
      </c>
      <c r="AK172" s="219" t="s">
        <v>3246</v>
      </c>
      <c r="AL172" s="219">
        <v>15</v>
      </c>
      <c r="AM172" s="219">
        <v>15</v>
      </c>
      <c r="AN172" s="219">
        <v>0</v>
      </c>
    </row>
    <row r="173" spans="1:40" x14ac:dyDescent="0.3">
      <c r="A173" s="226" t="str">
        <f>CONCATENATE(portada_F[[#This Row],[NIVEL]],".",portada_F[[#This Row],[CODINS]])</f>
        <v>2.00175</v>
      </c>
      <c r="B173" s="228" t="s">
        <v>2365</v>
      </c>
      <c r="C173" s="219" t="s">
        <v>394</v>
      </c>
      <c r="D173" s="219" t="s">
        <v>395</v>
      </c>
      <c r="E173" s="219" t="s">
        <v>396</v>
      </c>
      <c r="F173" s="219" t="s">
        <v>1991</v>
      </c>
      <c r="G173" s="219" t="s">
        <v>1687</v>
      </c>
      <c r="H173" s="219" t="s">
        <v>1</v>
      </c>
      <c r="I173" s="219" t="s">
        <v>196</v>
      </c>
      <c r="J173" s="219" t="s">
        <v>33</v>
      </c>
      <c r="K173" s="219" t="s">
        <v>2044</v>
      </c>
      <c r="L173" s="219" t="s">
        <v>2089</v>
      </c>
      <c r="M173" s="219" t="s">
        <v>31</v>
      </c>
      <c r="N173" s="219" t="s">
        <v>1807</v>
      </c>
      <c r="O173" s="219" t="s">
        <v>33</v>
      </c>
      <c r="P173" s="219" t="s">
        <v>2172</v>
      </c>
      <c r="Q173" s="219">
        <v>21301</v>
      </c>
      <c r="R173" s="219" t="s">
        <v>33</v>
      </c>
      <c r="S173" s="219" t="s">
        <v>14</v>
      </c>
      <c r="T173" s="219" t="s">
        <v>1</v>
      </c>
      <c r="U173" s="219" t="s">
        <v>1588</v>
      </c>
      <c r="V173" s="219" t="s">
        <v>37</v>
      </c>
      <c r="W173" s="219" t="s">
        <v>44</v>
      </c>
      <c r="X173" s="219" t="s">
        <v>44</v>
      </c>
      <c r="Y173" s="219" t="s">
        <v>44</v>
      </c>
      <c r="Z173" s="219" t="s">
        <v>2270</v>
      </c>
      <c r="AA173" s="219" t="s">
        <v>2366</v>
      </c>
      <c r="AB173" s="219" t="s">
        <v>873</v>
      </c>
      <c r="AC173" s="219">
        <v>24700113</v>
      </c>
      <c r="AD173" s="219" t="s">
        <v>1867</v>
      </c>
      <c r="AE173" s="219" t="s">
        <v>2367</v>
      </c>
      <c r="AF173" s="219" t="s">
        <v>2368</v>
      </c>
      <c r="AG173" s="219" t="s">
        <v>1928</v>
      </c>
      <c r="AH173" s="219" t="s">
        <v>2369</v>
      </c>
      <c r="AI173" s="219" t="s">
        <v>1008</v>
      </c>
      <c r="AJ173" s="219" t="s">
        <v>3247</v>
      </c>
      <c r="AK173" s="219" t="s">
        <v>3248</v>
      </c>
      <c r="AL173" s="219">
        <v>24</v>
      </c>
      <c r="AM173" s="219">
        <v>15</v>
      </c>
      <c r="AN173" s="219">
        <v>9</v>
      </c>
    </row>
    <row r="174" spans="1:40" x14ac:dyDescent="0.3">
      <c r="A174" s="226" t="str">
        <f>CONCATENATE(portada_F[[#This Row],[NIVEL]],".",portada_F[[#This Row],[CODINS]])</f>
        <v>2.00278</v>
      </c>
      <c r="B174" s="228" t="s">
        <v>2549</v>
      </c>
      <c r="C174" s="219" t="s">
        <v>519</v>
      </c>
      <c r="D174" s="219" t="s">
        <v>520</v>
      </c>
      <c r="E174" s="219" t="s">
        <v>521</v>
      </c>
      <c r="F174" s="219" t="s">
        <v>2064</v>
      </c>
      <c r="G174" s="219" t="s">
        <v>938</v>
      </c>
      <c r="H174" s="219" t="s">
        <v>2</v>
      </c>
      <c r="I174" s="219" t="s">
        <v>2</v>
      </c>
      <c r="J174" s="219" t="s">
        <v>33</v>
      </c>
      <c r="K174" s="219" t="s">
        <v>2044</v>
      </c>
      <c r="L174" s="219" t="s">
        <v>153</v>
      </c>
      <c r="M174" s="219" t="s">
        <v>31</v>
      </c>
      <c r="N174" s="219" t="s">
        <v>1807</v>
      </c>
      <c r="O174" s="219" t="s">
        <v>31</v>
      </c>
      <c r="P174" s="219" t="s">
        <v>2045</v>
      </c>
      <c r="Q174" s="219">
        <v>10807</v>
      </c>
      <c r="R174" s="219" t="s">
        <v>31</v>
      </c>
      <c r="S174" s="219" t="s">
        <v>9</v>
      </c>
      <c r="T174" s="219" t="s">
        <v>7</v>
      </c>
      <c r="U174" s="219" t="s">
        <v>1499</v>
      </c>
      <c r="V174" s="219" t="s">
        <v>32</v>
      </c>
      <c r="W174" s="219" t="s">
        <v>2132</v>
      </c>
      <c r="X174" s="219" t="s">
        <v>522</v>
      </c>
      <c r="Y174" s="219" t="s">
        <v>522</v>
      </c>
      <c r="Z174" s="219" t="s">
        <v>2047</v>
      </c>
      <c r="AA174" s="219" t="s">
        <v>524</v>
      </c>
      <c r="AB174" s="219" t="s">
        <v>952</v>
      </c>
      <c r="AC174" s="219">
        <v>22850398</v>
      </c>
      <c r="AD174" s="219" t="s">
        <v>1867</v>
      </c>
      <c r="AE174" s="219" t="s">
        <v>523</v>
      </c>
      <c r="AF174" s="219" t="s">
        <v>2550</v>
      </c>
      <c r="AG174" s="219" t="s">
        <v>1882</v>
      </c>
      <c r="AH174" s="219" t="s">
        <v>2136</v>
      </c>
      <c r="AI174" s="219" t="s">
        <v>1040</v>
      </c>
      <c r="AJ174" s="219" t="s">
        <v>3249</v>
      </c>
      <c r="AK174" s="219" t="s">
        <v>3250</v>
      </c>
      <c r="AL174" s="219">
        <v>8</v>
      </c>
      <c r="AM174" s="219">
        <v>0</v>
      </c>
      <c r="AN174" s="219">
        <v>8</v>
      </c>
    </row>
    <row r="175" spans="1:40" x14ac:dyDescent="0.3">
      <c r="A175" s="226" t="str">
        <f>CONCATENATE(portada_F[[#This Row],[NIVEL]],".",portada_F[[#This Row],[CODINS]])</f>
        <v>2.00421</v>
      </c>
      <c r="B175" s="228" t="s">
        <v>2719</v>
      </c>
      <c r="C175" s="219" t="s">
        <v>663</v>
      </c>
      <c r="D175" s="219" t="s">
        <v>664</v>
      </c>
      <c r="E175" s="219" t="s">
        <v>665</v>
      </c>
      <c r="F175" s="219" t="s">
        <v>2064</v>
      </c>
      <c r="G175" s="219" t="s">
        <v>938</v>
      </c>
      <c r="H175" s="219" t="s">
        <v>2</v>
      </c>
      <c r="I175" s="219" t="s">
        <v>2</v>
      </c>
      <c r="J175" s="219" t="s">
        <v>33</v>
      </c>
      <c r="K175" s="219" t="s">
        <v>2044</v>
      </c>
      <c r="L175" s="219" t="s">
        <v>153</v>
      </c>
      <c r="M175" s="219" t="s">
        <v>31</v>
      </c>
      <c r="N175" s="219" t="s">
        <v>1807</v>
      </c>
      <c r="O175" s="219" t="s">
        <v>31</v>
      </c>
      <c r="P175" s="219" t="s">
        <v>2045</v>
      </c>
      <c r="Q175" s="219">
        <v>10807</v>
      </c>
      <c r="R175" s="219" t="s">
        <v>31</v>
      </c>
      <c r="S175" s="219" t="s">
        <v>9</v>
      </c>
      <c r="T175" s="219" t="s">
        <v>7</v>
      </c>
      <c r="U175" s="219" t="s">
        <v>1499</v>
      </c>
      <c r="V175" s="219" t="s">
        <v>32</v>
      </c>
      <c r="W175" s="219" t="s">
        <v>2132</v>
      </c>
      <c r="X175" s="219" t="s">
        <v>522</v>
      </c>
      <c r="Y175" s="219" t="s">
        <v>666</v>
      </c>
      <c r="Z175" s="219" t="s">
        <v>2047</v>
      </c>
      <c r="AA175" s="219" t="s">
        <v>210</v>
      </c>
      <c r="AB175" s="219" t="s">
        <v>959</v>
      </c>
      <c r="AC175" s="219">
        <v>22296193</v>
      </c>
      <c r="AD175" s="219">
        <v>22296094</v>
      </c>
      <c r="AE175" s="219" t="s">
        <v>958</v>
      </c>
      <c r="AF175" s="219" t="s">
        <v>2720</v>
      </c>
      <c r="AG175" s="219" t="s">
        <v>1882</v>
      </c>
      <c r="AH175" s="219" t="s">
        <v>2136</v>
      </c>
      <c r="AI175" s="219" t="s">
        <v>1074</v>
      </c>
      <c r="AJ175" s="219" t="s">
        <v>3251</v>
      </c>
      <c r="AK175" s="219" t="s">
        <v>3252</v>
      </c>
      <c r="AL175" s="219">
        <v>7</v>
      </c>
      <c r="AM175" s="219">
        <v>0</v>
      </c>
      <c r="AN175" s="219">
        <v>7</v>
      </c>
    </row>
    <row r="176" spans="1:40" x14ac:dyDescent="0.3">
      <c r="A176" s="226" t="str">
        <f>CONCATENATE(portada_F[[#This Row],[NIVEL]],".",portada_F[[#This Row],[CODINS]])</f>
        <v>2.00047</v>
      </c>
      <c r="B176" s="228" t="s">
        <v>2122</v>
      </c>
      <c r="C176" s="219" t="s">
        <v>222</v>
      </c>
      <c r="D176" s="219" t="s">
        <v>223</v>
      </c>
      <c r="E176" s="219" t="s">
        <v>882</v>
      </c>
      <c r="F176" s="219" t="s">
        <v>452</v>
      </c>
      <c r="G176" s="219" t="s">
        <v>34</v>
      </c>
      <c r="H176" s="219" t="s">
        <v>1</v>
      </c>
      <c r="I176" s="219" t="s">
        <v>4</v>
      </c>
      <c r="J176" s="219" t="s">
        <v>33</v>
      </c>
      <c r="K176" s="219" t="s">
        <v>2044</v>
      </c>
      <c r="L176" s="219" t="s">
        <v>153</v>
      </c>
      <c r="M176" s="219" t="s">
        <v>31</v>
      </c>
      <c r="N176" s="219" t="s">
        <v>1807</v>
      </c>
      <c r="O176" s="219" t="s">
        <v>31</v>
      </c>
      <c r="P176" s="219" t="s">
        <v>2045</v>
      </c>
      <c r="Q176" s="219">
        <v>10312</v>
      </c>
      <c r="R176" s="219" t="s">
        <v>31</v>
      </c>
      <c r="S176" s="219" t="s">
        <v>3</v>
      </c>
      <c r="T176" s="219" t="s">
        <v>13</v>
      </c>
      <c r="U176" s="219" t="s">
        <v>1545</v>
      </c>
      <c r="V176" s="219" t="s">
        <v>32</v>
      </c>
      <c r="W176" s="219" t="s">
        <v>34</v>
      </c>
      <c r="X176" s="219" t="s">
        <v>2123</v>
      </c>
      <c r="Y176" s="219" t="s">
        <v>224</v>
      </c>
      <c r="Z176" s="219" t="s">
        <v>2047</v>
      </c>
      <c r="AA176" s="219" t="s">
        <v>2124</v>
      </c>
      <c r="AB176" s="219" t="s">
        <v>1660</v>
      </c>
      <c r="AC176" s="219">
        <v>22596292</v>
      </c>
      <c r="AD176" s="219">
        <v>22596292</v>
      </c>
      <c r="AE176" s="219" t="s">
        <v>2125</v>
      </c>
      <c r="AF176" s="219" t="s">
        <v>2126</v>
      </c>
      <c r="AG176" s="219" t="s">
        <v>1880</v>
      </c>
      <c r="AH176" s="219" t="s">
        <v>2127</v>
      </c>
      <c r="AI176" s="219" t="s">
        <v>972</v>
      </c>
      <c r="AJ176" s="219" t="s">
        <v>3253</v>
      </c>
      <c r="AK176" s="219" t="s">
        <v>3254</v>
      </c>
      <c r="AL176" s="219">
        <v>6</v>
      </c>
      <c r="AM176" s="219">
        <v>0</v>
      </c>
      <c r="AN176" s="219">
        <v>6</v>
      </c>
    </row>
    <row r="177" spans="1:40" x14ac:dyDescent="0.3">
      <c r="A177" s="226" t="str">
        <f>CONCATENATE(portada_F[[#This Row],[NIVEL]],".",portada_F[[#This Row],[CODINS]])</f>
        <v>2.00437</v>
      </c>
      <c r="B177" s="228" t="s">
        <v>2748</v>
      </c>
      <c r="C177" s="219" t="s">
        <v>681</v>
      </c>
      <c r="D177" s="219" t="s">
        <v>682</v>
      </c>
      <c r="E177" s="219" t="s">
        <v>683</v>
      </c>
      <c r="F177" s="219" t="s">
        <v>3</v>
      </c>
      <c r="G177" s="219" t="s">
        <v>37</v>
      </c>
      <c r="H177" s="219" t="s">
        <v>3</v>
      </c>
      <c r="I177" s="219" t="s">
        <v>9</v>
      </c>
      <c r="J177" s="219" t="s">
        <v>33</v>
      </c>
      <c r="K177" s="219" t="s">
        <v>2044</v>
      </c>
      <c r="L177" s="219" t="s">
        <v>153</v>
      </c>
      <c r="M177" s="219" t="s">
        <v>31</v>
      </c>
      <c r="N177" s="219" t="s">
        <v>1807</v>
      </c>
      <c r="O177" s="219" t="s">
        <v>31</v>
      </c>
      <c r="P177" s="219" t="s">
        <v>2045</v>
      </c>
      <c r="Q177" s="219">
        <v>20112</v>
      </c>
      <c r="R177" s="219" t="s">
        <v>33</v>
      </c>
      <c r="S177" s="219" t="s">
        <v>1</v>
      </c>
      <c r="T177" s="219" t="s">
        <v>13</v>
      </c>
      <c r="U177" s="219" t="s">
        <v>1542</v>
      </c>
      <c r="V177" s="219" t="s">
        <v>37</v>
      </c>
      <c r="W177" s="219" t="s">
        <v>37</v>
      </c>
      <c r="X177" s="219" t="s">
        <v>567</v>
      </c>
      <c r="Y177" s="219" t="s">
        <v>567</v>
      </c>
      <c r="Z177" s="219" t="s">
        <v>2047</v>
      </c>
      <c r="AA177" s="219" t="s">
        <v>2749</v>
      </c>
      <c r="AB177" s="219" t="s">
        <v>1716</v>
      </c>
      <c r="AC177" s="219">
        <v>24332701</v>
      </c>
      <c r="AD177" s="219">
        <v>24330078</v>
      </c>
      <c r="AE177" s="219" t="s">
        <v>1661</v>
      </c>
      <c r="AF177" s="219" t="s">
        <v>2750</v>
      </c>
      <c r="AG177" s="219" t="s">
        <v>1963</v>
      </c>
      <c r="AH177" s="219" t="s">
        <v>2588</v>
      </c>
      <c r="AI177" s="219" t="s">
        <v>1079</v>
      </c>
      <c r="AJ177" s="219" t="s">
        <v>3255</v>
      </c>
      <c r="AK177" s="219" t="s">
        <v>3256</v>
      </c>
      <c r="AL177" s="219">
        <v>9</v>
      </c>
      <c r="AM177" s="219">
        <v>0</v>
      </c>
      <c r="AN177" s="219">
        <v>9</v>
      </c>
    </row>
    <row r="178" spans="1:40" x14ac:dyDescent="0.3">
      <c r="A178" s="226" t="str">
        <f>CONCATENATE(portada_F[[#This Row],[NIVEL]],".",portada_F[[#This Row],[CODINS]])</f>
        <v>2.00107</v>
      </c>
      <c r="B178" s="228" t="s">
        <v>2257</v>
      </c>
      <c r="C178" s="219" t="s">
        <v>326</v>
      </c>
      <c r="D178" s="219" t="s">
        <v>327</v>
      </c>
      <c r="E178" s="219" t="s">
        <v>883</v>
      </c>
      <c r="F178" s="219" t="s">
        <v>4</v>
      </c>
      <c r="G178" s="219" t="s">
        <v>36</v>
      </c>
      <c r="H178" s="219" t="s">
        <v>1</v>
      </c>
      <c r="I178" s="219" t="s">
        <v>10</v>
      </c>
      <c r="J178" s="219" t="s">
        <v>33</v>
      </c>
      <c r="K178" s="219" t="s">
        <v>2044</v>
      </c>
      <c r="L178" s="219" t="s">
        <v>153</v>
      </c>
      <c r="M178" s="219" t="s">
        <v>35</v>
      </c>
      <c r="N178" s="219" t="s">
        <v>1900</v>
      </c>
      <c r="O178" s="219" t="s">
        <v>31</v>
      </c>
      <c r="P178" s="219" t="s">
        <v>2045</v>
      </c>
      <c r="Q178" s="219">
        <v>20201</v>
      </c>
      <c r="R178" s="219" t="s">
        <v>33</v>
      </c>
      <c r="S178" s="219" t="s">
        <v>2</v>
      </c>
      <c r="T178" s="219" t="s">
        <v>1</v>
      </c>
      <c r="U178" s="219" t="s">
        <v>1182</v>
      </c>
      <c r="V178" s="219" t="s">
        <v>37</v>
      </c>
      <c r="W178" s="219" t="s">
        <v>38</v>
      </c>
      <c r="X178" s="219" t="s">
        <v>38</v>
      </c>
      <c r="Y178" s="219" t="s">
        <v>2258</v>
      </c>
      <c r="Z178" s="219" t="s">
        <v>2047</v>
      </c>
      <c r="AA178" s="219" t="s">
        <v>328</v>
      </c>
      <c r="AB178" s="219" t="s">
        <v>874</v>
      </c>
      <c r="AC178" s="219">
        <v>24455670</v>
      </c>
      <c r="AD178" s="219">
        <v>24456160</v>
      </c>
      <c r="AE178" s="219" t="s">
        <v>1152</v>
      </c>
      <c r="AF178" s="219" t="s">
        <v>2259</v>
      </c>
      <c r="AG178" s="219" t="s">
        <v>2255</v>
      </c>
      <c r="AH178" s="219" t="s">
        <v>2256</v>
      </c>
      <c r="AI178" s="219" t="s">
        <v>990</v>
      </c>
      <c r="AJ178" s="219" t="s">
        <v>3257</v>
      </c>
      <c r="AK178" s="219" t="s">
        <v>3258</v>
      </c>
      <c r="AL178" s="219">
        <v>3</v>
      </c>
      <c r="AM178" s="219">
        <v>0</v>
      </c>
      <c r="AN178" s="219">
        <v>3</v>
      </c>
    </row>
    <row r="179" spans="1:40" x14ac:dyDescent="0.3">
      <c r="A179" s="226" t="str">
        <f>CONCATENATE(portada_F[[#This Row],[NIVEL]],".",portada_F[[#This Row],[CODINS]])</f>
        <v>2.00427</v>
      </c>
      <c r="B179" s="228" t="s">
        <v>2727</v>
      </c>
      <c r="C179" s="219" t="s">
        <v>1119</v>
      </c>
      <c r="D179" s="219" t="s">
        <v>1118</v>
      </c>
      <c r="E179" s="219" t="s">
        <v>1120</v>
      </c>
      <c r="F179" s="219" t="s">
        <v>166</v>
      </c>
      <c r="G179" s="219" t="s">
        <v>49</v>
      </c>
      <c r="H179" s="219" t="s">
        <v>1</v>
      </c>
      <c r="I179" s="219" t="s">
        <v>11</v>
      </c>
      <c r="J179" s="219" t="s">
        <v>33</v>
      </c>
      <c r="K179" s="219" t="s">
        <v>2044</v>
      </c>
      <c r="L179" s="219" t="s">
        <v>2065</v>
      </c>
      <c r="M179" s="219" t="s">
        <v>31</v>
      </c>
      <c r="N179" s="219" t="s">
        <v>1807</v>
      </c>
      <c r="O179" s="219" t="s">
        <v>33</v>
      </c>
      <c r="P179" s="219" t="s">
        <v>2172</v>
      </c>
      <c r="Q179" s="219">
        <v>21005</v>
      </c>
      <c r="R179" s="219" t="s">
        <v>33</v>
      </c>
      <c r="S179" s="219" t="s">
        <v>11</v>
      </c>
      <c r="T179" s="219" t="s">
        <v>5</v>
      </c>
      <c r="U179" s="219" t="s">
        <v>1449</v>
      </c>
      <c r="V179" s="219" t="s">
        <v>37</v>
      </c>
      <c r="W179" s="219" t="s">
        <v>49</v>
      </c>
      <c r="X179" s="219" t="s">
        <v>670</v>
      </c>
      <c r="Y179" s="219" t="s">
        <v>670</v>
      </c>
      <c r="Z179" s="219" t="s">
        <v>2270</v>
      </c>
      <c r="AA179" s="219" t="s">
        <v>2728</v>
      </c>
      <c r="AB179" s="219" t="s">
        <v>1135</v>
      </c>
      <c r="AC179" s="219">
        <v>24722058</v>
      </c>
      <c r="AD179" s="219">
        <v>24272058</v>
      </c>
      <c r="AE179" s="219" t="s">
        <v>1153</v>
      </c>
      <c r="AF179" s="219" t="s">
        <v>2729</v>
      </c>
      <c r="AG179" s="219" t="s">
        <v>2730</v>
      </c>
      <c r="AH179" s="219" t="s">
        <v>2731</v>
      </c>
      <c r="AI179" s="219" t="s">
        <v>1139</v>
      </c>
      <c r="AJ179" s="219" t="s">
        <v>3259</v>
      </c>
      <c r="AK179" s="219" t="s">
        <v>3260</v>
      </c>
      <c r="AL179" s="219">
        <v>15</v>
      </c>
      <c r="AM179" s="219">
        <v>15</v>
      </c>
      <c r="AN179" s="219">
        <v>0</v>
      </c>
    </row>
    <row r="180" spans="1:40" x14ac:dyDescent="0.3">
      <c r="A180" s="226" t="str">
        <f>CONCATENATE(portada_F[[#This Row],[NIVEL]],".",portada_F[[#This Row],[CODINS]])</f>
        <v>2.00435</v>
      </c>
      <c r="B180" s="228" t="s">
        <v>2743</v>
      </c>
      <c r="C180" s="219" t="s">
        <v>677</v>
      </c>
      <c r="D180" s="219" t="s">
        <v>678</v>
      </c>
      <c r="E180" s="219" t="s">
        <v>679</v>
      </c>
      <c r="F180" s="219" t="s">
        <v>2405</v>
      </c>
      <c r="G180" s="219" t="s">
        <v>46</v>
      </c>
      <c r="H180" s="219" t="s">
        <v>1</v>
      </c>
      <c r="I180" s="219" t="s">
        <v>45</v>
      </c>
      <c r="J180" s="219" t="s">
        <v>33</v>
      </c>
      <c r="K180" s="219" t="s">
        <v>2044</v>
      </c>
      <c r="L180" s="219" t="s">
        <v>153</v>
      </c>
      <c r="M180" s="219" t="s">
        <v>31</v>
      </c>
      <c r="N180" s="219" t="s">
        <v>1807</v>
      </c>
      <c r="O180" s="219" t="s">
        <v>33</v>
      </c>
      <c r="P180" s="219" t="s">
        <v>2172</v>
      </c>
      <c r="Q180" s="219">
        <v>41002</v>
      </c>
      <c r="R180" s="219" t="s">
        <v>47</v>
      </c>
      <c r="S180" s="219" t="s">
        <v>11</v>
      </c>
      <c r="T180" s="219" t="s">
        <v>2</v>
      </c>
      <c r="U180" s="219" t="s">
        <v>1292</v>
      </c>
      <c r="V180" s="219" t="s">
        <v>48</v>
      </c>
      <c r="W180" s="219" t="s">
        <v>46</v>
      </c>
      <c r="X180" s="219" t="s">
        <v>2744</v>
      </c>
      <c r="Y180" s="219" t="s">
        <v>680</v>
      </c>
      <c r="Z180" s="219" t="s">
        <v>2270</v>
      </c>
      <c r="AA180" s="219" t="s">
        <v>2745</v>
      </c>
      <c r="AB180" s="219" t="s">
        <v>961</v>
      </c>
      <c r="AC180" s="219">
        <v>84868794</v>
      </c>
      <c r="AD180" s="219" t="s">
        <v>1867</v>
      </c>
      <c r="AE180" s="219" t="s">
        <v>960</v>
      </c>
      <c r="AF180" s="219" t="s">
        <v>2746</v>
      </c>
      <c r="AG180" s="219" t="s">
        <v>1981</v>
      </c>
      <c r="AH180" s="219" t="s">
        <v>2747</v>
      </c>
      <c r="AI180" s="219" t="s">
        <v>1078</v>
      </c>
      <c r="AJ180" s="219" t="s">
        <v>3261</v>
      </c>
      <c r="AK180" s="219" t="s">
        <v>680</v>
      </c>
      <c r="AL180" s="219">
        <v>8</v>
      </c>
      <c r="AM180" s="219">
        <v>0</v>
      </c>
      <c r="AN180" s="219">
        <v>8</v>
      </c>
    </row>
    <row r="181" spans="1:40" x14ac:dyDescent="0.3">
      <c r="A181" s="226" t="str">
        <f>CONCATENATE(portada_F[[#This Row],[NIVEL]],".",portada_F[[#This Row],[CODINS]])</f>
        <v>2.00398</v>
      </c>
      <c r="B181" s="228" t="s">
        <v>2704</v>
      </c>
      <c r="C181" s="219" t="s">
        <v>646</v>
      </c>
      <c r="D181" s="219" t="s">
        <v>647</v>
      </c>
      <c r="E181" s="219" t="s">
        <v>648</v>
      </c>
      <c r="F181" s="219" t="s">
        <v>11</v>
      </c>
      <c r="G181" s="219" t="s">
        <v>392</v>
      </c>
      <c r="H181" s="219" t="s">
        <v>5</v>
      </c>
      <c r="I181" s="219" t="s">
        <v>166</v>
      </c>
      <c r="J181" s="219" t="s">
        <v>33</v>
      </c>
      <c r="K181" s="219" t="s">
        <v>2044</v>
      </c>
      <c r="L181" s="219" t="s">
        <v>2089</v>
      </c>
      <c r="M181" s="219" t="s">
        <v>31</v>
      </c>
      <c r="N181" s="219" t="s">
        <v>1807</v>
      </c>
      <c r="O181" s="219" t="s">
        <v>31</v>
      </c>
      <c r="P181" s="219" t="s">
        <v>2045</v>
      </c>
      <c r="Q181" s="219">
        <v>50501</v>
      </c>
      <c r="R181" s="219" t="s">
        <v>50</v>
      </c>
      <c r="S181" s="219" t="s">
        <v>5</v>
      </c>
      <c r="T181" s="219" t="s">
        <v>1</v>
      </c>
      <c r="U181" s="219" t="s">
        <v>1206</v>
      </c>
      <c r="V181" s="219" t="s">
        <v>2342</v>
      </c>
      <c r="W181" s="219" t="s">
        <v>2488</v>
      </c>
      <c r="X181" s="219" t="s">
        <v>649</v>
      </c>
      <c r="Y181" s="219" t="s">
        <v>649</v>
      </c>
      <c r="Z181" s="219" t="s">
        <v>2344</v>
      </c>
      <c r="AA181" s="219" t="s">
        <v>2705</v>
      </c>
      <c r="AB181" s="219" t="s">
        <v>1978</v>
      </c>
      <c r="AC181" s="219">
        <v>26888243</v>
      </c>
      <c r="AD181" s="219">
        <v>26888243</v>
      </c>
      <c r="AE181" s="219" t="s">
        <v>875</v>
      </c>
      <c r="AF181" s="219" t="s">
        <v>2706</v>
      </c>
      <c r="AG181" s="219" t="s">
        <v>1979</v>
      </c>
      <c r="AH181" s="219" t="s">
        <v>2491</v>
      </c>
      <c r="AI181" s="219" t="s">
        <v>1070</v>
      </c>
      <c r="AJ181" s="219" t="s">
        <v>3262</v>
      </c>
      <c r="AK181" s="219" t="s">
        <v>649</v>
      </c>
      <c r="AL181" s="219">
        <v>17</v>
      </c>
      <c r="AM181" s="219">
        <v>12</v>
      </c>
      <c r="AN181" s="219">
        <v>5</v>
      </c>
    </row>
    <row r="182" spans="1:40" x14ac:dyDescent="0.3">
      <c r="A182" s="226" t="str">
        <f>CONCATENATE(portada_F[[#This Row],[NIVEL]],".",portada_F[[#This Row],[CODINS]])</f>
        <v>2.00445</v>
      </c>
      <c r="B182" s="228" t="s">
        <v>2758</v>
      </c>
      <c r="C182" s="219" t="s">
        <v>1629</v>
      </c>
      <c r="D182" s="219" t="s">
        <v>1628</v>
      </c>
      <c r="E182" s="219" t="s">
        <v>686</v>
      </c>
      <c r="F182" s="219" t="s">
        <v>196</v>
      </c>
      <c r="G182" s="219" t="s">
        <v>67</v>
      </c>
      <c r="H182" s="219" t="s">
        <v>3</v>
      </c>
      <c r="I182" s="219" t="s">
        <v>1991</v>
      </c>
      <c r="J182" s="219" t="s">
        <v>33</v>
      </c>
      <c r="K182" s="219" t="s">
        <v>2044</v>
      </c>
      <c r="L182" s="219" t="s">
        <v>2065</v>
      </c>
      <c r="M182" s="219" t="s">
        <v>31</v>
      </c>
      <c r="N182" s="219" t="s">
        <v>1807</v>
      </c>
      <c r="O182" s="219" t="s">
        <v>31</v>
      </c>
      <c r="P182" s="219" t="s">
        <v>2045</v>
      </c>
      <c r="Q182" s="219">
        <v>50801</v>
      </c>
      <c r="R182" s="219" t="s">
        <v>50</v>
      </c>
      <c r="S182" s="219" t="s">
        <v>9</v>
      </c>
      <c r="T182" s="219" t="s">
        <v>1</v>
      </c>
      <c r="U182" s="219" t="s">
        <v>1223</v>
      </c>
      <c r="V182" s="219" t="s">
        <v>2342</v>
      </c>
      <c r="W182" s="219" t="s">
        <v>70</v>
      </c>
      <c r="X182" s="219" t="s">
        <v>70</v>
      </c>
      <c r="Y182" s="219" t="s">
        <v>57</v>
      </c>
      <c r="Z182" s="219" t="s">
        <v>2344</v>
      </c>
      <c r="AA182" s="219" t="s">
        <v>2759</v>
      </c>
      <c r="AB182" s="219" t="s">
        <v>2760</v>
      </c>
      <c r="AC182" s="219">
        <v>26956889</v>
      </c>
      <c r="AD182" s="219">
        <v>26956889</v>
      </c>
      <c r="AE182" s="219" t="s">
        <v>1986</v>
      </c>
      <c r="AF182" s="219" t="s">
        <v>2761</v>
      </c>
      <c r="AG182" s="219" t="s">
        <v>1931</v>
      </c>
      <c r="AH182" s="219" t="s">
        <v>2384</v>
      </c>
      <c r="AI182" s="219" t="s">
        <v>1675</v>
      </c>
      <c r="AJ182" s="219" t="s">
        <v>3263</v>
      </c>
      <c r="AK182" s="219" t="s">
        <v>57</v>
      </c>
      <c r="AL182" s="219">
        <v>15</v>
      </c>
      <c r="AM182" s="219">
        <v>15</v>
      </c>
      <c r="AN182" s="219">
        <v>0</v>
      </c>
    </row>
    <row r="183" spans="1:40" x14ac:dyDescent="0.3">
      <c r="A183" s="226" t="str">
        <f>CONCATENATE(portada_F[[#This Row],[NIVEL]],".",portada_F[[#This Row],[CODINS]])</f>
        <v>2.00590</v>
      </c>
      <c r="B183" s="228" t="s">
        <v>2833</v>
      </c>
      <c r="C183" s="219" t="s">
        <v>739</v>
      </c>
      <c r="D183" s="219" t="s">
        <v>740</v>
      </c>
      <c r="E183" s="219" t="s">
        <v>741</v>
      </c>
      <c r="F183" s="219" t="s">
        <v>3</v>
      </c>
      <c r="G183" s="219" t="s">
        <v>37</v>
      </c>
      <c r="H183" s="219" t="s">
        <v>7</v>
      </c>
      <c r="I183" s="219" t="s">
        <v>9</v>
      </c>
      <c r="J183" s="219" t="s">
        <v>33</v>
      </c>
      <c r="K183" s="219" t="s">
        <v>2044</v>
      </c>
      <c r="L183" s="219" t="s">
        <v>153</v>
      </c>
      <c r="M183" s="219" t="s">
        <v>31</v>
      </c>
      <c r="N183" s="219" t="s">
        <v>1807</v>
      </c>
      <c r="O183" s="219" t="s">
        <v>33</v>
      </c>
      <c r="P183" s="219" t="s">
        <v>2172</v>
      </c>
      <c r="Q183" s="219">
        <v>20805</v>
      </c>
      <c r="R183" s="219" t="s">
        <v>33</v>
      </c>
      <c r="S183" s="219" t="s">
        <v>9</v>
      </c>
      <c r="T183" s="219" t="s">
        <v>5</v>
      </c>
      <c r="U183" s="219" t="s">
        <v>2834</v>
      </c>
      <c r="V183" s="219" t="s">
        <v>37</v>
      </c>
      <c r="W183" s="219" t="s">
        <v>2236</v>
      </c>
      <c r="X183" s="219" t="s">
        <v>742</v>
      </c>
      <c r="Y183" s="219" t="s">
        <v>742</v>
      </c>
      <c r="Z183" s="219" t="s">
        <v>2047</v>
      </c>
      <c r="AA183" s="219" t="s">
        <v>2835</v>
      </c>
      <c r="AB183" s="219" t="s">
        <v>926</v>
      </c>
      <c r="AC183" s="219">
        <v>24820071</v>
      </c>
      <c r="AD183" s="219">
        <v>24820071</v>
      </c>
      <c r="AE183" s="219" t="s">
        <v>1722</v>
      </c>
      <c r="AF183" s="219" t="s">
        <v>2836</v>
      </c>
      <c r="AG183" s="219" t="s">
        <v>2238</v>
      </c>
      <c r="AH183" s="219" t="s">
        <v>2239</v>
      </c>
      <c r="AI183" s="219" t="s">
        <v>1097</v>
      </c>
      <c r="AJ183" s="219" t="s">
        <v>3264</v>
      </c>
      <c r="AK183" s="219" t="s">
        <v>3265</v>
      </c>
      <c r="AL183" s="219">
        <v>5</v>
      </c>
      <c r="AM183" s="219">
        <v>0</v>
      </c>
      <c r="AN183" s="219">
        <v>5</v>
      </c>
    </row>
    <row r="184" spans="1:40" x14ac:dyDescent="0.3">
      <c r="A184" s="226" t="str">
        <f>CONCATENATE(portada_F[[#This Row],[NIVEL]],".",portada_F[[#This Row],[CODINS]])</f>
        <v>2.00893</v>
      </c>
      <c r="B184" s="228" t="s">
        <v>2841</v>
      </c>
      <c r="C184" s="219" t="s">
        <v>763</v>
      </c>
      <c r="D184" s="219" t="s">
        <v>762</v>
      </c>
      <c r="E184" s="219" t="s">
        <v>764</v>
      </c>
      <c r="F184" s="219" t="s">
        <v>13</v>
      </c>
      <c r="G184" s="219" t="s">
        <v>42</v>
      </c>
      <c r="H184" s="219" t="s">
        <v>3</v>
      </c>
      <c r="I184" s="219" t="s">
        <v>452</v>
      </c>
      <c r="J184" s="219" t="s">
        <v>33</v>
      </c>
      <c r="K184" s="219" t="s">
        <v>2044</v>
      </c>
      <c r="L184" s="219" t="s">
        <v>153</v>
      </c>
      <c r="M184" s="219" t="s">
        <v>31</v>
      </c>
      <c r="N184" s="219" t="s">
        <v>1807</v>
      </c>
      <c r="O184" s="219" t="s">
        <v>33</v>
      </c>
      <c r="P184" s="219" t="s">
        <v>2172</v>
      </c>
      <c r="Q184" s="219">
        <v>60113</v>
      </c>
      <c r="R184" s="219" t="s">
        <v>41</v>
      </c>
      <c r="S184" s="219" t="s">
        <v>1</v>
      </c>
      <c r="T184" s="219" t="s">
        <v>14</v>
      </c>
      <c r="U184" s="219" t="s">
        <v>1548</v>
      </c>
      <c r="V184" s="219" t="s">
        <v>42</v>
      </c>
      <c r="W184" s="219" t="s">
        <v>42</v>
      </c>
      <c r="X184" s="219" t="s">
        <v>2842</v>
      </c>
      <c r="Y184" s="219" t="s">
        <v>2843</v>
      </c>
      <c r="Z184" s="219" t="s">
        <v>2242</v>
      </c>
      <c r="AA184" s="219" t="s">
        <v>2844</v>
      </c>
      <c r="AB184" s="219" t="s">
        <v>794</v>
      </c>
      <c r="AC184" s="219">
        <v>26615578</v>
      </c>
      <c r="AD184" s="219">
        <v>26615578</v>
      </c>
      <c r="AE184" s="219" t="s">
        <v>793</v>
      </c>
      <c r="AF184" s="219" t="s">
        <v>2845</v>
      </c>
      <c r="AG184" s="219" t="s">
        <v>2004</v>
      </c>
      <c r="AH184" s="219" t="s">
        <v>2846</v>
      </c>
      <c r="AI184" s="219" t="s">
        <v>1098</v>
      </c>
      <c r="AJ184" s="219" t="s">
        <v>3266</v>
      </c>
      <c r="AK184" s="219" t="s">
        <v>2843</v>
      </c>
      <c r="AL184" s="219">
        <v>3</v>
      </c>
      <c r="AM184" s="219">
        <v>0</v>
      </c>
      <c r="AN184" s="219">
        <v>3</v>
      </c>
    </row>
    <row r="185" spans="1:40" x14ac:dyDescent="0.3">
      <c r="A185" s="226" t="str">
        <f>CONCATENATE(portada_F[[#This Row],[NIVEL]],".",portada_F[[#This Row],[CODINS]])</f>
        <v>2.01463</v>
      </c>
      <c r="B185" s="228" t="s">
        <v>2931</v>
      </c>
      <c r="C185" s="219" t="s">
        <v>2932</v>
      </c>
      <c r="D185" s="219" t="s">
        <v>2933</v>
      </c>
      <c r="E185" s="231" t="s">
        <v>2934</v>
      </c>
      <c r="F185" s="219" t="s">
        <v>2341</v>
      </c>
      <c r="G185" s="219" t="s">
        <v>39</v>
      </c>
      <c r="H185" s="219" t="s">
        <v>6</v>
      </c>
      <c r="I185" s="219" t="s">
        <v>2073</v>
      </c>
      <c r="J185" s="219" t="s">
        <v>33</v>
      </c>
      <c r="K185" s="219" t="s">
        <v>2044</v>
      </c>
      <c r="L185" s="219" t="s">
        <v>153</v>
      </c>
      <c r="M185" s="219" t="s">
        <v>31</v>
      </c>
      <c r="N185" s="219" t="s">
        <v>1807</v>
      </c>
      <c r="O185" s="219" t="s">
        <v>33</v>
      </c>
      <c r="P185" s="219" t="s">
        <v>2172</v>
      </c>
      <c r="Q185" s="219">
        <v>70305</v>
      </c>
      <c r="R185" s="219" t="s">
        <v>40</v>
      </c>
      <c r="S185" s="219" t="s">
        <v>3</v>
      </c>
      <c r="T185" s="219" t="s">
        <v>5</v>
      </c>
      <c r="U185" s="219" t="s">
        <v>1776</v>
      </c>
      <c r="V185" s="219" t="s">
        <v>39</v>
      </c>
      <c r="W185" s="219" t="s">
        <v>2434</v>
      </c>
      <c r="X185" s="219" t="s">
        <v>2935</v>
      </c>
      <c r="Y185" s="219" t="s">
        <v>2936</v>
      </c>
      <c r="Z185" s="219" t="s">
        <v>2424</v>
      </c>
      <c r="AA185" s="219" t="s">
        <v>2937</v>
      </c>
      <c r="AB185" s="219" t="s">
        <v>2938</v>
      </c>
      <c r="AC185" s="219">
        <v>27654053</v>
      </c>
      <c r="AD185" s="219">
        <v>27654053</v>
      </c>
      <c r="AE185" s="219" t="s">
        <v>2940</v>
      </c>
      <c r="AF185" s="219" t="s">
        <v>2939</v>
      </c>
      <c r="AG185" s="219" t="s">
        <v>2012</v>
      </c>
      <c r="AH185" s="219" t="s">
        <v>2890</v>
      </c>
      <c r="AI185" s="296" t="s">
        <v>3289</v>
      </c>
      <c r="AJ185" s="295" t="s">
        <v>3291</v>
      </c>
      <c r="AK185" s="295" t="s">
        <v>3290</v>
      </c>
    </row>
    <row r="186" spans="1:40" x14ac:dyDescent="0.3">
      <c r="A186" s="226" t="str">
        <f>CONCATENATE(portada_F[[#This Row],[NIVEL]],".",portada_F[[#This Row],[CODINS]])</f>
        <v>2.02788</v>
      </c>
      <c r="B186" s="228" t="s">
        <v>2905</v>
      </c>
      <c r="C186" s="219" t="s">
        <v>1788</v>
      </c>
      <c r="D186" s="219" t="s">
        <v>1795</v>
      </c>
      <c r="E186" s="219" t="s">
        <v>1802</v>
      </c>
      <c r="F186" s="219" t="s">
        <v>2350</v>
      </c>
      <c r="G186" s="219" t="s">
        <v>71</v>
      </c>
      <c r="H186" s="219" t="s">
        <v>3</v>
      </c>
      <c r="I186" s="219" t="s">
        <v>2445</v>
      </c>
      <c r="J186" s="219" t="s">
        <v>33</v>
      </c>
      <c r="K186" s="219" t="s">
        <v>2044</v>
      </c>
      <c r="L186" s="219" t="s">
        <v>2065</v>
      </c>
      <c r="M186" s="219" t="s">
        <v>31</v>
      </c>
      <c r="N186" s="219" t="s">
        <v>1807</v>
      </c>
      <c r="O186" s="219" t="s">
        <v>31</v>
      </c>
      <c r="P186" s="219" t="s">
        <v>2045</v>
      </c>
      <c r="Q186" s="219">
        <v>70205</v>
      </c>
      <c r="R186" s="219" t="s">
        <v>40</v>
      </c>
      <c r="S186" s="219" t="s">
        <v>2</v>
      </c>
      <c r="T186" s="219" t="s">
        <v>5</v>
      </c>
      <c r="U186" s="219" t="s">
        <v>1423</v>
      </c>
      <c r="V186" s="219" t="s">
        <v>39</v>
      </c>
      <c r="W186" s="219" t="s">
        <v>2446</v>
      </c>
      <c r="X186" s="219" t="s">
        <v>2906</v>
      </c>
      <c r="Y186" s="219" t="s">
        <v>1806</v>
      </c>
      <c r="Z186" s="219" t="s">
        <v>2424</v>
      </c>
      <c r="AA186" s="219" t="s">
        <v>2907</v>
      </c>
      <c r="AB186" s="219" t="s">
        <v>1848</v>
      </c>
      <c r="AC186" s="219">
        <v>27677501</v>
      </c>
      <c r="AD186" s="219">
        <v>27677501</v>
      </c>
      <c r="AE186" s="219" t="s">
        <v>2909</v>
      </c>
      <c r="AF186" s="219" t="s">
        <v>2908</v>
      </c>
      <c r="AG186" s="219" t="s">
        <v>2015</v>
      </c>
      <c r="AH186" s="219" t="s">
        <v>2910</v>
      </c>
      <c r="AI186" s="219" t="s">
        <v>1854</v>
      </c>
      <c r="AJ186" s="219" t="s">
        <v>3268</v>
      </c>
      <c r="AK186" s="219" t="s">
        <v>1806</v>
      </c>
      <c r="AL186" s="219">
        <v>15</v>
      </c>
      <c r="AM186" s="219">
        <v>15</v>
      </c>
      <c r="AN186" s="219">
        <v>0</v>
      </c>
    </row>
    <row r="187" spans="1:40" x14ac:dyDescent="0.3">
      <c r="A187" s="226" t="str">
        <f>CONCATENATE(portada_F[[#This Row],[NIVEL]],".",portada_F[[#This Row],[CODINS]])</f>
        <v>2.00289</v>
      </c>
      <c r="B187" s="228" t="s">
        <v>2575</v>
      </c>
      <c r="C187" s="219" t="s">
        <v>1631</v>
      </c>
      <c r="D187" s="219" t="s">
        <v>1630</v>
      </c>
      <c r="E187" s="219" t="s">
        <v>1632</v>
      </c>
      <c r="F187" s="219" t="s">
        <v>2576</v>
      </c>
      <c r="G187" s="219" t="s">
        <v>1633</v>
      </c>
      <c r="H187" s="219" t="s">
        <v>1</v>
      </c>
      <c r="I187" s="219" t="s">
        <v>2576</v>
      </c>
      <c r="J187" s="219" t="s">
        <v>33</v>
      </c>
      <c r="K187" s="219" t="s">
        <v>2044</v>
      </c>
      <c r="L187" s="219" t="s">
        <v>2065</v>
      </c>
      <c r="M187" s="219" t="s">
        <v>31</v>
      </c>
      <c r="N187" s="219" t="s">
        <v>1807</v>
      </c>
      <c r="O187" s="219" t="s">
        <v>33</v>
      </c>
      <c r="P187" s="219" t="s">
        <v>2172</v>
      </c>
      <c r="Q187" s="219">
        <v>70401</v>
      </c>
      <c r="R187" s="219" t="s">
        <v>40</v>
      </c>
      <c r="S187" s="219" t="s">
        <v>4</v>
      </c>
      <c r="T187" s="219" t="s">
        <v>1</v>
      </c>
      <c r="U187" s="219" t="s">
        <v>1201</v>
      </c>
      <c r="V187" s="219" t="s">
        <v>39</v>
      </c>
      <c r="W187" s="219" t="s">
        <v>2577</v>
      </c>
      <c r="X187" s="219" t="s">
        <v>2578</v>
      </c>
      <c r="Y187" s="219" t="s">
        <v>1689</v>
      </c>
      <c r="Z187" s="219" t="s">
        <v>2424</v>
      </c>
      <c r="AA187" s="219" t="s">
        <v>2579</v>
      </c>
      <c r="AB187" s="219" t="s">
        <v>1663</v>
      </c>
      <c r="AC187" s="219">
        <v>27510334</v>
      </c>
      <c r="AD187" s="219">
        <v>27511907</v>
      </c>
      <c r="AE187" s="219" t="s">
        <v>2580</v>
      </c>
      <c r="AF187" s="219" t="s">
        <v>2581</v>
      </c>
      <c r="AG187" s="219" t="s">
        <v>1961</v>
      </c>
      <c r="AH187" s="219" t="s">
        <v>2582</v>
      </c>
      <c r="AI187" s="219" t="s">
        <v>1676</v>
      </c>
      <c r="AJ187" s="219" t="s">
        <v>3269</v>
      </c>
      <c r="AK187" s="219" t="s">
        <v>1689</v>
      </c>
      <c r="AL187" s="219">
        <v>15</v>
      </c>
      <c r="AM187" s="219">
        <v>15</v>
      </c>
      <c r="AN187" s="219">
        <v>0</v>
      </c>
    </row>
    <row r="188" spans="1:40" x14ac:dyDescent="0.3">
      <c r="A188" s="226" t="str">
        <f>CONCATENATE(portada_F[[#This Row],[NIVEL]],".",portada_F[[#This Row],[CODINS]])</f>
        <v>2.01598</v>
      </c>
      <c r="B188" s="228" t="s">
        <v>2870</v>
      </c>
      <c r="C188" s="219" t="s">
        <v>892</v>
      </c>
      <c r="D188" s="219" t="s">
        <v>891</v>
      </c>
      <c r="E188" s="219" t="s">
        <v>622</v>
      </c>
      <c r="F188" s="219" t="s">
        <v>2445</v>
      </c>
      <c r="G188" s="219" t="s">
        <v>604</v>
      </c>
      <c r="H188" s="219" t="s">
        <v>2</v>
      </c>
      <c r="I188" s="219" t="s">
        <v>2064</v>
      </c>
      <c r="J188" s="219" t="s">
        <v>33</v>
      </c>
      <c r="K188" s="219" t="s">
        <v>2044</v>
      </c>
      <c r="L188" s="219" t="s">
        <v>2065</v>
      </c>
      <c r="M188" s="219" t="s">
        <v>31</v>
      </c>
      <c r="N188" s="219" t="s">
        <v>1807</v>
      </c>
      <c r="O188" s="219" t="s">
        <v>33</v>
      </c>
      <c r="P188" s="219" t="s">
        <v>2172</v>
      </c>
      <c r="Q188" s="219">
        <v>60111</v>
      </c>
      <c r="R188" s="219" t="s">
        <v>41</v>
      </c>
      <c r="S188" s="219" t="s">
        <v>1</v>
      </c>
      <c r="T188" s="219" t="s">
        <v>196</v>
      </c>
      <c r="U188" s="219" t="s">
        <v>1537</v>
      </c>
      <c r="V188" s="219" t="s">
        <v>42</v>
      </c>
      <c r="W188" s="219" t="s">
        <v>42</v>
      </c>
      <c r="X188" s="219" t="s">
        <v>754</v>
      </c>
      <c r="Y188" s="219" t="s">
        <v>754</v>
      </c>
      <c r="Z188" s="219" t="s">
        <v>2242</v>
      </c>
      <c r="AA188" s="219" t="s">
        <v>2871</v>
      </c>
      <c r="AB188" s="219" t="s">
        <v>1154</v>
      </c>
      <c r="AC188" s="219">
        <v>26421069</v>
      </c>
      <c r="AD188" s="219">
        <v>26421069</v>
      </c>
      <c r="AE188" s="219" t="s">
        <v>2873</v>
      </c>
      <c r="AF188" s="219" t="s">
        <v>2872</v>
      </c>
      <c r="AG188" s="219" t="s">
        <v>2874</v>
      </c>
      <c r="AH188" s="219" t="s">
        <v>2875</v>
      </c>
      <c r="AI188" s="219" t="s">
        <v>1101</v>
      </c>
      <c r="AJ188" s="219" t="s">
        <v>3270</v>
      </c>
      <c r="AK188" s="219" t="s">
        <v>3019</v>
      </c>
      <c r="AL188" s="219">
        <v>12</v>
      </c>
      <c r="AM188" s="219">
        <v>12</v>
      </c>
      <c r="AN188" s="219">
        <v>0</v>
      </c>
    </row>
    <row r="189" spans="1:40" x14ac:dyDescent="0.3">
      <c r="A189" s="226" t="str">
        <f>CONCATENATE(portada_F[[#This Row],[NIVEL]],".",portada_F[[#This Row],[CODINS]])</f>
        <v>2.01369</v>
      </c>
      <c r="B189" s="228" t="s">
        <v>2855</v>
      </c>
      <c r="C189" s="219" t="s">
        <v>1635</v>
      </c>
      <c r="D189" s="219" t="s">
        <v>1634</v>
      </c>
      <c r="E189" s="219" t="s">
        <v>1636</v>
      </c>
      <c r="F189" s="219" t="s">
        <v>14</v>
      </c>
      <c r="G189" s="219" t="s">
        <v>63</v>
      </c>
      <c r="H189" s="219" t="s">
        <v>4</v>
      </c>
      <c r="I189" s="219" t="s">
        <v>2185</v>
      </c>
      <c r="J189" s="219" t="s">
        <v>33</v>
      </c>
      <c r="K189" s="219" t="s">
        <v>2044</v>
      </c>
      <c r="L189" s="219" t="s">
        <v>2065</v>
      </c>
      <c r="M189" s="219" t="s">
        <v>31</v>
      </c>
      <c r="N189" s="219" t="s">
        <v>1807</v>
      </c>
      <c r="O189" s="219" t="s">
        <v>33</v>
      </c>
      <c r="P189" s="219" t="s">
        <v>2172</v>
      </c>
      <c r="Q189" s="219">
        <v>60901</v>
      </c>
      <c r="R189" s="219" t="s">
        <v>41</v>
      </c>
      <c r="S189" s="219" t="s">
        <v>10</v>
      </c>
      <c r="T189" s="219" t="s">
        <v>1</v>
      </c>
      <c r="U189" s="219" t="s">
        <v>1229</v>
      </c>
      <c r="V189" s="219" t="s">
        <v>42</v>
      </c>
      <c r="W189" s="219" t="s">
        <v>2856</v>
      </c>
      <c r="X189" s="219" t="s">
        <v>2856</v>
      </c>
      <c r="Y189" s="219" t="s">
        <v>1637</v>
      </c>
      <c r="Z189" s="219" t="s">
        <v>2242</v>
      </c>
      <c r="AA189" s="219" t="s">
        <v>2007</v>
      </c>
      <c r="AB189" s="219" t="s">
        <v>2006</v>
      </c>
      <c r="AC189" s="219">
        <v>27799097</v>
      </c>
      <c r="AD189" s="219">
        <v>27799135</v>
      </c>
      <c r="AE189" s="219" t="s">
        <v>1664</v>
      </c>
      <c r="AF189" s="219" t="s">
        <v>2857</v>
      </c>
      <c r="AG189" s="219" t="s">
        <v>2858</v>
      </c>
      <c r="AH189" s="219" t="s">
        <v>2859</v>
      </c>
      <c r="AI189" s="219" t="s">
        <v>1671</v>
      </c>
      <c r="AJ189" s="219" t="s">
        <v>3271</v>
      </c>
      <c r="AK189" s="219" t="s">
        <v>1637</v>
      </c>
      <c r="AL189" s="219">
        <v>12</v>
      </c>
      <c r="AM189" s="219">
        <v>12</v>
      </c>
      <c r="AN189" s="219">
        <v>0</v>
      </c>
    </row>
    <row r="190" spans="1:40" x14ac:dyDescent="0.3">
      <c r="A190" s="226" t="str">
        <f>CONCATENATE(portada_F[[#This Row],[NIVEL]],".",portada_F[[#This Row],[CODINS]])</f>
        <v>2.01967</v>
      </c>
      <c r="B190" s="228" t="s">
        <v>2879</v>
      </c>
      <c r="C190" s="219" t="s">
        <v>766</v>
      </c>
      <c r="D190" s="219" t="s">
        <v>765</v>
      </c>
      <c r="E190" s="219" t="s">
        <v>767</v>
      </c>
      <c r="F190" s="219" t="s">
        <v>13</v>
      </c>
      <c r="G190" s="219" t="s">
        <v>42</v>
      </c>
      <c r="H190" s="219" t="s">
        <v>5</v>
      </c>
      <c r="I190" s="219" t="s">
        <v>452</v>
      </c>
      <c r="J190" s="219" t="s">
        <v>33</v>
      </c>
      <c r="K190" s="219" t="s">
        <v>2044</v>
      </c>
      <c r="L190" s="219" t="s">
        <v>153</v>
      </c>
      <c r="M190" s="219" t="s">
        <v>31</v>
      </c>
      <c r="N190" s="219" t="s">
        <v>1807</v>
      </c>
      <c r="O190" s="219" t="s">
        <v>31</v>
      </c>
      <c r="P190" s="219" t="s">
        <v>2045</v>
      </c>
      <c r="Q190" s="219">
        <v>60112</v>
      </c>
      <c r="R190" s="219" t="s">
        <v>41</v>
      </c>
      <c r="S190" s="219" t="s">
        <v>1</v>
      </c>
      <c r="T190" s="219" t="s">
        <v>13</v>
      </c>
      <c r="U190" s="219" t="s">
        <v>1543</v>
      </c>
      <c r="V190" s="219" t="s">
        <v>42</v>
      </c>
      <c r="W190" s="219" t="s">
        <v>42</v>
      </c>
      <c r="X190" s="219" t="s">
        <v>2631</v>
      </c>
      <c r="Y190" s="219" t="s">
        <v>694</v>
      </c>
      <c r="Z190" s="219" t="s">
        <v>2242</v>
      </c>
      <c r="AA190" s="219" t="s">
        <v>2880</v>
      </c>
      <c r="AB190" s="219" t="s">
        <v>927</v>
      </c>
      <c r="AC190" s="219">
        <v>26645545</v>
      </c>
      <c r="AD190" s="219">
        <v>26633449</v>
      </c>
      <c r="AE190" s="219" t="s">
        <v>2011</v>
      </c>
      <c r="AF190" s="219" t="s">
        <v>2881</v>
      </c>
      <c r="AG190" s="219" t="s">
        <v>1932</v>
      </c>
      <c r="AH190" s="219" t="s">
        <v>2387</v>
      </c>
      <c r="AI190" s="219" t="s">
        <v>1102</v>
      </c>
      <c r="AJ190" s="219" t="s">
        <v>3272</v>
      </c>
      <c r="AK190" s="219" t="s">
        <v>694</v>
      </c>
      <c r="AL190" s="219">
        <v>3</v>
      </c>
      <c r="AM190" s="219">
        <v>0</v>
      </c>
      <c r="AN190" s="219">
        <v>3</v>
      </c>
    </row>
    <row r="191" spans="1:40" x14ac:dyDescent="0.3">
      <c r="A191" s="226" t="str">
        <f>CONCATENATE(portada_F[[#This Row],[NIVEL]],".",portada_F[[#This Row],[CODINS]])</f>
        <v>2.01917</v>
      </c>
      <c r="B191" s="228" t="s">
        <v>2876</v>
      </c>
      <c r="C191" s="219" t="s">
        <v>1156</v>
      </c>
      <c r="D191" s="219" t="s">
        <v>1155</v>
      </c>
      <c r="E191" s="219" t="s">
        <v>1157</v>
      </c>
      <c r="F191" s="219" t="s">
        <v>4</v>
      </c>
      <c r="G191" s="219" t="s">
        <v>36</v>
      </c>
      <c r="H191" s="219" t="s">
        <v>10</v>
      </c>
      <c r="I191" s="219" t="s">
        <v>10</v>
      </c>
      <c r="J191" s="219" t="s">
        <v>33</v>
      </c>
      <c r="K191" s="219" t="s">
        <v>2044</v>
      </c>
      <c r="L191" s="219" t="s">
        <v>2065</v>
      </c>
      <c r="M191" s="219" t="s">
        <v>31</v>
      </c>
      <c r="N191" s="219" t="s">
        <v>1807</v>
      </c>
      <c r="O191" s="219" t="s">
        <v>33</v>
      </c>
      <c r="P191" s="219" t="s">
        <v>2172</v>
      </c>
      <c r="Q191" s="219">
        <v>20214</v>
      </c>
      <c r="R191" s="219" t="s">
        <v>33</v>
      </c>
      <c r="S191" s="219" t="s">
        <v>2</v>
      </c>
      <c r="T191" s="219" t="s">
        <v>244</v>
      </c>
      <c r="U191" s="219" t="s">
        <v>1553</v>
      </c>
      <c r="V191" s="219" t="s">
        <v>37</v>
      </c>
      <c r="W191" s="219" t="s">
        <v>38</v>
      </c>
      <c r="X191" s="219" t="s">
        <v>632</v>
      </c>
      <c r="Y191" s="219" t="s">
        <v>1158</v>
      </c>
      <c r="Z191" s="219" t="s">
        <v>2047</v>
      </c>
      <c r="AA191" s="219" t="s">
        <v>2009</v>
      </c>
      <c r="AB191" s="219" t="s">
        <v>1159</v>
      </c>
      <c r="AC191" s="219">
        <v>24013127</v>
      </c>
      <c r="AD191" s="219">
        <v>24741354</v>
      </c>
      <c r="AE191" s="219" t="s">
        <v>1723</v>
      </c>
      <c r="AF191" s="219" t="s">
        <v>2877</v>
      </c>
      <c r="AG191" s="219" t="s">
        <v>2010</v>
      </c>
      <c r="AH191" s="219" t="s">
        <v>2878</v>
      </c>
      <c r="AI191" s="219" t="s">
        <v>1160</v>
      </c>
      <c r="AJ191" s="219" t="s">
        <v>3273</v>
      </c>
      <c r="AK191" s="219" t="s">
        <v>1158</v>
      </c>
      <c r="AL191" s="219">
        <v>9</v>
      </c>
      <c r="AM191" s="219">
        <v>9</v>
      </c>
      <c r="AN191" s="219">
        <v>0</v>
      </c>
    </row>
    <row r="192" spans="1:40" x14ac:dyDescent="0.3">
      <c r="A192" s="226" t="str">
        <f>CONCATENATE(portada_F[[#This Row],[NIVEL]],".",portada_F[[#This Row],[CODINS]])</f>
        <v>2.01480</v>
      </c>
      <c r="B192" s="228" t="s">
        <v>2860</v>
      </c>
      <c r="C192" s="219" t="s">
        <v>1639</v>
      </c>
      <c r="D192" s="219" t="s">
        <v>1638</v>
      </c>
      <c r="E192" s="219" t="s">
        <v>1640</v>
      </c>
      <c r="F192" s="219" t="s">
        <v>45</v>
      </c>
      <c r="G192" s="219" t="s">
        <v>422</v>
      </c>
      <c r="H192" s="219" t="s">
        <v>3</v>
      </c>
      <c r="I192" s="219" t="s">
        <v>2405</v>
      </c>
      <c r="J192" s="219" t="s">
        <v>33</v>
      </c>
      <c r="K192" s="219" t="s">
        <v>2044</v>
      </c>
      <c r="L192" s="219" t="s">
        <v>2065</v>
      </c>
      <c r="M192" s="219" t="s">
        <v>31</v>
      </c>
      <c r="N192" s="219" t="s">
        <v>1807</v>
      </c>
      <c r="O192" s="219" t="s">
        <v>33</v>
      </c>
      <c r="P192" s="219" t="s">
        <v>2172</v>
      </c>
      <c r="Q192" s="219">
        <v>61301</v>
      </c>
      <c r="R192" s="219" t="s">
        <v>41</v>
      </c>
      <c r="S192" s="219" t="s">
        <v>14</v>
      </c>
      <c r="T192" s="219" t="s">
        <v>1</v>
      </c>
      <c r="U192" s="219" t="s">
        <v>1774</v>
      </c>
      <c r="V192" s="219" t="s">
        <v>42</v>
      </c>
      <c r="W192" s="219" t="s">
        <v>2861</v>
      </c>
      <c r="X192" s="219" t="s">
        <v>2861</v>
      </c>
      <c r="Y192" s="219" t="s">
        <v>1641</v>
      </c>
      <c r="Z192" s="219" t="s">
        <v>2188</v>
      </c>
      <c r="AA192" s="219" t="s">
        <v>1662</v>
      </c>
      <c r="AB192" s="219" t="s">
        <v>1665</v>
      </c>
      <c r="AC192" s="219">
        <v>27351134</v>
      </c>
      <c r="AD192" s="219">
        <v>27351134</v>
      </c>
      <c r="AE192" s="219" t="s">
        <v>2863</v>
      </c>
      <c r="AF192" s="219" t="s">
        <v>2862</v>
      </c>
      <c r="AG192" s="219" t="s">
        <v>2008</v>
      </c>
      <c r="AH192" s="219" t="s">
        <v>2864</v>
      </c>
      <c r="AI192" s="219" t="s">
        <v>1677</v>
      </c>
      <c r="AJ192" s="219" t="s">
        <v>3274</v>
      </c>
      <c r="AK192" s="219" t="s">
        <v>3275</v>
      </c>
      <c r="AL192" s="219">
        <v>10</v>
      </c>
      <c r="AM192" s="219">
        <v>10</v>
      </c>
      <c r="AN192" s="219">
        <v>0</v>
      </c>
    </row>
    <row r="193" spans="1:40" x14ac:dyDescent="0.3">
      <c r="A193" s="226" t="str">
        <f>CONCATENATE(portada_F[[#This Row],[NIVEL]],".",portada_F[[#This Row],[CODINS]])</f>
        <v>2.02274</v>
      </c>
      <c r="B193" s="228" t="s">
        <v>2885</v>
      </c>
      <c r="C193" s="219" t="s">
        <v>814</v>
      </c>
      <c r="D193" s="219" t="s">
        <v>802</v>
      </c>
      <c r="E193" s="219" t="s">
        <v>812</v>
      </c>
      <c r="F193" s="219" t="s">
        <v>2341</v>
      </c>
      <c r="G193" s="219" t="s">
        <v>39</v>
      </c>
      <c r="H193" s="219" t="s">
        <v>6</v>
      </c>
      <c r="I193" s="219" t="s">
        <v>2073</v>
      </c>
      <c r="J193" s="219" t="s">
        <v>33</v>
      </c>
      <c r="K193" s="219" t="s">
        <v>2044</v>
      </c>
      <c r="L193" s="219" t="s">
        <v>2065</v>
      </c>
      <c r="M193" s="219" t="s">
        <v>31</v>
      </c>
      <c r="N193" s="219" t="s">
        <v>1807</v>
      </c>
      <c r="O193" s="219" t="s">
        <v>33</v>
      </c>
      <c r="P193" s="219" t="s">
        <v>2172</v>
      </c>
      <c r="Q193" s="219">
        <v>70304</v>
      </c>
      <c r="R193" s="219" t="s">
        <v>40</v>
      </c>
      <c r="S193" s="219" t="s">
        <v>3</v>
      </c>
      <c r="T193" s="219" t="s">
        <v>4</v>
      </c>
      <c r="U193" s="219" t="s">
        <v>1377</v>
      </c>
      <c r="V193" s="219" t="s">
        <v>39</v>
      </c>
      <c r="W193" s="219" t="s">
        <v>2434</v>
      </c>
      <c r="X193" s="219" t="s">
        <v>2886</v>
      </c>
      <c r="Y193" s="219" t="s">
        <v>2887</v>
      </c>
      <c r="Z193" s="219" t="s">
        <v>2424</v>
      </c>
      <c r="AA193" s="219" t="s">
        <v>2888</v>
      </c>
      <c r="AB193" s="219" t="s">
        <v>876</v>
      </c>
      <c r="AC193" s="219">
        <v>86896102</v>
      </c>
      <c r="AD193" s="219" t="s">
        <v>1867</v>
      </c>
      <c r="AE193" s="219" t="s">
        <v>1666</v>
      </c>
      <c r="AF193" s="219" t="s">
        <v>2889</v>
      </c>
      <c r="AG193" s="219" t="s">
        <v>2012</v>
      </c>
      <c r="AH193" s="219" t="s">
        <v>2890</v>
      </c>
      <c r="AI193" s="219" t="s">
        <v>1104</v>
      </c>
      <c r="AJ193" s="219" t="s">
        <v>3276</v>
      </c>
      <c r="AK193" s="219" t="s">
        <v>817</v>
      </c>
      <c r="AL193" s="219">
        <v>10</v>
      </c>
      <c r="AM193" s="219">
        <v>10</v>
      </c>
      <c r="AN193" s="219">
        <v>0</v>
      </c>
    </row>
    <row r="194" spans="1:40" x14ac:dyDescent="0.3">
      <c r="A194" s="226" t="str">
        <f>CONCATENATE(portada_F[[#This Row],[NIVEL]],".",portada_F[[#This Row],[CODINS]])</f>
        <v>2.00582</v>
      </c>
      <c r="B194" s="228" t="s">
        <v>2829</v>
      </c>
      <c r="C194" s="219" t="s">
        <v>736</v>
      </c>
      <c r="D194" s="219" t="s">
        <v>737</v>
      </c>
      <c r="E194" s="219" t="s">
        <v>738</v>
      </c>
      <c r="F194" s="219" t="s">
        <v>2405</v>
      </c>
      <c r="G194" s="219" t="s">
        <v>46</v>
      </c>
      <c r="H194" s="219" t="s">
        <v>4</v>
      </c>
      <c r="I194" s="219" t="s">
        <v>45</v>
      </c>
      <c r="J194" s="219" t="s">
        <v>33</v>
      </c>
      <c r="K194" s="219" t="s">
        <v>2044</v>
      </c>
      <c r="L194" s="219" t="s">
        <v>153</v>
      </c>
      <c r="M194" s="219" t="s">
        <v>31</v>
      </c>
      <c r="N194" s="219" t="s">
        <v>1807</v>
      </c>
      <c r="O194" s="219" t="s">
        <v>33</v>
      </c>
      <c r="P194" s="219" t="s">
        <v>2172</v>
      </c>
      <c r="Q194" s="219">
        <v>41003</v>
      </c>
      <c r="R194" s="219" t="s">
        <v>47</v>
      </c>
      <c r="S194" s="219" t="s">
        <v>11</v>
      </c>
      <c r="T194" s="219" t="s">
        <v>3</v>
      </c>
      <c r="U194" s="219" t="s">
        <v>1759</v>
      </c>
      <c r="V194" s="219" t="s">
        <v>48</v>
      </c>
      <c r="W194" s="219" t="s">
        <v>46</v>
      </c>
      <c r="X194" s="219" t="s">
        <v>561</v>
      </c>
      <c r="Y194" s="219" t="s">
        <v>561</v>
      </c>
      <c r="Z194" s="219" t="s">
        <v>2270</v>
      </c>
      <c r="AA194" s="219" t="s">
        <v>2830</v>
      </c>
      <c r="AB194" s="219" t="s">
        <v>877</v>
      </c>
      <c r="AC194" s="219">
        <v>27641139</v>
      </c>
      <c r="AD194" s="219">
        <v>62377326</v>
      </c>
      <c r="AE194" s="219" t="s">
        <v>1161</v>
      </c>
      <c r="AF194" s="219" t="s">
        <v>2831</v>
      </c>
      <c r="AG194" s="219" t="s">
        <v>2003</v>
      </c>
      <c r="AH194" s="219" t="s">
        <v>2832</v>
      </c>
      <c r="AI194" s="219" t="s">
        <v>1096</v>
      </c>
      <c r="AJ194" s="219" t="s">
        <v>3277</v>
      </c>
      <c r="AK194" s="219" t="s">
        <v>2187</v>
      </c>
      <c r="AL194" s="219">
        <v>4</v>
      </c>
      <c r="AM194" s="219">
        <v>0</v>
      </c>
      <c r="AN194" s="219">
        <v>4</v>
      </c>
    </row>
    <row r="195" spans="1:40" x14ac:dyDescent="0.3">
      <c r="A195" s="226" t="str">
        <f>CONCATENATE(portada_F[[#This Row],[NIVEL]],".",portada_F[[#This Row],[CODINS]])</f>
        <v>2.00153</v>
      </c>
      <c r="B195" s="228" t="s">
        <v>2324</v>
      </c>
      <c r="C195" s="219" t="s">
        <v>370</v>
      </c>
      <c r="D195" s="219" t="s">
        <v>371</v>
      </c>
      <c r="E195" s="219" t="s">
        <v>3298</v>
      </c>
      <c r="F195" s="219" t="s">
        <v>7</v>
      </c>
      <c r="G195" s="219" t="s">
        <v>48</v>
      </c>
      <c r="H195" s="219" t="s">
        <v>3</v>
      </c>
      <c r="I195" s="219" t="s">
        <v>244</v>
      </c>
      <c r="J195" s="219" t="s">
        <v>33</v>
      </c>
      <c r="K195" s="219" t="s">
        <v>2044</v>
      </c>
      <c r="L195" s="219" t="s">
        <v>153</v>
      </c>
      <c r="M195" s="219" t="s">
        <v>31</v>
      </c>
      <c r="N195" s="219" t="s">
        <v>1807</v>
      </c>
      <c r="O195" s="219" t="s">
        <v>33</v>
      </c>
      <c r="P195" s="219" t="s">
        <v>2172</v>
      </c>
      <c r="Q195" s="219">
        <v>40405</v>
      </c>
      <c r="R195" s="219" t="s">
        <v>47</v>
      </c>
      <c r="S195" s="219" t="s">
        <v>4</v>
      </c>
      <c r="T195" s="219" t="s">
        <v>5</v>
      </c>
      <c r="U195" s="219" t="s">
        <v>1431</v>
      </c>
      <c r="V195" s="219" t="s">
        <v>48</v>
      </c>
      <c r="W195" s="219" t="s">
        <v>2325</v>
      </c>
      <c r="X195" s="219" t="s">
        <v>373</v>
      </c>
      <c r="Y195" s="219" t="s">
        <v>64</v>
      </c>
      <c r="Z195" s="219" t="s">
        <v>2047</v>
      </c>
      <c r="AA195" s="219" t="s">
        <v>374</v>
      </c>
      <c r="AB195" s="219" t="s">
        <v>878</v>
      </c>
      <c r="AC195" s="219">
        <v>24830095</v>
      </c>
      <c r="AD195" s="219">
        <v>24830095</v>
      </c>
      <c r="AE195" s="219" t="s">
        <v>1822</v>
      </c>
      <c r="AF195" s="219" t="s">
        <v>2326</v>
      </c>
      <c r="AG195" s="219" t="s">
        <v>2327</v>
      </c>
      <c r="AH195" s="219" t="s">
        <v>2328</v>
      </c>
      <c r="AI195" s="219" t="s">
        <v>1002</v>
      </c>
      <c r="AJ195" s="219" t="s">
        <v>3278</v>
      </c>
      <c r="AK195" s="219" t="s">
        <v>3279</v>
      </c>
      <c r="AL195" s="219">
        <v>8</v>
      </c>
      <c r="AM195" s="219">
        <v>0</v>
      </c>
      <c r="AN195" s="219">
        <v>8</v>
      </c>
    </row>
    <row r="196" spans="1:40" x14ac:dyDescent="0.3">
      <c r="A196" s="226" t="str">
        <f>CONCATENATE(portada_F[[#This Row],[NIVEL]],".",portada_F[[#This Row],[CODINS]])</f>
        <v>2.02259</v>
      </c>
      <c r="B196" s="228" t="s">
        <v>2882</v>
      </c>
      <c r="C196" s="219" t="s">
        <v>894</v>
      </c>
      <c r="D196" s="219" t="s">
        <v>893</v>
      </c>
      <c r="E196" s="219" t="s">
        <v>895</v>
      </c>
      <c r="F196" s="219" t="s">
        <v>2405</v>
      </c>
      <c r="G196" s="219" t="s">
        <v>46</v>
      </c>
      <c r="H196" s="219" t="s">
        <v>4</v>
      </c>
      <c r="I196" s="219" t="s">
        <v>45</v>
      </c>
      <c r="J196" s="219" t="s">
        <v>33</v>
      </c>
      <c r="K196" s="219" t="s">
        <v>2044</v>
      </c>
      <c r="L196" s="219" t="s">
        <v>2065</v>
      </c>
      <c r="M196" s="219" t="s">
        <v>31</v>
      </c>
      <c r="N196" s="219" t="s">
        <v>1807</v>
      </c>
      <c r="O196" s="219" t="s">
        <v>33</v>
      </c>
      <c r="P196" s="219" t="s">
        <v>2172</v>
      </c>
      <c r="Q196" s="219">
        <v>41003</v>
      </c>
      <c r="R196" s="219" t="s">
        <v>47</v>
      </c>
      <c r="S196" s="219" t="s">
        <v>11</v>
      </c>
      <c r="T196" s="219" t="s">
        <v>3</v>
      </c>
      <c r="U196" s="219" t="s">
        <v>1759</v>
      </c>
      <c r="V196" s="219" t="s">
        <v>48</v>
      </c>
      <c r="W196" s="219" t="s">
        <v>46</v>
      </c>
      <c r="X196" s="219" t="s">
        <v>561</v>
      </c>
      <c r="Y196" s="219" t="s">
        <v>928</v>
      </c>
      <c r="Z196" s="219" t="s">
        <v>2270</v>
      </c>
      <c r="AA196" s="219" t="s">
        <v>2883</v>
      </c>
      <c r="AB196" s="219" t="s">
        <v>965</v>
      </c>
      <c r="AC196" s="219">
        <v>70120148</v>
      </c>
      <c r="AD196" s="219">
        <v>27645236</v>
      </c>
      <c r="AE196" s="219" t="s">
        <v>1724</v>
      </c>
      <c r="AF196" s="219" t="s">
        <v>2884</v>
      </c>
      <c r="AG196" s="219" t="s">
        <v>2003</v>
      </c>
      <c r="AH196" s="219" t="s">
        <v>2832</v>
      </c>
      <c r="AI196" s="219" t="s">
        <v>1103</v>
      </c>
      <c r="AJ196" s="219" t="s">
        <v>3280</v>
      </c>
      <c r="AK196" s="219" t="s">
        <v>3281</v>
      </c>
      <c r="AL196" s="219">
        <v>15</v>
      </c>
      <c r="AM196" s="219">
        <v>15</v>
      </c>
      <c r="AN196" s="219">
        <v>0</v>
      </c>
    </row>
    <row r="197" spans="1:40" x14ac:dyDescent="0.3">
      <c r="A197" s="228" t="str">
        <f>CONCATENATE(portada_F[[#This Row],[NIVEL]],".",portada_F[[#This Row],[CODINS]])</f>
        <v>2.01301</v>
      </c>
      <c r="B197" s="228" t="s">
        <v>2847</v>
      </c>
      <c r="C197" s="219" t="s">
        <v>1643</v>
      </c>
      <c r="D197" s="219" t="s">
        <v>1642</v>
      </c>
      <c r="E197" s="219" t="s">
        <v>1644</v>
      </c>
      <c r="F197" s="233" t="s">
        <v>2576</v>
      </c>
      <c r="G197" s="233" t="s">
        <v>1633</v>
      </c>
      <c r="H197" s="233" t="s">
        <v>1</v>
      </c>
      <c r="I197" s="233" t="s">
        <v>2576</v>
      </c>
      <c r="J197" s="219" t="s">
        <v>33</v>
      </c>
      <c r="K197" s="219" t="s">
        <v>2044</v>
      </c>
      <c r="L197" s="219" t="s">
        <v>2065</v>
      </c>
      <c r="M197" s="233" t="s">
        <v>31</v>
      </c>
      <c r="N197" s="233" t="s">
        <v>1807</v>
      </c>
      <c r="O197" s="233" t="s">
        <v>33</v>
      </c>
      <c r="P197" s="233" t="s">
        <v>2172</v>
      </c>
      <c r="Q197" s="233">
        <v>70401</v>
      </c>
      <c r="R197" s="233" t="s">
        <v>40</v>
      </c>
      <c r="S197" s="233" t="s">
        <v>4</v>
      </c>
      <c r="T197" s="233" t="s">
        <v>1</v>
      </c>
      <c r="U197" s="233" t="s">
        <v>1201</v>
      </c>
      <c r="V197" s="233" t="s">
        <v>39</v>
      </c>
      <c r="W197" s="233" t="s">
        <v>2577</v>
      </c>
      <c r="X197" s="233" t="s">
        <v>2578</v>
      </c>
      <c r="Y197" s="233" t="s">
        <v>1645</v>
      </c>
      <c r="Z197" s="233" t="s">
        <v>2424</v>
      </c>
      <c r="AA197" s="233" t="s">
        <v>2005</v>
      </c>
      <c r="AB197" s="233" t="s">
        <v>1668</v>
      </c>
      <c r="AC197" s="233">
        <v>83478598</v>
      </c>
      <c r="AD197" s="233">
        <v>25610238</v>
      </c>
      <c r="AE197" s="233" t="s">
        <v>1667</v>
      </c>
      <c r="AF197" s="233" t="s">
        <v>2848</v>
      </c>
      <c r="AG197" s="233" t="s">
        <v>1961</v>
      </c>
      <c r="AH197" s="233" t="s">
        <v>2582</v>
      </c>
      <c r="AI197" s="219" t="s">
        <v>1678</v>
      </c>
      <c r="AJ197" s="219" t="s">
        <v>3282</v>
      </c>
      <c r="AK197" s="219" t="s">
        <v>1645</v>
      </c>
      <c r="AL197" s="219">
        <v>9</v>
      </c>
      <c r="AM197" s="219">
        <v>9</v>
      </c>
      <c r="AN197" s="219">
        <v>0</v>
      </c>
    </row>
    <row r="198" spans="1:40" x14ac:dyDescent="0.3">
      <c r="A198" s="228" t="str">
        <f>CONCATENATE(portada_F[[#This Row],[NIVEL]],".",portada_F[[#This Row],[CODINS]])</f>
        <v>2.02655</v>
      </c>
      <c r="B198" s="228" t="s">
        <v>2891</v>
      </c>
      <c r="C198" s="219" t="s">
        <v>1163</v>
      </c>
      <c r="D198" s="219" t="s">
        <v>1162</v>
      </c>
      <c r="E198" s="219" t="s">
        <v>1164</v>
      </c>
      <c r="F198" s="233" t="s">
        <v>5</v>
      </c>
      <c r="G198" s="233" t="s">
        <v>51</v>
      </c>
      <c r="H198" s="233" t="s">
        <v>4</v>
      </c>
      <c r="I198" s="233" t="s">
        <v>13</v>
      </c>
      <c r="J198" s="219" t="s">
        <v>33</v>
      </c>
      <c r="K198" s="219" t="s">
        <v>2044</v>
      </c>
      <c r="L198" s="219" t="s">
        <v>153</v>
      </c>
      <c r="M198" s="233" t="s">
        <v>31</v>
      </c>
      <c r="N198" s="233" t="s">
        <v>1807</v>
      </c>
      <c r="O198" s="233" t="s">
        <v>33</v>
      </c>
      <c r="P198" s="233" t="s">
        <v>2172</v>
      </c>
      <c r="Q198" s="233">
        <v>30603</v>
      </c>
      <c r="R198" s="233" t="s">
        <v>35</v>
      </c>
      <c r="S198" s="233" t="s">
        <v>6</v>
      </c>
      <c r="T198" s="233" t="s">
        <v>3</v>
      </c>
      <c r="U198" s="233" t="s">
        <v>1337</v>
      </c>
      <c r="V198" s="233" t="s">
        <v>51</v>
      </c>
      <c r="W198" s="233" t="s">
        <v>2594</v>
      </c>
      <c r="X198" s="233" t="s">
        <v>752</v>
      </c>
      <c r="Y198" s="233" t="s">
        <v>752</v>
      </c>
      <c r="Z198" s="233" t="s">
        <v>2047</v>
      </c>
      <c r="AA198" s="233" t="s">
        <v>541</v>
      </c>
      <c r="AB198" s="233" t="s">
        <v>2892</v>
      </c>
      <c r="AC198" s="233">
        <v>25341664</v>
      </c>
      <c r="AD198" s="233">
        <v>25341664</v>
      </c>
      <c r="AE198" s="233" t="s">
        <v>1846</v>
      </c>
      <c r="AF198" s="233" t="s">
        <v>2893</v>
      </c>
      <c r="AG198" s="233" t="s">
        <v>1912</v>
      </c>
      <c r="AH198" s="233" t="s">
        <v>2304</v>
      </c>
      <c r="AI198" s="219" t="s">
        <v>1165</v>
      </c>
      <c r="AJ198" s="219" t="s">
        <v>3283</v>
      </c>
      <c r="AK198" s="219" t="s">
        <v>3284</v>
      </c>
      <c r="AL198" s="219">
        <v>4</v>
      </c>
      <c r="AM198" s="219">
        <v>0</v>
      </c>
      <c r="AN198" s="219">
        <v>4</v>
      </c>
    </row>
  </sheetData>
  <sheetProtection algorithmName="SHA-512" hashValue="lhLautWGblEon6HWFqmfSZVnD6B3DEnrfbykgesHeNO/j5xO3MmGYWrtdP8fK/NTcGwU7hGHIrFAGItyeKEp6g==" saltValue="OImx75JA+QEGaKlEOVnMbg==" spinCount="100000" sheet="1" objects="1" scenarios="1" sort="0" autoFilter="0" pivotTables="0"/>
  <sortState xmlns:xlrd2="http://schemas.microsoft.com/office/spreadsheetml/2017/richdata2" ref="A3:W238">
    <sortCondition ref="A3:A238"/>
  </sortState>
  <phoneticPr fontId="59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79E69-738A-49E5-BB1A-0741867E494D}">
  <sheetPr codeName="Hoja1">
    <tabColor theme="9" tint="0.39997558519241921"/>
  </sheetPr>
  <dimension ref="D3:T216"/>
  <sheetViews>
    <sheetView showGridLines="0" workbookViewId="0"/>
  </sheetViews>
  <sheetFormatPr baseColWidth="10" defaultColWidth="10.77734375" defaultRowHeight="14.4" x14ac:dyDescent="0.3"/>
  <cols>
    <col min="1" max="3" width="10.77734375" style="219"/>
    <col min="4" max="4" width="5.109375" style="235" customWidth="1"/>
    <col min="5" max="5" width="12.77734375" style="235" customWidth="1"/>
    <col min="6" max="6" width="16.5546875" style="235" customWidth="1"/>
    <col min="7" max="7" width="10.77734375" style="235" customWidth="1"/>
    <col min="8" max="8" width="2.33203125" style="235" customWidth="1"/>
    <col min="9" max="12" width="12.5546875" style="235" customWidth="1"/>
    <col min="13" max="13" width="5.21875" style="235" customWidth="1"/>
    <col min="14" max="15" width="12.5546875" style="219" customWidth="1"/>
    <col min="16" max="16" width="41" style="219" bestFit="1" customWidth="1"/>
    <col min="17" max="19" width="12.5546875" style="219" customWidth="1"/>
    <col min="20" max="16384" width="10.77734375" style="219"/>
  </cols>
  <sheetData>
    <row r="3" spans="4:19" ht="15" thickBot="1" x14ac:dyDescent="0.35"/>
    <row r="4" spans="4:19" x14ac:dyDescent="0.3">
      <c r="D4" s="300"/>
      <c r="E4" s="301"/>
      <c r="F4" s="301"/>
      <c r="G4" s="301"/>
      <c r="H4" s="301"/>
      <c r="I4" s="301"/>
      <c r="J4" s="301"/>
      <c r="K4" s="301"/>
      <c r="L4" s="301"/>
      <c r="M4" s="302"/>
    </row>
    <row r="5" spans="4:19" x14ac:dyDescent="0.3">
      <c r="D5" s="303"/>
      <c r="E5" s="377" t="s">
        <v>3304</v>
      </c>
      <c r="F5" s="377"/>
      <c r="G5" s="377"/>
      <c r="H5" s="377"/>
      <c r="I5" s="377"/>
      <c r="J5" s="377"/>
      <c r="K5" s="377"/>
      <c r="L5" s="377"/>
      <c r="M5" s="378"/>
    </row>
    <row r="6" spans="4:19" ht="14.4" customHeight="1" x14ac:dyDescent="0.3">
      <c r="D6" s="303"/>
      <c r="E6" s="377"/>
      <c r="F6" s="377"/>
      <c r="G6" s="377"/>
      <c r="H6" s="377"/>
      <c r="I6" s="377"/>
      <c r="J6" s="377"/>
      <c r="K6" s="377"/>
      <c r="L6" s="377"/>
      <c r="M6" s="378"/>
    </row>
    <row r="7" spans="4:19" ht="14.4" customHeight="1" x14ac:dyDescent="0.3">
      <c r="D7" s="304"/>
      <c r="E7" s="377"/>
      <c r="F7" s="377"/>
      <c r="G7" s="377"/>
      <c r="H7" s="377"/>
      <c r="I7" s="377"/>
      <c r="J7" s="377"/>
      <c r="K7" s="377"/>
      <c r="L7" s="377"/>
      <c r="M7" s="378"/>
      <c r="N7" s="218"/>
      <c r="O7" s="218"/>
      <c r="P7" s="218"/>
      <c r="Q7" s="218"/>
      <c r="R7" s="218"/>
      <c r="S7" s="218"/>
    </row>
    <row r="8" spans="4:19" x14ac:dyDescent="0.3">
      <c r="D8" s="304"/>
      <c r="E8" s="218"/>
      <c r="F8" s="218"/>
      <c r="G8" s="218"/>
      <c r="H8" s="218"/>
      <c r="I8" s="218"/>
      <c r="J8" s="218"/>
      <c r="K8" s="218"/>
      <c r="L8" s="218"/>
      <c r="M8" s="305"/>
      <c r="N8" s="218"/>
      <c r="O8" s="218"/>
      <c r="P8" s="218"/>
      <c r="Q8" s="218"/>
      <c r="R8" s="218"/>
      <c r="S8" s="218"/>
    </row>
    <row r="9" spans="4:19" ht="21" customHeight="1" x14ac:dyDescent="0.3">
      <c r="D9" s="304"/>
      <c r="E9" s="218"/>
      <c r="F9" s="310"/>
      <c r="G9" s="311" t="s">
        <v>78</v>
      </c>
      <c r="H9" s="311"/>
      <c r="I9" s="313"/>
      <c r="M9" s="305"/>
      <c r="N9" s="218"/>
      <c r="O9" s="218"/>
      <c r="P9" s="218"/>
      <c r="Q9" s="218"/>
      <c r="R9" s="218"/>
      <c r="S9" s="218"/>
    </row>
    <row r="10" spans="4:19" ht="21" customHeight="1" x14ac:dyDescent="0.3">
      <c r="D10" s="304"/>
      <c r="E10" s="218"/>
      <c r="F10" s="310"/>
      <c r="G10" s="311" t="s">
        <v>3285</v>
      </c>
      <c r="H10" s="311"/>
      <c r="I10" s="312" t="str" cm="1">
        <f t="array" ref="I10">IFERROR(_xlfn._xlws.FILTER(codigos[NOMBRE2],codigos[CODIGO]=$I$9),"")</f>
        <v/>
      </c>
      <c r="M10" s="305"/>
      <c r="N10" s="218"/>
      <c r="O10" s="218"/>
      <c r="P10" s="218"/>
      <c r="Q10" s="218"/>
      <c r="R10" s="218"/>
      <c r="S10" s="218"/>
    </row>
    <row r="11" spans="4:19" ht="21" customHeight="1" x14ac:dyDescent="0.3">
      <c r="D11" s="304"/>
      <c r="E11" s="218"/>
      <c r="F11" s="310"/>
      <c r="G11" s="311" t="s">
        <v>2949</v>
      </c>
      <c r="H11" s="311"/>
      <c r="I11" s="314" t="str" cm="1">
        <f t="array" ref="I11">IFERROR(_xlfn._xlws.FILTER(codigos[CODIGO_S],codigos[CODIGO]=$I$9),"")</f>
        <v/>
      </c>
      <c r="M11" s="305"/>
      <c r="N11" s="218"/>
      <c r="O11" s="218"/>
      <c r="P11" s="218"/>
      <c r="Q11" s="218"/>
      <c r="R11" s="218"/>
      <c r="S11" s="218"/>
    </row>
    <row r="12" spans="4:19" ht="15" thickBot="1" x14ac:dyDescent="0.35">
      <c r="D12" s="306"/>
      <c r="E12" s="307"/>
      <c r="F12" s="307"/>
      <c r="G12" s="307"/>
      <c r="H12" s="307"/>
      <c r="I12" s="307"/>
      <c r="J12" s="307"/>
      <c r="K12" s="307"/>
      <c r="L12" s="307"/>
      <c r="M12" s="308"/>
      <c r="N12" s="218"/>
      <c r="O12" s="218"/>
      <c r="P12" s="218"/>
      <c r="Q12" s="218"/>
      <c r="R12" s="218"/>
      <c r="S12" s="218"/>
    </row>
    <row r="13" spans="4:19" x14ac:dyDescent="0.3"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</row>
    <row r="14" spans="4:19" x14ac:dyDescent="0.3"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  <c r="R14" s="218"/>
      <c r="S14" s="218"/>
    </row>
    <row r="15" spans="4:19" x14ac:dyDescent="0.3"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8"/>
    </row>
    <row r="16" spans="4:19" x14ac:dyDescent="0.3"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</row>
    <row r="17" spans="4:20" ht="8.4" customHeight="1" x14ac:dyDescent="0.3"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  <c r="R17" s="218"/>
      <c r="S17" s="218"/>
    </row>
    <row r="18" spans="4:20" s="225" customFormat="1" hidden="1" x14ac:dyDescent="0.3">
      <c r="D18" s="220" t="s">
        <v>2025</v>
      </c>
      <c r="E18" s="221" t="s">
        <v>2026</v>
      </c>
      <c r="F18" s="222" t="s">
        <v>17</v>
      </c>
      <c r="G18" s="222" t="s">
        <v>2954</v>
      </c>
      <c r="H18" s="222" t="s">
        <v>3307</v>
      </c>
      <c r="I18" s="222" t="s">
        <v>19</v>
      </c>
      <c r="J18" s="222" t="s">
        <v>20</v>
      </c>
      <c r="K18" s="222" t="s">
        <v>3305</v>
      </c>
      <c r="L18" s="222" t="s">
        <v>3306</v>
      </c>
      <c r="M18" s="222" t="s">
        <v>2028</v>
      </c>
      <c r="N18" s="222" t="s">
        <v>81</v>
      </c>
      <c r="O18" s="222" t="s">
        <v>18</v>
      </c>
      <c r="P18" s="222" t="s">
        <v>2955</v>
      </c>
      <c r="Q18" s="224" t="s">
        <v>149</v>
      </c>
      <c r="R18" s="222" t="s">
        <v>2042</v>
      </c>
      <c r="S18" s="222" t="s">
        <v>153</v>
      </c>
      <c r="T18" s="6" t="s">
        <v>2953</v>
      </c>
    </row>
    <row r="19" spans="4:20" ht="27.6" hidden="1" x14ac:dyDescent="0.3">
      <c r="D19" s="226" t="s">
        <v>3322</v>
      </c>
      <c r="E19" s="228" t="s">
        <v>2751</v>
      </c>
      <c r="F19" s="219" t="s">
        <v>684</v>
      </c>
      <c r="G19" s="219" t="s">
        <v>685</v>
      </c>
      <c r="H19" s="219"/>
      <c r="I19" s="219" t="s">
        <v>686</v>
      </c>
      <c r="J19" s="219" t="s">
        <v>939</v>
      </c>
      <c r="K19" s="219"/>
      <c r="L19" s="219"/>
      <c r="M19" s="219" t="s">
        <v>3</v>
      </c>
      <c r="N19" s="219" t="s">
        <v>1080</v>
      </c>
      <c r="O19" s="219" t="s">
        <v>3017</v>
      </c>
      <c r="P19" s="219" t="s">
        <v>57</v>
      </c>
      <c r="Q19" s="219">
        <v>4</v>
      </c>
      <c r="R19" s="219">
        <v>0</v>
      </c>
      <c r="S19" s="219">
        <v>4</v>
      </c>
      <c r="T19" s="219" t="s">
        <v>3323</v>
      </c>
    </row>
    <row r="20" spans="4:20" ht="27.6" hidden="1" x14ac:dyDescent="0.3">
      <c r="D20" s="226" t="s">
        <v>3324</v>
      </c>
      <c r="E20" s="228" t="s">
        <v>2676</v>
      </c>
      <c r="F20" s="219" t="s">
        <v>620</v>
      </c>
      <c r="G20" s="219" t="s">
        <v>621</v>
      </c>
      <c r="H20" s="219"/>
      <c r="I20" s="219" t="s">
        <v>622</v>
      </c>
      <c r="J20" s="219" t="s">
        <v>937</v>
      </c>
      <c r="K20" s="219"/>
      <c r="L20" s="219"/>
      <c r="M20" s="219" t="s">
        <v>6</v>
      </c>
      <c r="N20" s="219" t="s">
        <v>1064</v>
      </c>
      <c r="O20" s="219" t="s">
        <v>3018</v>
      </c>
      <c r="P20" s="219" t="s">
        <v>3019</v>
      </c>
      <c r="Q20" s="219">
        <v>10</v>
      </c>
      <c r="R20" s="219">
        <v>0</v>
      </c>
      <c r="S20" s="219">
        <v>10</v>
      </c>
      <c r="T20" s="219" t="s">
        <v>3323</v>
      </c>
    </row>
    <row r="21" spans="4:20" ht="27.6" hidden="1" x14ac:dyDescent="0.3">
      <c r="D21" s="226" t="s">
        <v>3325</v>
      </c>
      <c r="E21" s="228" t="s">
        <v>2051</v>
      </c>
      <c r="F21" s="219" t="s">
        <v>159</v>
      </c>
      <c r="G21" s="219" t="s">
        <v>160</v>
      </c>
      <c r="H21" s="219"/>
      <c r="I21" s="219" t="s">
        <v>161</v>
      </c>
      <c r="J21" s="219" t="s">
        <v>937</v>
      </c>
      <c r="K21" s="219"/>
      <c r="L21" s="219"/>
      <c r="M21" s="219" t="s">
        <v>2</v>
      </c>
      <c r="N21" s="219" t="s">
        <v>967</v>
      </c>
      <c r="O21" s="219" t="s">
        <v>2964</v>
      </c>
      <c r="P21" s="219" t="s">
        <v>2965</v>
      </c>
      <c r="Q21" s="219">
        <v>4</v>
      </c>
      <c r="R21" s="219">
        <v>0</v>
      </c>
      <c r="S21" s="219">
        <v>4</v>
      </c>
      <c r="T21" s="219" t="s">
        <v>3323</v>
      </c>
    </row>
    <row r="22" spans="4:20" ht="27.6" hidden="1" x14ac:dyDescent="0.3">
      <c r="D22" s="226" t="s">
        <v>3326</v>
      </c>
      <c r="E22" s="228" t="s">
        <v>2072</v>
      </c>
      <c r="F22" s="219" t="s">
        <v>172</v>
      </c>
      <c r="G22" s="219" t="s">
        <v>173</v>
      </c>
      <c r="H22" s="219"/>
      <c r="I22" s="219" t="s">
        <v>174</v>
      </c>
      <c r="J22" s="219" t="s">
        <v>939</v>
      </c>
      <c r="K22" s="219"/>
      <c r="L22" s="219"/>
      <c r="M22" s="219" t="s">
        <v>5</v>
      </c>
      <c r="N22" s="219" t="s">
        <v>968</v>
      </c>
      <c r="O22" s="219" t="s">
        <v>2990</v>
      </c>
      <c r="P22" s="219" t="s">
        <v>175</v>
      </c>
      <c r="Q22" s="219">
        <v>9</v>
      </c>
      <c r="R22" s="219">
        <v>0</v>
      </c>
      <c r="S22" s="219">
        <v>9</v>
      </c>
      <c r="T22" s="219" t="s">
        <v>3323</v>
      </c>
    </row>
    <row r="23" spans="4:20" ht="27.6" hidden="1" x14ac:dyDescent="0.3">
      <c r="D23" s="226" t="s">
        <v>3327</v>
      </c>
      <c r="E23" s="228" t="s">
        <v>2547</v>
      </c>
      <c r="F23" s="219" t="s">
        <v>516</v>
      </c>
      <c r="G23" s="219" t="s">
        <v>517</v>
      </c>
      <c r="H23" s="219"/>
      <c r="I23" s="219" t="s">
        <v>518</v>
      </c>
      <c r="J23" s="219" t="s">
        <v>938</v>
      </c>
      <c r="K23" s="219"/>
      <c r="L23" s="219"/>
      <c r="M23" s="219" t="s">
        <v>4</v>
      </c>
      <c r="N23" s="219" t="s">
        <v>1039</v>
      </c>
      <c r="O23" s="219" t="s">
        <v>3004</v>
      </c>
      <c r="P23" s="219" t="s">
        <v>950</v>
      </c>
      <c r="Q23" s="219">
        <v>7</v>
      </c>
      <c r="R23" s="219">
        <v>0</v>
      </c>
      <c r="S23" s="219">
        <v>7</v>
      </c>
      <c r="T23" s="219" t="s">
        <v>3323</v>
      </c>
    </row>
    <row r="24" spans="4:20" ht="27.6" hidden="1" x14ac:dyDescent="0.3">
      <c r="D24" s="226" t="s">
        <v>3328</v>
      </c>
      <c r="E24" s="228" t="s">
        <v>2082</v>
      </c>
      <c r="F24" s="219" t="s">
        <v>180</v>
      </c>
      <c r="G24" s="219" t="s">
        <v>181</v>
      </c>
      <c r="H24" s="219"/>
      <c r="I24" s="219" t="s">
        <v>182</v>
      </c>
      <c r="J24" s="219" t="s">
        <v>939</v>
      </c>
      <c r="K24" s="219"/>
      <c r="L24" s="219"/>
      <c r="M24" s="219" t="s">
        <v>2</v>
      </c>
      <c r="N24" s="219" t="s">
        <v>254</v>
      </c>
      <c r="O24" s="219" t="s">
        <v>2982</v>
      </c>
      <c r="P24" s="219" t="s">
        <v>2983</v>
      </c>
      <c r="Q24" s="219">
        <v>5</v>
      </c>
      <c r="R24" s="219">
        <v>0</v>
      </c>
      <c r="S24" s="219">
        <v>5</v>
      </c>
      <c r="T24" s="219" t="s">
        <v>3323</v>
      </c>
    </row>
    <row r="25" spans="4:20" ht="27.6" hidden="1" x14ac:dyDescent="0.3">
      <c r="D25" s="226" t="s">
        <v>3329</v>
      </c>
      <c r="E25" s="228" t="s">
        <v>2601</v>
      </c>
      <c r="F25" s="219" t="s">
        <v>556</v>
      </c>
      <c r="G25" s="219" t="s">
        <v>557</v>
      </c>
      <c r="H25" s="219"/>
      <c r="I25" s="219" t="s">
        <v>803</v>
      </c>
      <c r="J25" s="219" t="s">
        <v>939</v>
      </c>
      <c r="K25" s="219"/>
      <c r="L25" s="219"/>
      <c r="M25" s="219" t="s">
        <v>2</v>
      </c>
      <c r="N25" s="219" t="s">
        <v>246</v>
      </c>
      <c r="O25" s="219" t="s">
        <v>3011</v>
      </c>
      <c r="P25" s="219" t="s">
        <v>3012</v>
      </c>
      <c r="Q25" s="219">
        <v>6</v>
      </c>
      <c r="R25" s="219">
        <v>0</v>
      </c>
      <c r="S25" s="219">
        <v>6</v>
      </c>
      <c r="T25" s="219" t="s">
        <v>3323</v>
      </c>
    </row>
    <row r="26" spans="4:20" ht="27.6" hidden="1" x14ac:dyDescent="0.3">
      <c r="D26" s="226" t="s">
        <v>3330</v>
      </c>
      <c r="E26" s="228" t="s">
        <v>2567</v>
      </c>
      <c r="F26" s="219" t="s">
        <v>535</v>
      </c>
      <c r="G26" s="219" t="s">
        <v>1143</v>
      </c>
      <c r="H26" s="219"/>
      <c r="I26" s="219" t="s">
        <v>1144</v>
      </c>
      <c r="J26" s="219" t="s">
        <v>937</v>
      </c>
      <c r="K26" s="219"/>
      <c r="L26" s="219"/>
      <c r="M26" s="219" t="s">
        <v>5</v>
      </c>
      <c r="N26" s="219" t="s">
        <v>1146</v>
      </c>
      <c r="O26" s="219" t="s">
        <v>3008</v>
      </c>
      <c r="P26" s="219" t="s">
        <v>2568</v>
      </c>
      <c r="Q26" s="219">
        <v>15</v>
      </c>
      <c r="R26" s="219">
        <v>15</v>
      </c>
      <c r="S26" s="219">
        <v>0</v>
      </c>
      <c r="T26" s="219" t="s">
        <v>3323</v>
      </c>
    </row>
    <row r="27" spans="4:20" ht="27.6" hidden="1" x14ac:dyDescent="0.3">
      <c r="D27" s="226" t="s">
        <v>3331</v>
      </c>
      <c r="E27" s="228" t="s">
        <v>2094</v>
      </c>
      <c r="F27" s="219" t="s">
        <v>191</v>
      </c>
      <c r="G27" s="219" t="s">
        <v>192</v>
      </c>
      <c r="H27" s="219"/>
      <c r="I27" s="219" t="s">
        <v>193</v>
      </c>
      <c r="J27" s="219" t="s">
        <v>937</v>
      </c>
      <c r="K27" s="219"/>
      <c r="L27" s="219"/>
      <c r="M27" s="219" t="s">
        <v>6</v>
      </c>
      <c r="N27" s="219" t="s">
        <v>272</v>
      </c>
      <c r="O27" s="219" t="s">
        <v>2993</v>
      </c>
      <c r="P27" s="219" t="s">
        <v>194</v>
      </c>
      <c r="Q27" s="219">
        <v>15</v>
      </c>
      <c r="R27" s="219">
        <v>15</v>
      </c>
      <c r="S27" s="219">
        <v>0</v>
      </c>
      <c r="T27" s="219" t="s">
        <v>3323</v>
      </c>
    </row>
    <row r="28" spans="4:20" ht="27.6" hidden="1" x14ac:dyDescent="0.3">
      <c r="D28" s="226" t="s">
        <v>3332</v>
      </c>
      <c r="E28" s="228" t="s">
        <v>2056</v>
      </c>
      <c r="F28" s="219" t="s">
        <v>163</v>
      </c>
      <c r="G28" s="219" t="s">
        <v>164</v>
      </c>
      <c r="H28" s="219"/>
      <c r="I28" s="219" t="s">
        <v>165</v>
      </c>
      <c r="J28" s="219" t="s">
        <v>937</v>
      </c>
      <c r="K28" s="219"/>
      <c r="L28" s="219"/>
      <c r="M28" s="219" t="s">
        <v>4</v>
      </c>
      <c r="N28" s="219" t="s">
        <v>184</v>
      </c>
      <c r="O28" s="219" t="s">
        <v>2962</v>
      </c>
      <c r="P28" s="219" t="s">
        <v>2963</v>
      </c>
      <c r="Q28" s="219">
        <v>10</v>
      </c>
      <c r="R28" s="219">
        <v>0</v>
      </c>
      <c r="S28" s="219">
        <v>10</v>
      </c>
      <c r="T28" s="219" t="s">
        <v>3323</v>
      </c>
    </row>
    <row r="29" spans="4:20" ht="27.6" hidden="1" x14ac:dyDescent="0.3">
      <c r="D29" s="226" t="s">
        <v>3333</v>
      </c>
      <c r="E29" s="228" t="s">
        <v>2528</v>
      </c>
      <c r="F29" s="219" t="s">
        <v>502</v>
      </c>
      <c r="G29" s="219" t="s">
        <v>503</v>
      </c>
      <c r="H29" s="219"/>
      <c r="I29" s="219" t="s">
        <v>887</v>
      </c>
      <c r="J29" s="219" t="s">
        <v>939</v>
      </c>
      <c r="K29" s="219"/>
      <c r="L29" s="219"/>
      <c r="M29" s="219" t="s">
        <v>2</v>
      </c>
      <c r="N29" s="219" t="s">
        <v>257</v>
      </c>
      <c r="O29" s="219" t="s">
        <v>3005</v>
      </c>
      <c r="P29" s="219" t="s">
        <v>916</v>
      </c>
      <c r="Q29" s="219">
        <v>5</v>
      </c>
      <c r="R29" s="219">
        <v>0</v>
      </c>
      <c r="S29" s="219">
        <v>5</v>
      </c>
      <c r="T29" s="219" t="s">
        <v>3323</v>
      </c>
    </row>
    <row r="30" spans="4:20" ht="27.6" hidden="1" x14ac:dyDescent="0.3">
      <c r="D30" s="226" t="s">
        <v>3334</v>
      </c>
      <c r="E30" s="228" t="s">
        <v>2137</v>
      </c>
      <c r="F30" s="219" t="s">
        <v>232</v>
      </c>
      <c r="G30" s="219" t="s">
        <v>233</v>
      </c>
      <c r="H30" s="219"/>
      <c r="I30" s="219" t="s">
        <v>234</v>
      </c>
      <c r="J30" s="219" t="s">
        <v>938</v>
      </c>
      <c r="K30" s="219"/>
      <c r="L30" s="219"/>
      <c r="M30" s="219" t="s">
        <v>1</v>
      </c>
      <c r="N30" s="219" t="s">
        <v>434</v>
      </c>
      <c r="O30" s="219" t="s">
        <v>2968</v>
      </c>
      <c r="P30" s="219" t="s">
        <v>2969</v>
      </c>
      <c r="Q30" s="219">
        <v>7</v>
      </c>
      <c r="R30" s="219">
        <v>0</v>
      </c>
      <c r="S30" s="219">
        <v>7</v>
      </c>
      <c r="T30" s="219" t="s">
        <v>3323</v>
      </c>
    </row>
    <row r="31" spans="4:20" ht="27.6" hidden="1" x14ac:dyDescent="0.3">
      <c r="D31" s="226" t="s">
        <v>3335</v>
      </c>
      <c r="E31" s="228" t="s">
        <v>2142</v>
      </c>
      <c r="F31" s="219" t="s">
        <v>237</v>
      </c>
      <c r="G31" s="219" t="s">
        <v>238</v>
      </c>
      <c r="H31" s="219"/>
      <c r="I31" s="219" t="s">
        <v>1115</v>
      </c>
      <c r="J31" s="219" t="s">
        <v>938</v>
      </c>
      <c r="K31" s="219"/>
      <c r="L31" s="219"/>
      <c r="M31" s="219" t="s">
        <v>1</v>
      </c>
      <c r="N31" s="219" t="s">
        <v>448</v>
      </c>
      <c r="O31" s="219" t="s">
        <v>2976</v>
      </c>
      <c r="P31" s="219" t="s">
        <v>2977</v>
      </c>
      <c r="Q31" s="219">
        <v>14</v>
      </c>
      <c r="R31" s="219">
        <v>0</v>
      </c>
      <c r="S31" s="219">
        <v>14</v>
      </c>
      <c r="T31" s="219" t="s">
        <v>3323</v>
      </c>
    </row>
    <row r="32" spans="4:20" ht="27.6" hidden="1" x14ac:dyDescent="0.3">
      <c r="D32" s="226" t="s">
        <v>3336</v>
      </c>
      <c r="E32" s="228" t="s">
        <v>2083</v>
      </c>
      <c r="F32" s="219" t="s">
        <v>184</v>
      </c>
      <c r="G32" s="219" t="s">
        <v>185</v>
      </c>
      <c r="H32" s="219"/>
      <c r="I32" s="219" t="s">
        <v>186</v>
      </c>
      <c r="J32" s="219" t="s">
        <v>937</v>
      </c>
      <c r="K32" s="219"/>
      <c r="L32" s="219"/>
      <c r="M32" s="219" t="s">
        <v>6</v>
      </c>
      <c r="N32" s="219" t="s">
        <v>286</v>
      </c>
      <c r="O32" s="219" t="s">
        <v>2978</v>
      </c>
      <c r="P32" s="219" t="s">
        <v>2979</v>
      </c>
      <c r="Q32" s="219">
        <v>17</v>
      </c>
      <c r="R32" s="219">
        <v>0</v>
      </c>
      <c r="S32" s="219">
        <v>17</v>
      </c>
      <c r="T32" s="219" t="s">
        <v>3323</v>
      </c>
    </row>
    <row r="33" spans="4:20" ht="27.6" hidden="1" x14ac:dyDescent="0.3">
      <c r="D33" s="226" t="s">
        <v>3337</v>
      </c>
      <c r="E33" s="228" t="s">
        <v>2719</v>
      </c>
      <c r="F33" s="219" t="s">
        <v>663</v>
      </c>
      <c r="G33" s="219" t="s">
        <v>664</v>
      </c>
      <c r="H33" s="219"/>
      <c r="I33" s="219" t="s">
        <v>665</v>
      </c>
      <c r="J33" s="219" t="s">
        <v>938</v>
      </c>
      <c r="K33" s="219"/>
      <c r="L33" s="219"/>
      <c r="M33" s="219" t="s">
        <v>2</v>
      </c>
      <c r="N33" s="219" t="s">
        <v>1074</v>
      </c>
      <c r="O33" s="219" t="s">
        <v>3251</v>
      </c>
      <c r="P33" s="219" t="s">
        <v>3252</v>
      </c>
      <c r="Q33" s="219">
        <v>7</v>
      </c>
      <c r="R33" s="219">
        <v>0</v>
      </c>
      <c r="S33" s="219">
        <v>7</v>
      </c>
      <c r="T33" s="219" t="s">
        <v>3323</v>
      </c>
    </row>
    <row r="34" spans="4:20" ht="27.6" hidden="1" x14ac:dyDescent="0.3">
      <c r="D34" s="226" t="s">
        <v>3338</v>
      </c>
      <c r="E34" s="228" t="s">
        <v>2109</v>
      </c>
      <c r="F34" s="219" t="s">
        <v>208</v>
      </c>
      <c r="G34" s="219" t="s">
        <v>209</v>
      </c>
      <c r="H34" s="219"/>
      <c r="I34" s="219" t="s">
        <v>880</v>
      </c>
      <c r="J34" s="219" t="s">
        <v>939</v>
      </c>
      <c r="K34" s="219"/>
      <c r="L34" s="219"/>
      <c r="M34" s="219" t="s">
        <v>4</v>
      </c>
      <c r="N34" s="219" t="s">
        <v>970</v>
      </c>
      <c r="O34" s="219" t="s">
        <v>2972</v>
      </c>
      <c r="P34" s="219" t="s">
        <v>2973</v>
      </c>
      <c r="Q34" s="219">
        <v>6</v>
      </c>
      <c r="R34" s="219">
        <v>0</v>
      </c>
      <c r="S34" s="219">
        <v>6</v>
      </c>
      <c r="T34" s="219" t="s">
        <v>3323</v>
      </c>
    </row>
    <row r="35" spans="4:20" ht="27.6" hidden="1" x14ac:dyDescent="0.3">
      <c r="D35" s="226" t="s">
        <v>3339</v>
      </c>
      <c r="E35" s="228" t="s">
        <v>2088</v>
      </c>
      <c r="F35" s="219" t="s">
        <v>187</v>
      </c>
      <c r="G35" s="219" t="s">
        <v>188</v>
      </c>
      <c r="H35" s="219"/>
      <c r="I35" s="219" t="s">
        <v>189</v>
      </c>
      <c r="J35" s="219" t="s">
        <v>937</v>
      </c>
      <c r="K35" s="219"/>
      <c r="L35" s="219"/>
      <c r="M35" s="219" t="s">
        <v>5</v>
      </c>
      <c r="N35" s="219" t="s">
        <v>276</v>
      </c>
      <c r="O35" s="219" t="s">
        <v>2991</v>
      </c>
      <c r="P35" s="219" t="s">
        <v>2992</v>
      </c>
      <c r="Q35" s="219">
        <v>24</v>
      </c>
      <c r="R35" s="219">
        <v>15</v>
      </c>
      <c r="S35" s="219">
        <v>9</v>
      </c>
      <c r="T35" s="219" t="s">
        <v>3323</v>
      </c>
    </row>
    <row r="36" spans="4:20" ht="27.6" hidden="1" x14ac:dyDescent="0.3">
      <c r="D36" s="226" t="s">
        <v>3340</v>
      </c>
      <c r="E36" s="228" t="s">
        <v>2911</v>
      </c>
      <c r="F36" s="219" t="s">
        <v>2017</v>
      </c>
      <c r="G36" s="296" t="s">
        <v>3286</v>
      </c>
      <c r="H36" s="296"/>
      <c r="I36" s="219" t="s">
        <v>2018</v>
      </c>
      <c r="J36" s="219" t="s">
        <v>937</v>
      </c>
      <c r="K36" s="219"/>
      <c r="L36" s="219"/>
      <c r="M36" s="219" t="s">
        <v>3</v>
      </c>
      <c r="N36" s="219" t="s">
        <v>187</v>
      </c>
      <c r="O36" s="219" t="s">
        <v>2016</v>
      </c>
      <c r="P36" s="219" t="s">
        <v>2956</v>
      </c>
      <c r="Q36" s="219">
        <v>15</v>
      </c>
      <c r="R36" s="219">
        <v>15</v>
      </c>
      <c r="S36" s="219">
        <v>0</v>
      </c>
      <c r="T36" s="219" t="s">
        <v>3323</v>
      </c>
    </row>
    <row r="37" spans="4:20" ht="27.6" hidden="1" x14ac:dyDescent="0.3">
      <c r="D37" s="226" t="s">
        <v>3341</v>
      </c>
      <c r="E37" s="228" t="s">
        <v>2105</v>
      </c>
      <c r="F37" s="219" t="s">
        <v>206</v>
      </c>
      <c r="G37" s="219" t="s">
        <v>207</v>
      </c>
      <c r="H37" s="219"/>
      <c r="I37" s="219" t="s">
        <v>879</v>
      </c>
      <c r="J37" s="219" t="s">
        <v>939</v>
      </c>
      <c r="K37" s="219"/>
      <c r="L37" s="219"/>
      <c r="M37" s="219" t="s">
        <v>4</v>
      </c>
      <c r="N37" s="219" t="s">
        <v>346</v>
      </c>
      <c r="O37" s="219" t="s">
        <v>2970</v>
      </c>
      <c r="P37" s="219" t="s">
        <v>2971</v>
      </c>
      <c r="Q37" s="219">
        <v>4</v>
      </c>
      <c r="R37" s="219">
        <v>0</v>
      </c>
      <c r="S37" s="219">
        <v>4</v>
      </c>
      <c r="T37" s="219" t="s">
        <v>3323</v>
      </c>
    </row>
    <row r="38" spans="4:20" ht="27.6" hidden="1" x14ac:dyDescent="0.3">
      <c r="D38" s="226" t="s">
        <v>3342</v>
      </c>
      <c r="E38" s="228" t="s">
        <v>2156</v>
      </c>
      <c r="F38" s="219" t="s">
        <v>250</v>
      </c>
      <c r="G38" s="219" t="s">
        <v>251</v>
      </c>
      <c r="H38" s="219"/>
      <c r="I38" s="219" t="s">
        <v>252</v>
      </c>
      <c r="J38" s="219" t="s">
        <v>938</v>
      </c>
      <c r="K38" s="219"/>
      <c r="L38" s="219"/>
      <c r="M38" s="219" t="s">
        <v>6</v>
      </c>
      <c r="N38" s="219" t="s">
        <v>974</v>
      </c>
      <c r="O38" s="219" t="s">
        <v>2997</v>
      </c>
      <c r="P38" s="219" t="s">
        <v>2998</v>
      </c>
      <c r="Q38" s="219">
        <v>4</v>
      </c>
      <c r="R38" s="219">
        <v>0</v>
      </c>
      <c r="S38" s="219">
        <v>4</v>
      </c>
      <c r="T38" s="219" t="s">
        <v>3323</v>
      </c>
    </row>
    <row r="39" spans="4:20" ht="27.6" hidden="1" x14ac:dyDescent="0.3">
      <c r="D39" s="226" t="s">
        <v>3343</v>
      </c>
      <c r="E39" s="228" t="s">
        <v>2900</v>
      </c>
      <c r="F39" s="219" t="s">
        <v>1682</v>
      </c>
      <c r="G39" s="296" t="s">
        <v>3287</v>
      </c>
      <c r="H39" s="296"/>
      <c r="I39" s="219" t="s">
        <v>1686</v>
      </c>
      <c r="J39" s="219" t="s">
        <v>938</v>
      </c>
      <c r="K39" s="219"/>
      <c r="L39" s="219"/>
      <c r="M39" s="219" t="s">
        <v>3</v>
      </c>
      <c r="N39" s="219" t="s">
        <v>1631</v>
      </c>
      <c r="O39" s="219" t="s">
        <v>1684</v>
      </c>
      <c r="P39" s="219" t="s">
        <v>2959</v>
      </c>
      <c r="Q39" s="219">
        <v>11</v>
      </c>
      <c r="R39" s="219">
        <v>11</v>
      </c>
      <c r="S39" s="219">
        <v>0</v>
      </c>
      <c r="T39" s="219" t="s">
        <v>3323</v>
      </c>
    </row>
    <row r="40" spans="4:20" ht="27.6" hidden="1" x14ac:dyDescent="0.3">
      <c r="D40" s="226" t="s">
        <v>3344</v>
      </c>
      <c r="E40" s="227" t="s">
        <v>2043</v>
      </c>
      <c r="F40" s="219" t="s">
        <v>154</v>
      </c>
      <c r="G40" s="219" t="s">
        <v>155</v>
      </c>
      <c r="H40" s="219"/>
      <c r="I40" s="219" t="s">
        <v>156</v>
      </c>
      <c r="J40" s="219" t="s">
        <v>937</v>
      </c>
      <c r="K40" s="219"/>
      <c r="L40" s="219"/>
      <c r="M40" s="219" t="s">
        <v>1</v>
      </c>
      <c r="N40" s="219" t="s">
        <v>966</v>
      </c>
      <c r="O40" s="219" t="s">
        <v>2984</v>
      </c>
      <c r="P40" s="219" t="s">
        <v>2985</v>
      </c>
      <c r="Q40" s="219">
        <v>8</v>
      </c>
      <c r="R40" s="219">
        <v>0</v>
      </c>
      <c r="S40" s="219">
        <v>8</v>
      </c>
      <c r="T40" s="219" t="s">
        <v>3323</v>
      </c>
    </row>
    <row r="41" spans="4:20" ht="27.6" hidden="1" x14ac:dyDescent="0.3">
      <c r="D41" s="226" t="s">
        <v>3345</v>
      </c>
      <c r="E41" s="228" t="s">
        <v>2147</v>
      </c>
      <c r="F41" s="219" t="s">
        <v>241</v>
      </c>
      <c r="G41" s="219" t="s">
        <v>242</v>
      </c>
      <c r="H41" s="219"/>
      <c r="I41" s="219" t="s">
        <v>243</v>
      </c>
      <c r="J41" s="219" t="s">
        <v>938</v>
      </c>
      <c r="K41" s="219"/>
      <c r="L41" s="219"/>
      <c r="M41" s="219" t="s">
        <v>5</v>
      </c>
      <c r="N41" s="219" t="s">
        <v>478</v>
      </c>
      <c r="O41" s="219" t="s">
        <v>2980</v>
      </c>
      <c r="P41" s="219" t="s">
        <v>2981</v>
      </c>
      <c r="Q41" s="219">
        <v>10</v>
      </c>
      <c r="R41" s="219">
        <v>0</v>
      </c>
      <c r="S41" s="219">
        <v>10</v>
      </c>
      <c r="T41" s="219" t="s">
        <v>3323</v>
      </c>
    </row>
    <row r="42" spans="4:20" ht="27.6" hidden="1" x14ac:dyDescent="0.3">
      <c r="D42" s="226" t="s">
        <v>3346</v>
      </c>
      <c r="E42" s="228" t="s">
        <v>2697</v>
      </c>
      <c r="F42" s="219" t="s">
        <v>640</v>
      </c>
      <c r="G42" s="219" t="s">
        <v>641</v>
      </c>
      <c r="H42" s="219"/>
      <c r="I42" s="219" t="s">
        <v>890</v>
      </c>
      <c r="J42" s="219" t="s">
        <v>939</v>
      </c>
      <c r="K42" s="219"/>
      <c r="L42" s="219"/>
      <c r="M42" s="219" t="s">
        <v>4</v>
      </c>
      <c r="N42" s="219" t="s">
        <v>1068</v>
      </c>
      <c r="O42" s="219" t="s">
        <v>3015</v>
      </c>
      <c r="P42" s="219" t="s">
        <v>3016</v>
      </c>
      <c r="Q42" s="219">
        <v>8</v>
      </c>
      <c r="R42" s="219">
        <v>0</v>
      </c>
      <c r="S42" s="219">
        <v>8</v>
      </c>
      <c r="T42" s="219" t="s">
        <v>3323</v>
      </c>
    </row>
    <row r="43" spans="4:20" ht="27.6" hidden="1" x14ac:dyDescent="0.3">
      <c r="D43" s="226" t="s">
        <v>3347</v>
      </c>
      <c r="E43" s="228" t="s">
        <v>2113</v>
      </c>
      <c r="F43" s="219" t="s">
        <v>211</v>
      </c>
      <c r="G43" s="219" t="s">
        <v>212</v>
      </c>
      <c r="H43" s="219"/>
      <c r="I43" s="219" t="s">
        <v>881</v>
      </c>
      <c r="J43" s="219" t="s">
        <v>939</v>
      </c>
      <c r="K43" s="219"/>
      <c r="L43" s="219"/>
      <c r="M43" s="219" t="s">
        <v>3</v>
      </c>
      <c r="N43" s="219" t="s">
        <v>971</v>
      </c>
      <c r="O43" s="219" t="s">
        <v>2986</v>
      </c>
      <c r="P43" s="219" t="s">
        <v>2987</v>
      </c>
      <c r="Q43" s="219">
        <v>5</v>
      </c>
      <c r="R43" s="219">
        <v>0</v>
      </c>
      <c r="S43" s="219">
        <v>5</v>
      </c>
      <c r="T43" s="219" t="s">
        <v>3323</v>
      </c>
    </row>
    <row r="44" spans="4:20" ht="27.6" hidden="1" x14ac:dyDescent="0.3">
      <c r="D44" s="226" t="s">
        <v>3348</v>
      </c>
      <c r="E44" s="228" t="s">
        <v>2118</v>
      </c>
      <c r="F44" s="219" t="s">
        <v>213</v>
      </c>
      <c r="G44" s="219" t="s">
        <v>214</v>
      </c>
      <c r="H44" s="219"/>
      <c r="I44" s="219" t="s">
        <v>215</v>
      </c>
      <c r="J44" s="219" t="s">
        <v>939</v>
      </c>
      <c r="K44" s="219"/>
      <c r="L44" s="219"/>
      <c r="M44" s="219" t="s">
        <v>3</v>
      </c>
      <c r="N44" s="219" t="s">
        <v>350</v>
      </c>
      <c r="O44" s="219" t="s">
        <v>2988</v>
      </c>
      <c r="P44" s="219" t="s">
        <v>2989</v>
      </c>
      <c r="Q44" s="219">
        <v>4</v>
      </c>
      <c r="R44" s="219">
        <v>0</v>
      </c>
      <c r="S44" s="219">
        <v>4</v>
      </c>
      <c r="T44" s="219" t="s">
        <v>3323</v>
      </c>
    </row>
    <row r="45" spans="4:20" ht="27.6" hidden="1" x14ac:dyDescent="0.3">
      <c r="D45" s="226" t="s">
        <v>3349</v>
      </c>
      <c r="E45" s="228" t="s">
        <v>2465</v>
      </c>
      <c r="F45" s="219" t="s">
        <v>453</v>
      </c>
      <c r="G45" s="219" t="s">
        <v>454</v>
      </c>
      <c r="H45" s="219"/>
      <c r="I45" s="219" t="s">
        <v>455</v>
      </c>
      <c r="J45" s="219" t="s">
        <v>937</v>
      </c>
      <c r="K45" s="219"/>
      <c r="L45" s="219"/>
      <c r="M45" s="219" t="s">
        <v>4</v>
      </c>
      <c r="N45" s="219" t="s">
        <v>1025</v>
      </c>
      <c r="O45" s="219" t="s">
        <v>3001</v>
      </c>
      <c r="P45" s="219" t="s">
        <v>948</v>
      </c>
      <c r="Q45" s="219">
        <v>11</v>
      </c>
      <c r="R45" s="219">
        <v>0</v>
      </c>
      <c r="S45" s="219">
        <v>11</v>
      </c>
      <c r="T45" s="219" t="s">
        <v>3323</v>
      </c>
    </row>
    <row r="46" spans="4:20" ht="27.6" hidden="1" x14ac:dyDescent="0.3">
      <c r="D46" s="226" t="s">
        <v>3350</v>
      </c>
      <c r="E46" s="228" t="s">
        <v>2131</v>
      </c>
      <c r="F46" s="219" t="s">
        <v>228</v>
      </c>
      <c r="G46" s="219" t="s">
        <v>229</v>
      </c>
      <c r="H46" s="219"/>
      <c r="I46" s="219" t="s">
        <v>230</v>
      </c>
      <c r="J46" s="219" t="s">
        <v>938</v>
      </c>
      <c r="K46" s="219"/>
      <c r="L46" s="219"/>
      <c r="M46" s="219" t="s">
        <v>2</v>
      </c>
      <c r="N46" s="219" t="s">
        <v>973</v>
      </c>
      <c r="O46" s="219" t="s">
        <v>2960</v>
      </c>
      <c r="P46" s="219" t="s">
        <v>2961</v>
      </c>
      <c r="Q46" s="219">
        <v>9</v>
      </c>
      <c r="R46" s="219">
        <v>0</v>
      </c>
      <c r="S46" s="219">
        <v>9</v>
      </c>
      <c r="T46" s="219" t="s">
        <v>3323</v>
      </c>
    </row>
    <row r="47" spans="4:20" ht="27.6" hidden="1" x14ac:dyDescent="0.3">
      <c r="D47" s="226" t="s">
        <v>3351</v>
      </c>
      <c r="E47" s="228" t="s">
        <v>2120</v>
      </c>
      <c r="F47" s="219" t="s">
        <v>216</v>
      </c>
      <c r="G47" s="219" t="s">
        <v>217</v>
      </c>
      <c r="H47" s="219"/>
      <c r="I47" s="219" t="s">
        <v>218</v>
      </c>
      <c r="J47" s="219" t="s">
        <v>939</v>
      </c>
      <c r="K47" s="219"/>
      <c r="L47" s="219"/>
      <c r="M47" s="219" t="s">
        <v>3</v>
      </c>
      <c r="N47" s="219" t="s">
        <v>355</v>
      </c>
      <c r="O47" s="219" t="s">
        <v>2995</v>
      </c>
      <c r="P47" s="219" t="s">
        <v>2996</v>
      </c>
      <c r="Q47" s="219">
        <v>6</v>
      </c>
      <c r="R47" s="219">
        <v>0</v>
      </c>
      <c r="S47" s="219">
        <v>6</v>
      </c>
      <c r="T47" s="219" t="s">
        <v>3323</v>
      </c>
    </row>
    <row r="48" spans="4:20" ht="27.6" hidden="1" x14ac:dyDescent="0.3">
      <c r="D48" s="226" t="s">
        <v>3352</v>
      </c>
      <c r="E48" s="228" t="s">
        <v>2152</v>
      </c>
      <c r="F48" s="219" t="s">
        <v>246</v>
      </c>
      <c r="G48" s="219" t="s">
        <v>247</v>
      </c>
      <c r="H48" s="219"/>
      <c r="I48" s="219" t="s">
        <v>248</v>
      </c>
      <c r="J48" s="219" t="s">
        <v>938</v>
      </c>
      <c r="K48" s="219"/>
      <c r="L48" s="219"/>
      <c r="M48" s="219" t="s">
        <v>5</v>
      </c>
      <c r="N48" s="219" t="s">
        <v>477</v>
      </c>
      <c r="O48" s="219" t="s">
        <v>2994</v>
      </c>
      <c r="P48" s="219" t="s">
        <v>249</v>
      </c>
      <c r="Q48" s="219">
        <v>8</v>
      </c>
      <c r="R48" s="219">
        <v>0</v>
      </c>
      <c r="S48" s="219">
        <v>8</v>
      </c>
      <c r="T48" s="219" t="s">
        <v>3323</v>
      </c>
    </row>
    <row r="49" spans="4:20" ht="27.6" hidden="1" x14ac:dyDescent="0.3">
      <c r="D49" s="226" t="s">
        <v>3353</v>
      </c>
      <c r="E49" s="228" t="s">
        <v>2693</v>
      </c>
      <c r="F49" s="219" t="s">
        <v>637</v>
      </c>
      <c r="G49" s="219" t="s">
        <v>638</v>
      </c>
      <c r="H49" s="219"/>
      <c r="I49" s="219" t="s">
        <v>639</v>
      </c>
      <c r="J49" s="219" t="s">
        <v>937</v>
      </c>
      <c r="K49" s="219"/>
      <c r="L49" s="219"/>
      <c r="M49" s="219" t="s">
        <v>6</v>
      </c>
      <c r="N49" s="219" t="s">
        <v>1067</v>
      </c>
      <c r="O49" s="219" t="s">
        <v>3014</v>
      </c>
      <c r="P49" s="219" t="s">
        <v>512</v>
      </c>
      <c r="Q49" s="219">
        <v>15</v>
      </c>
      <c r="R49" s="219">
        <v>15</v>
      </c>
      <c r="S49" s="219">
        <v>0</v>
      </c>
      <c r="T49" s="219" t="s">
        <v>3323</v>
      </c>
    </row>
    <row r="50" spans="4:20" ht="27.6" hidden="1" x14ac:dyDescent="0.3">
      <c r="D50" s="226" t="s">
        <v>3354</v>
      </c>
      <c r="E50" s="228" t="s">
        <v>2649</v>
      </c>
      <c r="F50" s="219" t="s">
        <v>596</v>
      </c>
      <c r="G50" s="219" t="s">
        <v>597</v>
      </c>
      <c r="H50" s="219"/>
      <c r="I50" s="219" t="s">
        <v>598</v>
      </c>
      <c r="J50" s="219" t="s">
        <v>937</v>
      </c>
      <c r="K50" s="219"/>
      <c r="L50" s="219"/>
      <c r="M50" s="219" t="s">
        <v>4</v>
      </c>
      <c r="N50" s="219" t="s">
        <v>1059</v>
      </c>
      <c r="O50" s="219" t="s">
        <v>3013</v>
      </c>
      <c r="P50" s="219" t="s">
        <v>599</v>
      </c>
      <c r="Q50" s="219">
        <v>15</v>
      </c>
      <c r="R50" s="219">
        <v>15</v>
      </c>
      <c r="S50" s="219">
        <v>0</v>
      </c>
      <c r="T50" s="219" t="s">
        <v>3323</v>
      </c>
    </row>
    <row r="51" spans="4:20" ht="27.6" hidden="1" x14ac:dyDescent="0.3">
      <c r="D51" s="226" t="s">
        <v>3355</v>
      </c>
      <c r="E51" s="228" t="s">
        <v>2162</v>
      </c>
      <c r="F51" s="219" t="s">
        <v>254</v>
      </c>
      <c r="G51" s="219" t="s">
        <v>255</v>
      </c>
      <c r="H51" s="219"/>
      <c r="I51" s="219" t="s">
        <v>256</v>
      </c>
      <c r="J51" s="219" t="s">
        <v>938</v>
      </c>
      <c r="K51" s="219"/>
      <c r="L51" s="219"/>
      <c r="M51" s="219" t="s">
        <v>6</v>
      </c>
      <c r="N51" s="219" t="s">
        <v>467</v>
      </c>
      <c r="O51" s="219" t="s">
        <v>2999</v>
      </c>
      <c r="P51" s="219" t="s">
        <v>3000</v>
      </c>
      <c r="Q51" s="219">
        <v>6</v>
      </c>
      <c r="R51" s="219">
        <v>0</v>
      </c>
      <c r="S51" s="219">
        <v>6</v>
      </c>
      <c r="T51" s="219" t="s">
        <v>3323</v>
      </c>
    </row>
    <row r="52" spans="4:20" ht="27.6" hidden="1" x14ac:dyDescent="0.3">
      <c r="D52" s="226" t="s">
        <v>3356</v>
      </c>
      <c r="E52" s="228" t="s">
        <v>2525</v>
      </c>
      <c r="F52" s="219" t="s">
        <v>1167</v>
      </c>
      <c r="G52" s="219" t="s">
        <v>1166</v>
      </c>
      <c r="H52" s="219"/>
      <c r="I52" s="219" t="s">
        <v>1168</v>
      </c>
      <c r="J52" s="219" t="s">
        <v>937</v>
      </c>
      <c r="K52" s="219"/>
      <c r="L52" s="219"/>
      <c r="M52" s="219" t="s">
        <v>4</v>
      </c>
      <c r="N52" s="219" t="s">
        <v>206</v>
      </c>
      <c r="O52" s="219" t="s">
        <v>3002</v>
      </c>
      <c r="P52" s="219" t="s">
        <v>3003</v>
      </c>
      <c r="Q52" s="219">
        <v>20</v>
      </c>
      <c r="R52" s="219">
        <v>12</v>
      </c>
      <c r="S52" s="219">
        <v>8</v>
      </c>
      <c r="T52" s="219" t="s">
        <v>3323</v>
      </c>
    </row>
    <row r="53" spans="4:20" ht="27.6" hidden="1" x14ac:dyDescent="0.3">
      <c r="D53" s="226" t="s">
        <v>3357</v>
      </c>
      <c r="E53" s="228" t="s">
        <v>2721</v>
      </c>
      <c r="F53" s="219" t="s">
        <v>667</v>
      </c>
      <c r="G53" s="219" t="s">
        <v>668</v>
      </c>
      <c r="H53" s="219"/>
      <c r="I53" s="219" t="s">
        <v>941</v>
      </c>
      <c r="J53" s="219" t="s">
        <v>939</v>
      </c>
      <c r="K53" s="219"/>
      <c r="L53" s="219"/>
      <c r="M53" s="219" t="s">
        <v>5</v>
      </c>
      <c r="N53" s="219" t="s">
        <v>1075</v>
      </c>
      <c r="O53" s="219" t="s">
        <v>3009</v>
      </c>
      <c r="P53" s="219" t="s">
        <v>669</v>
      </c>
      <c r="Q53" s="219">
        <v>14</v>
      </c>
      <c r="R53" s="219">
        <v>0</v>
      </c>
      <c r="S53" s="219">
        <v>14</v>
      </c>
      <c r="T53" s="219" t="s">
        <v>3323</v>
      </c>
    </row>
    <row r="54" spans="4:20" ht="27.6" hidden="1" x14ac:dyDescent="0.3">
      <c r="D54" s="226" t="s">
        <v>3358</v>
      </c>
      <c r="E54" s="228" t="s">
        <v>2078</v>
      </c>
      <c r="F54" s="219" t="s">
        <v>176</v>
      </c>
      <c r="G54" s="219" t="s">
        <v>177</v>
      </c>
      <c r="H54" s="219"/>
      <c r="I54" s="219" t="s">
        <v>1871</v>
      </c>
      <c r="J54" s="219" t="s">
        <v>939</v>
      </c>
      <c r="K54" s="219"/>
      <c r="L54" s="219"/>
      <c r="M54" s="219" t="s">
        <v>2</v>
      </c>
      <c r="N54" s="219" t="s">
        <v>260</v>
      </c>
      <c r="O54" s="219" t="s">
        <v>2974</v>
      </c>
      <c r="P54" s="219" t="s">
        <v>2975</v>
      </c>
      <c r="Q54" s="219">
        <v>4</v>
      </c>
      <c r="R54" s="219">
        <v>0</v>
      </c>
      <c r="S54" s="219">
        <v>4</v>
      </c>
      <c r="T54" s="219" t="s">
        <v>3323</v>
      </c>
    </row>
    <row r="55" spans="4:20" ht="27.6" hidden="1" x14ac:dyDescent="0.3">
      <c r="D55" s="226" t="s">
        <v>3359</v>
      </c>
      <c r="E55" s="228" t="s">
        <v>2063</v>
      </c>
      <c r="F55" s="219" t="s">
        <v>168</v>
      </c>
      <c r="G55" s="219" t="s">
        <v>169</v>
      </c>
      <c r="H55" s="219"/>
      <c r="I55" s="219" t="s">
        <v>170</v>
      </c>
      <c r="J55" s="219" t="s">
        <v>938</v>
      </c>
      <c r="K55" s="219"/>
      <c r="L55" s="219"/>
      <c r="M55" s="219" t="s">
        <v>4</v>
      </c>
      <c r="N55" s="219" t="s">
        <v>228</v>
      </c>
      <c r="O55" s="219" t="s">
        <v>2966</v>
      </c>
      <c r="P55" s="219" t="s">
        <v>2967</v>
      </c>
      <c r="Q55" s="219">
        <v>12</v>
      </c>
      <c r="R55" s="219">
        <v>12</v>
      </c>
      <c r="S55" s="219">
        <v>0</v>
      </c>
      <c r="T55" s="219" t="s">
        <v>3323</v>
      </c>
    </row>
    <row r="56" spans="4:20" ht="27.6" hidden="1" x14ac:dyDescent="0.3">
      <c r="D56" s="226" t="s">
        <v>3360</v>
      </c>
      <c r="E56" s="228" t="s">
        <v>2544</v>
      </c>
      <c r="F56" s="219" t="s">
        <v>514</v>
      </c>
      <c r="G56" s="219" t="s">
        <v>515</v>
      </c>
      <c r="H56" s="219"/>
      <c r="I56" s="219" t="s">
        <v>888</v>
      </c>
      <c r="J56" s="219" t="s">
        <v>939</v>
      </c>
      <c r="K56" s="219"/>
      <c r="L56" s="219"/>
      <c r="M56" s="219" t="s">
        <v>2</v>
      </c>
      <c r="N56" s="219" t="s">
        <v>261</v>
      </c>
      <c r="O56" s="219" t="s">
        <v>3010</v>
      </c>
      <c r="P56" s="219" t="s">
        <v>918</v>
      </c>
      <c r="Q56" s="219">
        <v>7</v>
      </c>
      <c r="R56" s="219">
        <v>0</v>
      </c>
      <c r="S56" s="219">
        <v>7</v>
      </c>
      <c r="T56" s="219" t="s">
        <v>3323</v>
      </c>
    </row>
    <row r="57" spans="4:20" ht="27.6" hidden="1" x14ac:dyDescent="0.3">
      <c r="D57" s="226" t="s">
        <v>3361</v>
      </c>
      <c r="E57" s="228" t="s">
        <v>2542</v>
      </c>
      <c r="F57" s="219" t="s">
        <v>1607</v>
      </c>
      <c r="G57" s="219" t="s">
        <v>1606</v>
      </c>
      <c r="H57" s="219"/>
      <c r="I57" s="219" t="s">
        <v>1608</v>
      </c>
      <c r="J57" s="219" t="s">
        <v>937</v>
      </c>
      <c r="K57" s="219"/>
      <c r="L57" s="219"/>
      <c r="M57" s="219" t="s">
        <v>6</v>
      </c>
      <c r="N57" s="219" t="s">
        <v>1672</v>
      </c>
      <c r="O57" s="219" t="s">
        <v>3006</v>
      </c>
      <c r="P57" s="219" t="s">
        <v>3007</v>
      </c>
      <c r="Q57" s="219">
        <v>15</v>
      </c>
      <c r="R57" s="219">
        <v>15</v>
      </c>
      <c r="S57" s="219">
        <v>0</v>
      </c>
      <c r="T57" s="219" t="s">
        <v>3323</v>
      </c>
    </row>
    <row r="58" spans="4:20" ht="27.6" hidden="1" x14ac:dyDescent="0.3">
      <c r="D58" s="226" t="s">
        <v>3362</v>
      </c>
      <c r="E58" s="228" t="s">
        <v>2806</v>
      </c>
      <c r="F58" s="219" t="s">
        <v>719</v>
      </c>
      <c r="G58" s="219" t="s">
        <v>720</v>
      </c>
      <c r="H58" s="219"/>
      <c r="I58" s="219" t="s">
        <v>721</v>
      </c>
      <c r="J58" s="219" t="s">
        <v>34</v>
      </c>
      <c r="K58" s="219"/>
      <c r="L58" s="219"/>
      <c r="M58" s="219" t="s">
        <v>1</v>
      </c>
      <c r="N58" s="219" t="s">
        <v>1092</v>
      </c>
      <c r="O58" s="219" t="s">
        <v>3041</v>
      </c>
      <c r="P58" s="219" t="s">
        <v>722</v>
      </c>
      <c r="Q58" s="219">
        <v>23</v>
      </c>
      <c r="R58" s="219">
        <v>16</v>
      </c>
      <c r="S58" s="219">
        <v>7</v>
      </c>
      <c r="T58" s="219" t="s">
        <v>3323</v>
      </c>
    </row>
    <row r="59" spans="4:20" ht="27.6" hidden="1" x14ac:dyDescent="0.3">
      <c r="D59" s="226" t="s">
        <v>3363</v>
      </c>
      <c r="E59" s="228" t="s">
        <v>2780</v>
      </c>
      <c r="F59" s="219" t="s">
        <v>701</v>
      </c>
      <c r="G59" s="295" t="s">
        <v>3303</v>
      </c>
      <c r="H59" s="295"/>
      <c r="I59" s="219" t="s">
        <v>702</v>
      </c>
      <c r="J59" s="219" t="s">
        <v>34</v>
      </c>
      <c r="K59" s="219"/>
      <c r="L59" s="219"/>
      <c r="M59" s="219" t="s">
        <v>2</v>
      </c>
      <c r="N59" s="219" t="s">
        <v>1086</v>
      </c>
      <c r="O59" s="219" t="s">
        <v>2957</v>
      </c>
      <c r="P59" s="219" t="s">
        <v>2958</v>
      </c>
      <c r="Q59" s="219">
        <v>10</v>
      </c>
      <c r="R59" s="219">
        <v>0</v>
      </c>
      <c r="S59" s="219">
        <v>10</v>
      </c>
      <c r="T59" s="219" t="s">
        <v>3323</v>
      </c>
    </row>
    <row r="60" spans="4:20" ht="27.6" hidden="1" x14ac:dyDescent="0.3">
      <c r="D60" s="226" t="s">
        <v>3364</v>
      </c>
      <c r="E60" s="228" t="s">
        <v>2530</v>
      </c>
      <c r="F60" s="219" t="s">
        <v>504</v>
      </c>
      <c r="G60" s="219" t="s">
        <v>505</v>
      </c>
      <c r="H60" s="219"/>
      <c r="I60" s="219" t="s">
        <v>221</v>
      </c>
      <c r="J60" s="219" t="s">
        <v>34</v>
      </c>
      <c r="K60" s="219"/>
      <c r="L60" s="219"/>
      <c r="M60" s="219" t="s">
        <v>7</v>
      </c>
      <c r="N60" s="219" t="s">
        <v>1038</v>
      </c>
      <c r="O60" s="219" t="s">
        <v>3031</v>
      </c>
      <c r="P60" s="219" t="s">
        <v>43</v>
      </c>
      <c r="Q60" s="219">
        <v>9</v>
      </c>
      <c r="R60" s="219">
        <v>0</v>
      </c>
      <c r="S60" s="219">
        <v>9</v>
      </c>
      <c r="T60" s="219" t="s">
        <v>3323</v>
      </c>
    </row>
    <row r="61" spans="4:20" ht="27.6" hidden="1" x14ac:dyDescent="0.3">
      <c r="D61" s="226" t="s">
        <v>3365</v>
      </c>
      <c r="E61" s="228" t="s">
        <v>2128</v>
      </c>
      <c r="F61" s="219" t="s">
        <v>225</v>
      </c>
      <c r="G61" s="219" t="s">
        <v>226</v>
      </c>
      <c r="H61" s="219"/>
      <c r="I61" s="219" t="s">
        <v>227</v>
      </c>
      <c r="J61" s="219" t="s">
        <v>34</v>
      </c>
      <c r="K61" s="219"/>
      <c r="L61" s="219"/>
      <c r="M61" s="219" t="s">
        <v>7</v>
      </c>
      <c r="N61" s="219" t="s">
        <v>366</v>
      </c>
      <c r="O61" s="219" t="s">
        <v>3021</v>
      </c>
      <c r="P61" s="219" t="s">
        <v>3022</v>
      </c>
      <c r="Q61" s="219">
        <v>16</v>
      </c>
      <c r="R61" s="219">
        <v>9</v>
      </c>
      <c r="S61" s="219">
        <v>7</v>
      </c>
      <c r="T61" s="219" t="s">
        <v>3323</v>
      </c>
    </row>
    <row r="62" spans="4:20" ht="27.6" hidden="1" x14ac:dyDescent="0.3">
      <c r="D62" s="226" t="s">
        <v>3366</v>
      </c>
      <c r="E62" s="228" t="s">
        <v>2794</v>
      </c>
      <c r="F62" s="219" t="s">
        <v>711</v>
      </c>
      <c r="G62" s="219" t="s">
        <v>712</v>
      </c>
      <c r="H62" s="219"/>
      <c r="I62" s="219" t="s">
        <v>594</v>
      </c>
      <c r="J62" s="219" t="s">
        <v>34</v>
      </c>
      <c r="K62" s="219"/>
      <c r="L62" s="219"/>
      <c r="M62" s="219" t="s">
        <v>3</v>
      </c>
      <c r="N62" s="219" t="s">
        <v>1089</v>
      </c>
      <c r="O62" s="219" t="s">
        <v>3040</v>
      </c>
      <c r="P62" s="219" t="s">
        <v>595</v>
      </c>
      <c r="Q62" s="219">
        <v>8</v>
      </c>
      <c r="R62" s="219">
        <v>0</v>
      </c>
      <c r="S62" s="219">
        <v>8</v>
      </c>
      <c r="T62" s="219" t="s">
        <v>3323</v>
      </c>
    </row>
    <row r="63" spans="4:20" ht="27.6" hidden="1" x14ac:dyDescent="0.3">
      <c r="D63" s="226" t="s">
        <v>3367</v>
      </c>
      <c r="E63" s="228" t="s">
        <v>2101</v>
      </c>
      <c r="F63" s="219" t="s">
        <v>201</v>
      </c>
      <c r="G63" s="219" t="s">
        <v>202</v>
      </c>
      <c r="H63" s="219"/>
      <c r="I63" s="219" t="s">
        <v>203</v>
      </c>
      <c r="J63" s="219" t="s">
        <v>34</v>
      </c>
      <c r="K63" s="219"/>
      <c r="L63" s="219"/>
      <c r="M63" s="219" t="s">
        <v>2</v>
      </c>
      <c r="N63" s="219" t="s">
        <v>969</v>
      </c>
      <c r="O63" s="219" t="s">
        <v>3025</v>
      </c>
      <c r="P63" s="219" t="s">
        <v>3026</v>
      </c>
      <c r="Q63" s="219">
        <v>10</v>
      </c>
      <c r="R63" s="219">
        <v>0</v>
      </c>
      <c r="S63" s="219">
        <v>10</v>
      </c>
      <c r="T63" s="219" t="s">
        <v>3323</v>
      </c>
    </row>
    <row r="64" spans="4:20" ht="27.6" hidden="1" x14ac:dyDescent="0.3">
      <c r="D64" s="226" t="s">
        <v>3368</v>
      </c>
      <c r="E64" s="228" t="s">
        <v>2689</v>
      </c>
      <c r="F64" s="219" t="s">
        <v>633</v>
      </c>
      <c r="G64" s="219" t="s">
        <v>634</v>
      </c>
      <c r="H64" s="219"/>
      <c r="I64" s="219" t="s">
        <v>635</v>
      </c>
      <c r="J64" s="219" t="s">
        <v>34</v>
      </c>
      <c r="K64" s="219"/>
      <c r="L64" s="219"/>
      <c r="M64" s="219" t="s">
        <v>3</v>
      </c>
      <c r="N64" s="219" t="s">
        <v>419</v>
      </c>
      <c r="O64" s="219" t="s">
        <v>3036</v>
      </c>
      <c r="P64" s="219" t="s">
        <v>3037</v>
      </c>
      <c r="Q64" s="219">
        <v>6</v>
      </c>
      <c r="R64" s="219">
        <v>0</v>
      </c>
      <c r="S64" s="219">
        <v>6</v>
      </c>
      <c r="T64" s="219" t="s">
        <v>3323</v>
      </c>
    </row>
    <row r="65" spans="4:20" ht="27.6" hidden="1" x14ac:dyDescent="0.3">
      <c r="D65" s="226" t="s">
        <v>3369</v>
      </c>
      <c r="E65" s="228" t="s">
        <v>2837</v>
      </c>
      <c r="F65" s="219" t="s">
        <v>743</v>
      </c>
      <c r="G65" s="219" t="s">
        <v>744</v>
      </c>
      <c r="H65" s="219"/>
      <c r="I65" s="219" t="s">
        <v>745</v>
      </c>
      <c r="J65" s="219" t="s">
        <v>34</v>
      </c>
      <c r="K65" s="219"/>
      <c r="L65" s="219"/>
      <c r="M65" s="219" t="s">
        <v>2</v>
      </c>
      <c r="N65" s="219" t="s">
        <v>306</v>
      </c>
      <c r="O65" s="219" t="s">
        <v>3027</v>
      </c>
      <c r="P65" s="219" t="s">
        <v>3028</v>
      </c>
      <c r="Q65" s="219">
        <v>5</v>
      </c>
      <c r="R65" s="219">
        <v>0</v>
      </c>
      <c r="S65" s="219">
        <v>5</v>
      </c>
      <c r="T65" s="219" t="s">
        <v>3323</v>
      </c>
    </row>
    <row r="66" spans="4:20" ht="27.6" hidden="1" x14ac:dyDescent="0.3">
      <c r="D66" s="226" t="s">
        <v>3370</v>
      </c>
      <c r="E66" s="228" t="s">
        <v>2539</v>
      </c>
      <c r="F66" s="219" t="s">
        <v>508</v>
      </c>
      <c r="G66" s="219" t="s">
        <v>509</v>
      </c>
      <c r="H66" s="219"/>
      <c r="I66" s="219" t="s">
        <v>510</v>
      </c>
      <c r="J66" s="219" t="s">
        <v>34</v>
      </c>
      <c r="K66" s="219"/>
      <c r="L66" s="219"/>
      <c r="M66" s="219" t="s">
        <v>7</v>
      </c>
      <c r="N66" s="219" t="s">
        <v>313</v>
      </c>
      <c r="O66" s="219" t="s">
        <v>3032</v>
      </c>
      <c r="P66" s="219" t="s">
        <v>3033</v>
      </c>
      <c r="Q66" s="219">
        <v>6</v>
      </c>
      <c r="R66" s="219">
        <v>0</v>
      </c>
      <c r="S66" s="219">
        <v>6</v>
      </c>
      <c r="T66" s="219" t="s">
        <v>3323</v>
      </c>
    </row>
    <row r="67" spans="4:20" ht="27.6" hidden="1" x14ac:dyDescent="0.3">
      <c r="D67" s="226" t="s">
        <v>3371</v>
      </c>
      <c r="E67" s="228" t="s">
        <v>2096</v>
      </c>
      <c r="F67" s="219" t="s">
        <v>197</v>
      </c>
      <c r="G67" s="219" t="s">
        <v>198</v>
      </c>
      <c r="H67" s="219"/>
      <c r="I67" s="219" t="s">
        <v>199</v>
      </c>
      <c r="J67" s="219" t="s">
        <v>937</v>
      </c>
      <c r="K67" s="219"/>
      <c r="L67" s="219"/>
      <c r="M67" s="219" t="s">
        <v>1</v>
      </c>
      <c r="N67" s="219" t="s">
        <v>317</v>
      </c>
      <c r="O67" s="219" t="s">
        <v>3023</v>
      </c>
      <c r="P67" s="219" t="s">
        <v>3024</v>
      </c>
      <c r="Q67" s="219">
        <v>9</v>
      </c>
      <c r="R67" s="219">
        <v>0</v>
      </c>
      <c r="S67" s="219">
        <v>9</v>
      </c>
      <c r="T67" s="219" t="s">
        <v>3323</v>
      </c>
    </row>
    <row r="68" spans="4:20" ht="27.6" hidden="1" x14ac:dyDescent="0.3">
      <c r="D68" s="226" t="s">
        <v>3372</v>
      </c>
      <c r="E68" s="228" t="s">
        <v>2811</v>
      </c>
      <c r="F68" s="219" t="s">
        <v>723</v>
      </c>
      <c r="G68" s="219" t="s">
        <v>724</v>
      </c>
      <c r="H68" s="219"/>
      <c r="I68" s="219" t="s">
        <v>725</v>
      </c>
      <c r="J68" s="219" t="s">
        <v>34</v>
      </c>
      <c r="K68" s="219"/>
      <c r="L68" s="219"/>
      <c r="M68" s="219" t="s">
        <v>2</v>
      </c>
      <c r="N68" s="219" t="s">
        <v>320</v>
      </c>
      <c r="O68" s="219" t="s">
        <v>3038</v>
      </c>
      <c r="P68" s="219" t="s">
        <v>3039</v>
      </c>
      <c r="Q68" s="219">
        <v>18</v>
      </c>
      <c r="R68" s="219">
        <v>18</v>
      </c>
      <c r="S68" s="219">
        <v>0</v>
      </c>
      <c r="T68" s="219" t="s">
        <v>3323</v>
      </c>
    </row>
    <row r="69" spans="4:20" ht="27.6" hidden="1" x14ac:dyDescent="0.3">
      <c r="D69" s="226" t="s">
        <v>3373</v>
      </c>
      <c r="E69" s="228" t="s">
        <v>2492</v>
      </c>
      <c r="F69" s="219" t="s">
        <v>480</v>
      </c>
      <c r="G69" s="219" t="s">
        <v>481</v>
      </c>
      <c r="H69" s="219"/>
      <c r="I69" s="219" t="s">
        <v>482</v>
      </c>
      <c r="J69" s="219" t="s">
        <v>34</v>
      </c>
      <c r="K69" s="219"/>
      <c r="L69" s="219"/>
      <c r="M69" s="219" t="s">
        <v>4</v>
      </c>
      <c r="N69" s="219" t="s">
        <v>375</v>
      </c>
      <c r="O69" s="219" t="s">
        <v>3029</v>
      </c>
      <c r="P69" s="219" t="s">
        <v>3030</v>
      </c>
      <c r="Q69" s="219">
        <v>10</v>
      </c>
      <c r="R69" s="219">
        <v>10</v>
      </c>
      <c r="S69" s="219">
        <v>0</v>
      </c>
      <c r="T69" s="219" t="s">
        <v>3323</v>
      </c>
    </row>
    <row r="70" spans="4:20" ht="27.6" hidden="1" x14ac:dyDescent="0.3">
      <c r="D70" s="226" t="s">
        <v>3374</v>
      </c>
      <c r="E70" s="228" t="s">
        <v>2684</v>
      </c>
      <c r="F70" s="219" t="s">
        <v>629</v>
      </c>
      <c r="G70" s="219" t="s">
        <v>630</v>
      </c>
      <c r="H70" s="219"/>
      <c r="I70" s="219" t="s">
        <v>631</v>
      </c>
      <c r="J70" s="219" t="s">
        <v>34</v>
      </c>
      <c r="K70" s="219"/>
      <c r="L70" s="219"/>
      <c r="M70" s="219" t="s">
        <v>1</v>
      </c>
      <c r="N70" s="219" t="s">
        <v>1066</v>
      </c>
      <c r="O70" s="219" t="s">
        <v>3034</v>
      </c>
      <c r="P70" s="219" t="s">
        <v>3035</v>
      </c>
      <c r="Q70" s="219">
        <v>6</v>
      </c>
      <c r="R70" s="219">
        <v>0</v>
      </c>
      <c r="S70" s="219">
        <v>6</v>
      </c>
      <c r="T70" s="219" t="s">
        <v>3323</v>
      </c>
    </row>
    <row r="71" spans="4:20" ht="27.6" hidden="1" x14ac:dyDescent="0.3">
      <c r="D71" s="226" t="s">
        <v>3375</v>
      </c>
      <c r="E71" s="228" t="s">
        <v>2122</v>
      </c>
      <c r="F71" s="219" t="s">
        <v>222</v>
      </c>
      <c r="G71" s="219" t="s">
        <v>223</v>
      </c>
      <c r="H71" s="219"/>
      <c r="I71" s="219" t="s">
        <v>882</v>
      </c>
      <c r="J71" s="219" t="s">
        <v>34</v>
      </c>
      <c r="K71" s="219"/>
      <c r="L71" s="219"/>
      <c r="M71" s="219" t="s">
        <v>1</v>
      </c>
      <c r="N71" s="219" t="s">
        <v>972</v>
      </c>
      <c r="O71" s="219" t="s">
        <v>3253</v>
      </c>
      <c r="P71" s="219" t="s">
        <v>3254</v>
      </c>
      <c r="Q71" s="219">
        <v>6</v>
      </c>
      <c r="R71" s="219">
        <v>0</v>
      </c>
      <c r="S71" s="219">
        <v>6</v>
      </c>
      <c r="T71" s="219" t="s">
        <v>3323</v>
      </c>
    </row>
    <row r="72" spans="4:20" ht="27.6" hidden="1" x14ac:dyDescent="0.3">
      <c r="D72" s="226" t="s">
        <v>3376</v>
      </c>
      <c r="E72" s="228" t="s">
        <v>2468</v>
      </c>
      <c r="F72" s="219" t="s">
        <v>457</v>
      </c>
      <c r="G72" s="219" t="s">
        <v>458</v>
      </c>
      <c r="H72" s="219"/>
      <c r="I72" s="219" t="s">
        <v>459</v>
      </c>
      <c r="J72" s="219" t="s">
        <v>34</v>
      </c>
      <c r="K72" s="219"/>
      <c r="L72" s="219"/>
      <c r="M72" s="219" t="s">
        <v>2</v>
      </c>
      <c r="N72" s="219" t="s">
        <v>1026</v>
      </c>
      <c r="O72" s="219" t="s">
        <v>3020</v>
      </c>
      <c r="P72" s="219" t="s">
        <v>2469</v>
      </c>
      <c r="Q72" s="219">
        <v>6</v>
      </c>
      <c r="R72" s="219">
        <v>0</v>
      </c>
      <c r="S72" s="219">
        <v>6</v>
      </c>
      <c r="T72" s="219" t="s">
        <v>3323</v>
      </c>
    </row>
    <row r="73" spans="4:20" ht="27.6" hidden="1" x14ac:dyDescent="0.3">
      <c r="D73" s="226" t="s">
        <v>3377</v>
      </c>
      <c r="E73" s="228" t="s">
        <v>2166</v>
      </c>
      <c r="F73" s="219" t="s">
        <v>262</v>
      </c>
      <c r="G73" s="219" t="s">
        <v>263</v>
      </c>
      <c r="H73" s="219"/>
      <c r="I73" s="219" t="s">
        <v>264</v>
      </c>
      <c r="J73" s="219" t="s">
        <v>56</v>
      </c>
      <c r="K73" s="219"/>
      <c r="L73" s="219"/>
      <c r="M73" s="219" t="s">
        <v>1</v>
      </c>
      <c r="N73" s="219" t="s">
        <v>551</v>
      </c>
      <c r="O73" s="219" t="s">
        <v>3042</v>
      </c>
      <c r="P73" s="219" t="s">
        <v>3043</v>
      </c>
      <c r="Q73" s="219">
        <v>35</v>
      </c>
      <c r="R73" s="219">
        <v>28</v>
      </c>
      <c r="S73" s="219">
        <v>7</v>
      </c>
      <c r="T73" s="219" t="s">
        <v>3323</v>
      </c>
    </row>
    <row r="74" spans="4:20" ht="27.6" hidden="1" x14ac:dyDescent="0.3">
      <c r="D74" s="226" t="s">
        <v>3378</v>
      </c>
      <c r="E74" s="228" t="s">
        <v>2171</v>
      </c>
      <c r="F74" s="219" t="s">
        <v>1783</v>
      </c>
      <c r="G74" s="219" t="s">
        <v>1789</v>
      </c>
      <c r="H74" s="219"/>
      <c r="I74" s="219" t="s">
        <v>1796</v>
      </c>
      <c r="J74" s="219" t="s">
        <v>56</v>
      </c>
      <c r="K74" s="219"/>
      <c r="L74" s="219"/>
      <c r="M74" s="219" t="s">
        <v>1</v>
      </c>
      <c r="N74" s="219" t="s">
        <v>547</v>
      </c>
      <c r="O74" s="219" t="s">
        <v>3048</v>
      </c>
      <c r="P74" s="219" t="s">
        <v>3049</v>
      </c>
      <c r="Q74" s="219">
        <v>19</v>
      </c>
      <c r="R74" s="219">
        <v>13</v>
      </c>
      <c r="S74" s="219">
        <v>6</v>
      </c>
      <c r="T74" s="219" t="s">
        <v>3323</v>
      </c>
    </row>
    <row r="75" spans="4:20" ht="27.6" hidden="1" x14ac:dyDescent="0.3">
      <c r="D75" s="226" t="s">
        <v>3379</v>
      </c>
      <c r="E75" s="228" t="s">
        <v>2181</v>
      </c>
      <c r="F75" s="219" t="s">
        <v>268</v>
      </c>
      <c r="G75" s="219" t="s">
        <v>269</v>
      </c>
      <c r="H75" s="219"/>
      <c r="I75" s="219" t="s">
        <v>270</v>
      </c>
      <c r="J75" s="219" t="s">
        <v>56</v>
      </c>
      <c r="K75" s="219"/>
      <c r="L75" s="219"/>
      <c r="M75" s="219" t="s">
        <v>5</v>
      </c>
      <c r="N75" s="219" t="s">
        <v>619</v>
      </c>
      <c r="O75" s="219" t="s">
        <v>3046</v>
      </c>
      <c r="P75" s="219" t="s">
        <v>3047</v>
      </c>
      <c r="Q75" s="219">
        <v>7</v>
      </c>
      <c r="R75" s="219">
        <v>0</v>
      </c>
      <c r="S75" s="219">
        <v>7</v>
      </c>
      <c r="T75" s="219" t="s">
        <v>3323</v>
      </c>
    </row>
    <row r="76" spans="4:20" ht="27.6" hidden="1" x14ac:dyDescent="0.3">
      <c r="D76" s="226" t="s">
        <v>3380</v>
      </c>
      <c r="E76" s="228" t="s">
        <v>2175</v>
      </c>
      <c r="F76" s="219" t="s">
        <v>265</v>
      </c>
      <c r="G76" s="219" t="s">
        <v>266</v>
      </c>
      <c r="H76" s="219"/>
      <c r="I76" s="219" t="s">
        <v>267</v>
      </c>
      <c r="J76" s="219" t="s">
        <v>56</v>
      </c>
      <c r="K76" s="219"/>
      <c r="L76" s="219"/>
      <c r="M76" s="219" t="s">
        <v>5</v>
      </c>
      <c r="N76" s="219" t="s">
        <v>624</v>
      </c>
      <c r="O76" s="219" t="s">
        <v>3044</v>
      </c>
      <c r="P76" s="219" t="s">
        <v>3045</v>
      </c>
      <c r="Q76" s="219">
        <v>25</v>
      </c>
      <c r="R76" s="219">
        <v>15</v>
      </c>
      <c r="S76" s="219">
        <v>10</v>
      </c>
      <c r="T76" s="219" t="s">
        <v>3323</v>
      </c>
    </row>
    <row r="77" spans="4:20" ht="27.6" hidden="1" x14ac:dyDescent="0.3">
      <c r="D77" s="226" t="s">
        <v>3381</v>
      </c>
      <c r="E77" s="228" t="s">
        <v>2184</v>
      </c>
      <c r="F77" s="219" t="s">
        <v>1082</v>
      </c>
      <c r="G77" s="219" t="s">
        <v>1117</v>
      </c>
      <c r="H77" s="219"/>
      <c r="I77" s="219" t="s">
        <v>267</v>
      </c>
      <c r="J77" s="219" t="s">
        <v>940</v>
      </c>
      <c r="K77" s="219"/>
      <c r="L77" s="219"/>
      <c r="M77" s="219" t="s">
        <v>1</v>
      </c>
      <c r="N77" s="219" t="s">
        <v>1138</v>
      </c>
      <c r="O77" s="219" t="s">
        <v>3050</v>
      </c>
      <c r="P77" s="219" t="s">
        <v>3045</v>
      </c>
      <c r="Q77" s="219">
        <v>15</v>
      </c>
      <c r="R77" s="219">
        <v>15</v>
      </c>
      <c r="S77" s="219">
        <v>0</v>
      </c>
      <c r="T77" s="219" t="s">
        <v>3323</v>
      </c>
    </row>
    <row r="78" spans="4:20" ht="27.6" hidden="1" x14ac:dyDescent="0.3">
      <c r="D78" s="226" t="s">
        <v>3382</v>
      </c>
      <c r="E78" s="228" t="s">
        <v>2707</v>
      </c>
      <c r="F78" s="219" t="s">
        <v>651</v>
      </c>
      <c r="G78" s="219" t="s">
        <v>652</v>
      </c>
      <c r="H78" s="219"/>
      <c r="I78" s="219" t="s">
        <v>653</v>
      </c>
      <c r="J78" s="219" t="s">
        <v>940</v>
      </c>
      <c r="K78" s="219"/>
      <c r="L78" s="219"/>
      <c r="M78" s="219" t="s">
        <v>1</v>
      </c>
      <c r="N78" s="219" t="s">
        <v>1071</v>
      </c>
      <c r="O78" s="219" t="s">
        <v>3051</v>
      </c>
      <c r="P78" s="219" t="s">
        <v>392</v>
      </c>
      <c r="Q78" s="219">
        <v>15</v>
      </c>
      <c r="R78" s="219">
        <v>15</v>
      </c>
      <c r="S78" s="219">
        <v>0</v>
      </c>
      <c r="T78" s="219" t="s">
        <v>3323</v>
      </c>
    </row>
    <row r="79" spans="4:20" ht="27.6" hidden="1" x14ac:dyDescent="0.3">
      <c r="D79" s="226" t="s">
        <v>3383</v>
      </c>
      <c r="E79" s="228" t="s">
        <v>2762</v>
      </c>
      <c r="F79" s="219" t="s">
        <v>1988</v>
      </c>
      <c r="G79" s="219" t="s">
        <v>1987</v>
      </c>
      <c r="H79" s="219"/>
      <c r="I79" s="219" t="s">
        <v>1989</v>
      </c>
      <c r="J79" s="219" t="s">
        <v>1990</v>
      </c>
      <c r="K79" s="219"/>
      <c r="L79" s="219"/>
      <c r="M79" s="219" t="s">
        <v>7</v>
      </c>
      <c r="N79" s="219" t="s">
        <v>1994</v>
      </c>
      <c r="O79" s="219" t="s">
        <v>3052</v>
      </c>
      <c r="P79" s="219" t="s">
        <v>3053</v>
      </c>
      <c r="Q79" s="219">
        <v>9</v>
      </c>
      <c r="R79" s="219">
        <v>9</v>
      </c>
      <c r="S79" s="219">
        <v>0</v>
      </c>
      <c r="T79" s="219" t="s">
        <v>3323</v>
      </c>
    </row>
    <row r="80" spans="4:20" ht="27.6" hidden="1" x14ac:dyDescent="0.3">
      <c r="D80" s="226" t="s">
        <v>3384</v>
      </c>
      <c r="E80" s="228" t="s">
        <v>2192</v>
      </c>
      <c r="F80" s="219" t="s">
        <v>272</v>
      </c>
      <c r="G80" s="219" t="s">
        <v>273</v>
      </c>
      <c r="H80" s="219"/>
      <c r="I80" s="219" t="s">
        <v>274</v>
      </c>
      <c r="J80" s="219" t="s">
        <v>37</v>
      </c>
      <c r="K80" s="219"/>
      <c r="L80" s="219"/>
      <c r="M80" s="219" t="s">
        <v>1</v>
      </c>
      <c r="N80" s="219" t="s">
        <v>975</v>
      </c>
      <c r="O80" s="219" t="s">
        <v>3061</v>
      </c>
      <c r="P80" s="219" t="s">
        <v>3062</v>
      </c>
      <c r="Q80" s="219">
        <v>3</v>
      </c>
      <c r="R80" s="219">
        <v>0</v>
      </c>
      <c r="S80" s="219">
        <v>3</v>
      </c>
      <c r="T80" s="219" t="s">
        <v>3323</v>
      </c>
    </row>
    <row r="81" spans="4:20" ht="27.6" hidden="1" x14ac:dyDescent="0.3">
      <c r="D81" s="226" t="s">
        <v>3385</v>
      </c>
      <c r="E81" s="228" t="s">
        <v>2480</v>
      </c>
      <c r="F81" s="219" t="s">
        <v>468</v>
      </c>
      <c r="G81" s="219" t="s">
        <v>469</v>
      </c>
      <c r="H81" s="219"/>
      <c r="I81" s="219" t="s">
        <v>470</v>
      </c>
      <c r="J81" s="219" t="s">
        <v>37</v>
      </c>
      <c r="K81" s="219"/>
      <c r="L81" s="219"/>
      <c r="M81" s="219" t="s">
        <v>5</v>
      </c>
      <c r="N81" s="219" t="s">
        <v>1029</v>
      </c>
      <c r="O81" s="219" t="s">
        <v>3088</v>
      </c>
      <c r="P81" s="219" t="s">
        <v>471</v>
      </c>
      <c r="Q81" s="219">
        <v>6</v>
      </c>
      <c r="R81" s="219">
        <v>0</v>
      </c>
      <c r="S81" s="219">
        <v>6</v>
      </c>
      <c r="T81" s="219" t="s">
        <v>3323</v>
      </c>
    </row>
    <row r="82" spans="4:20" ht="27.6" hidden="1" x14ac:dyDescent="0.3">
      <c r="D82" s="226" t="s">
        <v>3386</v>
      </c>
      <c r="E82" s="228" t="s">
        <v>2583</v>
      </c>
      <c r="F82" s="219" t="s">
        <v>542</v>
      </c>
      <c r="G82" s="219" t="s">
        <v>543</v>
      </c>
      <c r="H82" s="219"/>
      <c r="I82" s="219" t="s">
        <v>544</v>
      </c>
      <c r="J82" s="219" t="s">
        <v>37</v>
      </c>
      <c r="K82" s="219"/>
      <c r="L82" s="219"/>
      <c r="M82" s="219" t="s">
        <v>1</v>
      </c>
      <c r="N82" s="219" t="s">
        <v>1045</v>
      </c>
      <c r="O82" s="219" t="s">
        <v>3082</v>
      </c>
      <c r="P82" s="219" t="s">
        <v>3083</v>
      </c>
      <c r="Q82" s="219">
        <v>7</v>
      </c>
      <c r="R82" s="219">
        <v>0</v>
      </c>
      <c r="S82" s="219">
        <v>7</v>
      </c>
      <c r="T82" s="219" t="s">
        <v>3323</v>
      </c>
    </row>
    <row r="83" spans="4:20" ht="27.6" hidden="1" x14ac:dyDescent="0.3">
      <c r="D83" s="226" t="s">
        <v>3387</v>
      </c>
      <c r="E83" s="228" t="s">
        <v>2195</v>
      </c>
      <c r="F83" s="219" t="s">
        <v>276</v>
      </c>
      <c r="G83" s="219" t="s">
        <v>277</v>
      </c>
      <c r="H83" s="219"/>
      <c r="I83" s="219" t="s">
        <v>278</v>
      </c>
      <c r="J83" s="219" t="s">
        <v>37</v>
      </c>
      <c r="K83" s="219"/>
      <c r="L83" s="219"/>
      <c r="M83" s="219" t="s">
        <v>1</v>
      </c>
      <c r="N83" s="219" t="s">
        <v>976</v>
      </c>
      <c r="O83" s="219" t="s">
        <v>3073</v>
      </c>
      <c r="P83" s="219" t="s">
        <v>3074</v>
      </c>
      <c r="Q83" s="219">
        <v>6</v>
      </c>
      <c r="R83" s="219">
        <v>0</v>
      </c>
      <c r="S83" s="219">
        <v>6</v>
      </c>
      <c r="T83" s="219" t="s">
        <v>3323</v>
      </c>
    </row>
    <row r="84" spans="4:20" ht="27.6" hidden="1" x14ac:dyDescent="0.3">
      <c r="D84" s="226" t="s">
        <v>3388</v>
      </c>
      <c r="E84" s="228" t="s">
        <v>2614</v>
      </c>
      <c r="F84" s="219" t="s">
        <v>569</v>
      </c>
      <c r="G84" s="219" t="s">
        <v>570</v>
      </c>
      <c r="H84" s="219"/>
      <c r="I84" s="219" t="s">
        <v>571</v>
      </c>
      <c r="J84" s="219" t="s">
        <v>37</v>
      </c>
      <c r="K84" s="219"/>
      <c r="L84" s="219"/>
      <c r="M84" s="219" t="s">
        <v>7</v>
      </c>
      <c r="N84" s="219" t="s">
        <v>1051</v>
      </c>
      <c r="O84" s="219" t="s">
        <v>3095</v>
      </c>
      <c r="P84" s="219" t="s">
        <v>3096</v>
      </c>
      <c r="Q84" s="219">
        <v>9</v>
      </c>
      <c r="R84" s="219">
        <v>0</v>
      </c>
      <c r="S84" s="219">
        <v>9</v>
      </c>
      <c r="T84" s="219" t="s">
        <v>3323</v>
      </c>
    </row>
    <row r="85" spans="4:20" ht="27.6" hidden="1" x14ac:dyDescent="0.3">
      <c r="D85" s="226" t="s">
        <v>3389</v>
      </c>
      <c r="E85" s="228" t="s">
        <v>2247</v>
      </c>
      <c r="F85" s="219" t="s">
        <v>320</v>
      </c>
      <c r="G85" s="219" t="s">
        <v>321</v>
      </c>
      <c r="H85" s="219"/>
      <c r="I85" s="219" t="s">
        <v>322</v>
      </c>
      <c r="J85" s="219" t="s">
        <v>37</v>
      </c>
      <c r="K85" s="219"/>
      <c r="L85" s="219"/>
      <c r="M85" s="219" t="s">
        <v>9</v>
      </c>
      <c r="N85" s="219" t="s">
        <v>988</v>
      </c>
      <c r="O85" s="219" t="s">
        <v>3057</v>
      </c>
      <c r="P85" s="219" t="s">
        <v>3058</v>
      </c>
      <c r="Q85" s="219">
        <v>19</v>
      </c>
      <c r="R85" s="219">
        <v>13</v>
      </c>
      <c r="S85" s="219">
        <v>6</v>
      </c>
      <c r="T85" s="219" t="s">
        <v>3323</v>
      </c>
    </row>
    <row r="86" spans="4:20" ht="27.6" hidden="1" x14ac:dyDescent="0.3">
      <c r="D86" s="226" t="s">
        <v>3390</v>
      </c>
      <c r="E86" s="228" t="s">
        <v>2520</v>
      </c>
      <c r="F86" s="219" t="s">
        <v>498</v>
      </c>
      <c r="G86" s="219" t="s">
        <v>499</v>
      </c>
      <c r="H86" s="219"/>
      <c r="I86" s="219" t="s">
        <v>500</v>
      </c>
      <c r="J86" s="219" t="s">
        <v>37</v>
      </c>
      <c r="K86" s="219"/>
      <c r="L86" s="219"/>
      <c r="M86" s="219" t="s">
        <v>5</v>
      </c>
      <c r="N86" s="219" t="s">
        <v>1037</v>
      </c>
      <c r="O86" s="219" t="s">
        <v>3081</v>
      </c>
      <c r="P86" s="219" t="s">
        <v>501</v>
      </c>
      <c r="Q86" s="219">
        <v>4</v>
      </c>
      <c r="R86" s="219">
        <v>0</v>
      </c>
      <c r="S86" s="219">
        <v>4</v>
      </c>
      <c r="T86" s="219" t="s">
        <v>3323</v>
      </c>
    </row>
    <row r="87" spans="4:20" ht="27.6" hidden="1" x14ac:dyDescent="0.3">
      <c r="D87" s="226" t="s">
        <v>3391</v>
      </c>
      <c r="E87" s="228" t="s">
        <v>2472</v>
      </c>
      <c r="F87" s="219" t="s">
        <v>460</v>
      </c>
      <c r="G87" s="219" t="s">
        <v>461</v>
      </c>
      <c r="H87" s="219"/>
      <c r="I87" s="219" t="s">
        <v>462</v>
      </c>
      <c r="J87" s="219" t="s">
        <v>37</v>
      </c>
      <c r="K87" s="219"/>
      <c r="L87" s="219"/>
      <c r="M87" s="219" t="s">
        <v>2</v>
      </c>
      <c r="N87" s="219" t="s">
        <v>1027</v>
      </c>
      <c r="O87" s="219" t="s">
        <v>3084</v>
      </c>
      <c r="P87" s="219" t="s">
        <v>3085</v>
      </c>
      <c r="Q87" s="219">
        <v>10</v>
      </c>
      <c r="R87" s="219">
        <v>0</v>
      </c>
      <c r="S87" s="219">
        <v>10</v>
      </c>
      <c r="T87" s="219" t="s">
        <v>3323</v>
      </c>
    </row>
    <row r="88" spans="4:20" ht="27.6" hidden="1" x14ac:dyDescent="0.3">
      <c r="D88" s="226" t="s">
        <v>3392</v>
      </c>
      <c r="E88" s="228" t="s">
        <v>2775</v>
      </c>
      <c r="F88" s="219" t="s">
        <v>695</v>
      </c>
      <c r="G88" s="219" t="s">
        <v>696</v>
      </c>
      <c r="H88" s="219"/>
      <c r="I88" s="219" t="s">
        <v>372</v>
      </c>
      <c r="J88" s="219" t="s">
        <v>37</v>
      </c>
      <c r="K88" s="219"/>
      <c r="L88" s="219"/>
      <c r="M88" s="219" t="s">
        <v>4</v>
      </c>
      <c r="N88" s="219" t="s">
        <v>1084</v>
      </c>
      <c r="O88" s="219" t="s">
        <v>3100</v>
      </c>
      <c r="P88" s="219" t="s">
        <v>64</v>
      </c>
      <c r="Q88" s="219">
        <v>16</v>
      </c>
      <c r="R88" s="219">
        <v>0</v>
      </c>
      <c r="S88" s="219">
        <v>16</v>
      </c>
      <c r="T88" s="219" t="s">
        <v>3323</v>
      </c>
    </row>
    <row r="89" spans="4:20" ht="27.6" hidden="1" x14ac:dyDescent="0.3">
      <c r="D89" s="226" t="s">
        <v>3393</v>
      </c>
      <c r="E89" s="228" t="s">
        <v>2220</v>
      </c>
      <c r="F89" s="219" t="s">
        <v>302</v>
      </c>
      <c r="G89" s="219" t="s">
        <v>303</v>
      </c>
      <c r="H89" s="219"/>
      <c r="I89" s="219" t="s">
        <v>304</v>
      </c>
      <c r="J89" s="219" t="s">
        <v>37</v>
      </c>
      <c r="K89" s="219"/>
      <c r="L89" s="219"/>
      <c r="M89" s="219" t="s">
        <v>6</v>
      </c>
      <c r="N89" s="219" t="s">
        <v>983</v>
      </c>
      <c r="O89" s="219" t="s">
        <v>3055</v>
      </c>
      <c r="P89" s="219" t="s">
        <v>3056</v>
      </c>
      <c r="Q89" s="219">
        <v>9</v>
      </c>
      <c r="R89" s="219">
        <v>0</v>
      </c>
      <c r="S89" s="219">
        <v>9</v>
      </c>
      <c r="T89" s="219" t="s">
        <v>3323</v>
      </c>
    </row>
    <row r="90" spans="4:20" ht="27.6" hidden="1" x14ac:dyDescent="0.3">
      <c r="D90" s="226" t="s">
        <v>3394</v>
      </c>
      <c r="E90" s="228" t="s">
        <v>2212</v>
      </c>
      <c r="F90" s="219" t="s">
        <v>293</v>
      </c>
      <c r="G90" s="219" t="s">
        <v>294</v>
      </c>
      <c r="H90" s="219"/>
      <c r="I90" s="219" t="s">
        <v>295</v>
      </c>
      <c r="J90" s="219" t="s">
        <v>37</v>
      </c>
      <c r="K90" s="219"/>
      <c r="L90" s="219"/>
      <c r="M90" s="219" t="s">
        <v>5</v>
      </c>
      <c r="N90" s="219" t="s">
        <v>981</v>
      </c>
      <c r="O90" s="219" t="s">
        <v>3079</v>
      </c>
      <c r="P90" s="219" t="s">
        <v>3080</v>
      </c>
      <c r="Q90" s="219">
        <v>3</v>
      </c>
      <c r="R90" s="219">
        <v>0</v>
      </c>
      <c r="S90" s="219">
        <v>3</v>
      </c>
      <c r="T90" s="219" t="s">
        <v>3323</v>
      </c>
    </row>
    <row r="91" spans="4:20" ht="27.6" hidden="1" x14ac:dyDescent="0.3">
      <c r="D91" s="226" t="s">
        <v>3395</v>
      </c>
      <c r="E91" s="228" t="s">
        <v>2216</v>
      </c>
      <c r="F91" s="219" t="s">
        <v>298</v>
      </c>
      <c r="G91" s="219" t="s">
        <v>299</v>
      </c>
      <c r="H91" s="219"/>
      <c r="I91" s="219" t="s">
        <v>300</v>
      </c>
      <c r="J91" s="219" t="s">
        <v>37</v>
      </c>
      <c r="K91" s="219"/>
      <c r="L91" s="219"/>
      <c r="M91" s="219" t="s">
        <v>5</v>
      </c>
      <c r="N91" s="219" t="s">
        <v>982</v>
      </c>
      <c r="O91" s="219" t="s">
        <v>3077</v>
      </c>
      <c r="P91" s="219" t="s">
        <v>3078</v>
      </c>
      <c r="Q91" s="219">
        <v>10</v>
      </c>
      <c r="R91" s="219">
        <v>0</v>
      </c>
      <c r="S91" s="219">
        <v>10</v>
      </c>
      <c r="T91" s="219" t="s">
        <v>3323</v>
      </c>
    </row>
    <row r="92" spans="4:20" ht="27.6" hidden="1" x14ac:dyDescent="0.3">
      <c r="D92" s="226" t="s">
        <v>3396</v>
      </c>
      <c r="E92" s="228" t="s">
        <v>2198</v>
      </c>
      <c r="F92" s="219" t="s">
        <v>281</v>
      </c>
      <c r="G92" s="219" t="s">
        <v>282</v>
      </c>
      <c r="H92" s="219"/>
      <c r="I92" s="219" t="s">
        <v>283</v>
      </c>
      <c r="J92" s="219" t="s">
        <v>37</v>
      </c>
      <c r="K92" s="219"/>
      <c r="L92" s="219"/>
      <c r="M92" s="219" t="s">
        <v>1</v>
      </c>
      <c r="N92" s="219" t="s">
        <v>977</v>
      </c>
      <c r="O92" s="219" t="s">
        <v>3075</v>
      </c>
      <c r="P92" s="219" t="s">
        <v>3076</v>
      </c>
      <c r="Q92" s="219">
        <v>16</v>
      </c>
      <c r="R92" s="219">
        <v>0</v>
      </c>
      <c r="S92" s="219">
        <v>16</v>
      </c>
      <c r="T92" s="219" t="s">
        <v>3323</v>
      </c>
    </row>
    <row r="93" spans="4:20" ht="27.6" hidden="1" x14ac:dyDescent="0.3">
      <c r="D93" s="226" t="s">
        <v>3397</v>
      </c>
      <c r="E93" s="228" t="s">
        <v>2596</v>
      </c>
      <c r="F93" s="219" t="s">
        <v>552</v>
      </c>
      <c r="G93" s="219" t="s">
        <v>553</v>
      </c>
      <c r="H93" s="219"/>
      <c r="I93" s="219" t="s">
        <v>554</v>
      </c>
      <c r="J93" s="219" t="s">
        <v>37</v>
      </c>
      <c r="K93" s="219"/>
      <c r="L93" s="219"/>
      <c r="M93" s="219" t="s">
        <v>4</v>
      </c>
      <c r="N93" s="219" t="s">
        <v>1048</v>
      </c>
      <c r="O93" s="219" t="s">
        <v>3091</v>
      </c>
      <c r="P93" s="219" t="s">
        <v>3092</v>
      </c>
      <c r="Q93" s="219">
        <v>18</v>
      </c>
      <c r="R93" s="219">
        <v>0</v>
      </c>
      <c r="S93" s="219">
        <v>18</v>
      </c>
      <c r="T93" s="219" t="s">
        <v>3323</v>
      </c>
    </row>
    <row r="94" spans="4:20" ht="27.6" hidden="1" x14ac:dyDescent="0.3">
      <c r="D94" s="226" t="s">
        <v>3398</v>
      </c>
      <c r="E94" s="228" t="s">
        <v>2201</v>
      </c>
      <c r="F94" s="219" t="s">
        <v>284</v>
      </c>
      <c r="G94" s="219" t="s">
        <v>285</v>
      </c>
      <c r="H94" s="219"/>
      <c r="I94" s="219" t="s">
        <v>170</v>
      </c>
      <c r="J94" s="219" t="s">
        <v>37</v>
      </c>
      <c r="K94" s="219"/>
      <c r="L94" s="219"/>
      <c r="M94" s="219" t="s">
        <v>2</v>
      </c>
      <c r="N94" s="219" t="s">
        <v>978</v>
      </c>
      <c r="O94" s="219" t="s">
        <v>3054</v>
      </c>
      <c r="P94" s="219" t="s">
        <v>2967</v>
      </c>
      <c r="Q94" s="219">
        <v>10</v>
      </c>
      <c r="R94" s="219">
        <v>0</v>
      </c>
      <c r="S94" s="219">
        <v>10</v>
      </c>
      <c r="T94" s="219" t="s">
        <v>3323</v>
      </c>
    </row>
    <row r="95" spans="4:20" ht="27.6" hidden="1" x14ac:dyDescent="0.3">
      <c r="D95" s="226" t="s">
        <v>3399</v>
      </c>
      <c r="E95" s="228" t="s">
        <v>2240</v>
      </c>
      <c r="F95" s="219" t="s">
        <v>317</v>
      </c>
      <c r="G95" s="219" t="s">
        <v>318</v>
      </c>
      <c r="H95" s="219"/>
      <c r="I95" s="219" t="s">
        <v>319</v>
      </c>
      <c r="J95" s="219" t="s">
        <v>37</v>
      </c>
      <c r="K95" s="219"/>
      <c r="L95" s="219"/>
      <c r="M95" s="219" t="s">
        <v>10</v>
      </c>
      <c r="N95" s="219" t="s">
        <v>987</v>
      </c>
      <c r="O95" s="219" t="s">
        <v>3059</v>
      </c>
      <c r="P95" s="219" t="s">
        <v>3060</v>
      </c>
      <c r="Q95" s="219">
        <v>32</v>
      </c>
      <c r="R95" s="219">
        <v>11</v>
      </c>
      <c r="S95" s="219">
        <v>21</v>
      </c>
      <c r="T95" s="219" t="s">
        <v>3323</v>
      </c>
    </row>
    <row r="96" spans="4:20" ht="27.6" hidden="1" x14ac:dyDescent="0.3">
      <c r="D96" s="226" t="s">
        <v>3400</v>
      </c>
      <c r="E96" s="228" t="s">
        <v>2785</v>
      </c>
      <c r="F96" s="219" t="s">
        <v>703</v>
      </c>
      <c r="G96" s="219" t="s">
        <v>704</v>
      </c>
      <c r="H96" s="219"/>
      <c r="I96" s="219" t="s">
        <v>705</v>
      </c>
      <c r="J96" s="219" t="s">
        <v>37</v>
      </c>
      <c r="K96" s="219"/>
      <c r="L96" s="219"/>
      <c r="M96" s="219" t="s">
        <v>5</v>
      </c>
      <c r="N96" s="219" t="s">
        <v>1087</v>
      </c>
      <c r="O96" s="219" t="s">
        <v>3101</v>
      </c>
      <c r="P96" s="219" t="s">
        <v>3102</v>
      </c>
      <c r="Q96" s="219">
        <v>5</v>
      </c>
      <c r="R96" s="219">
        <v>0</v>
      </c>
      <c r="S96" s="219">
        <v>5</v>
      </c>
      <c r="T96" s="219" t="s">
        <v>3323</v>
      </c>
    </row>
    <row r="97" spans="4:20" ht="27.6" hidden="1" x14ac:dyDescent="0.3">
      <c r="D97" s="226" t="s">
        <v>3401</v>
      </c>
      <c r="E97" s="228" t="s">
        <v>2476</v>
      </c>
      <c r="F97" s="219" t="s">
        <v>463</v>
      </c>
      <c r="G97" s="219" t="s">
        <v>464</v>
      </c>
      <c r="H97" s="219"/>
      <c r="I97" s="219" t="s">
        <v>465</v>
      </c>
      <c r="J97" s="219" t="s">
        <v>37</v>
      </c>
      <c r="K97" s="219"/>
      <c r="L97" s="219"/>
      <c r="M97" s="219" t="s">
        <v>2</v>
      </c>
      <c r="N97" s="219" t="s">
        <v>1028</v>
      </c>
      <c r="O97" s="219" t="s">
        <v>3086</v>
      </c>
      <c r="P97" s="219" t="s">
        <v>3087</v>
      </c>
      <c r="Q97" s="219">
        <v>5</v>
      </c>
      <c r="R97" s="219">
        <v>0</v>
      </c>
      <c r="S97" s="219">
        <v>5</v>
      </c>
      <c r="T97" s="219" t="s">
        <v>3323</v>
      </c>
    </row>
    <row r="98" spans="4:20" ht="27.6" hidden="1" x14ac:dyDescent="0.3">
      <c r="D98" s="226" t="s">
        <v>3402</v>
      </c>
      <c r="E98" s="228" t="s">
        <v>2833</v>
      </c>
      <c r="F98" s="219" t="s">
        <v>739</v>
      </c>
      <c r="G98" s="219" t="s">
        <v>740</v>
      </c>
      <c r="H98" s="219"/>
      <c r="I98" s="219" t="s">
        <v>741</v>
      </c>
      <c r="J98" s="219" t="s">
        <v>37</v>
      </c>
      <c r="K98" s="219"/>
      <c r="L98" s="219"/>
      <c r="M98" s="219" t="s">
        <v>7</v>
      </c>
      <c r="N98" s="219" t="s">
        <v>1097</v>
      </c>
      <c r="O98" s="219" t="s">
        <v>3264</v>
      </c>
      <c r="P98" s="219" t="s">
        <v>3265</v>
      </c>
      <c r="Q98" s="219">
        <v>5</v>
      </c>
      <c r="R98" s="219">
        <v>0</v>
      </c>
      <c r="S98" s="219">
        <v>5</v>
      </c>
      <c r="T98" s="219" t="s">
        <v>3323</v>
      </c>
    </row>
    <row r="99" spans="4:20" ht="27.6" hidden="1" x14ac:dyDescent="0.3">
      <c r="D99" s="226" t="s">
        <v>3403</v>
      </c>
      <c r="E99" s="228" t="s">
        <v>2826</v>
      </c>
      <c r="F99" s="219" t="s">
        <v>732</v>
      </c>
      <c r="G99" s="219" t="s">
        <v>733</v>
      </c>
      <c r="H99" s="219"/>
      <c r="I99" s="219" t="s">
        <v>734</v>
      </c>
      <c r="J99" s="219" t="s">
        <v>37</v>
      </c>
      <c r="K99" s="219"/>
      <c r="L99" s="219"/>
      <c r="M99" s="219" t="s">
        <v>3</v>
      </c>
      <c r="N99" s="219" t="s">
        <v>1095</v>
      </c>
      <c r="O99" s="219" t="s">
        <v>3098</v>
      </c>
      <c r="P99" s="219" t="s">
        <v>3099</v>
      </c>
      <c r="Q99" s="219">
        <v>5</v>
      </c>
      <c r="R99" s="219">
        <v>0</v>
      </c>
      <c r="S99" s="219">
        <v>5</v>
      </c>
      <c r="T99" s="219" t="s">
        <v>3323</v>
      </c>
    </row>
    <row r="100" spans="4:20" ht="27.6" hidden="1" x14ac:dyDescent="0.3">
      <c r="D100" s="226" t="s">
        <v>3404</v>
      </c>
      <c r="E100" s="228" t="s">
        <v>2586</v>
      </c>
      <c r="F100" s="219" t="s">
        <v>545</v>
      </c>
      <c r="G100" s="219" t="s">
        <v>546</v>
      </c>
      <c r="H100" s="219"/>
      <c r="I100" s="219" t="s">
        <v>426</v>
      </c>
      <c r="J100" s="219" t="s">
        <v>37</v>
      </c>
      <c r="K100" s="219"/>
      <c r="L100" s="219"/>
      <c r="M100" s="219" t="s">
        <v>3</v>
      </c>
      <c r="N100" s="219" t="s">
        <v>1046</v>
      </c>
      <c r="O100" s="219" t="s">
        <v>3089</v>
      </c>
      <c r="P100" s="219" t="s">
        <v>3090</v>
      </c>
      <c r="Q100" s="219">
        <v>4</v>
      </c>
      <c r="R100" s="219">
        <v>0</v>
      </c>
      <c r="S100" s="219">
        <v>4</v>
      </c>
      <c r="T100" s="219" t="s">
        <v>3323</v>
      </c>
    </row>
    <row r="101" spans="4:20" ht="27.6" hidden="1" x14ac:dyDescent="0.3">
      <c r="D101" s="226" t="s">
        <v>3405</v>
      </c>
      <c r="E101" s="228" t="s">
        <v>2235</v>
      </c>
      <c r="F101" s="219" t="s">
        <v>313</v>
      </c>
      <c r="G101" s="219" t="s">
        <v>314</v>
      </c>
      <c r="H101" s="219"/>
      <c r="I101" s="219" t="s">
        <v>315</v>
      </c>
      <c r="J101" s="219" t="s">
        <v>37</v>
      </c>
      <c r="K101" s="219"/>
      <c r="L101" s="219"/>
      <c r="M101" s="219" t="s">
        <v>7</v>
      </c>
      <c r="N101" s="219" t="s">
        <v>986</v>
      </c>
      <c r="O101" s="219" t="s">
        <v>3063</v>
      </c>
      <c r="P101" s="219" t="s">
        <v>3064</v>
      </c>
      <c r="Q101" s="219">
        <v>7</v>
      </c>
      <c r="R101" s="219">
        <v>0</v>
      </c>
      <c r="S101" s="219">
        <v>7</v>
      </c>
      <c r="T101" s="219" t="s">
        <v>3323</v>
      </c>
    </row>
    <row r="102" spans="4:20" ht="27.6" hidden="1" x14ac:dyDescent="0.3">
      <c r="D102" s="226" t="s">
        <v>3406</v>
      </c>
      <c r="E102" s="228" t="s">
        <v>2210</v>
      </c>
      <c r="F102" s="219" t="s">
        <v>289</v>
      </c>
      <c r="G102" s="219" t="s">
        <v>290</v>
      </c>
      <c r="H102" s="219"/>
      <c r="I102" s="219" t="s">
        <v>291</v>
      </c>
      <c r="J102" s="219" t="s">
        <v>37</v>
      </c>
      <c r="K102" s="219"/>
      <c r="L102" s="219"/>
      <c r="M102" s="219" t="s">
        <v>4</v>
      </c>
      <c r="N102" s="219" t="s">
        <v>980</v>
      </c>
      <c r="O102" s="219" t="s">
        <v>3067</v>
      </c>
      <c r="P102" s="219" t="s">
        <v>3068</v>
      </c>
      <c r="Q102" s="219">
        <v>11</v>
      </c>
      <c r="R102" s="219">
        <v>0</v>
      </c>
      <c r="S102" s="219">
        <v>11</v>
      </c>
      <c r="T102" s="219" t="s">
        <v>3323</v>
      </c>
    </row>
    <row r="103" spans="4:20" ht="27.6" hidden="1" x14ac:dyDescent="0.3">
      <c r="D103" s="226" t="s">
        <v>3407</v>
      </c>
      <c r="E103" s="228" t="s">
        <v>2230</v>
      </c>
      <c r="F103" s="219" t="s">
        <v>309</v>
      </c>
      <c r="G103" s="219" t="s">
        <v>310</v>
      </c>
      <c r="H103" s="219"/>
      <c r="I103" s="219" t="s">
        <v>311</v>
      </c>
      <c r="J103" s="219" t="s">
        <v>37</v>
      </c>
      <c r="K103" s="219"/>
      <c r="L103" s="219"/>
      <c r="M103" s="219" t="s">
        <v>6</v>
      </c>
      <c r="N103" s="219" t="s">
        <v>985</v>
      </c>
      <c r="O103" s="219" t="s">
        <v>3071</v>
      </c>
      <c r="P103" s="219" t="s">
        <v>3072</v>
      </c>
      <c r="Q103" s="219">
        <v>6</v>
      </c>
      <c r="R103" s="219">
        <v>0</v>
      </c>
      <c r="S103" s="219">
        <v>6</v>
      </c>
      <c r="T103" s="219" t="s">
        <v>3323</v>
      </c>
    </row>
    <row r="104" spans="4:20" ht="27.6" hidden="1" x14ac:dyDescent="0.3">
      <c r="D104" s="226" t="s">
        <v>3408</v>
      </c>
      <c r="E104" s="228" t="s">
        <v>2225</v>
      </c>
      <c r="F104" s="219" t="s">
        <v>306</v>
      </c>
      <c r="G104" s="219" t="s">
        <v>307</v>
      </c>
      <c r="H104" s="219"/>
      <c r="I104" s="219" t="s">
        <v>308</v>
      </c>
      <c r="J104" s="219" t="s">
        <v>37</v>
      </c>
      <c r="K104" s="219"/>
      <c r="L104" s="219"/>
      <c r="M104" s="219" t="s">
        <v>11</v>
      </c>
      <c r="N104" s="219" t="s">
        <v>984</v>
      </c>
      <c r="O104" s="219" t="s">
        <v>3069</v>
      </c>
      <c r="P104" s="219" t="s">
        <v>3070</v>
      </c>
      <c r="Q104" s="219">
        <v>10</v>
      </c>
      <c r="R104" s="219">
        <v>0</v>
      </c>
      <c r="S104" s="219">
        <v>10</v>
      </c>
      <c r="T104" s="219" t="s">
        <v>3323</v>
      </c>
    </row>
    <row r="105" spans="4:20" ht="27.6" hidden="1" x14ac:dyDescent="0.3">
      <c r="D105" s="226" t="s">
        <v>3409</v>
      </c>
      <c r="E105" s="228" t="s">
        <v>2206</v>
      </c>
      <c r="F105" s="219" t="s">
        <v>286</v>
      </c>
      <c r="G105" s="219" t="s">
        <v>287</v>
      </c>
      <c r="H105" s="219"/>
      <c r="I105" s="219" t="s">
        <v>288</v>
      </c>
      <c r="J105" s="219" t="s">
        <v>37</v>
      </c>
      <c r="K105" s="219"/>
      <c r="L105" s="219"/>
      <c r="M105" s="219" t="s">
        <v>4</v>
      </c>
      <c r="N105" s="219" t="s">
        <v>979</v>
      </c>
      <c r="O105" s="219" t="s">
        <v>3065</v>
      </c>
      <c r="P105" s="219" t="s">
        <v>3066</v>
      </c>
      <c r="Q105" s="219">
        <v>4</v>
      </c>
      <c r="R105" s="219">
        <v>0</v>
      </c>
      <c r="S105" s="219">
        <v>4</v>
      </c>
      <c r="T105" s="219" t="s">
        <v>3323</v>
      </c>
    </row>
    <row r="106" spans="4:20" ht="27.6" hidden="1" x14ac:dyDescent="0.3">
      <c r="D106" s="226" t="s">
        <v>3410</v>
      </c>
      <c r="E106" s="228" t="s">
        <v>2748</v>
      </c>
      <c r="F106" s="219" t="s">
        <v>681</v>
      </c>
      <c r="G106" s="219" t="s">
        <v>682</v>
      </c>
      <c r="H106" s="219"/>
      <c r="I106" s="219" t="s">
        <v>683</v>
      </c>
      <c r="J106" s="219" t="s">
        <v>37</v>
      </c>
      <c r="K106" s="219"/>
      <c r="L106" s="219"/>
      <c r="M106" s="219" t="s">
        <v>3</v>
      </c>
      <c r="N106" s="219" t="s">
        <v>1079</v>
      </c>
      <c r="O106" s="219" t="s">
        <v>3255</v>
      </c>
      <c r="P106" s="219" t="s">
        <v>3256</v>
      </c>
      <c r="Q106" s="219">
        <v>9</v>
      </c>
      <c r="R106" s="219">
        <v>0</v>
      </c>
      <c r="S106" s="219">
        <v>9</v>
      </c>
      <c r="T106" s="219" t="s">
        <v>3323</v>
      </c>
    </row>
    <row r="107" spans="4:20" ht="27.6" hidden="1" x14ac:dyDescent="0.3">
      <c r="D107" s="226" t="s">
        <v>3411</v>
      </c>
      <c r="E107" s="228" t="s">
        <v>2609</v>
      </c>
      <c r="F107" s="219" t="s">
        <v>564</v>
      </c>
      <c r="G107" s="219" t="s">
        <v>565</v>
      </c>
      <c r="H107" s="219"/>
      <c r="I107" s="219" t="s">
        <v>566</v>
      </c>
      <c r="J107" s="219" t="s">
        <v>37</v>
      </c>
      <c r="K107" s="219"/>
      <c r="L107" s="219"/>
      <c r="M107" s="219" t="s">
        <v>5</v>
      </c>
      <c r="N107" s="219" t="s">
        <v>1050</v>
      </c>
      <c r="O107" s="219" t="s">
        <v>3093</v>
      </c>
      <c r="P107" s="219" t="s">
        <v>3094</v>
      </c>
      <c r="Q107" s="219">
        <v>5</v>
      </c>
      <c r="R107" s="219">
        <v>0</v>
      </c>
      <c r="S107" s="219">
        <v>5</v>
      </c>
      <c r="T107" s="219" t="s">
        <v>3323</v>
      </c>
    </row>
    <row r="108" spans="4:20" ht="27.6" hidden="1" x14ac:dyDescent="0.3">
      <c r="D108" s="226" t="s">
        <v>3412</v>
      </c>
      <c r="E108" s="228" t="s">
        <v>2716</v>
      </c>
      <c r="F108" s="219" t="s">
        <v>658</v>
      </c>
      <c r="G108" s="219" t="s">
        <v>659</v>
      </c>
      <c r="H108" s="219"/>
      <c r="I108" s="219" t="s">
        <v>660</v>
      </c>
      <c r="J108" s="219" t="s">
        <v>37</v>
      </c>
      <c r="K108" s="219"/>
      <c r="L108" s="219"/>
      <c r="M108" s="219" t="s">
        <v>2</v>
      </c>
      <c r="N108" s="219" t="s">
        <v>1073</v>
      </c>
      <c r="O108" s="219" t="s">
        <v>3097</v>
      </c>
      <c r="P108" s="219" t="s">
        <v>661</v>
      </c>
      <c r="Q108" s="219">
        <v>8</v>
      </c>
      <c r="R108" s="219">
        <v>0</v>
      </c>
      <c r="S108" s="219">
        <v>8</v>
      </c>
      <c r="T108" s="219" t="s">
        <v>3323</v>
      </c>
    </row>
    <row r="109" spans="4:20" ht="27.6" hidden="1" x14ac:dyDescent="0.3">
      <c r="D109" s="226" t="s">
        <v>3413</v>
      </c>
      <c r="E109" s="228" t="s">
        <v>2257</v>
      </c>
      <c r="F109" s="219" t="s">
        <v>326</v>
      </c>
      <c r="G109" s="219" t="s">
        <v>327</v>
      </c>
      <c r="H109" s="219"/>
      <c r="I109" s="219" t="s">
        <v>883</v>
      </c>
      <c r="J109" s="219" t="s">
        <v>36</v>
      </c>
      <c r="K109" s="219"/>
      <c r="L109" s="219"/>
      <c r="M109" s="219" t="s">
        <v>1</v>
      </c>
      <c r="N109" s="219" t="s">
        <v>990</v>
      </c>
      <c r="O109" s="219" t="s">
        <v>3257</v>
      </c>
      <c r="P109" s="219" t="s">
        <v>3258</v>
      </c>
      <c r="Q109" s="219">
        <v>3</v>
      </c>
      <c r="R109" s="219">
        <v>0</v>
      </c>
      <c r="S109" s="219">
        <v>3</v>
      </c>
      <c r="T109" s="219" t="s">
        <v>3323</v>
      </c>
    </row>
    <row r="110" spans="4:20" ht="27.6" hidden="1" x14ac:dyDescent="0.3">
      <c r="D110" s="226" t="s">
        <v>3414</v>
      </c>
      <c r="E110" s="228" t="s">
        <v>2876</v>
      </c>
      <c r="F110" s="219" t="s">
        <v>1156</v>
      </c>
      <c r="G110" s="219" t="s">
        <v>1155</v>
      </c>
      <c r="H110" s="219"/>
      <c r="I110" s="219" t="s">
        <v>1157</v>
      </c>
      <c r="J110" s="219" t="s">
        <v>36</v>
      </c>
      <c r="K110" s="219"/>
      <c r="L110" s="219"/>
      <c r="M110" s="219" t="s">
        <v>10</v>
      </c>
      <c r="N110" s="219" t="s">
        <v>1160</v>
      </c>
      <c r="O110" s="219" t="s">
        <v>3273</v>
      </c>
      <c r="P110" s="219" t="s">
        <v>1158</v>
      </c>
      <c r="Q110" s="219">
        <v>9</v>
      </c>
      <c r="R110" s="219">
        <v>9</v>
      </c>
      <c r="S110" s="219">
        <v>0</v>
      </c>
      <c r="T110" s="219" t="s">
        <v>3323</v>
      </c>
    </row>
    <row r="111" spans="4:20" ht="27.6" hidden="1" x14ac:dyDescent="0.3">
      <c r="D111" s="226" t="s">
        <v>3415</v>
      </c>
      <c r="E111" s="228" t="s">
        <v>2251</v>
      </c>
      <c r="F111" s="219" t="s">
        <v>323</v>
      </c>
      <c r="G111" s="219" t="s">
        <v>324</v>
      </c>
      <c r="H111" s="219"/>
      <c r="I111" s="219" t="s">
        <v>325</v>
      </c>
      <c r="J111" s="219" t="s">
        <v>36</v>
      </c>
      <c r="K111" s="219"/>
      <c r="L111" s="219"/>
      <c r="M111" s="219" t="s">
        <v>1</v>
      </c>
      <c r="N111" s="219" t="s">
        <v>989</v>
      </c>
      <c r="O111" s="219" t="s">
        <v>3106</v>
      </c>
      <c r="P111" s="219" t="s">
        <v>3107</v>
      </c>
      <c r="Q111" s="219">
        <v>12</v>
      </c>
      <c r="R111" s="219">
        <v>0</v>
      </c>
      <c r="S111" s="219">
        <v>12</v>
      </c>
      <c r="T111" s="219" t="s">
        <v>3323</v>
      </c>
    </row>
    <row r="112" spans="4:20" ht="27.6" hidden="1" x14ac:dyDescent="0.3">
      <c r="D112" s="226" t="s">
        <v>3416</v>
      </c>
      <c r="E112" s="228" t="s">
        <v>2700</v>
      </c>
      <c r="F112" s="219" t="s">
        <v>642</v>
      </c>
      <c r="G112" s="219" t="s">
        <v>643</v>
      </c>
      <c r="H112" s="219"/>
      <c r="I112" s="219" t="s">
        <v>644</v>
      </c>
      <c r="J112" s="219" t="s">
        <v>36</v>
      </c>
      <c r="K112" s="219"/>
      <c r="L112" s="219"/>
      <c r="M112" s="219" t="s">
        <v>9</v>
      </c>
      <c r="N112" s="219" t="s">
        <v>1069</v>
      </c>
      <c r="O112" s="219" t="s">
        <v>3112</v>
      </c>
      <c r="P112" s="219" t="s">
        <v>3113</v>
      </c>
      <c r="Q112" s="219">
        <v>8</v>
      </c>
      <c r="R112" s="219">
        <v>8</v>
      </c>
      <c r="S112" s="219">
        <v>0</v>
      </c>
      <c r="T112" s="219" t="s">
        <v>3323</v>
      </c>
    </row>
    <row r="113" spans="4:20" ht="27.6" hidden="1" x14ac:dyDescent="0.3">
      <c r="D113" s="226" t="s">
        <v>3417</v>
      </c>
      <c r="E113" s="228" t="s">
        <v>2263</v>
      </c>
      <c r="F113" s="219" t="s">
        <v>331</v>
      </c>
      <c r="G113" s="219" t="s">
        <v>332</v>
      </c>
      <c r="H113" s="219"/>
      <c r="I113" s="219" t="s">
        <v>885</v>
      </c>
      <c r="J113" s="219" t="s">
        <v>36</v>
      </c>
      <c r="K113" s="219"/>
      <c r="L113" s="219"/>
      <c r="M113" s="219" t="s">
        <v>6</v>
      </c>
      <c r="N113" s="219" t="s">
        <v>992</v>
      </c>
      <c r="O113" s="219" t="s">
        <v>3108</v>
      </c>
      <c r="P113" s="219" t="s">
        <v>3109</v>
      </c>
      <c r="Q113" s="219">
        <v>11</v>
      </c>
      <c r="R113" s="219">
        <v>7</v>
      </c>
      <c r="S113" s="219">
        <v>4</v>
      </c>
      <c r="T113" s="219" t="s">
        <v>3323</v>
      </c>
    </row>
    <row r="114" spans="4:20" ht="27.6" hidden="1" x14ac:dyDescent="0.3">
      <c r="D114" s="226" t="s">
        <v>3418</v>
      </c>
      <c r="E114" s="228" t="s">
        <v>2512</v>
      </c>
      <c r="F114" s="219" t="s">
        <v>493</v>
      </c>
      <c r="G114" s="219" t="s">
        <v>494</v>
      </c>
      <c r="H114" s="219"/>
      <c r="I114" s="219" t="s">
        <v>495</v>
      </c>
      <c r="J114" s="219" t="s">
        <v>36</v>
      </c>
      <c r="K114" s="219"/>
      <c r="L114" s="219"/>
      <c r="M114" s="219" t="s">
        <v>7</v>
      </c>
      <c r="N114" s="219" t="s">
        <v>1035</v>
      </c>
      <c r="O114" s="219" t="s">
        <v>3110</v>
      </c>
      <c r="P114" s="219" t="s">
        <v>3111</v>
      </c>
      <c r="Q114" s="219">
        <v>12</v>
      </c>
      <c r="R114" s="219">
        <v>12</v>
      </c>
      <c r="S114" s="219">
        <v>0</v>
      </c>
      <c r="T114" s="219" t="s">
        <v>3323</v>
      </c>
    </row>
    <row r="115" spans="4:20" ht="27.6" hidden="1" x14ac:dyDescent="0.3">
      <c r="D115" s="226" t="s">
        <v>3419</v>
      </c>
      <c r="E115" s="228" t="s">
        <v>2260</v>
      </c>
      <c r="F115" s="219" t="s">
        <v>329</v>
      </c>
      <c r="G115" s="219" t="s">
        <v>330</v>
      </c>
      <c r="H115" s="219"/>
      <c r="I115" s="219" t="s">
        <v>884</v>
      </c>
      <c r="J115" s="219" t="s">
        <v>36</v>
      </c>
      <c r="K115" s="219"/>
      <c r="L115" s="219"/>
      <c r="M115" s="219" t="s">
        <v>5</v>
      </c>
      <c r="N115" s="219" t="s">
        <v>991</v>
      </c>
      <c r="O115" s="219" t="s">
        <v>3103</v>
      </c>
      <c r="P115" s="219" t="s">
        <v>3104</v>
      </c>
      <c r="Q115" s="219">
        <v>43</v>
      </c>
      <c r="R115" s="219">
        <v>28</v>
      </c>
      <c r="S115" s="219">
        <v>15</v>
      </c>
      <c r="T115" s="219" t="s">
        <v>3323</v>
      </c>
    </row>
    <row r="116" spans="4:20" hidden="1" x14ac:dyDescent="0.3">
      <c r="D116" s="289" t="s">
        <v>3420</v>
      </c>
      <c r="E116" s="228" t="s">
        <v>2917</v>
      </c>
      <c r="F116" s="232" t="s">
        <v>2918</v>
      </c>
      <c r="G116" s="232" t="s">
        <v>2919</v>
      </c>
      <c r="H116" s="232"/>
      <c r="I116" s="290" t="s">
        <v>2920</v>
      </c>
      <c r="J116" s="292" t="s">
        <v>36</v>
      </c>
      <c r="K116" s="292"/>
      <c r="L116" s="292"/>
      <c r="M116" s="292" t="s">
        <v>4</v>
      </c>
      <c r="N116" s="232" t="s">
        <v>2930</v>
      </c>
      <c r="O116" s="232" t="s">
        <v>3105</v>
      </c>
      <c r="P116" s="232" t="s">
        <v>2922</v>
      </c>
      <c r="Q116" s="231"/>
      <c r="R116" s="231"/>
      <c r="S116" s="231"/>
      <c r="T116" s="219" t="s">
        <v>3323</v>
      </c>
    </row>
    <row r="117" spans="4:20" ht="27.6" hidden="1" x14ac:dyDescent="0.3">
      <c r="D117" s="226" t="s">
        <v>3421</v>
      </c>
      <c r="E117" s="228" t="s">
        <v>2273</v>
      </c>
      <c r="F117" s="219" t="s">
        <v>337</v>
      </c>
      <c r="G117" s="219" t="s">
        <v>338</v>
      </c>
      <c r="H117" s="219"/>
      <c r="I117" s="219" t="s">
        <v>339</v>
      </c>
      <c r="J117" s="219" t="s">
        <v>49</v>
      </c>
      <c r="K117" s="219"/>
      <c r="L117" s="219"/>
      <c r="M117" s="219" t="s">
        <v>4</v>
      </c>
      <c r="N117" s="219" t="s">
        <v>994</v>
      </c>
      <c r="O117" s="219" t="s">
        <v>3116</v>
      </c>
      <c r="P117" s="219" t="s">
        <v>3117</v>
      </c>
      <c r="Q117" s="219">
        <v>18</v>
      </c>
      <c r="R117" s="219">
        <v>14</v>
      </c>
      <c r="S117" s="219">
        <v>4</v>
      </c>
      <c r="T117" s="219" t="s">
        <v>3323</v>
      </c>
    </row>
    <row r="118" spans="4:20" ht="27.6" hidden="1" x14ac:dyDescent="0.3">
      <c r="D118" s="226" t="s">
        <v>3422</v>
      </c>
      <c r="E118" s="228" t="s">
        <v>2732</v>
      </c>
      <c r="F118" s="219" t="s">
        <v>671</v>
      </c>
      <c r="G118" s="219" t="s">
        <v>672</v>
      </c>
      <c r="H118" s="219"/>
      <c r="I118" s="219" t="s">
        <v>348</v>
      </c>
      <c r="J118" s="219" t="s">
        <v>49</v>
      </c>
      <c r="K118" s="219"/>
      <c r="L118" s="219"/>
      <c r="M118" s="219" t="s">
        <v>6</v>
      </c>
      <c r="N118" s="219" t="s">
        <v>1076</v>
      </c>
      <c r="O118" s="219" t="s">
        <v>3121</v>
      </c>
      <c r="P118" s="219" t="s">
        <v>349</v>
      </c>
      <c r="Q118" s="219">
        <v>6</v>
      </c>
      <c r="R118" s="219">
        <v>0</v>
      </c>
      <c r="S118" s="219">
        <v>6</v>
      </c>
      <c r="T118" s="219" t="s">
        <v>3323</v>
      </c>
    </row>
    <row r="119" spans="4:20" ht="27.6" hidden="1" x14ac:dyDescent="0.3">
      <c r="D119" s="226" t="s">
        <v>3423</v>
      </c>
      <c r="E119" s="228" t="s">
        <v>2738</v>
      </c>
      <c r="F119" s="219" t="s">
        <v>673</v>
      </c>
      <c r="G119" s="219" t="s">
        <v>674</v>
      </c>
      <c r="H119" s="219"/>
      <c r="I119" s="219" t="s">
        <v>675</v>
      </c>
      <c r="J119" s="219" t="s">
        <v>49</v>
      </c>
      <c r="K119" s="219"/>
      <c r="L119" s="219"/>
      <c r="M119" s="219" t="s">
        <v>7</v>
      </c>
      <c r="N119" s="219" t="s">
        <v>1077</v>
      </c>
      <c r="O119" s="219" t="s">
        <v>3122</v>
      </c>
      <c r="P119" s="219" t="s">
        <v>3123</v>
      </c>
      <c r="Q119" s="219">
        <v>21</v>
      </c>
      <c r="R119" s="219">
        <v>15</v>
      </c>
      <c r="S119" s="219">
        <v>6</v>
      </c>
      <c r="T119" s="219" t="s">
        <v>3323</v>
      </c>
    </row>
    <row r="120" spans="4:20" ht="27.6" hidden="1" x14ac:dyDescent="0.3">
      <c r="D120" s="226" t="s">
        <v>3424</v>
      </c>
      <c r="E120" s="228" t="s">
        <v>2645</v>
      </c>
      <c r="F120" s="219" t="s">
        <v>590</v>
      </c>
      <c r="G120" s="219" t="s">
        <v>591</v>
      </c>
      <c r="H120" s="219"/>
      <c r="I120" s="219" t="s">
        <v>592</v>
      </c>
      <c r="J120" s="219" t="s">
        <v>49</v>
      </c>
      <c r="K120" s="219"/>
      <c r="L120" s="219"/>
      <c r="M120" s="219" t="s">
        <v>3</v>
      </c>
      <c r="N120" s="219" t="s">
        <v>1058</v>
      </c>
      <c r="O120" s="219" t="s">
        <v>3120</v>
      </c>
      <c r="P120" s="219" t="s">
        <v>593</v>
      </c>
      <c r="Q120" s="219">
        <v>6</v>
      </c>
      <c r="R120" s="219">
        <v>0</v>
      </c>
      <c r="S120" s="219">
        <v>6</v>
      </c>
      <c r="T120" s="219" t="s">
        <v>3323</v>
      </c>
    </row>
    <row r="121" spans="4:20" ht="27.6" hidden="1" x14ac:dyDescent="0.3">
      <c r="D121" s="226" t="s">
        <v>3425</v>
      </c>
      <c r="E121" s="228" t="s">
        <v>2268</v>
      </c>
      <c r="F121" s="219" t="s">
        <v>333</v>
      </c>
      <c r="G121" s="219" t="s">
        <v>334</v>
      </c>
      <c r="H121" s="219"/>
      <c r="I121" s="219" t="s">
        <v>335</v>
      </c>
      <c r="J121" s="219" t="s">
        <v>49</v>
      </c>
      <c r="K121" s="219"/>
      <c r="L121" s="219"/>
      <c r="M121" s="219" t="s">
        <v>244</v>
      </c>
      <c r="N121" s="219" t="s">
        <v>993</v>
      </c>
      <c r="O121" s="219" t="s">
        <v>3114</v>
      </c>
      <c r="P121" s="219" t="s">
        <v>3115</v>
      </c>
      <c r="Q121" s="219">
        <v>8</v>
      </c>
      <c r="R121" s="219">
        <v>0</v>
      </c>
      <c r="S121" s="219">
        <v>8</v>
      </c>
      <c r="T121" s="219" t="s">
        <v>3323</v>
      </c>
    </row>
    <row r="122" spans="4:20" ht="27.6" hidden="1" x14ac:dyDescent="0.3">
      <c r="D122" s="226" t="s">
        <v>3426</v>
      </c>
      <c r="E122" s="228" t="s">
        <v>2278</v>
      </c>
      <c r="F122" s="219" t="s">
        <v>342</v>
      </c>
      <c r="G122" s="219" t="s">
        <v>343</v>
      </c>
      <c r="H122" s="219"/>
      <c r="I122" s="219" t="s">
        <v>344</v>
      </c>
      <c r="J122" s="230" t="s">
        <v>1687</v>
      </c>
      <c r="K122" s="230"/>
      <c r="L122" s="230"/>
      <c r="M122" s="230" t="s">
        <v>10</v>
      </c>
      <c r="N122" s="219" t="s">
        <v>995</v>
      </c>
      <c r="O122" s="219" t="s">
        <v>3118</v>
      </c>
      <c r="P122" s="219" t="s">
        <v>3119</v>
      </c>
      <c r="Q122" s="219">
        <v>18</v>
      </c>
      <c r="R122" s="219">
        <v>10</v>
      </c>
      <c r="S122" s="219">
        <v>8</v>
      </c>
      <c r="T122" s="219" t="s">
        <v>3323</v>
      </c>
    </row>
    <row r="123" spans="4:20" ht="27.6" hidden="1" x14ac:dyDescent="0.3">
      <c r="D123" s="226" t="s">
        <v>3427</v>
      </c>
      <c r="E123" s="228" t="s">
        <v>2680</v>
      </c>
      <c r="F123" s="219" t="s">
        <v>625</v>
      </c>
      <c r="G123" s="219" t="s">
        <v>626</v>
      </c>
      <c r="H123" s="219"/>
      <c r="I123" s="219" t="s">
        <v>627</v>
      </c>
      <c r="J123" s="219" t="s">
        <v>49</v>
      </c>
      <c r="K123" s="219"/>
      <c r="L123" s="219"/>
      <c r="M123" s="219" t="s">
        <v>5</v>
      </c>
      <c r="N123" s="219" t="s">
        <v>1065</v>
      </c>
      <c r="O123" s="219" t="s">
        <v>3124</v>
      </c>
      <c r="P123" s="219" t="s">
        <v>3125</v>
      </c>
      <c r="Q123" s="219">
        <v>8</v>
      </c>
      <c r="R123" s="219">
        <v>0</v>
      </c>
      <c r="S123" s="219">
        <v>8</v>
      </c>
      <c r="T123" s="219" t="s">
        <v>3323</v>
      </c>
    </row>
    <row r="124" spans="4:20" ht="27.6" hidden="1" x14ac:dyDescent="0.3">
      <c r="D124" s="226" t="s">
        <v>3428</v>
      </c>
      <c r="E124" s="228" t="s">
        <v>2727</v>
      </c>
      <c r="F124" s="219" t="s">
        <v>1119</v>
      </c>
      <c r="G124" s="219" t="s">
        <v>1118</v>
      </c>
      <c r="H124" s="219"/>
      <c r="I124" s="219" t="s">
        <v>1120</v>
      </c>
      <c r="J124" s="219" t="s">
        <v>49</v>
      </c>
      <c r="K124" s="219"/>
      <c r="L124" s="219"/>
      <c r="M124" s="219" t="s">
        <v>1</v>
      </c>
      <c r="N124" s="219" t="s">
        <v>1139</v>
      </c>
      <c r="O124" s="219" t="s">
        <v>3259</v>
      </c>
      <c r="P124" s="219" t="s">
        <v>3260</v>
      </c>
      <c r="Q124" s="219">
        <v>15</v>
      </c>
      <c r="R124" s="219">
        <v>15</v>
      </c>
      <c r="S124" s="219">
        <v>0</v>
      </c>
      <c r="T124" s="219" t="s">
        <v>3323</v>
      </c>
    </row>
    <row r="125" spans="4:20" ht="27.6" hidden="1" x14ac:dyDescent="0.3">
      <c r="D125" s="226" t="s">
        <v>3429</v>
      </c>
      <c r="E125" s="228" t="s">
        <v>2789</v>
      </c>
      <c r="F125" s="219" t="s">
        <v>707</v>
      </c>
      <c r="G125" s="219" t="s">
        <v>708</v>
      </c>
      <c r="H125" s="219"/>
      <c r="I125" s="219" t="s">
        <v>709</v>
      </c>
      <c r="J125" s="219" t="s">
        <v>51</v>
      </c>
      <c r="K125" s="219"/>
      <c r="L125" s="219"/>
      <c r="M125" s="219" t="s">
        <v>6</v>
      </c>
      <c r="N125" s="219" t="s">
        <v>1088</v>
      </c>
      <c r="O125" s="219" t="s">
        <v>3147</v>
      </c>
      <c r="P125" s="219" t="s">
        <v>710</v>
      </c>
      <c r="Q125" s="219">
        <v>8</v>
      </c>
      <c r="R125" s="219">
        <v>0</v>
      </c>
      <c r="S125" s="219">
        <v>8</v>
      </c>
      <c r="T125" s="219" t="s">
        <v>3323</v>
      </c>
    </row>
    <row r="126" spans="4:20" ht="27.6" hidden="1" x14ac:dyDescent="0.3">
      <c r="D126" s="226" t="s">
        <v>3430</v>
      </c>
      <c r="E126" s="228" t="s">
        <v>2589</v>
      </c>
      <c r="F126" s="219" t="s">
        <v>547</v>
      </c>
      <c r="G126" s="219" t="s">
        <v>548</v>
      </c>
      <c r="H126" s="219"/>
      <c r="I126" s="219" t="s">
        <v>549</v>
      </c>
      <c r="J126" s="219" t="s">
        <v>51</v>
      </c>
      <c r="K126" s="219"/>
      <c r="L126" s="219"/>
      <c r="M126" s="219" t="s">
        <v>5</v>
      </c>
      <c r="N126" s="219" t="s">
        <v>1047</v>
      </c>
      <c r="O126" s="219" t="s">
        <v>3141</v>
      </c>
      <c r="P126" s="219" t="s">
        <v>3142</v>
      </c>
      <c r="Q126" s="219">
        <v>8</v>
      </c>
      <c r="R126" s="219">
        <v>0</v>
      </c>
      <c r="S126" s="219">
        <v>8</v>
      </c>
      <c r="T126" s="219" t="s">
        <v>3323</v>
      </c>
    </row>
    <row r="127" spans="4:20" ht="27.6" hidden="1" x14ac:dyDescent="0.3">
      <c r="D127" s="226" t="s">
        <v>3431</v>
      </c>
      <c r="E127" s="228" t="s">
        <v>2891</v>
      </c>
      <c r="F127" s="219" t="s">
        <v>1163</v>
      </c>
      <c r="G127" s="219" t="s">
        <v>1162</v>
      </c>
      <c r="H127" s="219"/>
      <c r="I127" s="219" t="s">
        <v>1164</v>
      </c>
      <c r="J127" s="219" t="s">
        <v>51</v>
      </c>
      <c r="K127" s="219"/>
      <c r="L127" s="219"/>
      <c r="M127" s="219" t="s">
        <v>4</v>
      </c>
      <c r="N127" s="219" t="s">
        <v>1165</v>
      </c>
      <c r="O127" s="219" t="s">
        <v>3283</v>
      </c>
      <c r="P127" s="219" t="s">
        <v>3284</v>
      </c>
      <c r="Q127" s="219">
        <v>4</v>
      </c>
      <c r="R127" s="219">
        <v>0</v>
      </c>
      <c r="S127" s="219">
        <v>4</v>
      </c>
      <c r="T127" s="219" t="s">
        <v>3323</v>
      </c>
    </row>
    <row r="128" spans="4:20" ht="27.6" hidden="1" x14ac:dyDescent="0.3">
      <c r="D128" s="226" t="s">
        <v>3432</v>
      </c>
      <c r="E128" s="228" t="s">
        <v>2593</v>
      </c>
      <c r="F128" s="219" t="s">
        <v>551</v>
      </c>
      <c r="G128" s="219" t="s">
        <v>1794</v>
      </c>
      <c r="H128" s="219"/>
      <c r="I128" s="219" t="s">
        <v>1801</v>
      </c>
      <c r="J128" s="219" t="s">
        <v>51</v>
      </c>
      <c r="K128" s="219"/>
      <c r="L128" s="219"/>
      <c r="M128" s="219" t="s">
        <v>5</v>
      </c>
      <c r="N128" s="219" t="s">
        <v>1853</v>
      </c>
      <c r="O128" s="219" t="s">
        <v>3139</v>
      </c>
      <c r="P128" s="219" t="s">
        <v>3140</v>
      </c>
      <c r="Q128" s="219">
        <v>4</v>
      </c>
      <c r="R128" s="219">
        <v>4</v>
      </c>
      <c r="S128" s="219">
        <v>0</v>
      </c>
      <c r="T128" s="219" t="s">
        <v>3323</v>
      </c>
    </row>
    <row r="129" spans="4:20" ht="27.6" hidden="1" x14ac:dyDescent="0.3">
      <c r="D129" s="226" t="s">
        <v>3433</v>
      </c>
      <c r="E129" s="228" t="s">
        <v>2283</v>
      </c>
      <c r="F129" s="219" t="s">
        <v>346</v>
      </c>
      <c r="G129" s="219" t="s">
        <v>347</v>
      </c>
      <c r="H129" s="219"/>
      <c r="I129" s="219" t="s">
        <v>348</v>
      </c>
      <c r="J129" s="219" t="s">
        <v>51</v>
      </c>
      <c r="K129" s="219"/>
      <c r="L129" s="219"/>
      <c r="M129" s="219" t="s">
        <v>1</v>
      </c>
      <c r="N129" s="219" t="s">
        <v>996</v>
      </c>
      <c r="O129" s="219" t="s">
        <v>3126</v>
      </c>
      <c r="P129" s="219" t="s">
        <v>349</v>
      </c>
      <c r="Q129" s="219">
        <v>10</v>
      </c>
      <c r="R129" s="219">
        <v>0</v>
      </c>
      <c r="S129" s="219">
        <v>10</v>
      </c>
      <c r="T129" s="219" t="s">
        <v>3323</v>
      </c>
    </row>
    <row r="130" spans="4:20" ht="27.6" hidden="1" x14ac:dyDescent="0.3">
      <c r="D130" s="226" t="s">
        <v>3434</v>
      </c>
      <c r="E130" s="228" t="s">
        <v>2664</v>
      </c>
      <c r="F130" s="219" t="s">
        <v>606</v>
      </c>
      <c r="G130" s="219" t="s">
        <v>607</v>
      </c>
      <c r="H130" s="219"/>
      <c r="I130" s="219" t="s">
        <v>608</v>
      </c>
      <c r="J130" s="219" t="s">
        <v>51</v>
      </c>
      <c r="K130" s="219"/>
      <c r="L130" s="219"/>
      <c r="M130" s="219" t="s">
        <v>4</v>
      </c>
      <c r="N130" s="219" t="s">
        <v>1061</v>
      </c>
      <c r="O130" s="219" t="s">
        <v>3145</v>
      </c>
      <c r="P130" s="219" t="s">
        <v>3146</v>
      </c>
      <c r="Q130" s="219">
        <v>4</v>
      </c>
      <c r="R130" s="219">
        <v>0</v>
      </c>
      <c r="S130" s="219">
        <v>4</v>
      </c>
      <c r="T130" s="219" t="s">
        <v>3323</v>
      </c>
    </row>
    <row r="131" spans="4:20" ht="27.6" hidden="1" x14ac:dyDescent="0.3">
      <c r="D131" s="226" t="s">
        <v>3435</v>
      </c>
      <c r="E131" s="228" t="s">
        <v>2305</v>
      </c>
      <c r="F131" s="219" t="s">
        <v>362</v>
      </c>
      <c r="G131" s="219" t="s">
        <v>363</v>
      </c>
      <c r="H131" s="219"/>
      <c r="I131" s="219" t="s">
        <v>364</v>
      </c>
      <c r="J131" s="219" t="s">
        <v>51</v>
      </c>
      <c r="K131" s="219"/>
      <c r="L131" s="219"/>
      <c r="M131" s="219" t="s">
        <v>5</v>
      </c>
      <c r="N131" s="219" t="s">
        <v>1000</v>
      </c>
      <c r="O131" s="219" t="s">
        <v>3131</v>
      </c>
      <c r="P131" s="219" t="s">
        <v>3132</v>
      </c>
      <c r="Q131" s="219">
        <v>8</v>
      </c>
      <c r="R131" s="219">
        <v>0</v>
      </c>
      <c r="S131" s="219">
        <v>8</v>
      </c>
      <c r="T131" s="219" t="s">
        <v>3323</v>
      </c>
    </row>
    <row r="132" spans="4:20" ht="27.6" hidden="1" x14ac:dyDescent="0.3">
      <c r="D132" s="226" t="s">
        <v>3436</v>
      </c>
      <c r="E132" s="228" t="s">
        <v>2498</v>
      </c>
      <c r="F132" s="219" t="s">
        <v>484</v>
      </c>
      <c r="G132" s="219" t="s">
        <v>485</v>
      </c>
      <c r="H132" s="219"/>
      <c r="I132" s="219" t="s">
        <v>361</v>
      </c>
      <c r="J132" s="219" t="s">
        <v>451</v>
      </c>
      <c r="K132" s="219"/>
      <c r="L132" s="219"/>
      <c r="M132" s="219" t="s">
        <v>1</v>
      </c>
      <c r="N132" s="219" t="s">
        <v>1032</v>
      </c>
      <c r="O132" s="219" t="s">
        <v>3137</v>
      </c>
      <c r="P132" s="219" t="s">
        <v>3138</v>
      </c>
      <c r="Q132" s="219">
        <v>28</v>
      </c>
      <c r="R132" s="219">
        <v>15</v>
      </c>
      <c r="S132" s="219">
        <v>13</v>
      </c>
      <c r="T132" s="219" t="s">
        <v>3323</v>
      </c>
    </row>
    <row r="133" spans="4:20" ht="27.6" hidden="1" x14ac:dyDescent="0.3">
      <c r="D133" s="226" t="s">
        <v>3437</v>
      </c>
      <c r="E133" s="228" t="s">
        <v>2288</v>
      </c>
      <c r="F133" s="219" t="s">
        <v>352</v>
      </c>
      <c r="G133" s="219" t="s">
        <v>353</v>
      </c>
      <c r="H133" s="219"/>
      <c r="I133" s="219" t="s">
        <v>354</v>
      </c>
      <c r="J133" s="219" t="s">
        <v>51</v>
      </c>
      <c r="K133" s="219"/>
      <c r="L133" s="219"/>
      <c r="M133" s="219" t="s">
        <v>2</v>
      </c>
      <c r="N133" s="219" t="s">
        <v>997</v>
      </c>
      <c r="O133" s="219" t="s">
        <v>3133</v>
      </c>
      <c r="P133" s="219" t="s">
        <v>3134</v>
      </c>
      <c r="Q133" s="219">
        <v>10</v>
      </c>
      <c r="R133" s="219">
        <v>0</v>
      </c>
      <c r="S133" s="219">
        <v>10</v>
      </c>
      <c r="T133" s="219" t="s">
        <v>3323</v>
      </c>
    </row>
    <row r="134" spans="4:20" ht="27.6" hidden="1" x14ac:dyDescent="0.3">
      <c r="D134" s="226" t="s">
        <v>3438</v>
      </c>
      <c r="E134" s="228" t="s">
        <v>2300</v>
      </c>
      <c r="F134" s="219" t="s">
        <v>358</v>
      </c>
      <c r="G134" s="219" t="s">
        <v>359</v>
      </c>
      <c r="H134" s="219"/>
      <c r="I134" s="219" t="s">
        <v>360</v>
      </c>
      <c r="J134" s="219" t="s">
        <v>51</v>
      </c>
      <c r="K134" s="219"/>
      <c r="L134" s="219"/>
      <c r="M134" s="219" t="s">
        <v>4</v>
      </c>
      <c r="N134" s="219" t="s">
        <v>999</v>
      </c>
      <c r="O134" s="219" t="s">
        <v>3129</v>
      </c>
      <c r="P134" s="219" t="s">
        <v>3130</v>
      </c>
      <c r="Q134" s="219">
        <v>8</v>
      </c>
      <c r="R134" s="219">
        <v>0</v>
      </c>
      <c r="S134" s="219">
        <v>8</v>
      </c>
      <c r="T134" s="219" t="s">
        <v>3323</v>
      </c>
    </row>
    <row r="135" spans="4:20" ht="27.6" hidden="1" x14ac:dyDescent="0.3">
      <c r="D135" s="226" t="s">
        <v>3439</v>
      </c>
      <c r="E135" s="228" t="s">
        <v>2461</v>
      </c>
      <c r="F135" s="219" t="s">
        <v>448</v>
      </c>
      <c r="G135" s="219" t="s">
        <v>449</v>
      </c>
      <c r="H135" s="219"/>
      <c r="I135" s="219" t="s">
        <v>450</v>
      </c>
      <c r="J135" s="219" t="s">
        <v>451</v>
      </c>
      <c r="K135" s="219"/>
      <c r="L135" s="219"/>
      <c r="M135" s="219" t="s">
        <v>3</v>
      </c>
      <c r="N135" s="219" t="s">
        <v>1024</v>
      </c>
      <c r="O135" s="219" t="s">
        <v>3143</v>
      </c>
      <c r="P135" s="219" t="s">
        <v>3144</v>
      </c>
      <c r="Q135" s="219">
        <v>8</v>
      </c>
      <c r="R135" s="219">
        <v>0</v>
      </c>
      <c r="S135" s="219">
        <v>8</v>
      </c>
      <c r="T135" s="219" t="s">
        <v>3323</v>
      </c>
    </row>
    <row r="136" spans="4:20" ht="27.6" hidden="1" x14ac:dyDescent="0.3">
      <c r="D136" s="226" t="s">
        <v>3440</v>
      </c>
      <c r="E136" s="228" t="s">
        <v>2292</v>
      </c>
      <c r="F136" s="219" t="s">
        <v>355</v>
      </c>
      <c r="G136" s="219" t="s">
        <v>356</v>
      </c>
      <c r="H136" s="219"/>
      <c r="I136" s="219" t="s">
        <v>158</v>
      </c>
      <c r="J136" s="219" t="s">
        <v>51</v>
      </c>
      <c r="K136" s="219"/>
      <c r="L136" s="219"/>
      <c r="M136" s="219" t="s">
        <v>3</v>
      </c>
      <c r="N136" s="219" t="s">
        <v>998</v>
      </c>
      <c r="O136" s="219" t="s">
        <v>3135</v>
      </c>
      <c r="P136" s="219" t="s">
        <v>3136</v>
      </c>
      <c r="Q136" s="219">
        <v>9</v>
      </c>
      <c r="R136" s="219">
        <v>0</v>
      </c>
      <c r="S136" s="219">
        <v>9</v>
      </c>
      <c r="T136" s="219" t="s">
        <v>3323</v>
      </c>
    </row>
    <row r="137" spans="4:20" ht="27.6" hidden="1" x14ac:dyDescent="0.3">
      <c r="D137" s="226" t="s">
        <v>3441</v>
      </c>
      <c r="E137" s="228" t="s">
        <v>2822</v>
      </c>
      <c r="F137" s="219" t="s">
        <v>728</v>
      </c>
      <c r="G137" s="219" t="s">
        <v>729</v>
      </c>
      <c r="H137" s="219"/>
      <c r="I137" s="219" t="s">
        <v>730</v>
      </c>
      <c r="J137" s="219" t="s">
        <v>51</v>
      </c>
      <c r="K137" s="219"/>
      <c r="L137" s="219"/>
      <c r="M137" s="219" t="s">
        <v>6</v>
      </c>
      <c r="N137" s="219" t="s">
        <v>1094</v>
      </c>
      <c r="O137" s="219" t="s">
        <v>3127</v>
      </c>
      <c r="P137" s="219" t="s">
        <v>3128</v>
      </c>
      <c r="Q137" s="219">
        <v>9</v>
      </c>
      <c r="R137" s="219">
        <v>0</v>
      </c>
      <c r="S137" s="219">
        <v>9</v>
      </c>
      <c r="T137" s="219" t="s">
        <v>3323</v>
      </c>
    </row>
    <row r="138" spans="4:20" ht="27.6" hidden="1" x14ac:dyDescent="0.3">
      <c r="D138" s="226" t="s">
        <v>3442</v>
      </c>
      <c r="E138" s="228" t="s">
        <v>2311</v>
      </c>
      <c r="F138" s="219" t="s">
        <v>1784</v>
      </c>
      <c r="G138" s="219" t="s">
        <v>1790</v>
      </c>
      <c r="H138" s="219"/>
      <c r="I138" s="219" t="s">
        <v>1797</v>
      </c>
      <c r="J138" s="219" t="s">
        <v>72</v>
      </c>
      <c r="K138" s="219"/>
      <c r="L138" s="219"/>
      <c r="M138" s="219" t="s">
        <v>1</v>
      </c>
      <c r="N138" s="219" t="s">
        <v>1849</v>
      </c>
      <c r="O138" s="219" t="s">
        <v>3148</v>
      </c>
      <c r="P138" s="219" t="s">
        <v>3149</v>
      </c>
      <c r="Q138" s="219">
        <v>14</v>
      </c>
      <c r="R138" s="219">
        <v>14</v>
      </c>
      <c r="S138" s="219">
        <v>0</v>
      </c>
      <c r="T138" s="219" t="s">
        <v>3323</v>
      </c>
    </row>
    <row r="139" spans="4:20" ht="27.6" hidden="1" x14ac:dyDescent="0.3">
      <c r="D139" s="226" t="s">
        <v>3443</v>
      </c>
      <c r="E139" s="228" t="s">
        <v>2317</v>
      </c>
      <c r="F139" s="219" t="s">
        <v>1785</v>
      </c>
      <c r="G139" s="219" t="s">
        <v>1791</v>
      </c>
      <c r="H139" s="219"/>
      <c r="I139" s="219" t="s">
        <v>1798</v>
      </c>
      <c r="J139" s="219" t="s">
        <v>48</v>
      </c>
      <c r="K139" s="219"/>
      <c r="L139" s="219"/>
      <c r="M139" s="219" t="s">
        <v>1</v>
      </c>
      <c r="N139" s="219" t="s">
        <v>1850</v>
      </c>
      <c r="O139" s="219" t="s">
        <v>3150</v>
      </c>
      <c r="P139" s="219" t="s">
        <v>1804</v>
      </c>
      <c r="Q139" s="219">
        <v>3</v>
      </c>
      <c r="R139" s="219">
        <v>0</v>
      </c>
      <c r="S139" s="219">
        <v>3</v>
      </c>
      <c r="T139" s="219" t="s">
        <v>3323</v>
      </c>
    </row>
    <row r="140" spans="4:20" ht="27.6" hidden="1" x14ac:dyDescent="0.3">
      <c r="D140" s="226" t="s">
        <v>3444</v>
      </c>
      <c r="E140" s="228" t="s">
        <v>2334</v>
      </c>
      <c r="F140" s="219" t="s">
        <v>376</v>
      </c>
      <c r="G140" s="219" t="s">
        <v>377</v>
      </c>
      <c r="H140" s="219"/>
      <c r="I140" s="219" t="s">
        <v>1611</v>
      </c>
      <c r="J140" s="219" t="s">
        <v>48</v>
      </c>
      <c r="K140" s="219"/>
      <c r="L140" s="219"/>
      <c r="M140" s="219" t="s">
        <v>5</v>
      </c>
      <c r="N140" s="219" t="s">
        <v>1003</v>
      </c>
      <c r="O140" s="219" t="s">
        <v>3174</v>
      </c>
      <c r="P140" s="219" t="s">
        <v>3175</v>
      </c>
      <c r="Q140" s="219">
        <v>24</v>
      </c>
      <c r="R140" s="219">
        <v>15</v>
      </c>
      <c r="S140" s="219">
        <v>9</v>
      </c>
      <c r="T140" s="219" t="s">
        <v>3323</v>
      </c>
    </row>
    <row r="141" spans="4:20" ht="27.6" hidden="1" x14ac:dyDescent="0.3">
      <c r="D141" s="226" t="s">
        <v>3445</v>
      </c>
      <c r="E141" s="228" t="s">
        <v>2829</v>
      </c>
      <c r="F141" s="219" t="s">
        <v>736</v>
      </c>
      <c r="G141" s="219" t="s">
        <v>737</v>
      </c>
      <c r="H141" s="219"/>
      <c r="I141" s="219" t="s">
        <v>738</v>
      </c>
      <c r="J141" s="219" t="s">
        <v>46</v>
      </c>
      <c r="K141" s="219"/>
      <c r="L141" s="219"/>
      <c r="M141" s="219" t="s">
        <v>4</v>
      </c>
      <c r="N141" s="219" t="s">
        <v>1096</v>
      </c>
      <c r="O141" s="219" t="s">
        <v>3277</v>
      </c>
      <c r="P141" s="219" t="s">
        <v>2187</v>
      </c>
      <c r="Q141" s="219">
        <v>4</v>
      </c>
      <c r="R141" s="219">
        <v>0</v>
      </c>
      <c r="S141" s="219">
        <v>4</v>
      </c>
      <c r="T141" s="219" t="s">
        <v>3323</v>
      </c>
    </row>
    <row r="142" spans="4:20" ht="27.6" hidden="1" x14ac:dyDescent="0.3">
      <c r="D142" s="226" t="s">
        <v>3446</v>
      </c>
      <c r="E142" s="228" t="s">
        <v>2320</v>
      </c>
      <c r="F142" s="219" t="s">
        <v>367</v>
      </c>
      <c r="G142" s="219" t="s">
        <v>368</v>
      </c>
      <c r="H142" s="219"/>
      <c r="I142" s="219" t="s">
        <v>804</v>
      </c>
      <c r="J142" s="219" t="s">
        <v>48</v>
      </c>
      <c r="K142" s="219"/>
      <c r="L142" s="219"/>
      <c r="M142" s="219" t="s">
        <v>1</v>
      </c>
      <c r="N142" s="219" t="s">
        <v>1001</v>
      </c>
      <c r="O142" s="219" t="s">
        <v>3151</v>
      </c>
      <c r="P142" s="219" t="s">
        <v>3152</v>
      </c>
      <c r="Q142" s="219">
        <v>6</v>
      </c>
      <c r="R142" s="219">
        <v>0</v>
      </c>
      <c r="S142" s="219">
        <v>6</v>
      </c>
      <c r="T142" s="219" t="s">
        <v>3323</v>
      </c>
    </row>
    <row r="143" spans="4:20" ht="27.6" hidden="1" x14ac:dyDescent="0.3">
      <c r="D143" s="226" t="s">
        <v>3447</v>
      </c>
      <c r="E143" s="228" t="s">
        <v>2508</v>
      </c>
      <c r="F143" s="219" t="s">
        <v>491</v>
      </c>
      <c r="G143" s="219" t="s">
        <v>492</v>
      </c>
      <c r="H143" s="219"/>
      <c r="I143" s="219" t="s">
        <v>806</v>
      </c>
      <c r="J143" s="219" t="s">
        <v>48</v>
      </c>
      <c r="K143" s="219"/>
      <c r="L143" s="219"/>
      <c r="M143" s="219" t="s">
        <v>2</v>
      </c>
      <c r="N143" s="219" t="s">
        <v>1034</v>
      </c>
      <c r="O143" s="219" t="s">
        <v>3160</v>
      </c>
      <c r="P143" s="219" t="s">
        <v>3161</v>
      </c>
      <c r="Q143" s="219">
        <v>24</v>
      </c>
      <c r="R143" s="219">
        <v>15</v>
      </c>
      <c r="S143" s="219">
        <v>9</v>
      </c>
      <c r="T143" s="219" t="s">
        <v>3323</v>
      </c>
    </row>
    <row r="144" spans="4:20" ht="27.6" hidden="1" x14ac:dyDescent="0.3">
      <c r="D144" s="226" t="s">
        <v>3448</v>
      </c>
      <c r="E144" s="228" t="s">
        <v>2517</v>
      </c>
      <c r="F144" s="219" t="s">
        <v>496</v>
      </c>
      <c r="G144" s="219" t="s">
        <v>497</v>
      </c>
      <c r="H144" s="219"/>
      <c r="I144" s="219" t="s">
        <v>807</v>
      </c>
      <c r="J144" s="219" t="s">
        <v>48</v>
      </c>
      <c r="K144" s="219"/>
      <c r="L144" s="219"/>
      <c r="M144" s="219" t="s">
        <v>2</v>
      </c>
      <c r="N144" s="219" t="s">
        <v>1036</v>
      </c>
      <c r="O144" s="219" t="s">
        <v>3162</v>
      </c>
      <c r="P144" s="219" t="s">
        <v>816</v>
      </c>
      <c r="Q144" s="219">
        <v>10</v>
      </c>
      <c r="R144" s="219">
        <v>0</v>
      </c>
      <c r="S144" s="219">
        <v>10</v>
      </c>
      <c r="T144" s="219" t="s">
        <v>3323</v>
      </c>
    </row>
    <row r="145" spans="4:20" ht="27.6" hidden="1" x14ac:dyDescent="0.3">
      <c r="D145" s="226" t="s">
        <v>3449</v>
      </c>
      <c r="E145" s="228" t="s">
        <v>2803</v>
      </c>
      <c r="F145" s="219" t="s">
        <v>715</v>
      </c>
      <c r="G145" s="219" t="s">
        <v>716</v>
      </c>
      <c r="H145" s="219"/>
      <c r="I145" s="219" t="s">
        <v>717</v>
      </c>
      <c r="J145" s="219" t="s">
        <v>48</v>
      </c>
      <c r="K145" s="219"/>
      <c r="L145" s="219"/>
      <c r="M145" s="219" t="s">
        <v>2</v>
      </c>
      <c r="N145" s="219" t="s">
        <v>1091</v>
      </c>
      <c r="O145" s="219" t="s">
        <v>3170</v>
      </c>
      <c r="P145" s="219" t="s">
        <v>3171</v>
      </c>
      <c r="Q145" s="219">
        <v>6</v>
      </c>
      <c r="R145" s="219">
        <v>0</v>
      </c>
      <c r="S145" s="219">
        <v>6</v>
      </c>
      <c r="T145" s="219" t="s">
        <v>3323</v>
      </c>
    </row>
    <row r="146" spans="4:20" ht="27.6" hidden="1" x14ac:dyDescent="0.3">
      <c r="D146" s="226" t="s">
        <v>3450</v>
      </c>
      <c r="E146" s="228" t="s">
        <v>2865</v>
      </c>
      <c r="F146" s="219" t="s">
        <v>747</v>
      </c>
      <c r="G146" s="219" t="s">
        <v>748</v>
      </c>
      <c r="H146" s="219"/>
      <c r="I146" s="219" t="s">
        <v>749</v>
      </c>
      <c r="J146" s="219" t="s">
        <v>48</v>
      </c>
      <c r="K146" s="219"/>
      <c r="L146" s="219"/>
      <c r="M146" s="219" t="s">
        <v>7</v>
      </c>
      <c r="N146" s="219" t="s">
        <v>1100</v>
      </c>
      <c r="O146" s="219" t="s">
        <v>3159</v>
      </c>
      <c r="P146" s="219" t="s">
        <v>513</v>
      </c>
      <c r="Q146" s="219">
        <v>9</v>
      </c>
      <c r="R146" s="219">
        <v>0</v>
      </c>
      <c r="S146" s="219">
        <v>9</v>
      </c>
      <c r="T146" s="219" t="s">
        <v>3323</v>
      </c>
    </row>
    <row r="147" spans="4:20" ht="27.6" hidden="1" x14ac:dyDescent="0.3">
      <c r="D147" s="226" t="s">
        <v>3451</v>
      </c>
      <c r="E147" s="228" t="s">
        <v>2324</v>
      </c>
      <c r="F147" s="219" t="s">
        <v>370</v>
      </c>
      <c r="G147" s="219" t="s">
        <v>371</v>
      </c>
      <c r="H147" s="219"/>
      <c r="I147" s="219" t="s">
        <v>1917</v>
      </c>
      <c r="J147" s="219" t="s">
        <v>48</v>
      </c>
      <c r="K147" s="219"/>
      <c r="L147" s="219"/>
      <c r="M147" s="219" t="s">
        <v>3</v>
      </c>
      <c r="N147" s="219" t="s">
        <v>1002</v>
      </c>
      <c r="O147" s="219" t="s">
        <v>3278</v>
      </c>
      <c r="P147" s="219" t="s">
        <v>3279</v>
      </c>
      <c r="Q147" s="219">
        <v>8</v>
      </c>
      <c r="R147" s="219">
        <v>0</v>
      </c>
      <c r="S147" s="219">
        <v>8</v>
      </c>
      <c r="T147" s="219" t="s">
        <v>3323</v>
      </c>
    </row>
    <row r="148" spans="4:20" ht="27.6" hidden="1" x14ac:dyDescent="0.3">
      <c r="D148" s="226" t="s">
        <v>3452</v>
      </c>
      <c r="E148" s="228" t="s">
        <v>2483</v>
      </c>
      <c r="F148" s="219" t="s">
        <v>473</v>
      </c>
      <c r="G148" s="219" t="s">
        <v>474</v>
      </c>
      <c r="H148" s="219"/>
      <c r="I148" s="219" t="s">
        <v>475</v>
      </c>
      <c r="J148" s="219" t="s">
        <v>48</v>
      </c>
      <c r="K148" s="219"/>
      <c r="L148" s="219"/>
      <c r="M148" s="219" t="s">
        <v>7</v>
      </c>
      <c r="N148" s="219" t="s">
        <v>1030</v>
      </c>
      <c r="O148" s="219" t="s">
        <v>3157</v>
      </c>
      <c r="P148" s="219" t="s">
        <v>3158</v>
      </c>
      <c r="Q148" s="219">
        <v>10</v>
      </c>
      <c r="R148" s="219">
        <v>0</v>
      </c>
      <c r="S148" s="219">
        <v>10</v>
      </c>
      <c r="T148" s="219" t="s">
        <v>3323</v>
      </c>
    </row>
    <row r="149" spans="4:20" ht="27.6" hidden="1" x14ac:dyDescent="0.3">
      <c r="D149" s="226" t="s">
        <v>3453</v>
      </c>
      <c r="E149" s="228" t="s">
        <v>2882</v>
      </c>
      <c r="F149" s="219" t="s">
        <v>894</v>
      </c>
      <c r="G149" s="219" t="s">
        <v>893</v>
      </c>
      <c r="H149" s="219"/>
      <c r="I149" s="219" t="s">
        <v>895</v>
      </c>
      <c r="J149" s="219" t="s">
        <v>46</v>
      </c>
      <c r="K149" s="219"/>
      <c r="L149" s="219"/>
      <c r="M149" s="219" t="s">
        <v>4</v>
      </c>
      <c r="N149" s="219" t="s">
        <v>1103</v>
      </c>
      <c r="O149" s="219" t="s">
        <v>3280</v>
      </c>
      <c r="P149" s="219" t="s">
        <v>3281</v>
      </c>
      <c r="Q149" s="219">
        <v>15</v>
      </c>
      <c r="R149" s="219">
        <v>15</v>
      </c>
      <c r="S149" s="219">
        <v>0</v>
      </c>
      <c r="T149" s="219" t="s">
        <v>3323</v>
      </c>
    </row>
    <row r="150" spans="4:20" ht="27.6" hidden="1" x14ac:dyDescent="0.3">
      <c r="D150" s="226" t="s">
        <v>3454</v>
      </c>
      <c r="E150" s="228" t="s">
        <v>2798</v>
      </c>
      <c r="F150" s="219" t="s">
        <v>713</v>
      </c>
      <c r="G150" s="219" t="s">
        <v>714</v>
      </c>
      <c r="H150" s="219"/>
      <c r="I150" s="219" t="s">
        <v>809</v>
      </c>
      <c r="J150" s="219" t="s">
        <v>48</v>
      </c>
      <c r="K150" s="219"/>
      <c r="L150" s="219"/>
      <c r="M150" s="219" t="s">
        <v>4</v>
      </c>
      <c r="N150" s="219" t="s">
        <v>1090</v>
      </c>
      <c r="O150" s="219" t="s">
        <v>3172</v>
      </c>
      <c r="P150" s="219" t="s">
        <v>3173</v>
      </c>
      <c r="Q150" s="219">
        <v>5</v>
      </c>
      <c r="R150" s="219">
        <v>0</v>
      </c>
      <c r="S150" s="219">
        <v>5</v>
      </c>
      <c r="T150" s="219" t="s">
        <v>3323</v>
      </c>
    </row>
    <row r="151" spans="4:20" ht="27.6" hidden="1" x14ac:dyDescent="0.3">
      <c r="D151" s="226" t="s">
        <v>3455</v>
      </c>
      <c r="E151" s="228" t="s">
        <v>2743</v>
      </c>
      <c r="F151" s="219" t="s">
        <v>677</v>
      </c>
      <c r="G151" s="219" t="s">
        <v>678</v>
      </c>
      <c r="H151" s="219"/>
      <c r="I151" s="219" t="s">
        <v>679</v>
      </c>
      <c r="J151" s="219" t="s">
        <v>46</v>
      </c>
      <c r="K151" s="219"/>
      <c r="L151" s="219"/>
      <c r="M151" s="219" t="s">
        <v>1</v>
      </c>
      <c r="N151" s="219" t="s">
        <v>1078</v>
      </c>
      <c r="O151" s="219" t="s">
        <v>3261</v>
      </c>
      <c r="P151" s="219" t="s">
        <v>680</v>
      </c>
      <c r="Q151" s="219">
        <v>8</v>
      </c>
      <c r="R151" s="219">
        <v>0</v>
      </c>
      <c r="S151" s="219">
        <v>8</v>
      </c>
      <c r="T151" s="219" t="s">
        <v>3323</v>
      </c>
    </row>
    <row r="152" spans="4:20" ht="27.6" hidden="1" x14ac:dyDescent="0.3">
      <c r="D152" s="226" t="s">
        <v>3456</v>
      </c>
      <c r="E152" s="228" t="s">
        <v>2572</v>
      </c>
      <c r="F152" s="219" t="s">
        <v>536</v>
      </c>
      <c r="G152" s="219" t="s">
        <v>537</v>
      </c>
      <c r="H152" s="219"/>
      <c r="I152" s="219" t="s">
        <v>538</v>
      </c>
      <c r="J152" s="219" t="s">
        <v>46</v>
      </c>
      <c r="K152" s="219"/>
      <c r="L152" s="219"/>
      <c r="M152" s="219" t="s">
        <v>3</v>
      </c>
      <c r="N152" s="219" t="s">
        <v>1044</v>
      </c>
      <c r="O152" s="219" t="s">
        <v>3163</v>
      </c>
      <c r="P152" s="219" t="s">
        <v>539</v>
      </c>
      <c r="Q152" s="219">
        <v>1</v>
      </c>
      <c r="R152" s="219">
        <v>0</v>
      </c>
      <c r="S152" s="219">
        <v>1</v>
      </c>
      <c r="T152" s="219" t="s">
        <v>3323</v>
      </c>
    </row>
    <row r="153" spans="4:20" ht="27.6" hidden="1" x14ac:dyDescent="0.3">
      <c r="D153" s="226" t="s">
        <v>3457</v>
      </c>
      <c r="E153" s="228" t="s">
        <v>2624</v>
      </c>
      <c r="F153" s="219" t="s">
        <v>575</v>
      </c>
      <c r="G153" s="219" t="s">
        <v>576</v>
      </c>
      <c r="H153" s="219"/>
      <c r="I153" s="219" t="s">
        <v>808</v>
      </c>
      <c r="J153" s="219" t="s">
        <v>48</v>
      </c>
      <c r="K153" s="219"/>
      <c r="L153" s="219"/>
      <c r="M153" s="219" t="s">
        <v>3</v>
      </c>
      <c r="N153" s="219" t="s">
        <v>1053</v>
      </c>
      <c r="O153" s="219" t="s">
        <v>3165</v>
      </c>
      <c r="P153" s="219" t="s">
        <v>3166</v>
      </c>
      <c r="Q153" s="219">
        <v>7</v>
      </c>
      <c r="R153" s="219">
        <v>0</v>
      </c>
      <c r="S153" s="219">
        <v>7</v>
      </c>
      <c r="T153" s="219" t="s">
        <v>3323</v>
      </c>
    </row>
    <row r="154" spans="4:20" ht="27.6" hidden="1" x14ac:dyDescent="0.3">
      <c r="D154" s="226" t="s">
        <v>3458</v>
      </c>
      <c r="E154" s="228" t="s">
        <v>2329</v>
      </c>
      <c r="F154" s="219" t="s">
        <v>1786</v>
      </c>
      <c r="G154" s="219" t="s">
        <v>1792</v>
      </c>
      <c r="H154" s="219"/>
      <c r="I154" s="219" t="s">
        <v>1799</v>
      </c>
      <c r="J154" s="219" t="s">
        <v>48</v>
      </c>
      <c r="K154" s="219"/>
      <c r="L154" s="219"/>
      <c r="M154" s="219" t="s">
        <v>7</v>
      </c>
      <c r="N154" s="219" t="s">
        <v>1851</v>
      </c>
      <c r="O154" s="219" t="s">
        <v>3155</v>
      </c>
      <c r="P154" s="219" t="s">
        <v>3156</v>
      </c>
      <c r="Q154" s="219">
        <v>20</v>
      </c>
      <c r="R154" s="219">
        <v>20</v>
      </c>
      <c r="S154" s="219">
        <v>0</v>
      </c>
      <c r="T154" s="219" t="s">
        <v>3323</v>
      </c>
    </row>
    <row r="155" spans="4:20" ht="27.6" hidden="1" x14ac:dyDescent="0.3">
      <c r="D155" s="226" t="s">
        <v>3459</v>
      </c>
      <c r="E155" s="228" t="s">
        <v>2337</v>
      </c>
      <c r="F155" s="219" t="s">
        <v>378</v>
      </c>
      <c r="G155" s="219" t="s">
        <v>379</v>
      </c>
      <c r="H155" s="219"/>
      <c r="I155" s="219" t="s">
        <v>805</v>
      </c>
      <c r="J155" s="219" t="s">
        <v>48</v>
      </c>
      <c r="K155" s="219"/>
      <c r="L155" s="219"/>
      <c r="M155" s="219" t="s">
        <v>6</v>
      </c>
      <c r="N155" s="219" t="s">
        <v>1004</v>
      </c>
      <c r="O155" s="219" t="s">
        <v>3153</v>
      </c>
      <c r="P155" s="219" t="s">
        <v>3154</v>
      </c>
      <c r="Q155" s="219">
        <v>7</v>
      </c>
      <c r="R155" s="219">
        <v>0</v>
      </c>
      <c r="S155" s="219">
        <v>7</v>
      </c>
      <c r="T155" s="219" t="s">
        <v>3323</v>
      </c>
    </row>
    <row r="156" spans="4:20" ht="27.6" hidden="1" x14ac:dyDescent="0.3">
      <c r="D156" s="226" t="s">
        <v>3460</v>
      </c>
      <c r="E156" s="228" t="s">
        <v>2618</v>
      </c>
      <c r="F156" s="219" t="s">
        <v>573</v>
      </c>
      <c r="G156" s="219" t="s">
        <v>574</v>
      </c>
      <c r="H156" s="219"/>
      <c r="I156" s="219" t="s">
        <v>1609</v>
      </c>
      <c r="J156" s="219" t="s">
        <v>48</v>
      </c>
      <c r="K156" s="219"/>
      <c r="L156" s="219"/>
      <c r="M156" s="219" t="s">
        <v>4</v>
      </c>
      <c r="N156" s="219" t="s">
        <v>1052</v>
      </c>
      <c r="O156" s="219" t="s">
        <v>3167</v>
      </c>
      <c r="P156" s="219" t="s">
        <v>3168</v>
      </c>
      <c r="Q156" s="219">
        <v>10</v>
      </c>
      <c r="R156" s="219">
        <v>0</v>
      </c>
      <c r="S156" s="219">
        <v>10</v>
      </c>
      <c r="T156" s="219" t="s">
        <v>3323</v>
      </c>
    </row>
    <row r="157" spans="4:20" ht="27.6" hidden="1" x14ac:dyDescent="0.3">
      <c r="D157" s="226" t="s">
        <v>3461</v>
      </c>
      <c r="E157" s="228" t="s">
        <v>2605</v>
      </c>
      <c r="F157" s="219" t="s">
        <v>558</v>
      </c>
      <c r="G157" s="219" t="s">
        <v>559</v>
      </c>
      <c r="H157" s="219"/>
      <c r="I157" s="219" t="s">
        <v>560</v>
      </c>
      <c r="J157" s="219" t="s">
        <v>46</v>
      </c>
      <c r="K157" s="219"/>
      <c r="L157" s="219"/>
      <c r="M157" s="219" t="s">
        <v>2</v>
      </c>
      <c r="N157" s="219" t="s">
        <v>1049</v>
      </c>
      <c r="O157" s="219" t="s">
        <v>3169</v>
      </c>
      <c r="P157" s="219" t="s">
        <v>562</v>
      </c>
      <c r="Q157" s="219">
        <v>24</v>
      </c>
      <c r="R157" s="219">
        <v>15</v>
      </c>
      <c r="S157" s="219">
        <v>9</v>
      </c>
      <c r="T157" s="219" t="s">
        <v>3323</v>
      </c>
    </row>
    <row r="158" spans="4:20" ht="27.6" hidden="1" x14ac:dyDescent="0.3">
      <c r="D158" s="226" t="s">
        <v>3462</v>
      </c>
      <c r="E158" s="228" t="s">
        <v>2455</v>
      </c>
      <c r="F158" s="219" t="s">
        <v>444</v>
      </c>
      <c r="G158" s="219" t="s">
        <v>445</v>
      </c>
      <c r="H158" s="219"/>
      <c r="I158" s="219" t="s">
        <v>446</v>
      </c>
      <c r="J158" s="219" t="s">
        <v>48</v>
      </c>
      <c r="K158" s="219"/>
      <c r="L158" s="219"/>
      <c r="M158" s="219" t="s">
        <v>2</v>
      </c>
      <c r="N158" s="219" t="s">
        <v>1023</v>
      </c>
      <c r="O158" s="219" t="s">
        <v>3164</v>
      </c>
      <c r="P158" s="219" t="s">
        <v>447</v>
      </c>
      <c r="Q158" s="219">
        <v>15</v>
      </c>
      <c r="R158" s="219">
        <v>15</v>
      </c>
      <c r="S158" s="219">
        <v>0</v>
      </c>
      <c r="T158" s="219" t="s">
        <v>3323</v>
      </c>
    </row>
    <row r="159" spans="4:20" ht="27.6" hidden="1" x14ac:dyDescent="0.3">
      <c r="D159" s="226" t="s">
        <v>3463</v>
      </c>
      <c r="E159" s="228" t="s">
        <v>2654</v>
      </c>
      <c r="F159" s="219" t="s">
        <v>1613</v>
      </c>
      <c r="G159" s="219" t="s">
        <v>1612</v>
      </c>
      <c r="H159" s="219"/>
      <c r="I159" s="219" t="s">
        <v>1614</v>
      </c>
      <c r="J159" s="219" t="s">
        <v>61</v>
      </c>
      <c r="K159" s="219"/>
      <c r="L159" s="219"/>
      <c r="M159" s="219" t="s">
        <v>2</v>
      </c>
      <c r="N159" s="219" t="s">
        <v>1669</v>
      </c>
      <c r="O159" s="219" t="s">
        <v>3177</v>
      </c>
      <c r="P159" s="219" t="s">
        <v>1615</v>
      </c>
      <c r="Q159" s="219">
        <v>9</v>
      </c>
      <c r="R159" s="219">
        <v>9</v>
      </c>
      <c r="S159" s="219">
        <v>0</v>
      </c>
      <c r="T159" s="219" t="s">
        <v>3323</v>
      </c>
    </row>
    <row r="160" spans="4:20" ht="27.6" hidden="1" x14ac:dyDescent="0.3">
      <c r="D160" s="226" t="s">
        <v>3464</v>
      </c>
      <c r="E160" s="228" t="s">
        <v>2769</v>
      </c>
      <c r="F160" s="219" t="s">
        <v>690</v>
      </c>
      <c r="G160" s="219" t="s">
        <v>691</v>
      </c>
      <c r="H160" s="219"/>
      <c r="I160" s="219" t="s">
        <v>692</v>
      </c>
      <c r="J160" s="219" t="s">
        <v>61</v>
      </c>
      <c r="K160" s="219"/>
      <c r="L160" s="219"/>
      <c r="M160" s="219" t="s">
        <v>3</v>
      </c>
      <c r="N160" s="219" t="s">
        <v>1083</v>
      </c>
      <c r="O160" s="219" t="s">
        <v>3178</v>
      </c>
      <c r="P160" s="219" t="s">
        <v>3179</v>
      </c>
      <c r="Q160" s="219">
        <v>13</v>
      </c>
      <c r="R160" s="219">
        <v>13</v>
      </c>
      <c r="S160" s="219">
        <v>0</v>
      </c>
      <c r="T160" s="219" t="s">
        <v>3323</v>
      </c>
    </row>
    <row r="161" spans="4:20" ht="27.6" hidden="1" x14ac:dyDescent="0.3">
      <c r="D161" s="226" t="s">
        <v>3465</v>
      </c>
      <c r="E161" s="228" t="s">
        <v>2340</v>
      </c>
      <c r="F161" s="219" t="s">
        <v>381</v>
      </c>
      <c r="G161" s="219" t="s">
        <v>382</v>
      </c>
      <c r="H161" s="219"/>
      <c r="I161" s="219" t="s">
        <v>383</v>
      </c>
      <c r="J161" s="219" t="s">
        <v>61</v>
      </c>
      <c r="K161" s="219"/>
      <c r="L161" s="219"/>
      <c r="M161" s="219" t="s">
        <v>2</v>
      </c>
      <c r="N161" s="219" t="s">
        <v>1005</v>
      </c>
      <c r="O161" s="219" t="s">
        <v>3176</v>
      </c>
      <c r="P161" s="219" t="s">
        <v>384</v>
      </c>
      <c r="Q161" s="219">
        <v>5</v>
      </c>
      <c r="R161" s="219">
        <v>0</v>
      </c>
      <c r="S161" s="219">
        <v>5</v>
      </c>
      <c r="T161" s="219" t="s">
        <v>3323</v>
      </c>
    </row>
    <row r="162" spans="4:20" ht="27.6" hidden="1" x14ac:dyDescent="0.3">
      <c r="D162" s="226" t="s">
        <v>3466</v>
      </c>
      <c r="E162" s="228" t="s">
        <v>2354</v>
      </c>
      <c r="F162" s="219" t="s">
        <v>1787</v>
      </c>
      <c r="G162" s="219" t="s">
        <v>1793</v>
      </c>
      <c r="H162" s="219"/>
      <c r="I162" s="219" t="s">
        <v>1800</v>
      </c>
      <c r="J162" s="219" t="s">
        <v>74</v>
      </c>
      <c r="K162" s="219"/>
      <c r="L162" s="219"/>
      <c r="M162" s="219" t="s">
        <v>7</v>
      </c>
      <c r="N162" s="219" t="s">
        <v>1852</v>
      </c>
      <c r="O162" s="219" t="s">
        <v>3182</v>
      </c>
      <c r="P162" s="219" t="s">
        <v>3183</v>
      </c>
      <c r="Q162" s="219">
        <v>12</v>
      </c>
      <c r="R162" s="219">
        <v>12</v>
      </c>
      <c r="S162" s="219">
        <v>0</v>
      </c>
      <c r="T162" s="219" t="s">
        <v>3323</v>
      </c>
    </row>
    <row r="163" spans="4:20" ht="27.6" hidden="1" x14ac:dyDescent="0.3">
      <c r="D163" s="226" t="s">
        <v>3467</v>
      </c>
      <c r="E163" s="228" t="s">
        <v>2349</v>
      </c>
      <c r="F163" s="219" t="s">
        <v>385</v>
      </c>
      <c r="G163" s="219" t="s">
        <v>386</v>
      </c>
      <c r="H163" s="219"/>
      <c r="I163" s="219" t="s">
        <v>387</v>
      </c>
      <c r="J163" s="219" t="s">
        <v>74</v>
      </c>
      <c r="K163" s="219"/>
      <c r="L163" s="219"/>
      <c r="M163" s="219" t="s">
        <v>1</v>
      </c>
      <c r="N163" s="219" t="s">
        <v>1006</v>
      </c>
      <c r="O163" s="219" t="s">
        <v>3180</v>
      </c>
      <c r="P163" s="219" t="s">
        <v>3181</v>
      </c>
      <c r="Q163" s="219">
        <v>28</v>
      </c>
      <c r="R163" s="219">
        <v>23</v>
      </c>
      <c r="S163" s="219">
        <v>5</v>
      </c>
      <c r="T163" s="219" t="s">
        <v>3323</v>
      </c>
    </row>
    <row r="164" spans="4:20" ht="27.6" hidden="1" x14ac:dyDescent="0.3">
      <c r="D164" s="226" t="s">
        <v>3468</v>
      </c>
      <c r="E164" s="228" t="s">
        <v>2487</v>
      </c>
      <c r="F164" s="219" t="s">
        <v>478</v>
      </c>
      <c r="G164" s="219" t="s">
        <v>479</v>
      </c>
      <c r="H164" s="219"/>
      <c r="I164" s="219" t="s">
        <v>759</v>
      </c>
      <c r="J164" s="219" t="s">
        <v>392</v>
      </c>
      <c r="K164" s="219"/>
      <c r="L164" s="219"/>
      <c r="M164" s="219" t="s">
        <v>5</v>
      </c>
      <c r="N164" s="219" t="s">
        <v>1031</v>
      </c>
      <c r="O164" s="219" t="s">
        <v>3186</v>
      </c>
      <c r="P164" s="219" t="s">
        <v>73</v>
      </c>
      <c r="Q164" s="219">
        <v>9</v>
      </c>
      <c r="R164" s="219">
        <v>0</v>
      </c>
      <c r="S164" s="219">
        <v>9</v>
      </c>
      <c r="T164" s="219" t="s">
        <v>3323</v>
      </c>
    </row>
    <row r="165" spans="4:20" ht="27.6" hidden="1" x14ac:dyDescent="0.3">
      <c r="D165" s="226" t="s">
        <v>3469</v>
      </c>
      <c r="E165" s="228" t="s">
        <v>2704</v>
      </c>
      <c r="F165" s="219" t="s">
        <v>646</v>
      </c>
      <c r="G165" s="219" t="s">
        <v>647</v>
      </c>
      <c r="H165" s="219"/>
      <c r="I165" s="219" t="s">
        <v>648</v>
      </c>
      <c r="J165" s="219" t="s">
        <v>392</v>
      </c>
      <c r="K165" s="219"/>
      <c r="L165" s="219"/>
      <c r="M165" s="219" t="s">
        <v>5</v>
      </c>
      <c r="N165" s="219" t="s">
        <v>1070</v>
      </c>
      <c r="O165" s="219" t="s">
        <v>3262</v>
      </c>
      <c r="P165" s="219" t="s">
        <v>649</v>
      </c>
      <c r="Q165" s="219">
        <v>17</v>
      </c>
      <c r="R165" s="219">
        <v>12</v>
      </c>
      <c r="S165" s="219">
        <v>5</v>
      </c>
      <c r="T165" s="219" t="s">
        <v>3323</v>
      </c>
    </row>
    <row r="166" spans="4:20" ht="27.6" hidden="1" x14ac:dyDescent="0.3">
      <c r="D166" s="226" t="s">
        <v>3470</v>
      </c>
      <c r="E166" s="228" t="s">
        <v>2849</v>
      </c>
      <c r="F166" s="219" t="s">
        <v>813</v>
      </c>
      <c r="G166" s="219" t="s">
        <v>801</v>
      </c>
      <c r="H166" s="219"/>
      <c r="I166" s="219" t="s">
        <v>810</v>
      </c>
      <c r="J166" s="219" t="s">
        <v>392</v>
      </c>
      <c r="K166" s="219"/>
      <c r="L166" s="219"/>
      <c r="M166" s="219" t="s">
        <v>6</v>
      </c>
      <c r="N166" s="219" t="s">
        <v>1099</v>
      </c>
      <c r="O166" s="219" t="s">
        <v>3187</v>
      </c>
      <c r="P166" s="219" t="s">
        <v>3188</v>
      </c>
      <c r="Q166" s="219">
        <v>4</v>
      </c>
      <c r="R166" s="219">
        <v>0</v>
      </c>
      <c r="S166" s="219">
        <v>4</v>
      </c>
      <c r="T166" s="219" t="s">
        <v>3323</v>
      </c>
    </row>
    <row r="167" spans="4:20" ht="27.6" hidden="1" x14ac:dyDescent="0.3">
      <c r="D167" s="226" t="s">
        <v>3471</v>
      </c>
      <c r="E167" s="228" t="s">
        <v>2361</v>
      </c>
      <c r="F167" s="219" t="s">
        <v>390</v>
      </c>
      <c r="G167" s="219" t="s">
        <v>391</v>
      </c>
      <c r="H167" s="219"/>
      <c r="I167" s="219" t="s">
        <v>758</v>
      </c>
      <c r="J167" s="219" t="s">
        <v>392</v>
      </c>
      <c r="K167" s="219"/>
      <c r="L167" s="219"/>
      <c r="M167" s="219" t="s">
        <v>1</v>
      </c>
      <c r="N167" s="219" t="s">
        <v>1007</v>
      </c>
      <c r="O167" s="219" t="s">
        <v>3184</v>
      </c>
      <c r="P167" s="219" t="s">
        <v>3185</v>
      </c>
      <c r="Q167" s="219">
        <v>21</v>
      </c>
      <c r="R167" s="219">
        <v>11</v>
      </c>
      <c r="S167" s="219">
        <v>10</v>
      </c>
      <c r="T167" s="219" t="s">
        <v>3323</v>
      </c>
    </row>
    <row r="168" spans="4:20" ht="27.6" hidden="1" x14ac:dyDescent="0.3">
      <c r="D168" s="226" t="s">
        <v>3472</v>
      </c>
      <c r="E168" s="228" t="s">
        <v>2778</v>
      </c>
      <c r="F168" s="219" t="s">
        <v>697</v>
      </c>
      <c r="G168" s="219" t="s">
        <v>698</v>
      </c>
      <c r="H168" s="219"/>
      <c r="I168" s="219" t="s">
        <v>699</v>
      </c>
      <c r="J168" s="219" t="s">
        <v>67</v>
      </c>
      <c r="K168" s="219"/>
      <c r="L168" s="219"/>
      <c r="M168" s="219" t="s">
        <v>3</v>
      </c>
      <c r="N168" s="219" t="s">
        <v>1085</v>
      </c>
      <c r="O168" s="219" t="s">
        <v>3195</v>
      </c>
      <c r="P168" s="219" t="s">
        <v>700</v>
      </c>
      <c r="Q168" s="219">
        <v>3</v>
      </c>
      <c r="R168" s="219">
        <v>0</v>
      </c>
      <c r="S168" s="219">
        <v>3</v>
      </c>
      <c r="T168" s="219" t="s">
        <v>3323</v>
      </c>
    </row>
    <row r="169" spans="4:20" ht="27.6" hidden="1" x14ac:dyDescent="0.3">
      <c r="D169" s="226" t="s">
        <v>3473</v>
      </c>
      <c r="E169" s="228" t="s">
        <v>2758</v>
      </c>
      <c r="F169" s="219" t="s">
        <v>1629</v>
      </c>
      <c r="G169" s="219" t="s">
        <v>1628</v>
      </c>
      <c r="H169" s="219"/>
      <c r="I169" s="219" t="s">
        <v>686</v>
      </c>
      <c r="J169" s="219" t="s">
        <v>67</v>
      </c>
      <c r="K169" s="219"/>
      <c r="L169" s="219"/>
      <c r="M169" s="219" t="s">
        <v>3</v>
      </c>
      <c r="N169" s="219" t="s">
        <v>1675</v>
      </c>
      <c r="O169" s="219" t="s">
        <v>3263</v>
      </c>
      <c r="P169" s="219" t="s">
        <v>57</v>
      </c>
      <c r="Q169" s="219">
        <v>15</v>
      </c>
      <c r="R169" s="219">
        <v>15</v>
      </c>
      <c r="S169" s="219">
        <v>0</v>
      </c>
      <c r="T169" s="219" t="s">
        <v>3323</v>
      </c>
    </row>
    <row r="170" spans="4:20" ht="27.6" hidden="1" x14ac:dyDescent="0.3">
      <c r="D170" s="226" t="s">
        <v>3474</v>
      </c>
      <c r="E170" s="228" t="s">
        <v>2370</v>
      </c>
      <c r="F170" s="219" t="s">
        <v>397</v>
      </c>
      <c r="G170" s="219" t="s">
        <v>398</v>
      </c>
      <c r="H170" s="219"/>
      <c r="I170" s="219" t="s">
        <v>399</v>
      </c>
      <c r="J170" s="219" t="s">
        <v>67</v>
      </c>
      <c r="K170" s="219"/>
      <c r="L170" s="219"/>
      <c r="M170" s="219" t="s">
        <v>1</v>
      </c>
      <c r="N170" s="219" t="s">
        <v>1009</v>
      </c>
      <c r="O170" s="219" t="s">
        <v>3189</v>
      </c>
      <c r="P170" s="219" t="s">
        <v>3190</v>
      </c>
      <c r="Q170" s="219">
        <v>22</v>
      </c>
      <c r="R170" s="219">
        <v>13</v>
      </c>
      <c r="S170" s="219">
        <v>9</v>
      </c>
      <c r="T170" s="219" t="s">
        <v>3323</v>
      </c>
    </row>
    <row r="171" spans="4:20" ht="27.6" hidden="1" x14ac:dyDescent="0.3">
      <c r="D171" s="226" t="s">
        <v>3475</v>
      </c>
      <c r="E171" s="228" t="s">
        <v>2376</v>
      </c>
      <c r="F171" s="219" t="s">
        <v>400</v>
      </c>
      <c r="G171" s="219" t="s">
        <v>401</v>
      </c>
      <c r="H171" s="219"/>
      <c r="I171" s="219" t="s">
        <v>402</v>
      </c>
      <c r="J171" s="219" t="s">
        <v>67</v>
      </c>
      <c r="K171" s="219"/>
      <c r="L171" s="219"/>
      <c r="M171" s="219" t="s">
        <v>2</v>
      </c>
      <c r="N171" s="219" t="s">
        <v>1010</v>
      </c>
      <c r="O171" s="219" t="s">
        <v>3193</v>
      </c>
      <c r="P171" s="219" t="s">
        <v>3194</v>
      </c>
      <c r="Q171" s="219">
        <v>21</v>
      </c>
      <c r="R171" s="219">
        <v>15</v>
      </c>
      <c r="S171" s="219">
        <v>6</v>
      </c>
      <c r="T171" s="219" t="s">
        <v>3323</v>
      </c>
    </row>
    <row r="172" spans="4:20" ht="27.6" hidden="1" x14ac:dyDescent="0.3">
      <c r="D172" s="226" t="s">
        <v>3476</v>
      </c>
      <c r="E172" s="228" t="s">
        <v>2381</v>
      </c>
      <c r="F172" s="219" t="s">
        <v>405</v>
      </c>
      <c r="G172" s="219" t="s">
        <v>406</v>
      </c>
      <c r="H172" s="219"/>
      <c r="I172" s="219" t="s">
        <v>407</v>
      </c>
      <c r="J172" s="219" t="s">
        <v>67</v>
      </c>
      <c r="K172" s="219"/>
      <c r="L172" s="219"/>
      <c r="M172" s="219" t="s">
        <v>3</v>
      </c>
      <c r="N172" s="219" t="s">
        <v>1011</v>
      </c>
      <c r="O172" s="219" t="s">
        <v>3191</v>
      </c>
      <c r="P172" s="219" t="s">
        <v>3192</v>
      </c>
      <c r="Q172" s="219">
        <v>6</v>
      </c>
      <c r="R172" s="219">
        <v>0</v>
      </c>
      <c r="S172" s="219">
        <v>6</v>
      </c>
      <c r="T172" s="219" t="s">
        <v>3323</v>
      </c>
    </row>
    <row r="173" spans="4:20" ht="27.6" hidden="1" x14ac:dyDescent="0.3">
      <c r="D173" s="226" t="s">
        <v>3477</v>
      </c>
      <c r="E173" s="228" t="s">
        <v>2551</v>
      </c>
      <c r="F173" s="219" t="s">
        <v>525</v>
      </c>
      <c r="G173" s="219" t="s">
        <v>526</v>
      </c>
      <c r="H173" s="219"/>
      <c r="I173" s="219" t="s">
        <v>527</v>
      </c>
      <c r="J173" s="219" t="s">
        <v>42</v>
      </c>
      <c r="K173" s="219"/>
      <c r="L173" s="219"/>
      <c r="M173" s="219" t="s">
        <v>1</v>
      </c>
      <c r="N173" s="219" t="s">
        <v>1041</v>
      </c>
      <c r="O173" s="219" t="s">
        <v>3200</v>
      </c>
      <c r="P173" s="219" t="s">
        <v>2552</v>
      </c>
      <c r="Q173" s="219">
        <v>7</v>
      </c>
      <c r="R173" s="219">
        <v>0</v>
      </c>
      <c r="S173" s="219">
        <v>7</v>
      </c>
      <c r="T173" s="219" t="s">
        <v>3323</v>
      </c>
    </row>
    <row r="174" spans="4:20" ht="27.6" hidden="1" x14ac:dyDescent="0.3">
      <c r="D174" s="226" t="s">
        <v>3478</v>
      </c>
      <c r="E174" s="228" t="s">
        <v>2388</v>
      </c>
      <c r="F174" s="219" t="s">
        <v>411</v>
      </c>
      <c r="G174" s="219" t="s">
        <v>412</v>
      </c>
      <c r="H174" s="219"/>
      <c r="I174" s="219" t="s">
        <v>413</v>
      </c>
      <c r="J174" s="219" t="s">
        <v>42</v>
      </c>
      <c r="K174" s="219"/>
      <c r="L174" s="219"/>
      <c r="M174" s="219" t="s">
        <v>9</v>
      </c>
      <c r="N174" s="219" t="s">
        <v>1013</v>
      </c>
      <c r="O174" s="219" t="s">
        <v>3198</v>
      </c>
      <c r="P174" s="219" t="s">
        <v>3199</v>
      </c>
      <c r="Q174" s="219">
        <v>10</v>
      </c>
      <c r="R174" s="219">
        <v>0</v>
      </c>
      <c r="S174" s="219">
        <v>10</v>
      </c>
      <c r="T174" s="219" t="s">
        <v>3323</v>
      </c>
    </row>
    <row r="175" spans="4:20" ht="27.6" hidden="1" x14ac:dyDescent="0.3">
      <c r="D175" s="226" t="s">
        <v>3479</v>
      </c>
      <c r="E175" s="228" t="s">
        <v>2870</v>
      </c>
      <c r="F175" s="219" t="s">
        <v>892</v>
      </c>
      <c r="G175" s="219" t="s">
        <v>891</v>
      </c>
      <c r="H175" s="219"/>
      <c r="I175" s="219" t="s">
        <v>622</v>
      </c>
      <c r="J175" s="219" t="s">
        <v>604</v>
      </c>
      <c r="K175" s="219"/>
      <c r="L175" s="219"/>
      <c r="M175" s="219" t="s">
        <v>2</v>
      </c>
      <c r="N175" s="219" t="s">
        <v>1101</v>
      </c>
      <c r="O175" s="219" t="s">
        <v>3270</v>
      </c>
      <c r="P175" s="219" t="s">
        <v>3019</v>
      </c>
      <c r="Q175" s="219">
        <v>12</v>
      </c>
      <c r="R175" s="219">
        <v>12</v>
      </c>
      <c r="S175" s="219">
        <v>0</v>
      </c>
      <c r="T175" s="219" t="s">
        <v>3323</v>
      </c>
    </row>
    <row r="176" spans="4:20" ht="27.6" hidden="1" x14ac:dyDescent="0.3">
      <c r="D176" s="226" t="s">
        <v>3480</v>
      </c>
      <c r="E176" s="228" t="s">
        <v>2894</v>
      </c>
      <c r="F176" s="219" t="s">
        <v>896</v>
      </c>
      <c r="G176" s="219" t="s">
        <v>1616</v>
      </c>
      <c r="H176" s="219"/>
      <c r="I176" s="219" t="s">
        <v>942</v>
      </c>
      <c r="J176" s="219" t="s">
        <v>42</v>
      </c>
      <c r="K176" s="219"/>
      <c r="L176" s="219"/>
      <c r="M176" s="219" t="s">
        <v>7</v>
      </c>
      <c r="N176" s="219" t="s">
        <v>1105</v>
      </c>
      <c r="O176" s="219" t="s">
        <v>3207</v>
      </c>
      <c r="P176" s="219" t="s">
        <v>3208</v>
      </c>
      <c r="Q176" s="219">
        <v>8</v>
      </c>
      <c r="R176" s="219">
        <v>0</v>
      </c>
      <c r="S176" s="219">
        <v>8</v>
      </c>
      <c r="T176" s="219" t="s">
        <v>3323</v>
      </c>
    </row>
    <row r="177" spans="4:20" ht="27.6" hidden="1" x14ac:dyDescent="0.3">
      <c r="D177" s="226" t="s">
        <v>3481</v>
      </c>
      <c r="E177" s="228" t="s">
        <v>2841</v>
      </c>
      <c r="F177" s="219" t="s">
        <v>763</v>
      </c>
      <c r="G177" s="219" t="s">
        <v>762</v>
      </c>
      <c r="H177" s="219"/>
      <c r="I177" s="219" t="s">
        <v>764</v>
      </c>
      <c r="J177" s="219" t="s">
        <v>42</v>
      </c>
      <c r="K177" s="219"/>
      <c r="L177" s="219"/>
      <c r="M177" s="219" t="s">
        <v>3</v>
      </c>
      <c r="N177" s="219" t="s">
        <v>1098</v>
      </c>
      <c r="O177" s="219" t="s">
        <v>3266</v>
      </c>
      <c r="P177" s="219" t="s">
        <v>2843</v>
      </c>
      <c r="Q177" s="219">
        <v>3</v>
      </c>
      <c r="R177" s="219">
        <v>0</v>
      </c>
      <c r="S177" s="219">
        <v>3</v>
      </c>
      <c r="T177" s="219" t="s">
        <v>3323</v>
      </c>
    </row>
    <row r="178" spans="4:20" ht="27.6" hidden="1" x14ac:dyDescent="0.3">
      <c r="D178" s="226" t="s">
        <v>3482</v>
      </c>
      <c r="E178" s="228" t="s">
        <v>2385</v>
      </c>
      <c r="F178" s="219" t="s">
        <v>408</v>
      </c>
      <c r="G178" s="219" t="s">
        <v>409</v>
      </c>
      <c r="H178" s="219"/>
      <c r="I178" s="219" t="s">
        <v>410</v>
      </c>
      <c r="J178" s="219" t="s">
        <v>42</v>
      </c>
      <c r="K178" s="219"/>
      <c r="L178" s="219"/>
      <c r="M178" s="219" t="s">
        <v>5</v>
      </c>
      <c r="N178" s="219" t="s">
        <v>1012</v>
      </c>
      <c r="O178" s="219" t="s">
        <v>3196</v>
      </c>
      <c r="P178" s="219" t="s">
        <v>3197</v>
      </c>
      <c r="Q178" s="219">
        <v>5</v>
      </c>
      <c r="R178" s="219">
        <v>0</v>
      </c>
      <c r="S178" s="219">
        <v>5</v>
      </c>
      <c r="T178" s="219" t="s">
        <v>3323</v>
      </c>
    </row>
    <row r="179" spans="4:20" ht="27.6" hidden="1" x14ac:dyDescent="0.3">
      <c r="D179" s="226" t="s">
        <v>3483</v>
      </c>
      <c r="E179" s="228" t="s">
        <v>2711</v>
      </c>
      <c r="F179" s="219" t="s">
        <v>654</v>
      </c>
      <c r="G179" s="219" t="s">
        <v>655</v>
      </c>
      <c r="H179" s="219"/>
      <c r="I179" s="219" t="s">
        <v>656</v>
      </c>
      <c r="J179" s="219" t="s">
        <v>604</v>
      </c>
      <c r="K179" s="219"/>
      <c r="L179" s="219"/>
      <c r="M179" s="219" t="s">
        <v>1</v>
      </c>
      <c r="N179" s="219" t="s">
        <v>1072</v>
      </c>
      <c r="O179" s="219" t="s">
        <v>3205</v>
      </c>
      <c r="P179" s="219" t="s">
        <v>3206</v>
      </c>
      <c r="Q179" s="219">
        <v>2</v>
      </c>
      <c r="R179" s="219">
        <v>0</v>
      </c>
      <c r="S179" s="219">
        <v>2</v>
      </c>
      <c r="T179" s="219" t="s">
        <v>3323</v>
      </c>
    </row>
    <row r="180" spans="4:20" ht="27.6" hidden="1" x14ac:dyDescent="0.3">
      <c r="D180" s="226" t="s">
        <v>3484</v>
      </c>
      <c r="E180" s="228" t="s">
        <v>2659</v>
      </c>
      <c r="F180" s="219" t="s">
        <v>601</v>
      </c>
      <c r="G180" s="219" t="s">
        <v>602</v>
      </c>
      <c r="H180" s="219"/>
      <c r="I180" s="219" t="s">
        <v>603</v>
      </c>
      <c r="J180" s="219" t="s">
        <v>604</v>
      </c>
      <c r="K180" s="219"/>
      <c r="L180" s="219"/>
      <c r="M180" s="219" t="s">
        <v>4</v>
      </c>
      <c r="N180" s="219" t="s">
        <v>1060</v>
      </c>
      <c r="O180" s="219" t="s">
        <v>3201</v>
      </c>
      <c r="P180" s="219" t="s">
        <v>3202</v>
      </c>
      <c r="Q180" s="219">
        <v>14</v>
      </c>
      <c r="R180" s="219">
        <v>11</v>
      </c>
      <c r="S180" s="219">
        <v>3</v>
      </c>
      <c r="T180" s="219" t="s">
        <v>3323</v>
      </c>
    </row>
    <row r="181" spans="4:20" ht="27.6" hidden="1" x14ac:dyDescent="0.3">
      <c r="D181" s="226" t="s">
        <v>3485</v>
      </c>
      <c r="E181" s="228" t="s">
        <v>2630</v>
      </c>
      <c r="F181" s="219" t="s">
        <v>581</v>
      </c>
      <c r="G181" s="219" t="s">
        <v>582</v>
      </c>
      <c r="H181" s="219"/>
      <c r="I181" s="219" t="s">
        <v>583</v>
      </c>
      <c r="J181" s="219" t="s">
        <v>42</v>
      </c>
      <c r="K181" s="219"/>
      <c r="L181" s="219"/>
      <c r="M181" s="219" t="s">
        <v>5</v>
      </c>
      <c r="N181" s="219" t="s">
        <v>1055</v>
      </c>
      <c r="O181" s="219" t="s">
        <v>3204</v>
      </c>
      <c r="P181" s="219" t="s">
        <v>2632</v>
      </c>
      <c r="Q181" s="219">
        <v>5</v>
      </c>
      <c r="R181" s="219">
        <v>0</v>
      </c>
      <c r="S181" s="219">
        <v>5</v>
      </c>
      <c r="T181" s="219" t="s">
        <v>3323</v>
      </c>
    </row>
    <row r="182" spans="4:20" ht="27.6" hidden="1" x14ac:dyDescent="0.3">
      <c r="D182" s="226" t="s">
        <v>3486</v>
      </c>
      <c r="E182" s="228" t="s">
        <v>2416</v>
      </c>
      <c r="F182" s="219" t="s">
        <v>424</v>
      </c>
      <c r="G182" s="219" t="s">
        <v>425</v>
      </c>
      <c r="H182" s="219"/>
      <c r="I182" s="219" t="s">
        <v>426</v>
      </c>
      <c r="J182" s="219" t="s">
        <v>422</v>
      </c>
      <c r="K182" s="219"/>
      <c r="L182" s="219"/>
      <c r="M182" s="219" t="s">
        <v>10</v>
      </c>
      <c r="N182" s="219" t="s">
        <v>1016</v>
      </c>
      <c r="O182" s="219" t="s">
        <v>3209</v>
      </c>
      <c r="P182" s="219" t="s">
        <v>3090</v>
      </c>
      <c r="Q182" s="219">
        <v>24</v>
      </c>
      <c r="R182" s="219">
        <v>13</v>
      </c>
      <c r="S182" s="219">
        <v>11</v>
      </c>
      <c r="T182" s="219" t="s">
        <v>3323</v>
      </c>
    </row>
    <row r="183" spans="4:20" ht="27.6" hidden="1" x14ac:dyDescent="0.3">
      <c r="D183" s="226" t="s">
        <v>3487</v>
      </c>
      <c r="E183" s="228" t="s">
        <v>2860</v>
      </c>
      <c r="F183" s="219" t="s">
        <v>1639</v>
      </c>
      <c r="G183" s="219" t="s">
        <v>1638</v>
      </c>
      <c r="H183" s="219"/>
      <c r="I183" s="219" t="s">
        <v>1640</v>
      </c>
      <c r="J183" s="219" t="s">
        <v>422</v>
      </c>
      <c r="K183" s="219"/>
      <c r="L183" s="219"/>
      <c r="M183" s="219" t="s">
        <v>3</v>
      </c>
      <c r="N183" s="219" t="s">
        <v>1677</v>
      </c>
      <c r="O183" s="219" t="s">
        <v>3274</v>
      </c>
      <c r="P183" s="219" t="s">
        <v>3275</v>
      </c>
      <c r="Q183" s="219">
        <v>10</v>
      </c>
      <c r="R183" s="219">
        <v>10</v>
      </c>
      <c r="S183" s="219">
        <v>0</v>
      </c>
      <c r="T183" s="219" t="s">
        <v>3323</v>
      </c>
    </row>
    <row r="184" spans="4:20" ht="27.6" hidden="1" x14ac:dyDescent="0.3">
      <c r="D184" s="226" t="s">
        <v>3488</v>
      </c>
      <c r="E184" s="228" t="s">
        <v>2410</v>
      </c>
      <c r="F184" s="219" t="s">
        <v>420</v>
      </c>
      <c r="G184" s="219" t="s">
        <v>421</v>
      </c>
      <c r="H184" s="219"/>
      <c r="I184" s="219" t="s">
        <v>886</v>
      </c>
      <c r="J184" s="219" t="s">
        <v>422</v>
      </c>
      <c r="K184" s="219"/>
      <c r="L184" s="219"/>
      <c r="M184" s="219" t="s">
        <v>5</v>
      </c>
      <c r="N184" s="219" t="s">
        <v>1015</v>
      </c>
      <c r="O184" s="219" t="s">
        <v>3210</v>
      </c>
      <c r="P184" s="219" t="s">
        <v>423</v>
      </c>
      <c r="Q184" s="219">
        <v>36</v>
      </c>
      <c r="R184" s="219">
        <v>31</v>
      </c>
      <c r="S184" s="219">
        <v>5</v>
      </c>
      <c r="T184" s="219" t="s">
        <v>3323</v>
      </c>
    </row>
    <row r="185" spans="4:20" ht="27.6" hidden="1" x14ac:dyDescent="0.3">
      <c r="D185" s="226" t="s">
        <v>3489</v>
      </c>
      <c r="E185" s="228" t="s">
        <v>2635</v>
      </c>
      <c r="F185" s="219" t="s">
        <v>584</v>
      </c>
      <c r="G185" s="219" t="s">
        <v>585</v>
      </c>
      <c r="H185" s="219"/>
      <c r="I185" s="219" t="s">
        <v>586</v>
      </c>
      <c r="J185" s="219" t="s">
        <v>940</v>
      </c>
      <c r="K185" s="219"/>
      <c r="L185" s="219"/>
      <c r="M185" s="219" t="s">
        <v>7</v>
      </c>
      <c r="N185" s="219" t="s">
        <v>1056</v>
      </c>
      <c r="O185" s="219" t="s">
        <v>3219</v>
      </c>
      <c r="P185" s="219" t="s">
        <v>3220</v>
      </c>
      <c r="Q185" s="219">
        <v>1</v>
      </c>
      <c r="R185" s="219">
        <v>0</v>
      </c>
      <c r="S185" s="219">
        <v>1</v>
      </c>
      <c r="T185" s="219" t="s">
        <v>3323</v>
      </c>
    </row>
    <row r="186" spans="4:20" ht="27.6" hidden="1" x14ac:dyDescent="0.3">
      <c r="D186" s="226" t="s">
        <v>3490</v>
      </c>
      <c r="E186" s="228" t="s">
        <v>2562</v>
      </c>
      <c r="F186" s="219" t="s">
        <v>531</v>
      </c>
      <c r="G186" s="219" t="s">
        <v>532</v>
      </c>
      <c r="H186" s="219"/>
      <c r="I186" s="219" t="s">
        <v>533</v>
      </c>
      <c r="J186" s="219" t="s">
        <v>422</v>
      </c>
      <c r="K186" s="219"/>
      <c r="L186" s="219"/>
      <c r="M186" s="219" t="s">
        <v>11</v>
      </c>
      <c r="N186" s="219" t="s">
        <v>1043</v>
      </c>
      <c r="O186" s="219" t="s">
        <v>3217</v>
      </c>
      <c r="P186" s="219" t="s">
        <v>3218</v>
      </c>
      <c r="Q186" s="219">
        <v>26</v>
      </c>
      <c r="R186" s="219">
        <v>13</v>
      </c>
      <c r="S186" s="219">
        <v>13</v>
      </c>
      <c r="T186" s="219" t="s">
        <v>3323</v>
      </c>
    </row>
    <row r="187" spans="4:20" ht="27.6" hidden="1" x14ac:dyDescent="0.3">
      <c r="D187" s="226" t="s">
        <v>3491</v>
      </c>
      <c r="E187" s="228" t="s">
        <v>2404</v>
      </c>
      <c r="F187" s="219" t="s">
        <v>1618</v>
      </c>
      <c r="G187" s="219" t="s">
        <v>1617</v>
      </c>
      <c r="H187" s="219"/>
      <c r="I187" s="219" t="s">
        <v>1619</v>
      </c>
      <c r="J187" s="219" t="s">
        <v>422</v>
      </c>
      <c r="K187" s="219"/>
      <c r="L187" s="219"/>
      <c r="M187" s="219" t="s">
        <v>4</v>
      </c>
      <c r="N187" s="219" t="s">
        <v>1673</v>
      </c>
      <c r="O187" s="219" t="s">
        <v>3213</v>
      </c>
      <c r="P187" s="219" t="s">
        <v>3214</v>
      </c>
      <c r="Q187" s="219">
        <v>11</v>
      </c>
      <c r="R187" s="219">
        <v>11</v>
      </c>
      <c r="S187" s="219">
        <v>0</v>
      </c>
      <c r="T187" s="219" t="s">
        <v>3323</v>
      </c>
    </row>
    <row r="188" spans="4:20" ht="27.6" hidden="1" x14ac:dyDescent="0.3">
      <c r="D188" s="226" t="s">
        <v>3492</v>
      </c>
      <c r="E188" s="228" t="s">
        <v>2557</v>
      </c>
      <c r="F188" s="219" t="s">
        <v>528</v>
      </c>
      <c r="G188" s="219" t="s">
        <v>529</v>
      </c>
      <c r="H188" s="219"/>
      <c r="I188" s="219" t="s">
        <v>889</v>
      </c>
      <c r="J188" s="219" t="s">
        <v>422</v>
      </c>
      <c r="K188" s="219"/>
      <c r="L188" s="219"/>
      <c r="M188" s="219" t="s">
        <v>1</v>
      </c>
      <c r="N188" s="219" t="s">
        <v>1042</v>
      </c>
      <c r="O188" s="219" t="s">
        <v>3211</v>
      </c>
      <c r="P188" s="219" t="s">
        <v>3212</v>
      </c>
      <c r="Q188" s="219">
        <v>14</v>
      </c>
      <c r="R188" s="219">
        <v>13</v>
      </c>
      <c r="S188" s="219">
        <v>1</v>
      </c>
      <c r="T188" s="219" t="s">
        <v>3323</v>
      </c>
    </row>
    <row r="189" spans="4:20" ht="27.6" hidden="1" x14ac:dyDescent="0.3">
      <c r="D189" s="226" t="s">
        <v>3493</v>
      </c>
      <c r="E189" s="228" t="s">
        <v>2398</v>
      </c>
      <c r="F189" s="219" t="s">
        <v>419</v>
      </c>
      <c r="G189" s="219" t="s">
        <v>1683</v>
      </c>
      <c r="H189" s="219"/>
      <c r="I189" s="219" t="s">
        <v>1685</v>
      </c>
      <c r="J189" s="219" t="s">
        <v>940</v>
      </c>
      <c r="K189" s="219"/>
      <c r="L189" s="219"/>
      <c r="M189" s="219" t="s">
        <v>6</v>
      </c>
      <c r="N189" s="219" t="s">
        <v>1727</v>
      </c>
      <c r="O189" s="219" t="s">
        <v>3215</v>
      </c>
      <c r="P189" s="219" t="s">
        <v>3216</v>
      </c>
      <c r="Q189" s="219">
        <v>15</v>
      </c>
      <c r="R189" s="219">
        <v>15</v>
      </c>
      <c r="S189" s="219">
        <v>0</v>
      </c>
      <c r="T189" s="219" t="s">
        <v>3323</v>
      </c>
    </row>
    <row r="190" spans="4:20" ht="27.6" hidden="1" x14ac:dyDescent="0.3">
      <c r="D190" s="226" t="s">
        <v>3494</v>
      </c>
      <c r="E190" s="228" t="s">
        <v>2534</v>
      </c>
      <c r="F190" s="219" t="s">
        <v>1622</v>
      </c>
      <c r="G190" s="219" t="s">
        <v>1621</v>
      </c>
      <c r="H190" s="219"/>
      <c r="I190" s="219" t="s">
        <v>1623</v>
      </c>
      <c r="J190" s="219" t="s">
        <v>39</v>
      </c>
      <c r="K190" s="219"/>
      <c r="L190" s="219"/>
      <c r="M190" s="219" t="s">
        <v>2</v>
      </c>
      <c r="N190" s="219" t="s">
        <v>1674</v>
      </c>
      <c r="O190" s="219" t="s">
        <v>3229</v>
      </c>
      <c r="P190" s="219" t="s">
        <v>3230</v>
      </c>
      <c r="Q190" s="219">
        <v>14</v>
      </c>
      <c r="R190" s="219">
        <v>14</v>
      </c>
      <c r="S190" s="219">
        <v>0</v>
      </c>
      <c r="T190" s="219" t="s">
        <v>3323</v>
      </c>
    </row>
    <row r="191" spans="4:20" ht="27.6" hidden="1" x14ac:dyDescent="0.3">
      <c r="D191" s="226" t="s">
        <v>3495</v>
      </c>
      <c r="E191" s="228" t="s">
        <v>2818</v>
      </c>
      <c r="F191" s="219" t="s">
        <v>1625</v>
      </c>
      <c r="G191" s="219" t="s">
        <v>1624</v>
      </c>
      <c r="H191" s="219"/>
      <c r="I191" s="219" t="s">
        <v>1626</v>
      </c>
      <c r="J191" s="219" t="s">
        <v>39</v>
      </c>
      <c r="K191" s="219"/>
      <c r="L191" s="219"/>
      <c r="M191" s="219" t="s">
        <v>2</v>
      </c>
      <c r="N191" s="219" t="s">
        <v>1670</v>
      </c>
      <c r="O191" s="219" t="s">
        <v>3235</v>
      </c>
      <c r="P191" s="219" t="s">
        <v>3236</v>
      </c>
      <c r="Q191" s="219">
        <v>14</v>
      </c>
      <c r="R191" s="219">
        <v>14</v>
      </c>
      <c r="S191" s="219">
        <v>0</v>
      </c>
      <c r="T191" s="219" t="s">
        <v>3323</v>
      </c>
    </row>
    <row r="192" spans="4:20" ht="27.6" hidden="1" x14ac:dyDescent="0.3">
      <c r="D192" s="226" t="s">
        <v>3496</v>
      </c>
      <c r="E192" s="228" t="s">
        <v>2847</v>
      </c>
      <c r="F192" s="219" t="s">
        <v>1643</v>
      </c>
      <c r="G192" s="219" t="s">
        <v>1642</v>
      </c>
      <c r="H192" s="219"/>
      <c r="I192" s="219" t="s">
        <v>1644</v>
      </c>
      <c r="J192" s="219" t="s">
        <v>1633</v>
      </c>
      <c r="K192" s="219"/>
      <c r="L192" s="219"/>
      <c r="M192" s="219" t="s">
        <v>1</v>
      </c>
      <c r="N192" s="219" t="s">
        <v>1678</v>
      </c>
      <c r="O192" s="219" t="s">
        <v>3282</v>
      </c>
      <c r="P192" s="219" t="s">
        <v>1645</v>
      </c>
      <c r="Q192" s="219">
        <v>9</v>
      </c>
      <c r="R192" s="219">
        <v>9</v>
      </c>
      <c r="S192" s="219">
        <v>0</v>
      </c>
      <c r="T192" s="219" t="s">
        <v>3323</v>
      </c>
    </row>
    <row r="193" spans="4:20" ht="27.6" hidden="1" x14ac:dyDescent="0.3">
      <c r="D193" s="226" t="s">
        <v>3497</v>
      </c>
      <c r="E193" s="228" t="s">
        <v>2440</v>
      </c>
      <c r="F193" s="219" t="s">
        <v>437</v>
      </c>
      <c r="G193" s="219" t="s">
        <v>438</v>
      </c>
      <c r="H193" s="219"/>
      <c r="I193" s="219" t="s">
        <v>760</v>
      </c>
      <c r="J193" s="219" t="s">
        <v>39</v>
      </c>
      <c r="K193" s="219"/>
      <c r="L193" s="219"/>
      <c r="M193" s="219" t="s">
        <v>10</v>
      </c>
      <c r="N193" s="219" t="s">
        <v>1020</v>
      </c>
      <c r="O193" s="219" t="s">
        <v>3227</v>
      </c>
      <c r="P193" s="219" t="s">
        <v>3228</v>
      </c>
      <c r="Q193" s="219">
        <v>25</v>
      </c>
      <c r="R193" s="219">
        <v>15</v>
      </c>
      <c r="S193" s="219">
        <v>10</v>
      </c>
      <c r="T193" s="219" t="s">
        <v>3323</v>
      </c>
    </row>
    <row r="194" spans="4:20" ht="27.6" hidden="1" x14ac:dyDescent="0.3">
      <c r="D194" s="226" t="s">
        <v>3498</v>
      </c>
      <c r="E194" s="228" t="s">
        <v>2754</v>
      </c>
      <c r="F194" s="219" t="s">
        <v>687</v>
      </c>
      <c r="G194" s="219" t="s">
        <v>688</v>
      </c>
      <c r="H194" s="219"/>
      <c r="I194" s="219" t="s">
        <v>689</v>
      </c>
      <c r="J194" s="219" t="s">
        <v>39</v>
      </c>
      <c r="K194" s="219"/>
      <c r="L194" s="219"/>
      <c r="M194" s="219" t="s">
        <v>10</v>
      </c>
      <c r="N194" s="219" t="s">
        <v>1081</v>
      </c>
      <c r="O194" s="219" t="s">
        <v>3232</v>
      </c>
      <c r="P194" s="219" t="s">
        <v>1985</v>
      </c>
      <c r="Q194" s="219">
        <v>18</v>
      </c>
      <c r="R194" s="219">
        <v>8</v>
      </c>
      <c r="S194" s="219">
        <v>10</v>
      </c>
      <c r="T194" s="219" t="s">
        <v>3323</v>
      </c>
    </row>
    <row r="195" spans="4:20" ht="27.6" hidden="1" x14ac:dyDescent="0.3">
      <c r="D195" s="226" t="s">
        <v>3499</v>
      </c>
      <c r="E195" s="228" t="s">
        <v>2814</v>
      </c>
      <c r="F195" s="219" t="s">
        <v>726</v>
      </c>
      <c r="G195" s="219" t="s">
        <v>727</v>
      </c>
      <c r="H195" s="219"/>
      <c r="I195" s="219" t="s">
        <v>761</v>
      </c>
      <c r="J195" s="219" t="s">
        <v>39</v>
      </c>
      <c r="K195" s="219"/>
      <c r="L195" s="219"/>
      <c r="M195" s="219" t="s">
        <v>7</v>
      </c>
      <c r="N195" s="219" t="s">
        <v>1093</v>
      </c>
      <c r="O195" s="219" t="s">
        <v>3233</v>
      </c>
      <c r="P195" s="219" t="s">
        <v>3234</v>
      </c>
      <c r="Q195" s="219">
        <v>5</v>
      </c>
      <c r="R195" s="219">
        <v>0</v>
      </c>
      <c r="S195" s="219">
        <v>5</v>
      </c>
      <c r="T195" s="219" t="s">
        <v>3323</v>
      </c>
    </row>
    <row r="196" spans="4:20" hidden="1" x14ac:dyDescent="0.3">
      <c r="D196" s="289" t="s">
        <v>3500</v>
      </c>
      <c r="E196" s="231" t="s">
        <v>2931</v>
      </c>
      <c r="F196" s="232" t="s">
        <v>2932</v>
      </c>
      <c r="G196" s="232" t="s">
        <v>2933</v>
      </c>
      <c r="H196" s="232"/>
      <c r="I196" s="231" t="s">
        <v>2934</v>
      </c>
      <c r="J196" s="231" t="s">
        <v>39</v>
      </c>
      <c r="K196" s="231"/>
      <c r="L196" s="231"/>
      <c r="M196" s="231" t="s">
        <v>6</v>
      </c>
      <c r="N196" s="234" t="s">
        <v>2941</v>
      </c>
      <c r="O196" s="234" t="s">
        <v>3267</v>
      </c>
      <c r="P196" s="234" t="s">
        <v>57</v>
      </c>
      <c r="T196" s="219" t="s">
        <v>3323</v>
      </c>
    </row>
    <row r="197" spans="4:20" ht="27.6" hidden="1" x14ac:dyDescent="0.3">
      <c r="D197" s="226" t="s">
        <v>3501</v>
      </c>
      <c r="E197" s="228" t="s">
        <v>2575</v>
      </c>
      <c r="F197" s="219" t="s">
        <v>1631</v>
      </c>
      <c r="G197" s="219" t="s">
        <v>1630</v>
      </c>
      <c r="H197" s="219"/>
      <c r="I197" s="219" t="s">
        <v>1632</v>
      </c>
      <c r="J197" s="219" t="s">
        <v>1633</v>
      </c>
      <c r="K197" s="219"/>
      <c r="L197" s="219"/>
      <c r="M197" s="219" t="s">
        <v>1</v>
      </c>
      <c r="N197" s="219" t="s">
        <v>1676</v>
      </c>
      <c r="O197" s="219" t="s">
        <v>3269</v>
      </c>
      <c r="P197" s="219" t="s">
        <v>1689</v>
      </c>
      <c r="Q197" s="219">
        <v>15</v>
      </c>
      <c r="R197" s="219">
        <v>15</v>
      </c>
      <c r="S197" s="219">
        <v>0</v>
      </c>
      <c r="T197" s="219" t="s">
        <v>3323</v>
      </c>
    </row>
    <row r="198" spans="4:20" ht="27.6" hidden="1" x14ac:dyDescent="0.3">
      <c r="D198" s="226" t="s">
        <v>3502</v>
      </c>
      <c r="E198" s="228" t="s">
        <v>2627</v>
      </c>
      <c r="F198" s="219" t="s">
        <v>577</v>
      </c>
      <c r="G198" s="219" t="s">
        <v>578</v>
      </c>
      <c r="H198" s="219"/>
      <c r="I198" s="219" t="s">
        <v>579</v>
      </c>
      <c r="J198" s="219" t="s">
        <v>39</v>
      </c>
      <c r="K198" s="219"/>
      <c r="L198" s="219"/>
      <c r="M198" s="219" t="s">
        <v>1</v>
      </c>
      <c r="N198" s="219" t="s">
        <v>1054</v>
      </c>
      <c r="O198" s="219" t="s">
        <v>3231</v>
      </c>
      <c r="P198" s="219" t="s">
        <v>580</v>
      </c>
      <c r="Q198" s="219">
        <v>4</v>
      </c>
      <c r="R198" s="219">
        <v>0</v>
      </c>
      <c r="S198" s="219">
        <v>4</v>
      </c>
      <c r="T198" s="219" t="s">
        <v>3323</v>
      </c>
    </row>
    <row r="199" spans="4:20" ht="27.6" hidden="1" x14ac:dyDescent="0.3">
      <c r="D199" s="226" t="s">
        <v>3503</v>
      </c>
      <c r="E199" s="228" t="s">
        <v>2423</v>
      </c>
      <c r="F199" s="219" t="s">
        <v>428</v>
      </c>
      <c r="G199" s="219" t="s">
        <v>429</v>
      </c>
      <c r="H199" s="219"/>
      <c r="I199" s="219" t="s">
        <v>811</v>
      </c>
      <c r="J199" s="219" t="s">
        <v>39</v>
      </c>
      <c r="K199" s="219"/>
      <c r="L199" s="219"/>
      <c r="M199" s="219" t="s">
        <v>1</v>
      </c>
      <c r="N199" s="219" t="s">
        <v>1017</v>
      </c>
      <c r="O199" s="219" t="s">
        <v>3221</v>
      </c>
      <c r="P199" s="219" t="s">
        <v>3222</v>
      </c>
      <c r="Q199" s="219">
        <v>44</v>
      </c>
      <c r="R199" s="219">
        <v>32</v>
      </c>
      <c r="S199" s="219">
        <v>12</v>
      </c>
      <c r="T199" s="219" t="s">
        <v>3323</v>
      </c>
    </row>
    <row r="200" spans="4:20" ht="27.6" hidden="1" x14ac:dyDescent="0.3">
      <c r="D200" s="226" t="s">
        <v>3504</v>
      </c>
      <c r="E200" s="228" t="s">
        <v>2433</v>
      </c>
      <c r="F200" s="219" t="s">
        <v>434</v>
      </c>
      <c r="G200" s="219" t="s">
        <v>435</v>
      </c>
      <c r="H200" s="219"/>
      <c r="I200" s="219" t="s">
        <v>436</v>
      </c>
      <c r="J200" s="219" t="s">
        <v>39</v>
      </c>
      <c r="K200" s="219"/>
      <c r="L200" s="219"/>
      <c r="M200" s="219" t="s">
        <v>5</v>
      </c>
      <c r="N200" s="219" t="s">
        <v>1019</v>
      </c>
      <c r="O200" s="219" t="s">
        <v>3225</v>
      </c>
      <c r="P200" s="219" t="s">
        <v>3226</v>
      </c>
      <c r="Q200" s="219">
        <v>60</v>
      </c>
      <c r="R200" s="219">
        <v>48</v>
      </c>
      <c r="S200" s="219">
        <v>12</v>
      </c>
      <c r="T200" s="219" t="s">
        <v>3323</v>
      </c>
    </row>
    <row r="201" spans="4:20" ht="27.6" hidden="1" x14ac:dyDescent="0.3">
      <c r="D201" s="226" t="s">
        <v>3505</v>
      </c>
      <c r="E201" s="228" t="s">
        <v>2885</v>
      </c>
      <c r="F201" s="219" t="s">
        <v>814</v>
      </c>
      <c r="G201" s="219" t="s">
        <v>802</v>
      </c>
      <c r="H201" s="219"/>
      <c r="I201" s="219" t="s">
        <v>812</v>
      </c>
      <c r="J201" s="219" t="s">
        <v>39</v>
      </c>
      <c r="K201" s="219"/>
      <c r="L201" s="219"/>
      <c r="M201" s="219" t="s">
        <v>6</v>
      </c>
      <c r="N201" s="219" t="s">
        <v>1104</v>
      </c>
      <c r="O201" s="219" t="s">
        <v>3276</v>
      </c>
      <c r="P201" s="219" t="s">
        <v>817</v>
      </c>
      <c r="Q201" s="219">
        <v>10</v>
      </c>
      <c r="R201" s="219">
        <v>10</v>
      </c>
      <c r="S201" s="219">
        <v>0</v>
      </c>
      <c r="T201" s="219" t="s">
        <v>3323</v>
      </c>
    </row>
    <row r="202" spans="4:20" ht="27.6" hidden="1" x14ac:dyDescent="0.3">
      <c r="D202" s="226" t="s">
        <v>3506</v>
      </c>
      <c r="E202" s="228" t="s">
        <v>2430</v>
      </c>
      <c r="F202" s="219" t="s">
        <v>430</v>
      </c>
      <c r="G202" s="219" t="s">
        <v>431</v>
      </c>
      <c r="H202" s="219"/>
      <c r="I202" s="219" t="s">
        <v>432</v>
      </c>
      <c r="J202" s="219" t="s">
        <v>39</v>
      </c>
      <c r="K202" s="219"/>
      <c r="L202" s="219"/>
      <c r="M202" s="219" t="s">
        <v>1</v>
      </c>
      <c r="N202" s="219" t="s">
        <v>1018</v>
      </c>
      <c r="O202" s="219" t="s">
        <v>3223</v>
      </c>
      <c r="P202" s="219" t="s">
        <v>3224</v>
      </c>
      <c r="Q202" s="219">
        <v>31</v>
      </c>
      <c r="R202" s="219">
        <v>11</v>
      </c>
      <c r="S202" s="219">
        <v>20</v>
      </c>
      <c r="T202" s="219" t="s">
        <v>3323</v>
      </c>
    </row>
    <row r="203" spans="4:20" ht="27.6" hidden="1" x14ac:dyDescent="0.3">
      <c r="D203" s="226" t="s">
        <v>3507</v>
      </c>
      <c r="E203" s="228" t="s">
        <v>2905</v>
      </c>
      <c r="F203" s="219" t="s">
        <v>1788</v>
      </c>
      <c r="G203" s="219" t="s">
        <v>1795</v>
      </c>
      <c r="H203" s="219"/>
      <c r="I203" s="219" t="s">
        <v>1802</v>
      </c>
      <c r="J203" s="219" t="s">
        <v>71</v>
      </c>
      <c r="K203" s="219"/>
      <c r="L203" s="219"/>
      <c r="M203" s="219" t="s">
        <v>3</v>
      </c>
      <c r="N203" s="219" t="s">
        <v>1854</v>
      </c>
      <c r="O203" s="219" t="s">
        <v>3268</v>
      </c>
      <c r="P203" s="219" t="s">
        <v>1806</v>
      </c>
      <c r="Q203" s="219">
        <v>15</v>
      </c>
      <c r="R203" s="219">
        <v>15</v>
      </c>
      <c r="S203" s="219">
        <v>0</v>
      </c>
      <c r="T203" s="219" t="s">
        <v>3323</v>
      </c>
    </row>
    <row r="204" spans="4:20" ht="27.6" hidden="1" x14ac:dyDescent="0.3">
      <c r="D204" s="226" t="s">
        <v>3508</v>
      </c>
      <c r="E204" s="228" t="s">
        <v>2444</v>
      </c>
      <c r="F204" s="219" t="s">
        <v>439</v>
      </c>
      <c r="G204" s="219" t="s">
        <v>440</v>
      </c>
      <c r="H204" s="219"/>
      <c r="I204" s="219" t="s">
        <v>1627</v>
      </c>
      <c r="J204" s="219" t="s">
        <v>71</v>
      </c>
      <c r="K204" s="219"/>
      <c r="L204" s="219"/>
      <c r="M204" s="219" t="s">
        <v>1</v>
      </c>
      <c r="N204" s="219" t="s">
        <v>1021</v>
      </c>
      <c r="O204" s="219" t="s">
        <v>3238</v>
      </c>
      <c r="P204" s="219" t="s">
        <v>3239</v>
      </c>
      <c r="Q204" s="219">
        <v>11</v>
      </c>
      <c r="R204" s="219">
        <v>0</v>
      </c>
      <c r="S204" s="219">
        <v>11</v>
      </c>
      <c r="T204" s="219" t="s">
        <v>3323</v>
      </c>
    </row>
    <row r="205" spans="4:20" ht="27.6" hidden="1" x14ac:dyDescent="0.3">
      <c r="D205" s="226" t="s">
        <v>3509</v>
      </c>
      <c r="E205" s="228" t="s">
        <v>2451</v>
      </c>
      <c r="F205" s="219" t="s">
        <v>442</v>
      </c>
      <c r="G205" s="219" t="s">
        <v>443</v>
      </c>
      <c r="H205" s="219"/>
      <c r="I205" s="219" t="s">
        <v>258</v>
      </c>
      <c r="J205" s="219" t="s">
        <v>71</v>
      </c>
      <c r="K205" s="219"/>
      <c r="L205" s="219"/>
      <c r="M205" s="219" t="s">
        <v>4</v>
      </c>
      <c r="N205" s="219" t="s">
        <v>1022</v>
      </c>
      <c r="O205" s="219" t="s">
        <v>3241</v>
      </c>
      <c r="P205" s="219" t="s">
        <v>3242</v>
      </c>
      <c r="Q205" s="219">
        <v>10</v>
      </c>
      <c r="R205" s="219">
        <v>0</v>
      </c>
      <c r="S205" s="219">
        <v>10</v>
      </c>
      <c r="T205" s="219" t="s">
        <v>3323</v>
      </c>
    </row>
    <row r="206" spans="4:20" ht="27.6" hidden="1" x14ac:dyDescent="0.3">
      <c r="D206" s="226" t="s">
        <v>3510</v>
      </c>
      <c r="E206" s="228" t="s">
        <v>2504</v>
      </c>
      <c r="F206" s="219" t="s">
        <v>487</v>
      </c>
      <c r="G206" s="219" t="s">
        <v>488</v>
      </c>
      <c r="H206" s="219"/>
      <c r="I206" s="219" t="s">
        <v>489</v>
      </c>
      <c r="J206" s="219" t="s">
        <v>71</v>
      </c>
      <c r="K206" s="219"/>
      <c r="L206" s="219"/>
      <c r="M206" s="219" t="s">
        <v>4</v>
      </c>
      <c r="N206" s="219" t="s">
        <v>1033</v>
      </c>
      <c r="O206" s="219" t="s">
        <v>3237</v>
      </c>
      <c r="P206" s="219" t="s">
        <v>490</v>
      </c>
      <c r="Q206" s="219">
        <v>3</v>
      </c>
      <c r="R206" s="219">
        <v>0</v>
      </c>
      <c r="S206" s="219">
        <v>3</v>
      </c>
      <c r="T206" s="219" t="s">
        <v>3323</v>
      </c>
    </row>
    <row r="207" spans="4:20" ht="27.6" hidden="1" x14ac:dyDescent="0.3">
      <c r="D207" s="226" t="s">
        <v>3511</v>
      </c>
      <c r="E207" s="228" t="s">
        <v>2672</v>
      </c>
      <c r="F207" s="219" t="s">
        <v>615</v>
      </c>
      <c r="G207" s="219" t="s">
        <v>616</v>
      </c>
      <c r="H207" s="219"/>
      <c r="I207" s="219" t="s">
        <v>617</v>
      </c>
      <c r="J207" s="219" t="s">
        <v>71</v>
      </c>
      <c r="K207" s="219"/>
      <c r="L207" s="219"/>
      <c r="M207" s="219" t="s">
        <v>5</v>
      </c>
      <c r="N207" s="219" t="s">
        <v>1063</v>
      </c>
      <c r="O207" s="219" t="s">
        <v>3240</v>
      </c>
      <c r="P207" s="219" t="s">
        <v>618</v>
      </c>
      <c r="Q207" s="219">
        <v>10</v>
      </c>
      <c r="R207" s="219">
        <v>0</v>
      </c>
      <c r="S207" s="219">
        <v>10</v>
      </c>
      <c r="T207" s="219" t="s">
        <v>3323</v>
      </c>
    </row>
    <row r="208" spans="4:20" ht="27.6" hidden="1" x14ac:dyDescent="0.3">
      <c r="D208" s="226" t="s">
        <v>3512</v>
      </c>
      <c r="E208" s="228" t="s">
        <v>2666</v>
      </c>
      <c r="F208" s="219" t="s">
        <v>611</v>
      </c>
      <c r="G208" s="219" t="s">
        <v>612</v>
      </c>
      <c r="H208" s="219"/>
      <c r="I208" s="219" t="s">
        <v>613</v>
      </c>
      <c r="J208" s="219" t="s">
        <v>63</v>
      </c>
      <c r="K208" s="219"/>
      <c r="L208" s="219"/>
      <c r="M208" s="219" t="s">
        <v>5</v>
      </c>
      <c r="N208" s="219" t="s">
        <v>1062</v>
      </c>
      <c r="O208" s="219" t="s">
        <v>3245</v>
      </c>
      <c r="P208" s="219" t="s">
        <v>3246</v>
      </c>
      <c r="Q208" s="219">
        <v>15</v>
      </c>
      <c r="R208" s="219">
        <v>15</v>
      </c>
      <c r="S208" s="219">
        <v>0</v>
      </c>
      <c r="T208" s="219" t="s">
        <v>3323</v>
      </c>
    </row>
    <row r="209" spans="4:20" ht="27.6" hidden="1" x14ac:dyDescent="0.3">
      <c r="D209" s="226" t="s">
        <v>3513</v>
      </c>
      <c r="E209" s="228" t="s">
        <v>2855</v>
      </c>
      <c r="F209" s="219" t="s">
        <v>1635</v>
      </c>
      <c r="G209" s="219" t="s">
        <v>1634</v>
      </c>
      <c r="H209" s="219"/>
      <c r="I209" s="219" t="s">
        <v>1636</v>
      </c>
      <c r="J209" s="219" t="s">
        <v>63</v>
      </c>
      <c r="K209" s="219"/>
      <c r="L209" s="219"/>
      <c r="M209" s="219" t="s">
        <v>4</v>
      </c>
      <c r="N209" s="219" t="s">
        <v>1671</v>
      </c>
      <c r="O209" s="219" t="s">
        <v>3271</v>
      </c>
      <c r="P209" s="219" t="s">
        <v>1637</v>
      </c>
      <c r="Q209" s="219">
        <v>12</v>
      </c>
      <c r="R209" s="219">
        <v>12</v>
      </c>
      <c r="S209" s="219">
        <v>0</v>
      </c>
      <c r="T209" s="219" t="s">
        <v>3323</v>
      </c>
    </row>
    <row r="210" spans="4:20" ht="27.6" hidden="1" x14ac:dyDescent="0.3">
      <c r="D210" s="226" t="s">
        <v>3514</v>
      </c>
      <c r="E210" s="228" t="s">
        <v>2393</v>
      </c>
      <c r="F210" s="219" t="s">
        <v>415</v>
      </c>
      <c r="G210" s="219" t="s">
        <v>416</v>
      </c>
      <c r="H210" s="219"/>
      <c r="I210" s="219" t="s">
        <v>417</v>
      </c>
      <c r="J210" s="219" t="s">
        <v>63</v>
      </c>
      <c r="K210" s="219"/>
      <c r="L210" s="219"/>
      <c r="M210" s="219" t="s">
        <v>1</v>
      </c>
      <c r="N210" s="219" t="s">
        <v>1014</v>
      </c>
      <c r="O210" s="219" t="s">
        <v>3243</v>
      </c>
      <c r="P210" s="219" t="s">
        <v>3244</v>
      </c>
      <c r="Q210" s="219">
        <v>21</v>
      </c>
      <c r="R210" s="219">
        <v>13</v>
      </c>
      <c r="S210" s="219">
        <v>8</v>
      </c>
      <c r="T210" s="219" t="s">
        <v>3323</v>
      </c>
    </row>
    <row r="211" spans="4:20" ht="27.6" hidden="1" x14ac:dyDescent="0.3">
      <c r="D211" s="226" t="s">
        <v>3515</v>
      </c>
      <c r="E211" s="228" t="s">
        <v>2365</v>
      </c>
      <c r="F211" s="219" t="s">
        <v>394</v>
      </c>
      <c r="G211" s="219" t="s">
        <v>395</v>
      </c>
      <c r="H211" s="219"/>
      <c r="I211" s="219" t="s">
        <v>396</v>
      </c>
      <c r="J211" s="219" t="s">
        <v>1687</v>
      </c>
      <c r="K211" s="219"/>
      <c r="L211" s="219"/>
      <c r="M211" s="219" t="s">
        <v>1</v>
      </c>
      <c r="N211" s="219" t="s">
        <v>1008</v>
      </c>
      <c r="O211" s="219" t="s">
        <v>3247</v>
      </c>
      <c r="P211" s="219" t="s">
        <v>3248</v>
      </c>
      <c r="Q211" s="219">
        <v>24</v>
      </c>
      <c r="R211" s="219">
        <v>15</v>
      </c>
      <c r="S211" s="219">
        <v>9</v>
      </c>
      <c r="T211" s="219" t="s">
        <v>3323</v>
      </c>
    </row>
    <row r="212" spans="4:20" ht="27.6" hidden="1" x14ac:dyDescent="0.3">
      <c r="D212" s="226" t="s">
        <v>3516</v>
      </c>
      <c r="E212" s="228" t="s">
        <v>2549</v>
      </c>
      <c r="F212" s="219" t="s">
        <v>519</v>
      </c>
      <c r="G212" s="219" t="s">
        <v>520</v>
      </c>
      <c r="H212" s="219"/>
      <c r="I212" s="219" t="s">
        <v>521</v>
      </c>
      <c r="J212" s="219" t="s">
        <v>938</v>
      </c>
      <c r="K212" s="219"/>
      <c r="L212" s="219"/>
      <c r="M212" s="219" t="s">
        <v>2</v>
      </c>
      <c r="N212" s="219" t="s">
        <v>1040</v>
      </c>
      <c r="O212" s="219" t="s">
        <v>3249</v>
      </c>
      <c r="P212" s="219" t="s">
        <v>3250</v>
      </c>
      <c r="Q212" s="219">
        <v>8</v>
      </c>
      <c r="R212" s="219">
        <v>0</v>
      </c>
      <c r="S212" s="219">
        <v>8</v>
      </c>
      <c r="T212" s="219" t="s">
        <v>3323</v>
      </c>
    </row>
    <row r="213" spans="4:20" ht="27.6" hidden="1" x14ac:dyDescent="0.3">
      <c r="D213" s="228" t="s">
        <v>3517</v>
      </c>
      <c r="E213" s="228" t="s">
        <v>2640</v>
      </c>
      <c r="F213" s="219" t="s">
        <v>588</v>
      </c>
      <c r="G213" s="219" t="s">
        <v>589</v>
      </c>
      <c r="H213" s="219"/>
      <c r="I213" s="291" t="s">
        <v>372</v>
      </c>
      <c r="J213" s="233" t="s">
        <v>42</v>
      </c>
      <c r="K213" s="233"/>
      <c r="L213" s="233"/>
      <c r="M213" s="233" t="s">
        <v>1</v>
      </c>
      <c r="N213" s="219" t="s">
        <v>1057</v>
      </c>
      <c r="O213" s="219" t="s">
        <v>3203</v>
      </c>
      <c r="P213" s="219" t="s">
        <v>64</v>
      </c>
      <c r="Q213" s="219">
        <v>8</v>
      </c>
      <c r="R213" s="219">
        <v>0</v>
      </c>
      <c r="S213" s="219">
        <v>8</v>
      </c>
      <c r="T213" s="219" t="s">
        <v>3323</v>
      </c>
    </row>
    <row r="214" spans="4:20" ht="27.6" hidden="1" x14ac:dyDescent="0.3">
      <c r="D214" s="228" t="s">
        <v>3518</v>
      </c>
      <c r="E214" s="228" t="s">
        <v>2879</v>
      </c>
      <c r="F214" s="219" t="s">
        <v>766</v>
      </c>
      <c r="G214" s="219" t="s">
        <v>765</v>
      </c>
      <c r="H214" s="219"/>
      <c r="I214" s="219" t="s">
        <v>767</v>
      </c>
      <c r="J214" s="233" t="s">
        <v>42</v>
      </c>
      <c r="K214" s="233"/>
      <c r="L214" s="233"/>
      <c r="M214" s="233" t="s">
        <v>5</v>
      </c>
      <c r="N214" s="219" t="s">
        <v>1102</v>
      </c>
      <c r="O214" s="219" t="s">
        <v>3272</v>
      </c>
      <c r="P214" s="219" t="s">
        <v>694</v>
      </c>
      <c r="Q214" s="219">
        <v>3</v>
      </c>
      <c r="R214" s="219">
        <v>0</v>
      </c>
      <c r="S214" s="219">
        <v>3</v>
      </c>
      <c r="T214" s="219" t="s">
        <v>3323</v>
      </c>
    </row>
    <row r="215" spans="4:20" hidden="1" x14ac:dyDescent="0.3"/>
    <row r="216" spans="4:20" hidden="1" x14ac:dyDescent="0.3"/>
  </sheetData>
  <sheetProtection algorithmName="SHA-512" hashValue="f3bTI+fmLpBagBl5EAvdwHYql0J6hzlpYkSErhI2EU7jXzD+h7z0aNCJCkByqGCCxnhpp20PFRks8p8wHlUrjw==" saltValue="n4QBDNsM2lO7KYOCjsZUBQ==" spinCount="100000" sheet="1" objects="1" scenarios="1" sort="0" autoFilter="0" pivotTables="0"/>
  <mergeCells count="1">
    <mergeCell ref="E5:M7"/>
  </mergeCells>
  <phoneticPr fontId="59" type="noConversion"/>
  <dataValidations count="1">
    <dataValidation type="list" allowBlank="1" showInputMessage="1" showErrorMessage="1" sqref="I9" xr:uid="{C7A84F05-4F0A-4E60-AA82-E74618601205}">
      <formula1>$O$19:$O$214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tabColor theme="7" tint="-0.499984740745262"/>
    <pageSetUpPr fitToPage="1"/>
  </sheetPr>
  <dimension ref="B2:G76"/>
  <sheetViews>
    <sheetView showGridLines="0" tabSelected="1" zoomScale="90" zoomScaleNormal="90" workbookViewId="0">
      <selection activeCell="A2" sqref="A2"/>
    </sheetView>
  </sheetViews>
  <sheetFormatPr baseColWidth="10" defaultColWidth="11.44140625" defaultRowHeight="14.4" x14ac:dyDescent="0.3"/>
  <cols>
    <col min="1" max="1" width="8.33203125" style="9" customWidth="1"/>
    <col min="2" max="2" width="4.5546875" style="7" hidden="1" customWidth="1"/>
    <col min="3" max="3" width="49.33203125" style="9" customWidth="1"/>
    <col min="4" max="4" width="65.6640625" style="9" customWidth="1"/>
    <col min="5" max="5" width="2.88671875" style="9" customWidth="1"/>
    <col min="6" max="6" width="42.33203125" style="9" customWidth="1"/>
    <col min="7" max="7" width="11.5546875" style="9" customWidth="1"/>
    <col min="8" max="16384" width="11.44140625" style="9"/>
  </cols>
  <sheetData>
    <row r="2" spans="2:6" ht="31.2" customHeight="1" x14ac:dyDescent="0.6">
      <c r="B2" s="7">
        <v>1</v>
      </c>
      <c r="C2" s="370" t="s">
        <v>2942</v>
      </c>
      <c r="D2" s="370"/>
      <c r="E2" s="8"/>
    </row>
    <row r="3" spans="2:6" ht="32.4" x14ac:dyDescent="0.35">
      <c r="B3" s="7">
        <v>2</v>
      </c>
      <c r="C3" s="371" t="s">
        <v>153</v>
      </c>
      <c r="D3" s="371"/>
      <c r="E3" s="10"/>
      <c r="F3" s="323" t="s">
        <v>3308</v>
      </c>
    </row>
    <row r="4" spans="2:6" ht="6" customHeight="1" thickBot="1" x14ac:dyDescent="0.35">
      <c r="B4" s="7">
        <v>3</v>
      </c>
      <c r="E4" s="10"/>
      <c r="F4" s="11"/>
    </row>
    <row r="5" spans="2:6" ht="24" customHeight="1" thickTop="1" x14ac:dyDescent="0.3">
      <c r="B5" s="7">
        <v>4</v>
      </c>
      <c r="C5" s="12" t="s">
        <v>2949</v>
      </c>
      <c r="D5" s="293"/>
      <c r="E5" s="13"/>
      <c r="F5" s="374" t="str">
        <f>CONCATENATE(D7,"-",D5,"-",D6)</f>
        <v>--</v>
      </c>
    </row>
    <row r="6" spans="2:6" s="14" customFormat="1" ht="24" customHeight="1" x14ac:dyDescent="0.3">
      <c r="B6" s="7">
        <v>5</v>
      </c>
      <c r="C6" s="294" t="s">
        <v>2950</v>
      </c>
      <c r="D6" s="293" t="str" cm="1">
        <f t="array" ref="D6">IFERROR(_xlfn._xlws.FILTER(portada_F[NOMBRE],portada_F[CODIGO_S]=$D$5),"")</f>
        <v/>
      </c>
      <c r="E6" s="13"/>
      <c r="F6" s="375"/>
    </row>
    <row r="7" spans="2:6" ht="24" customHeight="1" thickBot="1" x14ac:dyDescent="0.35">
      <c r="B7" s="7">
        <v>6</v>
      </c>
      <c r="C7" s="294" t="s">
        <v>2951</v>
      </c>
      <c r="D7" s="293" t="str" cm="1">
        <f t="array" ref="D7">IFERROR(_xlfn._xlws.FILTER(portada_F[NCODINS],portada_F[CODIGO_S]=$D$5),"")</f>
        <v/>
      </c>
      <c r="E7" s="13"/>
      <c r="F7" s="376"/>
    </row>
    <row r="8" spans="2:6" ht="24" customHeight="1" thickTop="1" x14ac:dyDescent="0.3">
      <c r="B8" s="7">
        <v>7</v>
      </c>
      <c r="C8" s="294" t="s">
        <v>2952</v>
      </c>
      <c r="D8" s="293" t="str" cm="1">
        <f t="array" ref="D8">IFERROR(_xlfn._xlws.FILTER(portada_F[COD_SABER],portada_F[CODIGO_S]=$D$5),"")</f>
        <v/>
      </c>
      <c r="E8" s="13"/>
      <c r="F8" s="15"/>
    </row>
    <row r="9" spans="2:6" ht="10.199999999999999" customHeight="1" x14ac:dyDescent="0.3">
      <c r="B9" s="7">
        <v>8</v>
      </c>
      <c r="C9" s="12"/>
      <c r="D9" s="16"/>
      <c r="E9" s="17"/>
    </row>
    <row r="10" spans="2:6" ht="24" customHeight="1" x14ac:dyDescent="0.3">
      <c r="B10" s="7">
        <v>9</v>
      </c>
      <c r="C10" s="320" t="s">
        <v>1782</v>
      </c>
      <c r="D10" s="319" t="str" cm="1">
        <f t="array" ref="D10">IFERROR(_xlfn._xlws.FILTER(("3."&amp;portada_F[PERTENE])&amp;"-"&amp;(portada_F[CODIGO])&amp;"-"&amp;(portada_F[NOMBRE2]),portada_F[CODIGO_S]=$D$5),"")</f>
        <v/>
      </c>
      <c r="E10" s="13"/>
      <c r="F10" s="15"/>
    </row>
    <row r="11" spans="2:6" ht="10.199999999999999" customHeight="1" x14ac:dyDescent="0.3">
      <c r="B11" s="7">
        <v>10</v>
      </c>
      <c r="C11" s="12"/>
      <c r="D11" s="16"/>
      <c r="E11" s="17"/>
    </row>
    <row r="12" spans="2:6" ht="24" customHeight="1" x14ac:dyDescent="0.3">
      <c r="B12" s="7">
        <v>11</v>
      </c>
      <c r="C12" s="321" t="s">
        <v>3519</v>
      </c>
      <c r="D12" s="324" t="str" cm="1">
        <f t="array" ref="D12">IFERROR(_xlfn._xlws.FILTER(portada_F[TELEFONO1],portada_F[NCODINS]=$D$7),"")</f>
        <v/>
      </c>
      <c r="E12" s="18"/>
    </row>
    <row r="13" spans="2:6" ht="24" customHeight="1" x14ac:dyDescent="0.3">
      <c r="B13" s="7">
        <v>12</v>
      </c>
      <c r="C13" s="321" t="s">
        <v>3520</v>
      </c>
      <c r="D13" s="324" t="str" cm="1">
        <f t="array" ref="D13">IFERROR(_xlfn._xlws.FILTER(portada_F[TELEFONO2],portada_F[NCODINS]=$D$7),"")</f>
        <v/>
      </c>
      <c r="E13" s="18"/>
      <c r="F13" s="22" t="s">
        <v>3309</v>
      </c>
    </row>
    <row r="14" spans="2:6" ht="24" customHeight="1" x14ac:dyDescent="0.3">
      <c r="B14" s="7">
        <v>13</v>
      </c>
      <c r="C14" s="321"/>
      <c r="D14" s="372" t="s">
        <v>3521</v>
      </c>
      <c r="E14" s="18"/>
    </row>
    <row r="15" spans="2:6" ht="24" customHeight="1" x14ac:dyDescent="0.3">
      <c r="B15" s="7">
        <v>14</v>
      </c>
      <c r="C15" s="321"/>
      <c r="D15" s="373"/>
      <c r="E15" s="18"/>
    </row>
    <row r="16" spans="2:6" ht="24" customHeight="1" x14ac:dyDescent="0.3">
      <c r="B16" s="7">
        <v>15</v>
      </c>
      <c r="C16" s="321"/>
      <c r="D16" s="373"/>
      <c r="E16" s="18"/>
    </row>
    <row r="17" spans="2:7" ht="10.199999999999999" customHeight="1" x14ac:dyDescent="0.3">
      <c r="B17" s="7">
        <v>16</v>
      </c>
      <c r="C17" s="321"/>
      <c r="D17" s="322"/>
      <c r="E17" s="18"/>
    </row>
    <row r="18" spans="2:7" ht="24" customHeight="1" x14ac:dyDescent="0.3">
      <c r="B18" s="7">
        <v>17</v>
      </c>
      <c r="C18" s="321" t="s">
        <v>114</v>
      </c>
      <c r="D18" s="324" t="str" cm="1">
        <f t="array" ref="D18">IFERROR(_xlfn._xlws.FILTER(portada_F[EMAIL],portada_F[NCODINS]=$D$7),"")</f>
        <v/>
      </c>
      <c r="E18" s="20"/>
    </row>
    <row r="19" spans="2:7" ht="24" customHeight="1" x14ac:dyDescent="0.3">
      <c r="B19" s="7">
        <v>18</v>
      </c>
      <c r="C19" s="321" t="s">
        <v>1778</v>
      </c>
      <c r="D19" s="324" t="str" cm="1">
        <f t="array" ref="D19">IFERROR(_xlfn._xlws.FILTER(portada_F[UBICACION],portada_F[NCODINS]=$D$7),"")</f>
        <v/>
      </c>
      <c r="E19" s="21"/>
      <c r="F19" s="22" t="s">
        <v>3310</v>
      </c>
    </row>
    <row r="20" spans="2:7" ht="24" customHeight="1" x14ac:dyDescent="0.3">
      <c r="B20" s="7">
        <v>19</v>
      </c>
      <c r="C20" s="321" t="s">
        <v>138</v>
      </c>
      <c r="D20" s="315" t="str">
        <f>IFERROR(VLOOKUP(D19,ubicac,2,0),"")</f>
        <v/>
      </c>
      <c r="E20" s="21"/>
      <c r="F20" s="23"/>
    </row>
    <row r="21" spans="2:7" ht="24" customHeight="1" x14ac:dyDescent="0.3">
      <c r="B21" s="7">
        <v>20</v>
      </c>
      <c r="C21" s="321" t="s">
        <v>75</v>
      </c>
      <c r="D21" s="324" t="str" cm="1">
        <f t="array" ref="D21">IFERROR(_xlfn._xlws.FILTER(portada_F[POBLADO],portada_F[NCODINS]=$D$7),"")</f>
        <v/>
      </c>
      <c r="E21" s="24"/>
    </row>
    <row r="22" spans="2:7" ht="24" customHeight="1" x14ac:dyDescent="0.3">
      <c r="B22" s="7">
        <v>21</v>
      </c>
      <c r="C22" s="326" t="s">
        <v>76</v>
      </c>
      <c r="D22" s="324" t="str" cm="1">
        <f t="array" ref="D22">IFERROR(_xlfn._xlws.FILTER(portada_F[EXACTA],portada_F[NCODINS]=$D$7),"")</f>
        <v/>
      </c>
      <c r="E22" s="24"/>
    </row>
    <row r="23" spans="2:7" ht="10.199999999999999" customHeight="1" x14ac:dyDescent="0.35">
      <c r="B23" s="7">
        <v>22</v>
      </c>
      <c r="C23" s="321"/>
      <c r="D23" s="316"/>
      <c r="E23" s="17"/>
    </row>
    <row r="24" spans="2:7" ht="24" customHeight="1" x14ac:dyDescent="0.3">
      <c r="B24" s="7">
        <v>23</v>
      </c>
      <c r="C24" s="326" t="s">
        <v>8</v>
      </c>
      <c r="D24" s="324" t="str" cm="1">
        <f t="array" ref="D24">IFERROR(_xlfn._xlws.FILTER(portada_F[DEPENDENCIA],portada_F[NCODINS]=$D$7),"")</f>
        <v/>
      </c>
      <c r="E24" s="24"/>
      <c r="F24" s="22" t="s">
        <v>1781</v>
      </c>
    </row>
    <row r="25" spans="2:7" ht="24" customHeight="1" x14ac:dyDescent="0.3">
      <c r="B25" s="7">
        <v>24</v>
      </c>
      <c r="C25" s="326" t="s">
        <v>77</v>
      </c>
      <c r="D25" s="324" t="str" cm="1">
        <f t="array" ref="D25">IFERROR(_xlfn._xlws.FILTER(portada_F[REGION],portada_F[NCODINS]=$D$7),"")</f>
        <v/>
      </c>
      <c r="E25" s="24"/>
      <c r="F25" s="367" t="s">
        <v>3529</v>
      </c>
    </row>
    <row r="26" spans="2:7" ht="24" customHeight="1" x14ac:dyDescent="0.3">
      <c r="B26" s="7">
        <v>25</v>
      </c>
      <c r="C26" s="326" t="s">
        <v>12</v>
      </c>
      <c r="D26" s="324" t="str" cm="1">
        <f t="array" ref="D26">IFERROR(_xlfn._xlws.FILTER(portada_F[CIRCUITO],portada_F[NCODINS]=$D$7),"")</f>
        <v/>
      </c>
      <c r="E26" s="24"/>
      <c r="F26" s="368"/>
    </row>
    <row r="27" spans="2:7" ht="10.199999999999999" customHeight="1" x14ac:dyDescent="0.35">
      <c r="B27" s="7">
        <v>26</v>
      </c>
      <c r="C27" s="25"/>
      <c r="D27" s="317"/>
      <c r="E27" s="21"/>
      <c r="F27" s="368"/>
    </row>
    <row r="28" spans="2:7" ht="24" customHeight="1" x14ac:dyDescent="0.3">
      <c r="B28" s="7">
        <v>27</v>
      </c>
      <c r="C28" s="321" t="s">
        <v>1779</v>
      </c>
      <c r="D28" s="318"/>
      <c r="E28" s="26"/>
      <c r="F28" s="368"/>
      <c r="G28" s="325"/>
    </row>
    <row r="29" spans="2:7" ht="24" customHeight="1" x14ac:dyDescent="0.3">
      <c r="B29" s="7">
        <v>28</v>
      </c>
      <c r="C29" s="321" t="s">
        <v>3311</v>
      </c>
      <c r="D29" s="324"/>
      <c r="E29" s="27"/>
      <c r="F29" s="368"/>
      <c r="G29" s="325"/>
    </row>
    <row r="30" spans="2:7" ht="24" customHeight="1" x14ac:dyDescent="0.3">
      <c r="B30" s="7">
        <v>29</v>
      </c>
      <c r="C30" s="321" t="s">
        <v>1780</v>
      </c>
      <c r="D30" s="318"/>
      <c r="E30" s="28"/>
      <c r="F30" s="368"/>
      <c r="G30" s="325"/>
    </row>
    <row r="31" spans="2:7" ht="24" customHeight="1" x14ac:dyDescent="0.3">
      <c r="B31" s="7">
        <v>30</v>
      </c>
      <c r="C31" s="321" t="s">
        <v>1855</v>
      </c>
      <c r="D31" s="324"/>
      <c r="F31" s="368"/>
      <c r="G31" s="325"/>
    </row>
    <row r="32" spans="2:7" ht="10.95" customHeight="1" x14ac:dyDescent="0.3">
      <c r="F32" s="368"/>
    </row>
    <row r="33" spans="6:6" ht="15.6" customHeight="1" x14ac:dyDescent="0.3">
      <c r="F33" s="368"/>
    </row>
    <row r="34" spans="6:6" ht="15.6" customHeight="1" x14ac:dyDescent="0.3">
      <c r="F34" s="369"/>
    </row>
    <row r="35" spans="6:6" ht="15.6" customHeight="1" x14ac:dyDescent="0.3"/>
    <row r="36" spans="6:6" ht="15.6" customHeight="1" x14ac:dyDescent="0.3"/>
    <row r="37" spans="6:6" ht="15.6" customHeight="1" x14ac:dyDescent="0.3"/>
    <row r="38" spans="6:6" ht="18" customHeight="1" x14ac:dyDescent="0.3"/>
    <row r="39" spans="6:6" ht="18" customHeight="1" x14ac:dyDescent="0.3"/>
    <row r="40" spans="6:6" ht="18" customHeight="1" x14ac:dyDescent="0.3"/>
    <row r="41" spans="6:6" ht="18" customHeight="1" x14ac:dyDescent="0.3"/>
    <row r="42" spans="6:6" ht="18" customHeight="1" x14ac:dyDescent="0.3"/>
    <row r="45" spans="6:6" ht="14.25" customHeight="1" x14ac:dyDescent="0.3"/>
    <row r="46" spans="6:6" ht="14.25" customHeight="1" x14ac:dyDescent="0.3"/>
    <row r="47" spans="6:6" ht="14.25" customHeight="1" x14ac:dyDescent="0.3"/>
    <row r="71" ht="1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5" customHeight="1" x14ac:dyDescent="0.3"/>
  </sheetData>
  <sheetProtection algorithmName="SHA-512" hashValue="vpsmAbjySourSL/Hffa2AqCx5tUhrkP5sG3Euumql9IA4xdmUpoKUaE5BNz6Qp6xV4X+uKz6aPuZV6EqsQ8u4w==" saltValue="YTig/jiK7j3WyiQqoIT4RQ==" spinCount="100000" sheet="1" objects="1" scenarios="1" sort="0" autoFilter="0" pivotTables="0"/>
  <mergeCells count="5">
    <mergeCell ref="C2:D2"/>
    <mergeCell ref="C3:D3"/>
    <mergeCell ref="D14:D16"/>
    <mergeCell ref="F5:F7"/>
    <mergeCell ref="F25:F34"/>
  </mergeCells>
  <conditionalFormatting sqref="D21:D22">
    <cfRule type="cellIs" dxfId="30" priority="4" operator="equal">
      <formula>#N/A</formula>
    </cfRule>
  </conditionalFormatting>
  <conditionalFormatting sqref="D29">
    <cfRule type="cellIs" dxfId="29" priority="2" operator="equal">
      <formula>#N/A</formula>
    </cfRule>
  </conditionalFormatting>
  <conditionalFormatting sqref="D31">
    <cfRule type="cellIs" dxfId="28" priority="1" operator="equal">
      <formula>#N/A</formula>
    </cfRule>
  </conditionalFormatting>
  <conditionalFormatting sqref="D12:E15">
    <cfRule type="cellIs" dxfId="27" priority="6" operator="equal">
      <formula>#N/A</formula>
    </cfRule>
  </conditionalFormatting>
  <conditionalFormatting sqref="D17:E19">
    <cfRule type="cellIs" dxfId="26" priority="5" operator="equal">
      <formula>#N/A</formula>
    </cfRule>
  </conditionalFormatting>
  <conditionalFormatting sqref="D24:E26">
    <cfRule type="cellIs" dxfId="25" priority="3" operator="equal">
      <formula>#N/A</formula>
    </cfRule>
  </conditionalFormatting>
  <conditionalFormatting sqref="D20:F20">
    <cfRule type="cellIs" dxfId="24" priority="12" operator="equal">
      <formula>#N/A</formula>
    </cfRule>
  </conditionalFormatting>
  <conditionalFormatting sqref="E16">
    <cfRule type="cellIs" dxfId="23" priority="9" operator="equal">
      <formula>#N/A</formula>
    </cfRule>
  </conditionalFormatting>
  <conditionalFormatting sqref="E21">
    <cfRule type="cellIs" dxfId="22" priority="13" operator="equal">
      <formula>#N/A</formula>
    </cfRule>
  </conditionalFormatting>
  <dataValidations xWindow="340" yWindow="528" count="1">
    <dataValidation allowBlank="1" showInputMessage="1" showErrorMessage="1" promptTitle="IMPORTANTE:" prompt="Este número telefónico es de uso interno del MEP y será tratado de forma confidencial_x000a_No será publicado en medios de acceso público." sqref="D29 D31" xr:uid="{7B9CD6DE-72F2-4798-B27E-AC72E9314FFE}"/>
  </dataValidations>
  <printOptions horizontalCentered="1" verticalCentered="1"/>
  <pageMargins left="0.39370078740157483" right="0.39370078740157483" top="0.9" bottom="0.39370078740157483" header="0.15748031496062992" footer="0.19685039370078741"/>
  <pageSetup scale="72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xWindow="340" yWindow="528" count="1">
        <x14:dataValidation type="list" allowBlank="1" showInputMessage="1" showErrorMessage="1" promptTitle="CODIGO PRESUPUESTARIO_SERVICIO" prompt="_x000a_Seleccione el Código Presupuestario del Servicio Educativo._x000a__x000a_Luego seleccione el nombre del Centro Educativo._x000a__x000a_En la hoja &quot;Códigos&quot;, puede buscar el respectivo Código._x000a_" xr:uid="{00000000-0002-0000-0200-000001000000}">
          <x14:formula1>
            <xm:f>'Códigos Portada'!$D$3:$D$198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theme="7" tint="0.79998168889431442"/>
    <pageSetUpPr fitToPage="1"/>
  </sheetPr>
  <dimension ref="A1:H23"/>
  <sheetViews>
    <sheetView showGridLines="0" zoomScale="90" zoomScaleNormal="90" workbookViewId="0"/>
  </sheetViews>
  <sheetFormatPr baseColWidth="10" defaultColWidth="11.44140625" defaultRowHeight="14.4" x14ac:dyDescent="0.3"/>
  <cols>
    <col min="1" max="1" width="4.6640625" style="29" customWidth="1"/>
    <col min="2" max="2" width="4.6640625" style="29" hidden="1" customWidth="1"/>
    <col min="3" max="3" width="60.44140625" style="38" customWidth="1"/>
    <col min="4" max="6" width="11.44140625" style="38" customWidth="1"/>
    <col min="7" max="7" width="13.33203125" style="38" customWidth="1"/>
    <col min="8" max="8" width="23.5546875" style="38" customWidth="1"/>
    <col min="9" max="16384" width="11.44140625" style="38"/>
  </cols>
  <sheetData>
    <row r="1" spans="2:8" ht="18" customHeight="1" x14ac:dyDescent="0.3">
      <c r="B1" s="29">
        <v>1</v>
      </c>
      <c r="C1" s="166" t="s">
        <v>143</v>
      </c>
      <c r="D1" s="211"/>
      <c r="E1" s="211"/>
    </row>
    <row r="2" spans="2:8" ht="19.2" thickBot="1" x14ac:dyDescent="0.35">
      <c r="B2" s="29">
        <v>2</v>
      </c>
      <c r="C2" s="388" t="s">
        <v>142</v>
      </c>
      <c r="D2" s="388"/>
      <c r="E2" s="388"/>
      <c r="F2" s="388"/>
      <c r="G2" s="388"/>
    </row>
    <row r="3" spans="2:8" ht="26.25" customHeight="1" thickTop="1" x14ac:dyDescent="0.3">
      <c r="B3" s="29">
        <v>3</v>
      </c>
      <c r="C3" s="389" t="s">
        <v>3528</v>
      </c>
      <c r="D3" s="393" t="s">
        <v>148</v>
      </c>
      <c r="E3" s="394"/>
      <c r="F3" s="394"/>
      <c r="G3" s="391" t="s">
        <v>800</v>
      </c>
    </row>
    <row r="4" spans="2:8" ht="21" customHeight="1" thickBot="1" x14ac:dyDescent="0.35">
      <c r="B4" s="29">
        <v>4</v>
      </c>
      <c r="C4" s="390"/>
      <c r="D4" s="212" t="s">
        <v>0</v>
      </c>
      <c r="E4" s="213" t="s">
        <v>79</v>
      </c>
      <c r="F4" s="298" t="s">
        <v>80</v>
      </c>
      <c r="G4" s="392"/>
    </row>
    <row r="5" spans="2:8" ht="28.2" customHeight="1" thickTop="1" thickBot="1" x14ac:dyDescent="0.35">
      <c r="B5" s="29">
        <v>5</v>
      </c>
      <c r="C5" s="192" t="s">
        <v>3315</v>
      </c>
      <c r="D5" s="41">
        <f>+E5+F5</f>
        <v>0</v>
      </c>
      <c r="E5" s="297">
        <f>+E6+E7</f>
        <v>0</v>
      </c>
      <c r="F5" s="114">
        <f>+F6+F7</f>
        <v>0</v>
      </c>
      <c r="G5" s="193">
        <f>+G6+G7</f>
        <v>0</v>
      </c>
    </row>
    <row r="6" spans="2:8" ht="24" customHeight="1" x14ac:dyDescent="0.3">
      <c r="C6" s="214" t="s">
        <v>3526</v>
      </c>
      <c r="D6" s="348">
        <f t="shared" ref="D6:D7" si="0">+E6+F6</f>
        <v>0</v>
      </c>
      <c r="E6" s="349">
        <f t="shared" ref="E6:G7" si="1">+E9+E12+E15</f>
        <v>0</v>
      </c>
      <c r="F6" s="350">
        <f t="shared" si="1"/>
        <v>0</v>
      </c>
      <c r="G6" s="351">
        <f t="shared" si="1"/>
        <v>0</v>
      </c>
      <c r="H6" s="215"/>
    </row>
    <row r="7" spans="2:8" ht="24" customHeight="1" x14ac:dyDescent="0.3">
      <c r="C7" s="216" t="s">
        <v>3527</v>
      </c>
      <c r="D7" s="352">
        <f t="shared" si="0"/>
        <v>0</v>
      </c>
      <c r="E7" s="353">
        <f t="shared" si="1"/>
        <v>0</v>
      </c>
      <c r="F7" s="354">
        <f t="shared" si="1"/>
        <v>0</v>
      </c>
      <c r="G7" s="355">
        <f t="shared" si="1"/>
        <v>0</v>
      </c>
      <c r="H7" s="215"/>
    </row>
    <row r="8" spans="2:8" ht="24" customHeight="1" x14ac:dyDescent="0.3">
      <c r="C8" s="336" t="s">
        <v>1107</v>
      </c>
      <c r="D8" s="100">
        <f t="shared" ref="D8:D10" si="2">+E8+F8</f>
        <v>0</v>
      </c>
      <c r="E8" s="337">
        <f>+E9+E10</f>
        <v>0</v>
      </c>
      <c r="F8" s="102">
        <f>+F9+F10</f>
        <v>0</v>
      </c>
      <c r="G8" s="338">
        <f>+G9+G10</f>
        <v>0</v>
      </c>
    </row>
    <row r="9" spans="2:8" ht="24" customHeight="1" x14ac:dyDescent="0.3">
      <c r="C9" s="214" t="s">
        <v>3316</v>
      </c>
      <c r="D9" s="53">
        <f t="shared" si="2"/>
        <v>0</v>
      </c>
      <c r="E9" s="236"/>
      <c r="F9" s="237"/>
      <c r="G9" s="299"/>
      <c r="H9" s="215" t="str">
        <f t="shared" ref="H9:H10" si="3">IF(AND(OR(D9&gt;0),AND(G9=0)),"Digite el número de secciones",IF(AND(OR(D9=0),AND(G9&gt;D9)),"No hay matrícula digitada",IF(AND(OR(D9&gt;0),AND(G9&gt;D9)),"Hay más secciones que matrícula","")))</f>
        <v/>
      </c>
    </row>
    <row r="10" spans="2:8" ht="24" customHeight="1" x14ac:dyDescent="0.3">
      <c r="C10" s="339" t="s">
        <v>3317</v>
      </c>
      <c r="D10" s="91">
        <f t="shared" si="2"/>
        <v>0</v>
      </c>
      <c r="E10" s="238"/>
      <c r="F10" s="239"/>
      <c r="G10" s="340"/>
      <c r="H10" s="215" t="str">
        <f t="shared" si="3"/>
        <v/>
      </c>
    </row>
    <row r="11" spans="2:8" ht="24" customHeight="1" x14ac:dyDescent="0.3">
      <c r="C11" s="341" t="s">
        <v>82</v>
      </c>
      <c r="D11" s="342">
        <f t="shared" ref="D11:D13" si="4">+E11+F11</f>
        <v>0</v>
      </c>
      <c r="E11" s="343">
        <f>+E12+E13</f>
        <v>0</v>
      </c>
      <c r="F11" s="344">
        <f>+F12+F13</f>
        <v>0</v>
      </c>
      <c r="G11" s="345">
        <f>+G12+G13</f>
        <v>0</v>
      </c>
    </row>
    <row r="12" spans="2:8" ht="24" customHeight="1" x14ac:dyDescent="0.3">
      <c r="C12" s="214" t="s">
        <v>3316</v>
      </c>
      <c r="D12" s="53">
        <f t="shared" si="4"/>
        <v>0</v>
      </c>
      <c r="E12" s="236"/>
      <c r="F12" s="237"/>
      <c r="G12" s="299"/>
      <c r="H12" s="215" t="str">
        <f t="shared" ref="H12:H13" si="5">IF(AND(OR(D12&gt;0),AND(G12=0)),"Digite el número de secciones",IF(AND(OR(D12=0),AND(G12&gt;D12)),"No hay matrícula digitada",IF(AND(OR(D12&gt;0),AND(G12&gt;D12)),"Hay más secciones que matrícula","")))</f>
        <v/>
      </c>
    </row>
    <row r="13" spans="2:8" ht="24" customHeight="1" x14ac:dyDescent="0.3">
      <c r="C13" s="216" t="s">
        <v>3317</v>
      </c>
      <c r="D13" s="56">
        <f t="shared" si="4"/>
        <v>0</v>
      </c>
      <c r="E13" s="346"/>
      <c r="F13" s="267"/>
      <c r="G13" s="347"/>
      <c r="H13" s="215" t="str">
        <f t="shared" si="5"/>
        <v/>
      </c>
    </row>
    <row r="14" spans="2:8" ht="24" customHeight="1" x14ac:dyDescent="0.3">
      <c r="C14" s="341" t="s">
        <v>117</v>
      </c>
      <c r="D14" s="342">
        <f t="shared" ref="D14:D16" si="6">+E14+F14</f>
        <v>0</v>
      </c>
      <c r="E14" s="343">
        <f>+E15+E16</f>
        <v>0</v>
      </c>
      <c r="F14" s="344">
        <f>+F15+F16</f>
        <v>0</v>
      </c>
      <c r="G14" s="345">
        <f>+G15+G16</f>
        <v>0</v>
      </c>
    </row>
    <row r="15" spans="2:8" ht="24" customHeight="1" x14ac:dyDescent="0.3">
      <c r="C15" s="214" t="s">
        <v>3526</v>
      </c>
      <c r="D15" s="53">
        <f t="shared" si="6"/>
        <v>0</v>
      </c>
      <c r="E15" s="236"/>
      <c r="F15" s="237"/>
      <c r="G15" s="299"/>
      <c r="H15" s="215" t="str">
        <f t="shared" ref="H15:H16" si="7">IF(AND(OR(D15&gt;0),AND(G15=0)),"Digite el número de secciones",IF(AND(OR(D15=0),AND(G15&gt;D15)),"No hay matrícula digitada",IF(AND(OR(D15&gt;0),AND(G15&gt;D15)),"Hay más secciones que matrícula","")))</f>
        <v/>
      </c>
    </row>
    <row r="16" spans="2:8" ht="24" customHeight="1" thickBot="1" x14ac:dyDescent="0.35">
      <c r="C16" s="216" t="s">
        <v>3527</v>
      </c>
      <c r="D16" s="56">
        <f t="shared" si="6"/>
        <v>0</v>
      </c>
      <c r="E16" s="346"/>
      <c r="F16" s="267"/>
      <c r="G16" s="347"/>
      <c r="H16" s="215" t="str">
        <f t="shared" si="7"/>
        <v/>
      </c>
    </row>
    <row r="17" spans="2:8" ht="15" thickTop="1" x14ac:dyDescent="0.3">
      <c r="B17" s="29">
        <v>8</v>
      </c>
      <c r="C17" s="395"/>
      <c r="D17" s="395"/>
      <c r="E17" s="395"/>
      <c r="F17" s="395"/>
      <c r="G17" s="395"/>
      <c r="H17" s="215"/>
    </row>
    <row r="18" spans="2:8" ht="22.5" customHeight="1" x14ac:dyDescent="0.35">
      <c r="B18" s="29">
        <v>9</v>
      </c>
      <c r="C18" s="67" t="s">
        <v>115</v>
      </c>
      <c r="D18" s="217"/>
      <c r="E18" s="217"/>
      <c r="F18" s="217"/>
      <c r="G18" s="217"/>
    </row>
    <row r="19" spans="2:8" ht="18" customHeight="1" x14ac:dyDescent="0.3">
      <c r="B19" s="29">
        <v>10</v>
      </c>
      <c r="C19" s="379"/>
      <c r="D19" s="380"/>
      <c r="E19" s="380"/>
      <c r="F19" s="380"/>
      <c r="G19" s="381"/>
    </row>
    <row r="20" spans="2:8" ht="18" customHeight="1" x14ac:dyDescent="0.3">
      <c r="C20" s="382"/>
      <c r="D20" s="383"/>
      <c r="E20" s="383"/>
      <c r="F20" s="383"/>
      <c r="G20" s="384"/>
    </row>
    <row r="21" spans="2:8" ht="18" customHeight="1" x14ac:dyDescent="0.3">
      <c r="C21" s="382"/>
      <c r="D21" s="383"/>
      <c r="E21" s="383"/>
      <c r="F21" s="383"/>
      <c r="G21" s="384"/>
    </row>
    <row r="22" spans="2:8" ht="18" customHeight="1" x14ac:dyDescent="0.3">
      <c r="C22" s="382"/>
      <c r="D22" s="383"/>
      <c r="E22" s="383"/>
      <c r="F22" s="383"/>
      <c r="G22" s="384"/>
    </row>
    <row r="23" spans="2:8" ht="18" customHeight="1" x14ac:dyDescent="0.3">
      <c r="C23" s="385"/>
      <c r="D23" s="386"/>
      <c r="E23" s="386"/>
      <c r="F23" s="386"/>
      <c r="G23" s="387"/>
    </row>
  </sheetData>
  <sheetProtection algorithmName="SHA-512" hashValue="r4DtfAQIS+jYGAj9jomKBq7Iyp52n4acfP7+0f0MlMwmCGJbiCybz9wFJTMJpb3pILq7m73nypOUmL4M/wVzJg==" saltValue="VAwchotxT9riIy4Qz0xJYQ==" spinCount="100000" sheet="1" objects="1" scenarios="1" sort="0" autoFilter="0" pivotTables="0"/>
  <mergeCells count="6">
    <mergeCell ref="C19:G23"/>
    <mergeCell ref="C2:G2"/>
    <mergeCell ref="C3:C4"/>
    <mergeCell ref="G3:G4"/>
    <mergeCell ref="D3:F3"/>
    <mergeCell ref="C17:G17"/>
  </mergeCells>
  <conditionalFormatting sqref="D5:G8 D9:D16 E11:G11 E14:G14">
    <cfRule type="cellIs" dxfId="21" priority="1" operator="equal">
      <formula>0</formula>
    </cfRule>
  </conditionalFormatting>
  <dataValidations count="1">
    <dataValidation type="whole" operator="greaterThanOrEqual" allowBlank="1" showInputMessage="1" showErrorMessage="1" sqref="D5:G16" xr:uid="{00000000-0002-0000-03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98"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8">
    <tabColor theme="7" tint="0.79998168889431442"/>
    <pageSetUpPr fitToPage="1"/>
  </sheetPr>
  <dimension ref="A1:R28"/>
  <sheetViews>
    <sheetView showGridLines="0" zoomScale="90" zoomScaleNormal="90" zoomScaleSheetLayoutView="90" workbookViewId="0"/>
  </sheetViews>
  <sheetFormatPr baseColWidth="10" defaultColWidth="11.44140625" defaultRowHeight="14.4" x14ac:dyDescent="0.3"/>
  <cols>
    <col min="1" max="1" width="7.109375" style="29" customWidth="1"/>
    <col min="2" max="2" width="4.109375" style="38" hidden="1" customWidth="1"/>
    <col min="3" max="3" width="47.33203125" style="38" customWidth="1"/>
    <col min="4" max="18" width="8.109375" style="38" customWidth="1"/>
    <col min="19" max="16384" width="11.44140625" style="38"/>
  </cols>
  <sheetData>
    <row r="1" spans="1:18" ht="18.75" customHeight="1" x14ac:dyDescent="0.3">
      <c r="B1" s="29">
        <v>1</v>
      </c>
      <c r="C1" s="108" t="s">
        <v>145</v>
      </c>
      <c r="H1" s="185"/>
      <c r="I1" s="185"/>
      <c r="M1" s="33"/>
      <c r="N1" s="33"/>
      <c r="O1" s="33"/>
      <c r="P1" s="33"/>
      <c r="Q1" s="33"/>
      <c r="R1" s="33"/>
    </row>
    <row r="2" spans="1:18" ht="25.8" customHeight="1" thickBot="1" x14ac:dyDescent="0.35">
      <c r="B2" s="29">
        <v>2</v>
      </c>
      <c r="C2" s="108" t="s">
        <v>3319</v>
      </c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</row>
    <row r="3" spans="1:18" ht="65.400000000000006" customHeight="1" thickTop="1" x14ac:dyDescent="0.3">
      <c r="B3" s="29">
        <v>3</v>
      </c>
      <c r="C3" s="411" t="s">
        <v>1108</v>
      </c>
      <c r="D3" s="410" t="s">
        <v>0</v>
      </c>
      <c r="E3" s="397"/>
      <c r="F3" s="397"/>
      <c r="G3" s="396" t="s">
        <v>1107</v>
      </c>
      <c r="H3" s="397"/>
      <c r="I3" s="397"/>
      <c r="J3" s="396" t="s">
        <v>1113</v>
      </c>
      <c r="K3" s="397"/>
      <c r="L3" s="398"/>
      <c r="M3" s="396" t="s">
        <v>1114</v>
      </c>
      <c r="N3" s="397"/>
      <c r="O3" s="399"/>
      <c r="P3" s="397" t="s">
        <v>2946</v>
      </c>
      <c r="Q3" s="397"/>
      <c r="R3" s="397"/>
    </row>
    <row r="4" spans="1:18" s="14" customFormat="1" ht="26.4" customHeight="1" thickBot="1" x14ac:dyDescent="0.35">
      <c r="A4" s="7"/>
      <c r="B4" s="7">
        <v>4</v>
      </c>
      <c r="C4" s="412"/>
      <c r="D4" s="186" t="s">
        <v>0</v>
      </c>
      <c r="E4" s="187" t="s">
        <v>16</v>
      </c>
      <c r="F4" s="188" t="s">
        <v>15</v>
      </c>
      <c r="G4" s="189" t="s">
        <v>0</v>
      </c>
      <c r="H4" s="187" t="s">
        <v>16</v>
      </c>
      <c r="I4" s="188" t="s">
        <v>15</v>
      </c>
      <c r="J4" s="189" t="s">
        <v>0</v>
      </c>
      <c r="K4" s="187" t="s">
        <v>16</v>
      </c>
      <c r="L4" s="190" t="s">
        <v>15</v>
      </c>
      <c r="M4" s="189" t="s">
        <v>0</v>
      </c>
      <c r="N4" s="187" t="s">
        <v>16</v>
      </c>
      <c r="O4" s="191" t="s">
        <v>15</v>
      </c>
      <c r="P4" s="188" t="s">
        <v>0</v>
      </c>
      <c r="Q4" s="187" t="s">
        <v>16</v>
      </c>
      <c r="R4" s="188" t="s">
        <v>15</v>
      </c>
    </row>
    <row r="5" spans="1:18" ht="23.25" customHeight="1" thickTop="1" thickBot="1" x14ac:dyDescent="0.35">
      <c r="B5" s="29">
        <v>5</v>
      </c>
      <c r="C5" s="192" t="s">
        <v>153</v>
      </c>
      <c r="D5" s="41">
        <f>+E5+F5</f>
        <v>0</v>
      </c>
      <c r="E5" s="42">
        <f>+E6+E7+E8+E9+E10+E11+E12+E13+E14+E15+E16</f>
        <v>0</v>
      </c>
      <c r="F5" s="114">
        <f>+F6+F7+F8+F9+F10+F11+F12+F13+F14+F15+F16</f>
        <v>0</v>
      </c>
      <c r="G5" s="193">
        <f>+H5+I5</f>
        <v>0</v>
      </c>
      <c r="H5" s="42">
        <f>+H6+H7+H8+H9+H10+H11+H12+H13+H14+H15+H16</f>
        <v>0</v>
      </c>
      <c r="I5" s="114">
        <f>+I6+I7+I8+I9+I10+I11+I12+I13+I14+I15+I16</f>
        <v>0</v>
      </c>
      <c r="J5" s="193">
        <f>+K5+L5</f>
        <v>0</v>
      </c>
      <c r="K5" s="42">
        <f>+K6+K7+K8+K9+K10+K11+K12+K13+K14+K15+K16</f>
        <v>0</v>
      </c>
      <c r="L5" s="194">
        <f>+L6+L7+L8+L9+L10+L11+L12+L13+L14+L15+L16</f>
        <v>0</v>
      </c>
      <c r="M5" s="193">
        <f>+N5+O5</f>
        <v>0</v>
      </c>
      <c r="N5" s="42">
        <f>+N6+N7+N8+N9+N10+N11+N12+N13+N14+N15+N16</f>
        <v>0</v>
      </c>
      <c r="O5" s="195">
        <f>+O6+O7+O8+O9+O10+O11+O12+O13+O14+O15+O16</f>
        <v>0</v>
      </c>
      <c r="P5" s="114">
        <f>+Q5+R5</f>
        <v>0</v>
      </c>
      <c r="Q5" s="42">
        <f>+Q6+Q7+Q8+Q9+Q10+Q11+Q12+Q13+Q14+Q15+Q16</f>
        <v>0</v>
      </c>
      <c r="R5" s="114">
        <f>+R6+R7+R8+R9+R10+R11+R12+R13+R14+R15+R16</f>
        <v>0</v>
      </c>
    </row>
    <row r="6" spans="1:18" ht="22.95" customHeight="1" x14ac:dyDescent="0.3">
      <c r="B6" s="29">
        <v>6</v>
      </c>
      <c r="C6" s="356" t="s">
        <v>932</v>
      </c>
      <c r="D6" s="196">
        <f>+E6+F6</f>
        <v>0</v>
      </c>
      <c r="E6" s="197">
        <f>+H6+K6+N6</f>
        <v>0</v>
      </c>
      <c r="F6" s="198">
        <f>+I6+L6+O6</f>
        <v>0</v>
      </c>
      <c r="G6" s="199">
        <f>+H6+I6</f>
        <v>0</v>
      </c>
      <c r="H6" s="279"/>
      <c r="I6" s="280"/>
      <c r="J6" s="199">
        <f>+K6+L6</f>
        <v>0</v>
      </c>
      <c r="K6" s="279"/>
      <c r="L6" s="281"/>
      <c r="M6" s="199">
        <f>+N6+O6</f>
        <v>0</v>
      </c>
      <c r="N6" s="279"/>
      <c r="O6" s="284"/>
      <c r="P6" s="102">
        <f>+Q6+R6</f>
        <v>0</v>
      </c>
      <c r="Q6" s="279"/>
      <c r="R6" s="286"/>
    </row>
    <row r="7" spans="1:18" ht="22.95" customHeight="1" x14ac:dyDescent="0.3">
      <c r="B7" s="29">
        <v>7</v>
      </c>
      <c r="C7" s="356" t="s">
        <v>82</v>
      </c>
      <c r="D7" s="117">
        <f t="shared" ref="D7:D16" si="0">+E7+F7</f>
        <v>0</v>
      </c>
      <c r="E7" s="200">
        <f t="shared" ref="E7:F16" si="1">+H7+K7+N7</f>
        <v>0</v>
      </c>
      <c r="F7" s="147">
        <f t="shared" si="1"/>
        <v>0</v>
      </c>
      <c r="G7" s="201">
        <f t="shared" ref="G7:G16" si="2">+H7+I7</f>
        <v>0</v>
      </c>
      <c r="H7" s="240"/>
      <c r="I7" s="241"/>
      <c r="J7" s="201">
        <f t="shared" ref="J7:J16" si="3">+K7+L7</f>
        <v>0</v>
      </c>
      <c r="K7" s="240"/>
      <c r="L7" s="282"/>
      <c r="M7" s="201">
        <f t="shared" ref="M7:M16" si="4">+N7+O7</f>
        <v>0</v>
      </c>
      <c r="N7" s="240"/>
      <c r="O7" s="260"/>
      <c r="P7" s="147">
        <f t="shared" ref="P7:P16" si="5">+Q7+R7</f>
        <v>0</v>
      </c>
      <c r="Q7" s="240"/>
      <c r="R7" s="287"/>
    </row>
    <row r="8" spans="1:18" ht="22.95" customHeight="1" x14ac:dyDescent="0.3">
      <c r="B8" s="29">
        <v>8</v>
      </c>
      <c r="C8" s="356" t="s">
        <v>933</v>
      </c>
      <c r="D8" s="117">
        <f t="shared" si="0"/>
        <v>0</v>
      </c>
      <c r="E8" s="200">
        <f t="shared" si="1"/>
        <v>0</v>
      </c>
      <c r="F8" s="147">
        <f t="shared" si="1"/>
        <v>0</v>
      </c>
      <c r="G8" s="201">
        <f t="shared" si="2"/>
        <v>0</v>
      </c>
      <c r="H8" s="240"/>
      <c r="I8" s="241"/>
      <c r="J8" s="201">
        <f t="shared" si="3"/>
        <v>0</v>
      </c>
      <c r="K8" s="240"/>
      <c r="L8" s="282"/>
      <c r="M8" s="201">
        <f t="shared" si="4"/>
        <v>0</v>
      </c>
      <c r="N8" s="240"/>
      <c r="O8" s="260"/>
      <c r="P8" s="147">
        <f t="shared" si="5"/>
        <v>0</v>
      </c>
      <c r="Q8" s="240"/>
      <c r="R8" s="287"/>
    </row>
    <row r="9" spans="1:18" ht="22.95" customHeight="1" x14ac:dyDescent="0.3">
      <c r="B9" s="29">
        <v>9</v>
      </c>
      <c r="C9" s="356" t="s">
        <v>934</v>
      </c>
      <c r="D9" s="117">
        <f t="shared" si="0"/>
        <v>0</v>
      </c>
      <c r="E9" s="200">
        <f t="shared" si="1"/>
        <v>0</v>
      </c>
      <c r="F9" s="147">
        <f t="shared" si="1"/>
        <v>0</v>
      </c>
      <c r="G9" s="201">
        <f t="shared" si="2"/>
        <v>0</v>
      </c>
      <c r="H9" s="240"/>
      <c r="I9" s="241"/>
      <c r="J9" s="201">
        <f t="shared" si="3"/>
        <v>0</v>
      </c>
      <c r="K9" s="240"/>
      <c r="L9" s="282"/>
      <c r="M9" s="201">
        <f t="shared" si="4"/>
        <v>0</v>
      </c>
      <c r="N9" s="240"/>
      <c r="O9" s="260"/>
      <c r="P9" s="147">
        <f t="shared" si="5"/>
        <v>0</v>
      </c>
      <c r="Q9" s="240"/>
      <c r="R9" s="287"/>
    </row>
    <row r="10" spans="1:18" ht="22.95" customHeight="1" x14ac:dyDescent="0.3">
      <c r="B10" s="29">
        <v>10</v>
      </c>
      <c r="C10" s="356" t="s">
        <v>2947</v>
      </c>
      <c r="D10" s="117">
        <f t="shared" si="0"/>
        <v>0</v>
      </c>
      <c r="E10" s="200">
        <f t="shared" si="1"/>
        <v>0</v>
      </c>
      <c r="F10" s="147">
        <f t="shared" si="1"/>
        <v>0</v>
      </c>
      <c r="G10" s="201">
        <f t="shared" si="2"/>
        <v>0</v>
      </c>
      <c r="H10" s="240"/>
      <c r="I10" s="241"/>
      <c r="J10" s="201">
        <f t="shared" si="3"/>
        <v>0</v>
      </c>
      <c r="K10" s="240"/>
      <c r="L10" s="282"/>
      <c r="M10" s="201">
        <f t="shared" si="4"/>
        <v>0</v>
      </c>
      <c r="N10" s="240"/>
      <c r="O10" s="260"/>
      <c r="P10" s="147">
        <f t="shared" si="5"/>
        <v>0</v>
      </c>
      <c r="Q10" s="240"/>
      <c r="R10" s="287"/>
    </row>
    <row r="11" spans="1:18" ht="22.95" customHeight="1" x14ac:dyDescent="0.3">
      <c r="B11" s="29">
        <v>11</v>
      </c>
      <c r="C11" s="356" t="s">
        <v>1106</v>
      </c>
      <c r="D11" s="117">
        <f t="shared" si="0"/>
        <v>0</v>
      </c>
      <c r="E11" s="200">
        <f t="shared" si="1"/>
        <v>0</v>
      </c>
      <c r="F11" s="147">
        <f t="shared" si="1"/>
        <v>0</v>
      </c>
      <c r="G11" s="201">
        <f t="shared" si="2"/>
        <v>0</v>
      </c>
      <c r="H11" s="240"/>
      <c r="I11" s="241"/>
      <c r="J11" s="201">
        <f t="shared" si="3"/>
        <v>0</v>
      </c>
      <c r="K11" s="240"/>
      <c r="L11" s="282"/>
      <c r="M11" s="201">
        <f t="shared" si="4"/>
        <v>0</v>
      </c>
      <c r="N11" s="240"/>
      <c r="O11" s="260"/>
      <c r="P11" s="147">
        <f t="shared" si="5"/>
        <v>0</v>
      </c>
      <c r="Q11" s="240"/>
      <c r="R11" s="287"/>
    </row>
    <row r="12" spans="1:18" ht="22.95" customHeight="1" x14ac:dyDescent="0.3">
      <c r="B12" s="29">
        <v>12</v>
      </c>
      <c r="C12" s="357" t="s">
        <v>935</v>
      </c>
      <c r="D12" s="117">
        <f t="shared" si="0"/>
        <v>0</v>
      </c>
      <c r="E12" s="200">
        <f t="shared" si="1"/>
        <v>0</v>
      </c>
      <c r="F12" s="147">
        <f t="shared" si="1"/>
        <v>0</v>
      </c>
      <c r="G12" s="201">
        <f t="shared" si="2"/>
        <v>0</v>
      </c>
      <c r="H12" s="240"/>
      <c r="I12" s="241"/>
      <c r="J12" s="201">
        <f t="shared" si="3"/>
        <v>0</v>
      </c>
      <c r="K12" s="240"/>
      <c r="L12" s="282"/>
      <c r="M12" s="201">
        <f t="shared" si="4"/>
        <v>0</v>
      </c>
      <c r="N12" s="240"/>
      <c r="O12" s="260"/>
      <c r="P12" s="147">
        <f t="shared" si="5"/>
        <v>0</v>
      </c>
      <c r="Q12" s="240"/>
      <c r="R12" s="287"/>
    </row>
    <row r="13" spans="1:18" ht="22.95" customHeight="1" x14ac:dyDescent="0.3">
      <c r="B13" s="29">
        <v>13</v>
      </c>
      <c r="C13" s="357" t="s">
        <v>1112</v>
      </c>
      <c r="D13" s="117">
        <f t="shared" si="0"/>
        <v>0</v>
      </c>
      <c r="E13" s="200">
        <f t="shared" si="1"/>
        <v>0</v>
      </c>
      <c r="F13" s="147">
        <f t="shared" si="1"/>
        <v>0</v>
      </c>
      <c r="G13" s="201">
        <f t="shared" si="2"/>
        <v>0</v>
      </c>
      <c r="H13" s="240"/>
      <c r="I13" s="241"/>
      <c r="J13" s="201">
        <f t="shared" si="3"/>
        <v>0</v>
      </c>
      <c r="K13" s="240"/>
      <c r="L13" s="282"/>
      <c r="M13" s="201">
        <f t="shared" si="4"/>
        <v>0</v>
      </c>
      <c r="N13" s="240"/>
      <c r="O13" s="260"/>
      <c r="P13" s="147">
        <f t="shared" si="5"/>
        <v>0</v>
      </c>
      <c r="Q13" s="240"/>
      <c r="R13" s="287"/>
    </row>
    <row r="14" spans="1:18" ht="22.95" customHeight="1" x14ac:dyDescent="0.3">
      <c r="B14" s="29">
        <v>14</v>
      </c>
      <c r="C14" s="356" t="s">
        <v>936</v>
      </c>
      <c r="D14" s="117">
        <f t="shared" si="0"/>
        <v>0</v>
      </c>
      <c r="E14" s="200">
        <f t="shared" si="1"/>
        <v>0</v>
      </c>
      <c r="F14" s="147">
        <f t="shared" si="1"/>
        <v>0</v>
      </c>
      <c r="G14" s="201">
        <f t="shared" si="2"/>
        <v>0</v>
      </c>
      <c r="H14" s="240"/>
      <c r="I14" s="241"/>
      <c r="J14" s="201">
        <f t="shared" si="3"/>
        <v>0</v>
      </c>
      <c r="K14" s="240"/>
      <c r="L14" s="282"/>
      <c r="M14" s="201">
        <f t="shared" si="4"/>
        <v>0</v>
      </c>
      <c r="N14" s="240"/>
      <c r="O14" s="260"/>
      <c r="P14" s="147">
        <f t="shared" si="5"/>
        <v>0</v>
      </c>
      <c r="Q14" s="240"/>
      <c r="R14" s="287"/>
    </row>
    <row r="15" spans="1:18" ht="22.95" customHeight="1" x14ac:dyDescent="0.3">
      <c r="B15" s="29">
        <v>15</v>
      </c>
      <c r="C15" s="356" t="s">
        <v>1171</v>
      </c>
      <c r="D15" s="117">
        <f t="shared" si="0"/>
        <v>0</v>
      </c>
      <c r="E15" s="200">
        <f t="shared" si="1"/>
        <v>0</v>
      </c>
      <c r="F15" s="147">
        <f t="shared" si="1"/>
        <v>0</v>
      </c>
      <c r="G15" s="201">
        <f t="shared" si="2"/>
        <v>0</v>
      </c>
      <c r="H15" s="240"/>
      <c r="I15" s="241"/>
      <c r="J15" s="201">
        <f t="shared" si="3"/>
        <v>0</v>
      </c>
      <c r="K15" s="240"/>
      <c r="L15" s="282"/>
      <c r="M15" s="201">
        <f t="shared" si="4"/>
        <v>0</v>
      </c>
      <c r="N15" s="240"/>
      <c r="O15" s="260"/>
      <c r="P15" s="147">
        <f t="shared" si="5"/>
        <v>0</v>
      </c>
      <c r="Q15" s="240"/>
      <c r="R15" s="287"/>
    </row>
    <row r="16" spans="1:18" ht="22.95" customHeight="1" thickBot="1" x14ac:dyDescent="0.35">
      <c r="B16" s="29">
        <v>16</v>
      </c>
      <c r="C16" s="358" t="s">
        <v>2948</v>
      </c>
      <c r="D16" s="202">
        <f t="shared" si="0"/>
        <v>0</v>
      </c>
      <c r="E16" s="203">
        <f t="shared" si="1"/>
        <v>0</v>
      </c>
      <c r="F16" s="204">
        <f t="shared" si="1"/>
        <v>0</v>
      </c>
      <c r="G16" s="205">
        <f t="shared" si="2"/>
        <v>0</v>
      </c>
      <c r="H16" s="242"/>
      <c r="I16" s="243"/>
      <c r="J16" s="205">
        <f t="shared" si="3"/>
        <v>0</v>
      </c>
      <c r="K16" s="242"/>
      <c r="L16" s="283"/>
      <c r="M16" s="205">
        <f t="shared" si="4"/>
        <v>0</v>
      </c>
      <c r="N16" s="242"/>
      <c r="O16" s="285"/>
      <c r="P16" s="204">
        <f t="shared" si="5"/>
        <v>0</v>
      </c>
      <c r="Q16" s="242"/>
      <c r="R16" s="288"/>
    </row>
    <row r="17" spans="2:18" ht="16.5" customHeight="1" thickTop="1" x14ac:dyDescent="0.3">
      <c r="B17" s="29">
        <v>17</v>
      </c>
      <c r="C17" s="335" t="s">
        <v>1109</v>
      </c>
      <c r="D17" s="72"/>
      <c r="E17" s="64" t="str">
        <f>IF(E5='CUADRO 1'!E5,"","XX")</f>
        <v/>
      </c>
      <c r="F17" s="64" t="str">
        <f>IF(F5='CUADRO 1'!F5,"","XX")</f>
        <v/>
      </c>
      <c r="G17" s="72"/>
      <c r="H17" s="207"/>
      <c r="I17" s="207"/>
      <c r="J17" s="72"/>
      <c r="K17" s="207"/>
      <c r="L17" s="207"/>
      <c r="M17" s="72"/>
      <c r="N17" s="207"/>
      <c r="O17" s="207"/>
      <c r="P17" s="208"/>
      <c r="Q17" s="207" t="str">
        <f>IF(OR(Q6&gt;E6,Q7&gt;E7,Q8&gt;E8,Q9&gt;E9,Q10&gt;E10,Q11&gt;E11,Q14&gt;E14,Q15&gt;E15,Q16&gt;E16),"XXX","")</f>
        <v/>
      </c>
      <c r="R17" s="207" t="str">
        <f>IF(OR(R6&gt;F6,R7&gt;F7,R8&gt;F8,R9&gt;F9,R10&gt;F10,R11&gt;F11,R14&gt;F14,R15&gt;F15,R16&gt;F16),"XXX","")</f>
        <v/>
      </c>
    </row>
    <row r="18" spans="2:18" ht="16.5" customHeight="1" x14ac:dyDescent="0.3">
      <c r="B18" s="29">
        <v>18</v>
      </c>
      <c r="C18" s="335" t="s">
        <v>1172</v>
      </c>
      <c r="F18" s="209"/>
      <c r="G18" s="400" t="str">
        <f>IF(OR(E17="XX",F17="XX"),"XX = ¡VERIFICAR!.  El total de hombres o mujeres de este cuadro, es mayor a lo reportado en el Cuadro 1 (Aula Integrada).","")</f>
        <v/>
      </c>
      <c r="H18" s="400"/>
      <c r="I18" s="400"/>
      <c r="J18" s="400"/>
      <c r="K18" s="400"/>
      <c r="L18" s="400"/>
      <c r="M18" s="400"/>
      <c r="N18" s="400"/>
      <c r="O18" s="400"/>
      <c r="P18" s="401" t="str">
        <f>IF(OR(Q17="XXX",R17="XXX"),"XXX = ¡VERIFICAR!.  En alguna Discapacidad se están indicando más estudiantes Alfabetizados que los reportados en el Total.","")</f>
        <v/>
      </c>
      <c r="Q18" s="401"/>
      <c r="R18" s="401"/>
    </row>
    <row r="19" spans="2:18" ht="16.5" customHeight="1" x14ac:dyDescent="0.3">
      <c r="B19" s="29">
        <v>19</v>
      </c>
      <c r="D19" s="209"/>
      <c r="E19" s="209"/>
      <c r="F19" s="209"/>
      <c r="G19" s="400"/>
      <c r="H19" s="400"/>
      <c r="I19" s="400"/>
      <c r="J19" s="400"/>
      <c r="K19" s="400"/>
      <c r="L19" s="400"/>
      <c r="M19" s="400"/>
      <c r="N19" s="400"/>
      <c r="O19" s="400"/>
      <c r="P19" s="401"/>
      <c r="Q19" s="401"/>
      <c r="R19" s="401"/>
    </row>
    <row r="20" spans="2:18" ht="16.5" customHeight="1" x14ac:dyDescent="0.35">
      <c r="B20" s="29">
        <v>20</v>
      </c>
      <c r="C20" s="67" t="s">
        <v>115</v>
      </c>
      <c r="D20" s="209"/>
      <c r="E20" s="209"/>
      <c r="F20" s="209"/>
      <c r="G20" s="400"/>
      <c r="H20" s="400"/>
      <c r="I20" s="400"/>
      <c r="J20" s="400"/>
      <c r="K20" s="400"/>
      <c r="L20" s="400"/>
      <c r="M20" s="400"/>
      <c r="N20" s="400"/>
      <c r="O20" s="400"/>
      <c r="P20" s="401"/>
      <c r="Q20" s="401"/>
      <c r="R20" s="401"/>
    </row>
    <row r="21" spans="2:18" ht="16.5" customHeight="1" x14ac:dyDescent="0.3">
      <c r="B21" s="29">
        <v>21</v>
      </c>
      <c r="C21" s="379"/>
      <c r="D21" s="402"/>
      <c r="E21" s="402"/>
      <c r="F21" s="402"/>
      <c r="G21" s="402"/>
      <c r="H21" s="402"/>
      <c r="I21" s="402"/>
      <c r="J21" s="402"/>
      <c r="K21" s="402"/>
      <c r="L21" s="402"/>
      <c r="M21" s="402"/>
      <c r="N21" s="402"/>
      <c r="O21" s="403"/>
      <c r="P21" s="401"/>
      <c r="Q21" s="401"/>
      <c r="R21" s="401"/>
    </row>
    <row r="22" spans="2:18" ht="16.5" customHeight="1" x14ac:dyDescent="0.3">
      <c r="B22" s="29">
        <v>22</v>
      </c>
      <c r="C22" s="404"/>
      <c r="D22" s="405"/>
      <c r="E22" s="405"/>
      <c r="F22" s="405"/>
      <c r="G22" s="405"/>
      <c r="H22" s="405"/>
      <c r="I22" s="405"/>
      <c r="J22" s="405"/>
      <c r="K22" s="405"/>
      <c r="L22" s="405"/>
      <c r="M22" s="405"/>
      <c r="N22" s="405"/>
      <c r="O22" s="406"/>
      <c r="P22" s="401"/>
      <c r="Q22" s="401"/>
      <c r="R22" s="401"/>
    </row>
    <row r="23" spans="2:18" ht="16.5" customHeight="1" x14ac:dyDescent="0.3">
      <c r="B23" s="29">
        <v>23</v>
      </c>
      <c r="C23" s="404"/>
      <c r="D23" s="405"/>
      <c r="E23" s="405"/>
      <c r="F23" s="405"/>
      <c r="G23" s="405"/>
      <c r="H23" s="405"/>
      <c r="I23" s="405"/>
      <c r="J23" s="405"/>
      <c r="K23" s="405"/>
      <c r="L23" s="405"/>
      <c r="M23" s="405"/>
      <c r="N23" s="405"/>
      <c r="O23" s="406"/>
      <c r="P23" s="401"/>
      <c r="Q23" s="401"/>
      <c r="R23" s="401"/>
    </row>
    <row r="24" spans="2:18" ht="15" customHeight="1" x14ac:dyDescent="0.3">
      <c r="B24" s="29">
        <v>24</v>
      </c>
      <c r="C24" s="404"/>
      <c r="D24" s="405"/>
      <c r="E24" s="405"/>
      <c r="F24" s="405"/>
      <c r="G24" s="405"/>
      <c r="H24" s="405"/>
      <c r="I24" s="405"/>
      <c r="J24" s="405"/>
      <c r="K24" s="405"/>
      <c r="L24" s="405"/>
      <c r="M24" s="405"/>
      <c r="N24" s="405"/>
      <c r="O24" s="406"/>
      <c r="P24" s="401"/>
      <c r="Q24" s="401"/>
      <c r="R24" s="401"/>
    </row>
    <row r="25" spans="2:18" ht="15" customHeight="1" x14ac:dyDescent="0.3">
      <c r="C25" s="407"/>
      <c r="D25" s="408"/>
      <c r="E25" s="408"/>
      <c r="F25" s="408"/>
      <c r="G25" s="408"/>
      <c r="H25" s="408"/>
      <c r="I25" s="408"/>
      <c r="J25" s="408"/>
      <c r="K25" s="408"/>
      <c r="L25" s="408"/>
      <c r="M25" s="408"/>
      <c r="N25" s="408"/>
      <c r="O25" s="409"/>
      <c r="P25" s="401"/>
      <c r="Q25" s="401"/>
      <c r="R25" s="401"/>
    </row>
    <row r="26" spans="2:18" ht="15" customHeight="1" x14ac:dyDescent="0.3"/>
    <row r="27" spans="2:18" ht="15" customHeight="1" x14ac:dyDescent="0.3"/>
    <row r="28" spans="2:18" ht="8.25" customHeight="1" x14ac:dyDescent="0.3"/>
  </sheetData>
  <sheetProtection algorithmName="SHA-512" hashValue="kn0sGDYbrvEaZSi4bBEYxRbIfflLk+Q714rflzR+JIlExAFE4Ratr/H3oYYEyK9Rp4wjAz/g4zZcGlyLFaKsag==" saltValue="uHTgqFn76RP+Io/qOfSiWA==" spinCount="100000" sheet="1" objects="1" scenarios="1" sort="0" autoFilter="0" pivotTables="0"/>
  <mergeCells count="9">
    <mergeCell ref="G3:I3"/>
    <mergeCell ref="J3:L3"/>
    <mergeCell ref="M3:O3"/>
    <mergeCell ref="P3:R3"/>
    <mergeCell ref="G18:O20"/>
    <mergeCell ref="P18:R25"/>
    <mergeCell ref="C21:O25"/>
    <mergeCell ref="D3:F3"/>
    <mergeCell ref="C3:C4"/>
  </mergeCells>
  <conditionalFormatting sqref="D5:F13 D14:G16">
    <cfRule type="cellIs" dxfId="20" priority="4" operator="equal">
      <formula>0</formula>
    </cfRule>
  </conditionalFormatting>
  <conditionalFormatting sqref="G18:O20">
    <cfRule type="notContainsBlanks" dxfId="19" priority="2">
      <formula>LEN(TRIM(G18))&gt;0</formula>
    </cfRule>
  </conditionalFormatting>
  <conditionalFormatting sqref="G5:R5 G6:G13 J6:J16 M6:M16 P6:P16">
    <cfRule type="cellIs" dxfId="18" priority="3" operator="equal">
      <formula>0</formula>
    </cfRule>
  </conditionalFormatting>
  <conditionalFormatting sqref="P17">
    <cfRule type="notContainsBlanks" dxfId="17" priority="5">
      <formula>LEN(TRIM(P17))&gt;0</formula>
    </cfRule>
  </conditionalFormatting>
  <conditionalFormatting sqref="P18:R25">
    <cfRule type="notContainsBlanks" dxfId="16" priority="6">
      <formula>LEN(TRIM(P18))&gt;0</formula>
    </cfRule>
  </conditionalFormatting>
  <conditionalFormatting sqref="Q6:R16">
    <cfRule type="cellIs" dxfId="15" priority="1" operator="greaterThan">
      <formula>E6</formula>
    </cfRule>
  </conditionalFormatting>
  <dataValidations count="1">
    <dataValidation type="whole" operator="greaterThanOrEqual" allowBlank="1" showInputMessage="1" showErrorMessage="1" sqref="D5:R16" xr:uid="{F6940782-1C76-4150-A9DE-B1E2864D310B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77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2">
    <tabColor theme="7" tint="0.79998168889431442"/>
    <pageSetUpPr fitToPage="1"/>
  </sheetPr>
  <dimension ref="A1:I39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29"/>
    <col min="2" max="2" width="3.88671875" style="29" hidden="1" customWidth="1"/>
    <col min="3" max="3" width="71.5546875" style="38" customWidth="1"/>
    <col min="4" max="4" width="8.33203125" style="38" customWidth="1"/>
    <col min="5" max="5" width="5.44140625" style="38" customWidth="1"/>
    <col min="6" max="6" width="5.44140625" style="165" customWidth="1"/>
    <col min="7" max="7" width="14.6640625" style="38" customWidth="1"/>
    <col min="8" max="9" width="14" style="38" customWidth="1"/>
    <col min="10" max="16384" width="11.44140625" style="38"/>
  </cols>
  <sheetData>
    <row r="1" spans="1:9" ht="18" customHeight="1" x14ac:dyDescent="0.4">
      <c r="B1" s="161">
        <v>1</v>
      </c>
      <c r="C1" s="123" t="s">
        <v>146</v>
      </c>
      <c r="F1" s="38"/>
      <c r="H1" s="162"/>
      <c r="I1" s="162"/>
    </row>
    <row r="2" spans="1:9" ht="18.600000000000001" x14ac:dyDescent="0.3">
      <c r="B2" s="163">
        <v>2</v>
      </c>
      <c r="C2" s="108" t="s">
        <v>929</v>
      </c>
      <c r="D2" s="164"/>
      <c r="E2" s="164"/>
      <c r="G2" s="164"/>
    </row>
    <row r="3" spans="1:9" ht="25.2" customHeight="1" thickBot="1" x14ac:dyDescent="0.35">
      <c r="B3" s="163">
        <v>3</v>
      </c>
      <c r="C3" s="108" t="s">
        <v>3318</v>
      </c>
      <c r="D3" s="166"/>
      <c r="E3" s="166"/>
      <c r="F3" s="124"/>
      <c r="G3" s="166"/>
    </row>
    <row r="4" spans="1:9" s="170" customFormat="1" ht="30" customHeight="1" thickTop="1" thickBot="1" x14ac:dyDescent="0.35">
      <c r="A4" s="161"/>
      <c r="B4" s="161">
        <v>4</v>
      </c>
      <c r="C4" s="167" t="s">
        <v>147</v>
      </c>
      <c r="D4" s="168" t="s">
        <v>1777</v>
      </c>
      <c r="E4" s="167"/>
      <c r="F4" s="169"/>
      <c r="G4" s="76" t="s">
        <v>148</v>
      </c>
    </row>
    <row r="5" spans="1:9" s="165" customFormat="1" ht="22.5" customHeight="1" thickTop="1" x14ac:dyDescent="0.3">
      <c r="A5" s="163"/>
      <c r="B5" s="163">
        <v>5</v>
      </c>
      <c r="C5" s="413" t="s">
        <v>0</v>
      </c>
      <c r="D5" s="413"/>
      <c r="E5" s="413"/>
      <c r="F5" s="414"/>
      <c r="G5" s="171">
        <f>SUM(G6:G32)</f>
        <v>0</v>
      </c>
      <c r="H5" s="416" t="str">
        <f>IF($G$5=('CUADRO 1'!D5),"","--&gt; ¡VERIFICAR!. El total no coincide con el total del Cuadro 1.")</f>
        <v/>
      </c>
      <c r="I5" s="416"/>
    </row>
    <row r="6" spans="1:9" s="165" customFormat="1" ht="16.5" customHeight="1" x14ac:dyDescent="0.3">
      <c r="A6" s="163"/>
      <c r="B6" s="163">
        <v>6</v>
      </c>
      <c r="C6" s="244"/>
      <c r="D6" s="172" t="str">
        <f t="shared" ref="D6:D31" si="0">IFERROR(VLOOKUP(C6,ubicac,2,0),"")</f>
        <v/>
      </c>
      <c r="E6" s="173"/>
      <c r="F6" s="174" t="str">
        <f>IF(AND(OR(G6&gt;0),AND(C6="")),"*",IF(AND(C6&lt;&gt;"",AND(G6=0)),"***",""))</f>
        <v/>
      </c>
      <c r="G6" s="247"/>
      <c r="H6" s="416"/>
      <c r="I6" s="416"/>
    </row>
    <row r="7" spans="1:9" s="165" customFormat="1" ht="16.5" customHeight="1" x14ac:dyDescent="0.3">
      <c r="A7" s="163"/>
      <c r="B7" s="161">
        <v>7</v>
      </c>
      <c r="C7" s="245"/>
      <c r="D7" s="175" t="str">
        <f t="shared" si="0"/>
        <v/>
      </c>
      <c r="E7" s="145" t="str">
        <f>IF(D7="","",IF(OR(D7=D6),"R",""))</f>
        <v/>
      </c>
      <c r="F7" s="176" t="str">
        <f t="shared" ref="F7:F32" si="1">IF(AND(OR(G7&gt;0),AND(C7="")),"*",IF(AND(C7&lt;&gt;"",AND(G7=0)),"***",""))</f>
        <v/>
      </c>
      <c r="G7" s="248"/>
      <c r="H7" s="416"/>
      <c r="I7" s="416"/>
    </row>
    <row r="8" spans="1:9" s="165" customFormat="1" ht="16.5" customHeight="1" x14ac:dyDescent="0.3">
      <c r="A8" s="163"/>
      <c r="B8" s="163">
        <v>8</v>
      </c>
      <c r="C8" s="245"/>
      <c r="D8" s="175" t="str">
        <f t="shared" si="0"/>
        <v/>
      </c>
      <c r="E8" s="145" t="str">
        <f>IF(D8="","",IF(OR(D8=D7,D8=D6),"R",""))</f>
        <v/>
      </c>
      <c r="F8" s="176" t="str">
        <f t="shared" si="1"/>
        <v/>
      </c>
      <c r="G8" s="248"/>
      <c r="H8" s="400"/>
      <c r="I8" s="400"/>
    </row>
    <row r="9" spans="1:9" s="165" customFormat="1" ht="16.5" customHeight="1" x14ac:dyDescent="0.3">
      <c r="A9" s="163"/>
      <c r="B9" s="163">
        <v>9</v>
      </c>
      <c r="C9" s="245"/>
      <c r="D9" s="175" t="str">
        <f t="shared" si="0"/>
        <v/>
      </c>
      <c r="E9" s="145" t="str">
        <f>IF(D9="","",IF(OR(D9=D8,D9=D7,D9=D6),"R",""))</f>
        <v/>
      </c>
      <c r="F9" s="176" t="str">
        <f t="shared" si="1"/>
        <v/>
      </c>
      <c r="G9" s="248"/>
    </row>
    <row r="10" spans="1:9" s="165" customFormat="1" ht="16.5" customHeight="1" x14ac:dyDescent="0.3">
      <c r="A10" s="163"/>
      <c r="B10" s="161">
        <v>10</v>
      </c>
      <c r="C10" s="245"/>
      <c r="D10" s="175" t="str">
        <f t="shared" si="0"/>
        <v/>
      </c>
      <c r="E10" s="145" t="str">
        <f>IF(D10="","",IF(OR(D10=D9,D10=D8,D10=D7,D10=D6),"R",""))</f>
        <v/>
      </c>
      <c r="F10" s="176" t="str">
        <f t="shared" si="1"/>
        <v/>
      </c>
      <c r="G10" s="248"/>
      <c r="H10" s="400" t="str">
        <f>IF(OR(F6="*",F7="*",F8="*",F9="*",F10="*",F12="*",F13="*",F14="*",F15="*",F16="*",F17="*",F18="*",F19="*",F20="*",F21="*",F22="*",F23="*",F24="*",F25="*",F26="*",F27="*",F28="*",F29="*",F30="*",F31="*",F32="*"),"* = No ha seleccionado Provincia/Cantón/Distrito","")</f>
        <v/>
      </c>
      <c r="I10" s="400"/>
    </row>
    <row r="11" spans="1:9" s="165" customFormat="1" ht="16.5" customHeight="1" x14ac:dyDescent="0.3">
      <c r="A11" s="163"/>
      <c r="B11" s="163">
        <v>11</v>
      </c>
      <c r="C11" s="245"/>
      <c r="D11" s="175" t="str">
        <f t="shared" ref="D11" si="2">IFERROR(VLOOKUP(C11,ubicac,2,0),"")</f>
        <v/>
      </c>
      <c r="E11" s="145" t="str">
        <f>IF(D11="","",IF(OR(D11=D9,D11=D8,D11=D7,D11=D6,D11=D5),"R",""))</f>
        <v/>
      </c>
      <c r="F11" s="176" t="str">
        <f t="shared" ref="F11" si="3">IF(AND(OR(G11&gt;0),AND(C11="")),"*",IF(AND(C11&lt;&gt;"",AND(G11=0)),"***",""))</f>
        <v/>
      </c>
      <c r="G11" s="248"/>
      <c r="H11" s="400"/>
      <c r="I11" s="400"/>
    </row>
    <row r="12" spans="1:9" s="165" customFormat="1" ht="16.5" customHeight="1" x14ac:dyDescent="0.3">
      <c r="A12" s="163"/>
      <c r="B12" s="163">
        <v>12</v>
      </c>
      <c r="C12" s="245"/>
      <c r="D12" s="175" t="str">
        <f t="shared" si="0"/>
        <v/>
      </c>
      <c r="E12" s="145" t="str">
        <f>IF(D12="","",IF(OR(D12=D10,D12=D9,D12=D8,D12=D7,D12=D6),"R",""))</f>
        <v/>
      </c>
      <c r="F12" s="176" t="str">
        <f t="shared" si="1"/>
        <v/>
      </c>
      <c r="G12" s="248"/>
      <c r="H12" s="400"/>
      <c r="I12" s="400"/>
    </row>
    <row r="13" spans="1:9" s="165" customFormat="1" ht="16.5" customHeight="1" x14ac:dyDescent="0.3">
      <c r="A13" s="163"/>
      <c r="B13" s="161">
        <v>13</v>
      </c>
      <c r="C13" s="245"/>
      <c r="D13" s="175" t="str">
        <f t="shared" si="0"/>
        <v/>
      </c>
      <c r="E13" s="145" t="str">
        <f>IF(D13="","",IF(OR(D13=D12,D13=D10,D13=D9,D13=D8,D13=D7,D13=D6),"R",""))</f>
        <v/>
      </c>
      <c r="F13" s="176" t="str">
        <f t="shared" si="1"/>
        <v/>
      </c>
      <c r="G13" s="248"/>
      <c r="H13" s="400"/>
      <c r="I13" s="400"/>
    </row>
    <row r="14" spans="1:9" s="165" customFormat="1" ht="16.5" customHeight="1" x14ac:dyDescent="0.3">
      <c r="A14" s="163"/>
      <c r="B14" s="163">
        <v>14</v>
      </c>
      <c r="C14" s="245"/>
      <c r="D14" s="175" t="str">
        <f t="shared" si="0"/>
        <v/>
      </c>
      <c r="E14" s="145" t="str">
        <f>IF(D14="","",IF(OR(D14=D13,D14=D12,D14=D10,D14=D9,D14=D8,D14=D7,D14=D6),"R",""))</f>
        <v/>
      </c>
      <c r="F14" s="176" t="str">
        <f t="shared" si="1"/>
        <v/>
      </c>
      <c r="G14" s="248"/>
      <c r="H14" s="309"/>
      <c r="I14" s="309"/>
    </row>
    <row r="15" spans="1:9" s="165" customFormat="1" ht="16.5" customHeight="1" x14ac:dyDescent="0.3">
      <c r="A15" s="163"/>
      <c r="B15" s="163">
        <v>15</v>
      </c>
      <c r="C15" s="245"/>
      <c r="D15" s="175" t="str">
        <f t="shared" si="0"/>
        <v/>
      </c>
      <c r="E15" s="145" t="str">
        <f>IF(D15="","",IF(OR(D15=D14,D15=D13,D15=D12,D15=D10,D15=D9,D15=D8,D15=D7,D15=D6),"R",""))</f>
        <v/>
      </c>
      <c r="F15" s="176" t="str">
        <f t="shared" si="1"/>
        <v/>
      </c>
      <c r="G15" s="248"/>
      <c r="H15" s="400" t="str">
        <f>IF(OR(F6="***",F7="***",F8="***",F9="***",F10="***",F12="***",F13="***",F14="***",F15="***",F16="***",F17="***",F18="***",F19="***",F20="***",F21="***",F22="***",F23="***",F24="***",F25="***",F26="***",F27="***",F28="***",F29="***",F30="***",F31="***",F32="***"),"*** = Digite la matrícula","")</f>
        <v/>
      </c>
      <c r="I15" s="400"/>
    </row>
    <row r="16" spans="1:9" s="165" customFormat="1" ht="16.5" customHeight="1" x14ac:dyDescent="0.3">
      <c r="A16" s="163"/>
      <c r="B16" s="161">
        <v>16</v>
      </c>
      <c r="C16" s="245"/>
      <c r="D16" s="175" t="str">
        <f t="shared" si="0"/>
        <v/>
      </c>
      <c r="E16" s="145" t="str">
        <f>IF(D16="","",IF(OR(D16=D15,D16=D14,D16=D13,D16=D12,D16=D10,D16=D9,D16=D8,D16=D7,D16=D6),"R",""))</f>
        <v/>
      </c>
      <c r="F16" s="176" t="str">
        <f t="shared" si="1"/>
        <v/>
      </c>
      <c r="G16" s="248"/>
      <c r="H16" s="400"/>
      <c r="I16" s="400"/>
    </row>
    <row r="17" spans="1:9" s="165" customFormat="1" ht="16.5" customHeight="1" x14ac:dyDescent="0.3">
      <c r="A17" s="163"/>
      <c r="B17" s="163">
        <v>17</v>
      </c>
      <c r="C17" s="245"/>
      <c r="D17" s="175" t="str">
        <f t="shared" si="0"/>
        <v/>
      </c>
      <c r="E17" s="145" t="str">
        <f>IF(D17="","",IF(OR(D17=D16,D17=D15,D17=D14,D17=D13,D17=D12,D17=D10,D17=D9,D17=D8,D17=D7,D17=D6),"R",""))</f>
        <v/>
      </c>
      <c r="F17" s="176" t="str">
        <f t="shared" si="1"/>
        <v/>
      </c>
      <c r="G17" s="248"/>
      <c r="H17" s="309"/>
      <c r="I17" s="309"/>
    </row>
    <row r="18" spans="1:9" s="165" customFormat="1" ht="16.5" customHeight="1" x14ac:dyDescent="0.3">
      <c r="A18" s="163"/>
      <c r="B18" s="163">
        <v>18</v>
      </c>
      <c r="C18" s="245"/>
      <c r="D18" s="175" t="str">
        <f t="shared" si="0"/>
        <v/>
      </c>
      <c r="E18" s="145" t="str">
        <f>IF(D18="","",IF(OR(D18=D17,D18=D16,D18=D15,D18=D14,D18=D13,D18=D12,D18=D10,D18=D9,D18=D8,D18=D7,D18=D6),"R",""))</f>
        <v/>
      </c>
      <c r="F18" s="176" t="str">
        <f t="shared" si="1"/>
        <v/>
      </c>
      <c r="G18" s="248"/>
      <c r="H18" s="400" t="str">
        <f>IF(OR(E7="R",E8="R",E9="R",E10="R",E12="R",E13="R",E14="R",E15="R",E16="R",E17="R",E18="R",E19="R",E20="R",E21="R",E22="R",E23="R",E24="R",E25="R",E26="R",E27="R",E28="R",E29="R",E30="R",E31="R",E32="R",E33="R"),"R = Líneas repetidas","")</f>
        <v/>
      </c>
      <c r="I18" s="400"/>
    </row>
    <row r="19" spans="1:9" s="165" customFormat="1" ht="16.5" customHeight="1" x14ac:dyDescent="0.3">
      <c r="A19" s="163"/>
      <c r="B19" s="161">
        <v>19</v>
      </c>
      <c r="C19" s="245"/>
      <c r="D19" s="175" t="str">
        <f t="shared" si="0"/>
        <v/>
      </c>
      <c r="E19" s="145" t="str">
        <f>IF(D19="","",IF(OR(D19=D18,D19=D17,D19=D16,D19=D15,D19=D14,D19=D13,D19=D12,D19=D10,D19=D9,D19=D8,D19=D7,D19=D6),"R",""))</f>
        <v/>
      </c>
      <c r="F19" s="176" t="str">
        <f t="shared" si="1"/>
        <v/>
      </c>
      <c r="G19" s="248"/>
      <c r="H19" s="400"/>
      <c r="I19" s="400"/>
    </row>
    <row r="20" spans="1:9" s="165" customFormat="1" ht="16.5" customHeight="1" x14ac:dyDescent="0.3">
      <c r="A20" s="163"/>
      <c r="B20" s="163">
        <v>20</v>
      </c>
      <c r="C20" s="245"/>
      <c r="D20" s="175" t="str">
        <f t="shared" si="0"/>
        <v/>
      </c>
      <c r="E20" s="145" t="str">
        <f>IF(D20="","",IF(OR(D20=D19,D20=D18,D20=D17,D20=D16,D20=D15,D20=D14,D20=D13,D20=D12,D20=D10,D20=D9,D20=D8,D20=D7,D20=D6),"R",""))</f>
        <v/>
      </c>
      <c r="F20" s="176" t="str">
        <f t="shared" si="1"/>
        <v/>
      </c>
      <c r="G20" s="248"/>
      <c r="H20" s="106"/>
      <c r="I20" s="106"/>
    </row>
    <row r="21" spans="1:9" s="165" customFormat="1" ht="16.5" customHeight="1" x14ac:dyDescent="0.3">
      <c r="A21" s="163"/>
      <c r="B21" s="163">
        <v>21</v>
      </c>
      <c r="C21" s="245"/>
      <c r="D21" s="175" t="str">
        <f t="shared" si="0"/>
        <v/>
      </c>
      <c r="E21" s="145" t="str">
        <f>IF(D21="","",IF(OR(D21=D20,D21=D19,D21=D18,D21=D17,D21=D16,D21=D15,D21=D14,D21=D13,D21=D12,D21=D10,D21=D9,D21=D8,D21=D7,D21=D6),"R",""))</f>
        <v/>
      </c>
      <c r="F21" s="176" t="str">
        <f t="shared" si="1"/>
        <v/>
      </c>
      <c r="G21" s="248"/>
      <c r="H21" s="106"/>
      <c r="I21" s="106"/>
    </row>
    <row r="22" spans="1:9" s="165" customFormat="1" ht="16.5" customHeight="1" x14ac:dyDescent="0.3">
      <c r="A22" s="163"/>
      <c r="B22" s="161">
        <v>22</v>
      </c>
      <c r="C22" s="245"/>
      <c r="D22" s="175" t="str">
        <f t="shared" si="0"/>
        <v/>
      </c>
      <c r="E22" s="145" t="str">
        <f>IF(D22="","",IF(OR(D22=D21,D22=D20,D22=D19,D22=D18,D22=D17,D22=D16,D22=D15,D22=D14,D22=D13,D22=D12,D22=D10,D22=D9,D22=D8,D22=D7,D22=D6),"R",""))</f>
        <v/>
      </c>
      <c r="F22" s="176" t="str">
        <f t="shared" si="1"/>
        <v/>
      </c>
      <c r="G22" s="248"/>
    </row>
    <row r="23" spans="1:9" s="165" customFormat="1" ht="16.5" customHeight="1" x14ac:dyDescent="0.3">
      <c r="A23" s="163"/>
      <c r="B23" s="163">
        <v>23</v>
      </c>
      <c r="C23" s="245"/>
      <c r="D23" s="175" t="str">
        <f t="shared" si="0"/>
        <v/>
      </c>
      <c r="E23" s="145" t="str">
        <f>IF(D23="","",IF(OR(D23=D22,D23=D21,D23=D20,D23=D19,D23=D18,D23=D17,D23=D16,D23=D15,D23=D14,D23=D13,D23=D12,D23=D10,D23=D9,D23=D8,D23=D7,D23=D6),"R",""))</f>
        <v/>
      </c>
      <c r="F23" s="176" t="str">
        <f t="shared" si="1"/>
        <v/>
      </c>
      <c r="G23" s="248"/>
    </row>
    <row r="24" spans="1:9" s="165" customFormat="1" ht="16.5" customHeight="1" x14ac:dyDescent="0.3">
      <c r="A24" s="163"/>
      <c r="B24" s="163">
        <v>24</v>
      </c>
      <c r="C24" s="245"/>
      <c r="D24" s="175" t="str">
        <f t="shared" si="0"/>
        <v/>
      </c>
      <c r="E24" s="145" t="str">
        <f>IF(D24="","",IF(OR(D24=D23,D24=D22,D24=D21,D24=D20,D24=D19,D24=D18,D24=D17,D24=D16,D24=D15,D24=D14,D24=D13,D24=D12,D24=D10,D24=D9,D24=D8,D24=D7,D24=D6),"R",""))</f>
        <v/>
      </c>
      <c r="F24" s="176" t="str">
        <f t="shared" si="1"/>
        <v/>
      </c>
      <c r="G24" s="248"/>
    </row>
    <row r="25" spans="1:9" s="165" customFormat="1" ht="16.5" customHeight="1" x14ac:dyDescent="0.3">
      <c r="A25" s="163"/>
      <c r="B25" s="161">
        <v>25</v>
      </c>
      <c r="C25" s="245"/>
      <c r="D25" s="175" t="str">
        <f t="shared" si="0"/>
        <v/>
      </c>
      <c r="E25" s="145" t="str">
        <f>IF(D25="","",IF(OR(D25=D24,D25=D23,D25=D22,D25=D21,D25=D20,D25=D19,D25=D18,D25=D17,D25=D16,D25=D15,D25=D14,D25=D13,D25=D12,D25=D10,D25=D9,D25=D8,D25=D7,D25=D6),"R",""))</f>
        <v/>
      </c>
      <c r="F25" s="176" t="str">
        <f t="shared" si="1"/>
        <v/>
      </c>
      <c r="G25" s="248"/>
    </row>
    <row r="26" spans="1:9" s="165" customFormat="1" ht="16.5" customHeight="1" x14ac:dyDescent="0.3">
      <c r="A26" s="163"/>
      <c r="B26" s="163">
        <v>26</v>
      </c>
      <c r="C26" s="245"/>
      <c r="D26" s="175" t="str">
        <f t="shared" si="0"/>
        <v/>
      </c>
      <c r="E26" s="145" t="str">
        <f>IF(D26="","",IF(OR(D26=D25,D26=D24,D26=D23,D26=D22,D26=D21,D26=D20,D26=D19,D26=D18,D26=D17,D26=D16,D26=D15,D26=D14,D26=D13,D26=D12,D26=D10,D26=D9,D26=D8,D26=D7,D26=D6),"R",""))</f>
        <v/>
      </c>
      <c r="F26" s="176" t="str">
        <f t="shared" si="1"/>
        <v/>
      </c>
      <c r="G26" s="248"/>
    </row>
    <row r="27" spans="1:9" s="165" customFormat="1" ht="16.5" customHeight="1" x14ac:dyDescent="0.3">
      <c r="A27" s="163"/>
      <c r="B27" s="163">
        <v>27</v>
      </c>
      <c r="C27" s="245"/>
      <c r="D27" s="175" t="str">
        <f t="shared" si="0"/>
        <v/>
      </c>
      <c r="E27" s="145" t="str">
        <f>IF(D27="","",IF(OR(D27=D26,D27=D25,D27=D24,D27=D23,D27=D22,D27=D21,D27=D20,D27=D19,D27=D18,D27=D17,D27=D16,D27=D15,D27=D14,D27=D13,D27=D12,D27=D10,D27=D9,D27=D8,D27=D7,D27=D6),"R",""))</f>
        <v/>
      </c>
      <c r="F27" s="176" t="str">
        <f t="shared" si="1"/>
        <v/>
      </c>
      <c r="G27" s="248"/>
    </row>
    <row r="28" spans="1:9" s="165" customFormat="1" ht="16.5" customHeight="1" x14ac:dyDescent="0.3">
      <c r="A28" s="163"/>
      <c r="B28" s="161">
        <v>28</v>
      </c>
      <c r="C28" s="245"/>
      <c r="D28" s="175" t="str">
        <f t="shared" si="0"/>
        <v/>
      </c>
      <c r="E28" s="145" t="str">
        <f>IF(D28="","",IF(OR(D28=D27,D28=D26,D28=D25,D28=D24,D28=D23,D28=D22,D28=D21,D28=D20,D28=D19,D28=D18,D28=D17,D28=D16,D28=D15,D28=D14,D28=D13,D28=D12,D28=D10,D28=D9,D28=D8,D28=D7,D28=D6),"R",""))</f>
        <v/>
      </c>
      <c r="F28" s="176" t="str">
        <f t="shared" si="1"/>
        <v/>
      </c>
      <c r="G28" s="248"/>
    </row>
    <row r="29" spans="1:9" ht="16.5" customHeight="1" x14ac:dyDescent="0.3">
      <c r="B29" s="163">
        <v>29</v>
      </c>
      <c r="C29" s="245"/>
      <c r="D29" s="175" t="str">
        <f t="shared" si="0"/>
        <v/>
      </c>
      <c r="E29" s="145" t="str">
        <f>IF(D29="","",IF(OR(D29=D28,D29=D27,D29=D26,D29=D25,D29=D24,D29=D23,D29=D22,D29=D21,D29=D20,D29=D19,D29=D18,D29=D17,D29=D16,D29=D15,D29=D14,D29=D13,D29=D12,D29=D10,D29=D9,D29=D8,D29=D7,D29=D6),"R",""))</f>
        <v/>
      </c>
      <c r="F29" s="176" t="str">
        <f t="shared" si="1"/>
        <v/>
      </c>
      <c r="G29" s="249"/>
      <c r="H29" s="177"/>
    </row>
    <row r="30" spans="1:9" ht="16.5" customHeight="1" x14ac:dyDescent="0.3">
      <c r="B30" s="163">
        <v>30</v>
      </c>
      <c r="C30" s="245"/>
      <c r="D30" s="175" t="str">
        <f t="shared" si="0"/>
        <v/>
      </c>
      <c r="E30" s="145" t="str">
        <f>IF(D30="","",IF(OR(D30=D29,D30=D28,D30=D27,D30=D26,D30=D25,D30=D24,D30=D23,D30=D22,D30=D21,D30=D20,D30=D19,D30=D18,D30=D17,D30=D16,D30=D15,D30=D14,D30=D13,D30=D12,D30=D10,D30=D9,D30=D8,D30=D7,D30=D6),"R",""))</f>
        <v/>
      </c>
      <c r="F30" s="176" t="str">
        <f t="shared" si="1"/>
        <v/>
      </c>
      <c r="G30" s="249"/>
    </row>
    <row r="31" spans="1:9" ht="16.5" customHeight="1" x14ac:dyDescent="0.3">
      <c r="B31" s="161">
        <v>31</v>
      </c>
      <c r="C31" s="245"/>
      <c r="D31" s="175" t="str">
        <f t="shared" si="0"/>
        <v/>
      </c>
      <c r="E31" s="145" t="str">
        <f>IF(D31="","",IF(OR(D31=D30,D31=D29,D31=D28,D31=D27,D31=D26,D31=D25,D31=D24,D31=D23,D31=D22,D31=D21,D31=D20,D31=D19,D31=D18,D31=D17,D31=D16,D31=D15,D31=D14,D31=D13,D31=D12,D31=D10,D31=D9,D31=D8,D31=D7,D31=D6),"R",""))</f>
        <v/>
      </c>
      <c r="F31" s="176" t="str">
        <f t="shared" si="1"/>
        <v/>
      </c>
      <c r="G31" s="249"/>
    </row>
    <row r="32" spans="1:9" ht="16.5" customHeight="1" thickBot="1" x14ac:dyDescent="0.35">
      <c r="B32" s="163">
        <v>32</v>
      </c>
      <c r="C32" s="246"/>
      <c r="D32" s="178" t="str">
        <f t="shared" ref="D32" si="4">IFERROR(VLOOKUP(C32,ubicac,2,0),"")</f>
        <v/>
      </c>
      <c r="E32" s="179" t="str">
        <f>IF(D32="","",IF(OR(D32=D31,D32=D30,D32=D29,D32=D28,D32=D27,D32=D26,D32=D25,D32=D24,D32=D23,D32=D22,D32=D21,D32=D20,D32=D19,D32=D18,D32=D17,D32=D16,D32=D15,D32=D14,D32=D13,D32=D12,D32=D10,D32=D9,D32=D8,D32=D7,D32=D6),"R",""))</f>
        <v/>
      </c>
      <c r="F32" s="180" t="str">
        <f t="shared" si="1"/>
        <v/>
      </c>
      <c r="G32" s="250"/>
    </row>
    <row r="33" spans="2:8" ht="16.5" customHeight="1" thickTop="1" x14ac:dyDescent="0.3">
      <c r="B33" s="163">
        <v>33</v>
      </c>
      <c r="C33" s="181" t="s">
        <v>795</v>
      </c>
      <c r="D33" s="182"/>
      <c r="E33" s="182"/>
      <c r="F33" s="183"/>
      <c r="G33" s="183"/>
    </row>
    <row r="34" spans="2:8" x14ac:dyDescent="0.3">
      <c r="B34" s="161">
        <v>34</v>
      </c>
      <c r="C34" s="415"/>
      <c r="D34" s="415"/>
      <c r="E34" s="415"/>
      <c r="F34" s="415"/>
      <c r="G34" s="415"/>
      <c r="H34" s="184"/>
    </row>
    <row r="35" spans="2:8" ht="16.2" x14ac:dyDescent="0.3">
      <c r="B35" s="163">
        <v>35</v>
      </c>
      <c r="C35" s="159" t="s">
        <v>115</v>
      </c>
    </row>
    <row r="36" spans="2:8" ht="15" customHeight="1" x14ac:dyDescent="0.3">
      <c r="B36" s="163">
        <v>36</v>
      </c>
      <c r="C36" s="379"/>
      <c r="D36" s="380"/>
      <c r="E36" s="380"/>
      <c r="F36" s="380"/>
      <c r="G36" s="381"/>
    </row>
    <row r="37" spans="2:8" ht="15" customHeight="1" x14ac:dyDescent="0.3">
      <c r="C37" s="382"/>
      <c r="D37" s="383"/>
      <c r="E37" s="383"/>
      <c r="F37" s="383"/>
      <c r="G37" s="384"/>
    </row>
    <row r="38" spans="2:8" ht="15" customHeight="1" x14ac:dyDescent="0.3">
      <c r="C38" s="382"/>
      <c r="D38" s="383"/>
      <c r="E38" s="383"/>
      <c r="F38" s="383"/>
      <c r="G38" s="384"/>
    </row>
    <row r="39" spans="2:8" ht="18" customHeight="1" x14ac:dyDescent="0.3">
      <c r="C39" s="385"/>
      <c r="D39" s="386"/>
      <c r="E39" s="386"/>
      <c r="F39" s="386"/>
      <c r="G39" s="387"/>
    </row>
  </sheetData>
  <sheetProtection algorithmName="SHA-512" hashValue="mUlD0175uzaLSWImFfMmQfB47bvauDKpYSjFS5T6xHXaUwYcgFjsk17CobYp+OaqFaWiS760yhe50wgKZsXH3Q==" saltValue="GCRYi4psnWyLE6L1yXLmJA==" spinCount="100000" sheet="1" objects="1" scenarios="1" insertRows="0" deleteRows="0" sort="0" autoFilter="0" pivotTables="0"/>
  <mergeCells count="9">
    <mergeCell ref="C36:G39"/>
    <mergeCell ref="C5:F5"/>
    <mergeCell ref="H15:I16"/>
    <mergeCell ref="C34:G34"/>
    <mergeCell ref="H18:I19"/>
    <mergeCell ref="H10:I12"/>
    <mergeCell ref="H13:I13"/>
    <mergeCell ref="H5:I7"/>
    <mergeCell ref="H8:I8"/>
  </mergeCells>
  <conditionalFormatting sqref="F6:F32">
    <cfRule type="cellIs" dxfId="14" priority="7" operator="equal">
      <formula>"Error!"</formula>
    </cfRule>
  </conditionalFormatting>
  <conditionalFormatting sqref="G5">
    <cfRule type="cellIs" dxfId="13" priority="10" operator="equal">
      <formula>0</formula>
    </cfRule>
  </conditionalFormatting>
  <conditionalFormatting sqref="H5:I8">
    <cfRule type="notContainsBlanks" dxfId="12" priority="1">
      <formula>LEN(TRIM(H5))&gt;0</formula>
    </cfRule>
  </conditionalFormatting>
  <conditionalFormatting sqref="H10:I13">
    <cfRule type="notContainsBlanks" dxfId="11" priority="2">
      <formula>LEN(TRIM(H10))&gt;0</formula>
    </cfRule>
  </conditionalFormatting>
  <conditionalFormatting sqref="H15:I16">
    <cfRule type="notContainsBlanks" dxfId="10" priority="3">
      <formula>LEN(TRIM(H15))&gt;0</formula>
    </cfRule>
  </conditionalFormatting>
  <conditionalFormatting sqref="H18:I19">
    <cfRule type="notContainsBlanks" dxfId="9" priority="4">
      <formula>LEN(TRIM(H18))&gt;0</formula>
    </cfRule>
  </conditionalFormatting>
  <dataValidations count="2">
    <dataValidation type="list" allowBlank="1" showInputMessage="1" showErrorMessage="1" sqref="C6:C32" xr:uid="{00000000-0002-0000-0600-000000000000}">
      <formula1>ubic</formula1>
    </dataValidation>
    <dataValidation type="whole" operator="greaterThanOrEqual" allowBlank="1" showInputMessage="1" showErrorMessage="1" sqref="G5:G32" xr:uid="{00000000-0002-0000-0600-000001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80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3">
    <tabColor theme="7" tint="0.79998168889431442"/>
    <pageSetUpPr fitToPage="1"/>
  </sheetPr>
  <dimension ref="A1:N41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5546875" style="29" customWidth="1"/>
    <col min="2" max="2" width="5.33203125" style="163" hidden="1" customWidth="1"/>
    <col min="3" max="3" width="40.6640625" style="38" customWidth="1"/>
    <col min="4" max="4" width="5.33203125" style="160" customWidth="1"/>
    <col min="5" max="13" width="10.6640625" style="38" customWidth="1"/>
    <col min="14" max="14" width="22.109375" style="38" customWidth="1"/>
    <col min="15" max="16384" width="11.44140625" style="38"/>
  </cols>
  <sheetData>
    <row r="1" spans="2:14" ht="18" customHeight="1" x14ac:dyDescent="0.4">
      <c r="B1" s="163">
        <v>1</v>
      </c>
      <c r="C1" s="123" t="s">
        <v>751</v>
      </c>
      <c r="D1" s="124"/>
      <c r="E1" s="125"/>
      <c r="F1" s="125"/>
      <c r="G1" s="125"/>
      <c r="I1" s="33"/>
      <c r="J1" s="33"/>
      <c r="K1" s="33"/>
      <c r="L1" s="33"/>
      <c r="M1" s="33"/>
    </row>
    <row r="2" spans="2:14" ht="18.600000000000001" x14ac:dyDescent="0.3">
      <c r="B2" s="163">
        <v>2</v>
      </c>
      <c r="C2" s="108" t="s">
        <v>1679</v>
      </c>
      <c r="D2" s="124"/>
      <c r="E2" s="126"/>
      <c r="F2" s="126"/>
      <c r="G2" s="126"/>
      <c r="H2" s="126"/>
      <c r="I2" s="126"/>
      <c r="J2" s="126"/>
      <c r="K2" s="126"/>
      <c r="L2" s="126"/>
      <c r="M2" s="126"/>
    </row>
    <row r="3" spans="2:14" ht="22.5" customHeight="1" thickBot="1" x14ac:dyDescent="0.35">
      <c r="B3" s="163">
        <v>3</v>
      </c>
      <c r="C3" s="127" t="s">
        <v>2945</v>
      </c>
      <c r="D3" s="129"/>
      <c r="E3" s="128"/>
      <c r="F3" s="128"/>
      <c r="G3" s="128"/>
      <c r="H3" s="128"/>
      <c r="I3" s="128"/>
      <c r="J3" s="128"/>
      <c r="K3" s="128"/>
      <c r="L3" s="128"/>
      <c r="M3" s="128"/>
    </row>
    <row r="4" spans="2:14" ht="33.75" customHeight="1" thickTop="1" x14ac:dyDescent="0.3">
      <c r="B4" s="163">
        <v>4</v>
      </c>
      <c r="C4" s="389" t="s">
        <v>1173</v>
      </c>
      <c r="D4" s="130"/>
      <c r="E4" s="417" t="s">
        <v>1680</v>
      </c>
      <c r="F4" s="418"/>
      <c r="G4" s="418"/>
      <c r="H4" s="419" t="s">
        <v>930</v>
      </c>
      <c r="I4" s="418"/>
      <c r="J4" s="420"/>
      <c r="K4" s="419" t="s">
        <v>931</v>
      </c>
      <c r="L4" s="418"/>
      <c r="M4" s="418"/>
    </row>
    <row r="5" spans="2:14" ht="23.25" customHeight="1" thickBot="1" x14ac:dyDescent="0.35">
      <c r="B5" s="163">
        <v>5</v>
      </c>
      <c r="C5" s="390"/>
      <c r="D5" s="131"/>
      <c r="E5" s="132" t="s">
        <v>0</v>
      </c>
      <c r="F5" s="133" t="s">
        <v>79</v>
      </c>
      <c r="G5" s="134" t="s">
        <v>80</v>
      </c>
      <c r="H5" s="135" t="s">
        <v>0</v>
      </c>
      <c r="I5" s="133" t="s">
        <v>79</v>
      </c>
      <c r="J5" s="136" t="s">
        <v>80</v>
      </c>
      <c r="K5" s="134" t="s">
        <v>0</v>
      </c>
      <c r="L5" s="133" t="s">
        <v>79</v>
      </c>
      <c r="M5" s="134" t="s">
        <v>80</v>
      </c>
    </row>
    <row r="6" spans="2:14" ht="18" customHeight="1" thickTop="1" thickBot="1" x14ac:dyDescent="0.35">
      <c r="B6" s="163">
        <v>6</v>
      </c>
      <c r="C6" s="327" t="s">
        <v>0</v>
      </c>
      <c r="D6" s="137" t="str">
        <f>IF(OR(F6&gt;'CUADRO 1'!E5,G6&gt;'CUADRO 1'!F5),"/*/","")</f>
        <v/>
      </c>
      <c r="E6" s="138">
        <f>+F6+G6</f>
        <v>0</v>
      </c>
      <c r="F6" s="139">
        <f>SUM(F7:F35)</f>
        <v>0</v>
      </c>
      <c r="G6" s="140">
        <f>SUM(G7:G35)</f>
        <v>0</v>
      </c>
      <c r="H6" s="141">
        <f>+I6+J6</f>
        <v>0</v>
      </c>
      <c r="I6" s="139">
        <f>SUM(I7:I35)</f>
        <v>0</v>
      </c>
      <c r="J6" s="142">
        <f>SUM(J7:J35)</f>
        <v>0</v>
      </c>
      <c r="K6" s="140">
        <f>+L6+M6</f>
        <v>0</v>
      </c>
      <c r="L6" s="139">
        <f>SUM(L7:L35)</f>
        <v>0</v>
      </c>
      <c r="M6" s="140">
        <f>SUM(M7:M35)</f>
        <v>0</v>
      </c>
      <c r="N6" s="400" t="str">
        <f>IF(D6="/*/","/*/ = El dato indicado en Extranjeros (hombres o mujeres) es mayor al total del Cuadro 1.","")</f>
        <v/>
      </c>
    </row>
    <row r="7" spans="2:14" ht="18" customHeight="1" x14ac:dyDescent="0.3">
      <c r="B7" s="163">
        <v>7</v>
      </c>
      <c r="C7" s="362" t="s">
        <v>107</v>
      </c>
      <c r="D7" s="143" t="str">
        <f>IF(OR(I7&gt;F7,L7&gt;F7,J7&gt;G7,M7&gt;G7),"**","")</f>
        <v/>
      </c>
      <c r="E7" s="100">
        <f>+F7+G7</f>
        <v>0</v>
      </c>
      <c r="F7" s="251"/>
      <c r="G7" s="252"/>
      <c r="H7" s="144">
        <f>+I7+J7</f>
        <v>0</v>
      </c>
      <c r="I7" s="251"/>
      <c r="J7" s="259"/>
      <c r="K7" s="102">
        <f>+L7+M7</f>
        <v>0</v>
      </c>
      <c r="L7" s="251"/>
      <c r="M7" s="252"/>
      <c r="N7" s="400"/>
    </row>
    <row r="8" spans="2:14" ht="18" customHeight="1" x14ac:dyDescent="0.3">
      <c r="B8" s="163">
        <v>8</v>
      </c>
      <c r="C8" s="363" t="s">
        <v>93</v>
      </c>
      <c r="D8" s="145" t="str">
        <f t="shared" ref="D8:D35" si="0">IF(OR(I8&gt;F8,L8&gt;F8,J8&gt;G8,M8&gt;G8),"**","")</f>
        <v/>
      </c>
      <c r="E8" s="117">
        <f>+F8+G8</f>
        <v>0</v>
      </c>
      <c r="F8" s="240"/>
      <c r="G8" s="241"/>
      <c r="H8" s="146">
        <f>+I8+J8</f>
        <v>0</v>
      </c>
      <c r="I8" s="240"/>
      <c r="J8" s="260"/>
      <c r="K8" s="147">
        <f>+L8+M8</f>
        <v>0</v>
      </c>
      <c r="L8" s="240"/>
      <c r="M8" s="241"/>
      <c r="N8" s="400"/>
    </row>
    <row r="9" spans="2:14" ht="18" customHeight="1" x14ac:dyDescent="0.3">
      <c r="B9" s="163">
        <v>9</v>
      </c>
      <c r="C9" s="363" t="s">
        <v>105</v>
      </c>
      <c r="D9" s="145" t="str">
        <f t="shared" si="0"/>
        <v/>
      </c>
      <c r="E9" s="117">
        <f t="shared" ref="E9:E35" si="1">+F9+G9</f>
        <v>0</v>
      </c>
      <c r="F9" s="240"/>
      <c r="G9" s="241"/>
      <c r="H9" s="146">
        <f t="shared" ref="H9:H35" si="2">+I9+J9</f>
        <v>0</v>
      </c>
      <c r="I9" s="240"/>
      <c r="J9" s="260"/>
      <c r="K9" s="147">
        <f t="shared" ref="K9:K35" si="3">+L9+M9</f>
        <v>0</v>
      </c>
      <c r="L9" s="240"/>
      <c r="M9" s="241"/>
      <c r="N9" s="400"/>
    </row>
    <row r="10" spans="2:14" ht="18" customHeight="1" x14ac:dyDescent="0.3">
      <c r="B10" s="163">
        <v>10</v>
      </c>
      <c r="C10" s="363" t="s">
        <v>110</v>
      </c>
      <c r="D10" s="145" t="str">
        <f t="shared" si="0"/>
        <v/>
      </c>
      <c r="E10" s="117">
        <f t="shared" si="1"/>
        <v>0</v>
      </c>
      <c r="F10" s="240"/>
      <c r="G10" s="241"/>
      <c r="H10" s="146">
        <f t="shared" si="2"/>
        <v>0</v>
      </c>
      <c r="I10" s="240"/>
      <c r="J10" s="260"/>
      <c r="K10" s="147">
        <f t="shared" si="3"/>
        <v>0</v>
      </c>
      <c r="L10" s="240"/>
      <c r="M10" s="241"/>
      <c r="N10" s="400"/>
    </row>
    <row r="11" spans="2:14" ht="18" customHeight="1" x14ac:dyDescent="0.3">
      <c r="B11" s="163">
        <v>11</v>
      </c>
      <c r="C11" s="363" t="s">
        <v>90</v>
      </c>
      <c r="D11" s="145" t="str">
        <f t="shared" si="0"/>
        <v/>
      </c>
      <c r="E11" s="117">
        <f t="shared" si="1"/>
        <v>0</v>
      </c>
      <c r="F11" s="240"/>
      <c r="G11" s="241"/>
      <c r="H11" s="146">
        <f t="shared" si="2"/>
        <v>0</v>
      </c>
      <c r="I11" s="240"/>
      <c r="J11" s="260"/>
      <c r="K11" s="147">
        <f t="shared" si="3"/>
        <v>0</v>
      </c>
      <c r="L11" s="240"/>
      <c r="M11" s="241"/>
      <c r="N11" s="400"/>
    </row>
    <row r="12" spans="2:14" ht="18" customHeight="1" x14ac:dyDescent="0.3">
      <c r="B12" s="163">
        <v>12</v>
      </c>
      <c r="C12" s="363" t="s">
        <v>106</v>
      </c>
      <c r="D12" s="145" t="str">
        <f t="shared" si="0"/>
        <v/>
      </c>
      <c r="E12" s="117">
        <f t="shared" si="1"/>
        <v>0</v>
      </c>
      <c r="F12" s="240"/>
      <c r="G12" s="241"/>
      <c r="H12" s="146">
        <f t="shared" si="2"/>
        <v>0</v>
      </c>
      <c r="I12" s="240"/>
      <c r="J12" s="260"/>
      <c r="K12" s="147">
        <f t="shared" si="3"/>
        <v>0</v>
      </c>
      <c r="L12" s="240"/>
      <c r="M12" s="241"/>
      <c r="N12" s="400"/>
    </row>
    <row r="13" spans="2:14" ht="18" customHeight="1" x14ac:dyDescent="0.3">
      <c r="B13" s="163">
        <v>13</v>
      </c>
      <c r="C13" s="363" t="s">
        <v>102</v>
      </c>
      <c r="D13" s="145" t="str">
        <f t="shared" si="0"/>
        <v/>
      </c>
      <c r="E13" s="117">
        <f t="shared" si="1"/>
        <v>0</v>
      </c>
      <c r="F13" s="240"/>
      <c r="G13" s="241"/>
      <c r="H13" s="146">
        <f t="shared" si="2"/>
        <v>0</v>
      </c>
      <c r="I13" s="240"/>
      <c r="J13" s="260"/>
      <c r="K13" s="147">
        <f t="shared" si="3"/>
        <v>0</v>
      </c>
      <c r="L13" s="240"/>
      <c r="M13" s="241"/>
    </row>
    <row r="14" spans="2:14" ht="18" customHeight="1" x14ac:dyDescent="0.3">
      <c r="B14" s="163">
        <v>14</v>
      </c>
      <c r="C14" s="363" t="s">
        <v>99</v>
      </c>
      <c r="D14" s="145" t="str">
        <f t="shared" si="0"/>
        <v/>
      </c>
      <c r="E14" s="117">
        <f t="shared" si="1"/>
        <v>0</v>
      </c>
      <c r="F14" s="240"/>
      <c r="G14" s="241"/>
      <c r="H14" s="146">
        <f t="shared" si="2"/>
        <v>0</v>
      </c>
      <c r="I14" s="240"/>
      <c r="J14" s="260"/>
      <c r="K14" s="147">
        <f t="shared" si="3"/>
        <v>0</v>
      </c>
      <c r="L14" s="240"/>
      <c r="M14" s="241"/>
      <c r="N14" s="400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5" spans="2:14" ht="18" customHeight="1" x14ac:dyDescent="0.3">
      <c r="B15" s="163">
        <v>15</v>
      </c>
      <c r="C15" s="363" t="s">
        <v>103</v>
      </c>
      <c r="D15" s="145" t="str">
        <f t="shared" si="0"/>
        <v/>
      </c>
      <c r="E15" s="117">
        <f t="shared" si="1"/>
        <v>0</v>
      </c>
      <c r="F15" s="240"/>
      <c r="G15" s="241"/>
      <c r="H15" s="146">
        <f t="shared" si="2"/>
        <v>0</v>
      </c>
      <c r="I15" s="240"/>
      <c r="J15" s="260"/>
      <c r="K15" s="147">
        <f t="shared" si="3"/>
        <v>0</v>
      </c>
      <c r="L15" s="240"/>
      <c r="M15" s="241"/>
      <c r="N15" s="400"/>
    </row>
    <row r="16" spans="2:14" ht="18" customHeight="1" x14ac:dyDescent="0.3">
      <c r="B16" s="163">
        <v>16</v>
      </c>
      <c r="C16" s="363" t="s">
        <v>96</v>
      </c>
      <c r="D16" s="145" t="str">
        <f t="shared" si="0"/>
        <v/>
      </c>
      <c r="E16" s="117">
        <f t="shared" si="1"/>
        <v>0</v>
      </c>
      <c r="F16" s="240"/>
      <c r="G16" s="241"/>
      <c r="H16" s="146">
        <f t="shared" si="2"/>
        <v>0</v>
      </c>
      <c r="I16" s="240"/>
      <c r="J16" s="260"/>
      <c r="K16" s="147">
        <f t="shared" si="3"/>
        <v>0</v>
      </c>
      <c r="L16" s="240"/>
      <c r="M16" s="241"/>
      <c r="N16" s="400"/>
    </row>
    <row r="17" spans="2:14" ht="18" customHeight="1" x14ac:dyDescent="0.3">
      <c r="B17" s="163">
        <v>17</v>
      </c>
      <c r="C17" s="363" t="s">
        <v>91</v>
      </c>
      <c r="D17" s="145" t="str">
        <f t="shared" si="0"/>
        <v/>
      </c>
      <c r="E17" s="117">
        <f t="shared" si="1"/>
        <v>0</v>
      </c>
      <c r="F17" s="240"/>
      <c r="G17" s="241"/>
      <c r="H17" s="146">
        <f t="shared" si="2"/>
        <v>0</v>
      </c>
      <c r="I17" s="240"/>
      <c r="J17" s="260"/>
      <c r="K17" s="147">
        <f t="shared" si="3"/>
        <v>0</v>
      </c>
      <c r="L17" s="240"/>
      <c r="M17" s="241"/>
      <c r="N17" s="400"/>
    </row>
    <row r="18" spans="2:14" ht="18" customHeight="1" x14ac:dyDescent="0.3">
      <c r="B18" s="163">
        <v>18</v>
      </c>
      <c r="C18" s="363" t="s">
        <v>94</v>
      </c>
      <c r="D18" s="145" t="str">
        <f t="shared" si="0"/>
        <v/>
      </c>
      <c r="E18" s="117">
        <f t="shared" si="1"/>
        <v>0</v>
      </c>
      <c r="F18" s="240"/>
      <c r="G18" s="241"/>
      <c r="H18" s="146">
        <f t="shared" si="2"/>
        <v>0</v>
      </c>
      <c r="I18" s="240"/>
      <c r="J18" s="260"/>
      <c r="K18" s="147">
        <f t="shared" si="3"/>
        <v>0</v>
      </c>
      <c r="L18" s="240"/>
      <c r="M18" s="241"/>
      <c r="N18" s="400"/>
    </row>
    <row r="19" spans="2:14" ht="18" customHeight="1" x14ac:dyDescent="0.3">
      <c r="B19" s="163">
        <v>19</v>
      </c>
      <c r="C19" s="363" t="s">
        <v>112</v>
      </c>
      <c r="D19" s="145" t="str">
        <f t="shared" si="0"/>
        <v/>
      </c>
      <c r="E19" s="117">
        <f t="shared" si="1"/>
        <v>0</v>
      </c>
      <c r="F19" s="240"/>
      <c r="G19" s="241"/>
      <c r="H19" s="146">
        <f t="shared" si="2"/>
        <v>0</v>
      </c>
      <c r="I19" s="240"/>
      <c r="J19" s="260"/>
      <c r="K19" s="147">
        <f t="shared" si="3"/>
        <v>0</v>
      </c>
      <c r="L19" s="240"/>
      <c r="M19" s="241"/>
      <c r="N19" s="400"/>
    </row>
    <row r="20" spans="2:14" ht="18" customHeight="1" x14ac:dyDescent="0.3">
      <c r="B20" s="163">
        <v>20</v>
      </c>
      <c r="C20" s="363" t="s">
        <v>101</v>
      </c>
      <c r="D20" s="145" t="str">
        <f t="shared" si="0"/>
        <v/>
      </c>
      <c r="E20" s="117">
        <f t="shared" si="1"/>
        <v>0</v>
      </c>
      <c r="F20" s="240"/>
      <c r="G20" s="241"/>
      <c r="H20" s="146">
        <f t="shared" si="2"/>
        <v>0</v>
      </c>
      <c r="I20" s="240"/>
      <c r="J20" s="260"/>
      <c r="K20" s="147">
        <f t="shared" si="3"/>
        <v>0</v>
      </c>
      <c r="L20" s="240"/>
      <c r="M20" s="241"/>
      <c r="N20" s="400"/>
    </row>
    <row r="21" spans="2:14" ht="18" customHeight="1" x14ac:dyDescent="0.3">
      <c r="B21" s="163">
        <v>21</v>
      </c>
      <c r="C21" s="363" t="s">
        <v>95</v>
      </c>
      <c r="D21" s="145" t="str">
        <f t="shared" si="0"/>
        <v/>
      </c>
      <c r="E21" s="117">
        <f t="shared" si="1"/>
        <v>0</v>
      </c>
      <c r="F21" s="240"/>
      <c r="G21" s="241"/>
      <c r="H21" s="146">
        <f t="shared" si="2"/>
        <v>0</v>
      </c>
      <c r="I21" s="240"/>
      <c r="J21" s="260"/>
      <c r="K21" s="147">
        <f t="shared" si="3"/>
        <v>0</v>
      </c>
      <c r="L21" s="240"/>
      <c r="M21" s="241"/>
      <c r="N21" s="400"/>
    </row>
    <row r="22" spans="2:14" ht="18" customHeight="1" x14ac:dyDescent="0.3">
      <c r="B22" s="163">
        <v>22</v>
      </c>
      <c r="C22" s="363" t="s">
        <v>92</v>
      </c>
      <c r="D22" s="145" t="str">
        <f t="shared" si="0"/>
        <v/>
      </c>
      <c r="E22" s="117">
        <f t="shared" si="1"/>
        <v>0</v>
      </c>
      <c r="F22" s="240"/>
      <c r="G22" s="241"/>
      <c r="H22" s="146">
        <f t="shared" si="2"/>
        <v>0</v>
      </c>
      <c r="I22" s="240"/>
      <c r="J22" s="260"/>
      <c r="K22" s="147">
        <f t="shared" si="3"/>
        <v>0</v>
      </c>
      <c r="L22" s="240"/>
      <c r="M22" s="241"/>
    </row>
    <row r="23" spans="2:14" ht="18" customHeight="1" x14ac:dyDescent="0.3">
      <c r="B23" s="163">
        <v>23</v>
      </c>
      <c r="C23" s="363" t="s">
        <v>97</v>
      </c>
      <c r="D23" s="145" t="str">
        <f t="shared" si="0"/>
        <v/>
      </c>
      <c r="E23" s="117">
        <f t="shared" si="1"/>
        <v>0</v>
      </c>
      <c r="F23" s="240"/>
      <c r="G23" s="241"/>
      <c r="H23" s="146">
        <f t="shared" si="2"/>
        <v>0</v>
      </c>
      <c r="I23" s="240"/>
      <c r="J23" s="260"/>
      <c r="K23" s="147">
        <f t="shared" si="3"/>
        <v>0</v>
      </c>
      <c r="L23" s="240"/>
      <c r="M23" s="241"/>
    </row>
    <row r="24" spans="2:14" ht="18" customHeight="1" x14ac:dyDescent="0.3">
      <c r="B24" s="163">
        <v>24</v>
      </c>
      <c r="C24" s="363" t="s">
        <v>98</v>
      </c>
      <c r="D24" s="145" t="str">
        <f t="shared" si="0"/>
        <v/>
      </c>
      <c r="E24" s="117">
        <f t="shared" si="1"/>
        <v>0</v>
      </c>
      <c r="F24" s="240"/>
      <c r="G24" s="241"/>
      <c r="H24" s="146">
        <f t="shared" si="2"/>
        <v>0</v>
      </c>
      <c r="I24" s="240"/>
      <c r="J24" s="260"/>
      <c r="K24" s="147">
        <f t="shared" si="3"/>
        <v>0</v>
      </c>
      <c r="L24" s="240"/>
      <c r="M24" s="241"/>
    </row>
    <row r="25" spans="2:14" ht="18" customHeight="1" x14ac:dyDescent="0.3">
      <c r="B25" s="163">
        <v>25</v>
      </c>
      <c r="C25" s="363" t="s">
        <v>108</v>
      </c>
      <c r="D25" s="145" t="str">
        <f t="shared" si="0"/>
        <v/>
      </c>
      <c r="E25" s="117">
        <f t="shared" si="1"/>
        <v>0</v>
      </c>
      <c r="F25" s="240"/>
      <c r="G25" s="241"/>
      <c r="H25" s="146">
        <f t="shared" si="2"/>
        <v>0</v>
      </c>
      <c r="I25" s="240"/>
      <c r="J25" s="260"/>
      <c r="K25" s="147">
        <f t="shared" si="3"/>
        <v>0</v>
      </c>
      <c r="L25" s="240"/>
      <c r="M25" s="241"/>
    </row>
    <row r="26" spans="2:14" ht="18" customHeight="1" x14ac:dyDescent="0.3">
      <c r="B26" s="163">
        <v>26</v>
      </c>
      <c r="C26" s="363" t="s">
        <v>104</v>
      </c>
      <c r="D26" s="145" t="str">
        <f t="shared" si="0"/>
        <v/>
      </c>
      <c r="E26" s="117">
        <f t="shared" si="1"/>
        <v>0</v>
      </c>
      <c r="F26" s="240"/>
      <c r="G26" s="241"/>
      <c r="H26" s="146">
        <f t="shared" si="2"/>
        <v>0</v>
      </c>
      <c r="I26" s="240"/>
      <c r="J26" s="260"/>
      <c r="K26" s="147">
        <f t="shared" si="3"/>
        <v>0</v>
      </c>
      <c r="L26" s="240"/>
      <c r="M26" s="241"/>
    </row>
    <row r="27" spans="2:14" ht="18" customHeight="1" x14ac:dyDescent="0.3">
      <c r="B27" s="163">
        <v>27</v>
      </c>
      <c r="C27" s="363" t="s">
        <v>100</v>
      </c>
      <c r="D27" s="145" t="str">
        <f t="shared" si="0"/>
        <v/>
      </c>
      <c r="E27" s="117">
        <f t="shared" si="1"/>
        <v>0</v>
      </c>
      <c r="F27" s="240"/>
      <c r="G27" s="241"/>
      <c r="H27" s="146">
        <f t="shared" si="2"/>
        <v>0</v>
      </c>
      <c r="I27" s="240"/>
      <c r="J27" s="260"/>
      <c r="K27" s="147">
        <f t="shared" si="3"/>
        <v>0</v>
      </c>
      <c r="L27" s="240"/>
      <c r="M27" s="241"/>
    </row>
    <row r="28" spans="2:14" ht="18" customHeight="1" x14ac:dyDescent="0.3">
      <c r="B28" s="163">
        <v>28</v>
      </c>
      <c r="C28" s="363" t="s">
        <v>109</v>
      </c>
      <c r="D28" s="145" t="str">
        <f t="shared" si="0"/>
        <v/>
      </c>
      <c r="E28" s="117">
        <f t="shared" si="1"/>
        <v>0</v>
      </c>
      <c r="F28" s="240"/>
      <c r="G28" s="241"/>
      <c r="H28" s="146">
        <f t="shared" si="2"/>
        <v>0</v>
      </c>
      <c r="I28" s="240"/>
      <c r="J28" s="260"/>
      <c r="K28" s="147">
        <f t="shared" si="3"/>
        <v>0</v>
      </c>
      <c r="L28" s="240"/>
      <c r="M28" s="241"/>
    </row>
    <row r="29" spans="2:14" ht="18" customHeight="1" x14ac:dyDescent="0.3">
      <c r="B29" s="163">
        <v>29</v>
      </c>
      <c r="C29" s="363" t="s">
        <v>111</v>
      </c>
      <c r="D29" s="145" t="str">
        <f t="shared" si="0"/>
        <v/>
      </c>
      <c r="E29" s="117">
        <f t="shared" si="1"/>
        <v>0</v>
      </c>
      <c r="F29" s="240"/>
      <c r="G29" s="241"/>
      <c r="H29" s="146">
        <f t="shared" si="2"/>
        <v>0</v>
      </c>
      <c r="I29" s="240"/>
      <c r="J29" s="260"/>
      <c r="K29" s="147">
        <f t="shared" si="3"/>
        <v>0</v>
      </c>
      <c r="L29" s="240"/>
      <c r="M29" s="241"/>
    </row>
    <row r="30" spans="2:14" ht="18" customHeight="1" x14ac:dyDescent="0.3">
      <c r="B30" s="163">
        <v>30</v>
      </c>
      <c r="C30" s="364" t="s">
        <v>113</v>
      </c>
      <c r="D30" s="148" t="str">
        <f t="shared" si="0"/>
        <v/>
      </c>
      <c r="E30" s="149">
        <f t="shared" si="1"/>
        <v>0</v>
      </c>
      <c r="F30" s="253"/>
      <c r="G30" s="254"/>
      <c r="H30" s="150">
        <f t="shared" si="2"/>
        <v>0</v>
      </c>
      <c r="I30" s="253"/>
      <c r="J30" s="261"/>
      <c r="K30" s="151">
        <f t="shared" si="3"/>
        <v>0</v>
      </c>
      <c r="L30" s="253"/>
      <c r="M30" s="254"/>
    </row>
    <row r="31" spans="2:14" ht="18" customHeight="1" x14ac:dyDescent="0.3">
      <c r="B31" s="163">
        <v>31</v>
      </c>
      <c r="C31" s="364" t="s">
        <v>89</v>
      </c>
      <c r="D31" s="148" t="str">
        <f t="shared" si="0"/>
        <v/>
      </c>
      <c r="E31" s="149">
        <f t="shared" si="1"/>
        <v>0</v>
      </c>
      <c r="F31" s="253"/>
      <c r="G31" s="254"/>
      <c r="H31" s="150">
        <f t="shared" si="2"/>
        <v>0</v>
      </c>
      <c r="I31" s="253"/>
      <c r="J31" s="261"/>
      <c r="K31" s="151">
        <f t="shared" si="3"/>
        <v>0</v>
      </c>
      <c r="L31" s="253"/>
      <c r="M31" s="254"/>
    </row>
    <row r="32" spans="2:14" ht="18" customHeight="1" x14ac:dyDescent="0.3">
      <c r="B32" s="163">
        <v>32</v>
      </c>
      <c r="C32" s="365" t="s">
        <v>88</v>
      </c>
      <c r="D32" s="152" t="str">
        <f t="shared" si="0"/>
        <v/>
      </c>
      <c r="E32" s="153">
        <f t="shared" si="1"/>
        <v>0</v>
      </c>
      <c r="F32" s="255"/>
      <c r="G32" s="256"/>
      <c r="H32" s="154">
        <f t="shared" si="2"/>
        <v>0</v>
      </c>
      <c r="I32" s="255"/>
      <c r="J32" s="262"/>
      <c r="K32" s="155">
        <f t="shared" si="3"/>
        <v>0</v>
      </c>
      <c r="L32" s="255"/>
      <c r="M32" s="256"/>
    </row>
    <row r="33" spans="2:13" ht="18" customHeight="1" x14ac:dyDescent="0.3">
      <c r="B33" s="163">
        <v>33</v>
      </c>
      <c r="C33" s="365" t="s">
        <v>87</v>
      </c>
      <c r="D33" s="152" t="str">
        <f t="shared" si="0"/>
        <v/>
      </c>
      <c r="E33" s="153">
        <f t="shared" si="1"/>
        <v>0</v>
      </c>
      <c r="F33" s="255"/>
      <c r="G33" s="256"/>
      <c r="H33" s="154">
        <f t="shared" si="2"/>
        <v>0</v>
      </c>
      <c r="I33" s="255"/>
      <c r="J33" s="262"/>
      <c r="K33" s="155">
        <f t="shared" si="3"/>
        <v>0</v>
      </c>
      <c r="L33" s="255"/>
      <c r="M33" s="256"/>
    </row>
    <row r="34" spans="2:13" ht="18" customHeight="1" x14ac:dyDescent="0.3">
      <c r="B34" s="163">
        <v>34</v>
      </c>
      <c r="C34" s="365" t="s">
        <v>86</v>
      </c>
      <c r="D34" s="152" t="str">
        <f t="shared" si="0"/>
        <v/>
      </c>
      <c r="E34" s="153">
        <f t="shared" si="1"/>
        <v>0</v>
      </c>
      <c r="F34" s="255"/>
      <c r="G34" s="256"/>
      <c r="H34" s="154">
        <f t="shared" si="2"/>
        <v>0</v>
      </c>
      <c r="I34" s="255"/>
      <c r="J34" s="262"/>
      <c r="K34" s="155">
        <f t="shared" si="3"/>
        <v>0</v>
      </c>
      <c r="L34" s="255"/>
      <c r="M34" s="256"/>
    </row>
    <row r="35" spans="2:13" ht="18" customHeight="1" thickBot="1" x14ac:dyDescent="0.35">
      <c r="B35" s="163">
        <v>35</v>
      </c>
      <c r="C35" s="366" t="s">
        <v>85</v>
      </c>
      <c r="D35" s="156" t="str">
        <f t="shared" si="0"/>
        <v/>
      </c>
      <c r="E35" s="120">
        <f t="shared" si="1"/>
        <v>0</v>
      </c>
      <c r="F35" s="257"/>
      <c r="G35" s="258"/>
      <c r="H35" s="157">
        <f t="shared" si="2"/>
        <v>0</v>
      </c>
      <c r="I35" s="257"/>
      <c r="J35" s="263"/>
      <c r="K35" s="158">
        <f t="shared" si="3"/>
        <v>0</v>
      </c>
      <c r="L35" s="257"/>
      <c r="M35" s="258"/>
    </row>
    <row r="36" spans="2:13" ht="24" customHeight="1" thickTop="1" x14ac:dyDescent="0.3">
      <c r="B36" s="163">
        <v>36</v>
      </c>
      <c r="D36" s="38"/>
      <c r="F36" s="64"/>
      <c r="G36" s="64"/>
      <c r="H36" s="102"/>
      <c r="I36" s="64"/>
      <c r="J36" s="64"/>
      <c r="K36" s="102"/>
      <c r="L36" s="64"/>
      <c r="M36" s="64"/>
    </row>
    <row r="37" spans="2:13" ht="17.399999999999999" x14ac:dyDescent="0.3">
      <c r="B37" s="163">
        <v>37</v>
      </c>
      <c r="C37" s="159" t="s">
        <v>115</v>
      </c>
      <c r="E37" s="421"/>
      <c r="F37" s="421"/>
      <c r="G37" s="421"/>
      <c r="H37" s="421"/>
      <c r="I37" s="421"/>
      <c r="J37" s="421"/>
      <c r="K37" s="421"/>
      <c r="L37" s="421"/>
      <c r="M37" s="421"/>
    </row>
    <row r="38" spans="2:13" x14ac:dyDescent="0.3">
      <c r="B38" s="163">
        <v>38</v>
      </c>
      <c r="C38" s="379"/>
      <c r="D38" s="402"/>
      <c r="E38" s="402"/>
      <c r="F38" s="402"/>
      <c r="G38" s="402"/>
      <c r="H38" s="402"/>
      <c r="I38" s="402"/>
      <c r="J38" s="402"/>
      <c r="K38" s="402"/>
      <c r="L38" s="402"/>
      <c r="M38" s="403"/>
    </row>
    <row r="39" spans="2:13" x14ac:dyDescent="0.3">
      <c r="C39" s="404"/>
      <c r="D39" s="405"/>
      <c r="E39" s="405"/>
      <c r="F39" s="405"/>
      <c r="G39" s="405"/>
      <c r="H39" s="405"/>
      <c r="I39" s="405"/>
      <c r="J39" s="405"/>
      <c r="K39" s="405"/>
      <c r="L39" s="405"/>
      <c r="M39" s="406"/>
    </row>
    <row r="40" spans="2:13" x14ac:dyDescent="0.3">
      <c r="C40" s="404"/>
      <c r="D40" s="405"/>
      <c r="E40" s="405"/>
      <c r="F40" s="405"/>
      <c r="G40" s="405"/>
      <c r="H40" s="405"/>
      <c r="I40" s="405"/>
      <c r="J40" s="405"/>
      <c r="K40" s="405"/>
      <c r="L40" s="405"/>
      <c r="M40" s="406"/>
    </row>
    <row r="41" spans="2:13" x14ac:dyDescent="0.3">
      <c r="C41" s="407"/>
      <c r="D41" s="408"/>
      <c r="E41" s="408"/>
      <c r="F41" s="408"/>
      <c r="G41" s="408"/>
      <c r="H41" s="408"/>
      <c r="I41" s="408"/>
      <c r="J41" s="408"/>
      <c r="K41" s="408"/>
      <c r="L41" s="408"/>
      <c r="M41" s="409"/>
    </row>
  </sheetData>
  <sheetProtection algorithmName="SHA-512" hashValue="JMHACdEG8eR/1Vh+NefyA3661OBAmm3wvYzz0eVF3nr4hNNImgrZGQBC81VC9IGRFQPnf8frBWzoLZPG6zDgkg==" saltValue="O5OkNZahGSO9HBBodOMmXA==" spinCount="100000" sheet="1" objects="1" scenarios="1" sort="0" autoFilter="0" pivotTables="0"/>
  <mergeCells count="10">
    <mergeCell ref="E37:G37"/>
    <mergeCell ref="H37:J37"/>
    <mergeCell ref="K37:M37"/>
    <mergeCell ref="N14:N21"/>
    <mergeCell ref="C38:M41"/>
    <mergeCell ref="N6:N12"/>
    <mergeCell ref="E4:G4"/>
    <mergeCell ref="H4:J4"/>
    <mergeCell ref="K4:M4"/>
    <mergeCell ref="C4:C5"/>
  </mergeCells>
  <conditionalFormatting sqref="E7:E35">
    <cfRule type="cellIs" dxfId="8" priority="5" operator="equal">
      <formula>0</formula>
    </cfRule>
  </conditionalFormatting>
  <conditionalFormatting sqref="E6:M6 K7:K36">
    <cfRule type="cellIs" dxfId="7" priority="3" operator="equal">
      <formula>0</formula>
    </cfRule>
  </conditionalFormatting>
  <conditionalFormatting sqref="H7:H36">
    <cfRule type="cellIs" dxfId="6" priority="4" operator="equal">
      <formula>0</formula>
    </cfRule>
  </conditionalFormatting>
  <conditionalFormatting sqref="N6:N12 N14:N21">
    <cfRule type="notContainsBlanks" dxfId="5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7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4">
    <tabColor theme="7" tint="0.79998168889431442"/>
    <pageSetUpPr fitToPage="1"/>
  </sheetPr>
  <dimension ref="A1:K1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109375" style="29" customWidth="1"/>
    <col min="2" max="2" width="5.109375" style="29" hidden="1" customWidth="1"/>
    <col min="3" max="3" width="60.33203125" style="38" customWidth="1"/>
    <col min="4" max="4" width="4.44140625" style="38" customWidth="1"/>
    <col min="5" max="5" width="6.44140625" style="38" customWidth="1"/>
    <col min="6" max="8" width="15.109375" style="38" customWidth="1"/>
    <col min="9" max="9" width="7.6640625" style="38" customWidth="1"/>
    <col min="10" max="16384" width="11.44140625" style="38"/>
  </cols>
  <sheetData>
    <row r="1" spans="2:11" ht="18" customHeight="1" x14ac:dyDescent="0.3">
      <c r="B1" s="163">
        <v>1</v>
      </c>
      <c r="C1" s="108" t="s">
        <v>144</v>
      </c>
      <c r="D1" s="108"/>
      <c r="E1" s="33"/>
      <c r="F1" s="33"/>
      <c r="G1" s="33"/>
      <c r="H1" s="33"/>
    </row>
    <row r="2" spans="2:11" ht="25.5" customHeight="1" x14ac:dyDescent="0.3">
      <c r="B2" s="163">
        <v>2</v>
      </c>
      <c r="C2" s="423" t="s">
        <v>3320</v>
      </c>
      <c r="D2" s="423"/>
      <c r="E2" s="423"/>
      <c r="F2" s="423"/>
      <c r="G2" s="423"/>
      <c r="H2" s="423"/>
    </row>
    <row r="3" spans="2:11" s="328" customFormat="1" ht="16.8" thickBot="1" x14ac:dyDescent="0.35">
      <c r="B3" s="163">
        <v>3</v>
      </c>
      <c r="C3" s="334" t="s">
        <v>3312</v>
      </c>
      <c r="D3" s="329"/>
      <c r="E3" s="329"/>
      <c r="F3" s="329"/>
      <c r="G3" s="329"/>
      <c r="H3" s="329"/>
    </row>
    <row r="4" spans="2:11" ht="30" customHeight="1" thickTop="1" thickBot="1" x14ac:dyDescent="0.35">
      <c r="B4" s="163">
        <v>4</v>
      </c>
      <c r="C4" s="109" t="s">
        <v>116</v>
      </c>
      <c r="D4" s="109"/>
      <c r="E4" s="110"/>
      <c r="F4" s="111" t="s">
        <v>0</v>
      </c>
      <c r="G4" s="77" t="s">
        <v>79</v>
      </c>
      <c r="H4" s="78" t="s">
        <v>80</v>
      </c>
    </row>
    <row r="5" spans="2:11" ht="34.5" customHeight="1" thickTop="1" thickBot="1" x14ac:dyDescent="0.35">
      <c r="B5" s="163">
        <v>5</v>
      </c>
      <c r="C5" s="112" t="s">
        <v>152</v>
      </c>
      <c r="D5" s="112"/>
      <c r="E5" s="113"/>
      <c r="F5" s="41">
        <f t="shared" ref="F5:F8" si="0">+G5+H5</f>
        <v>0</v>
      </c>
      <c r="G5" s="42">
        <f>SUM(G6:G8)</f>
        <v>0</v>
      </c>
      <c r="H5" s="114">
        <f>SUM(H6:H8)</f>
        <v>0</v>
      </c>
    </row>
    <row r="6" spans="2:11" ht="34.5" customHeight="1" x14ac:dyDescent="0.3">
      <c r="B6" s="163">
        <v>6</v>
      </c>
      <c r="C6" s="115" t="s">
        <v>123</v>
      </c>
      <c r="E6" s="116" t="str">
        <f>IF(AND(F6=0,'CUADRO 6'!E6&gt;0),"**","")</f>
        <v/>
      </c>
      <c r="F6" s="117">
        <f t="shared" si="0"/>
        <v>0</v>
      </c>
      <c r="G6" s="240"/>
      <c r="H6" s="241"/>
    </row>
    <row r="7" spans="2:11" ht="34.5" customHeight="1" x14ac:dyDescent="0.3">
      <c r="B7" s="163">
        <v>7</v>
      </c>
      <c r="C7" s="115" t="s">
        <v>2944</v>
      </c>
      <c r="D7" s="115"/>
      <c r="E7" s="116" t="str">
        <f>IF(AND(F7=0,'CUADRO 6'!E17&gt;0),"**","")</f>
        <v/>
      </c>
      <c r="F7" s="117">
        <f t="shared" si="0"/>
        <v>0</v>
      </c>
      <c r="G7" s="240"/>
      <c r="H7" s="241"/>
      <c r="I7" s="428" t="str">
        <f>IF(F7=0,"Debe indicar los Docentes de Educación Especial","")</f>
        <v>Debe indicar los Docentes de Educación Especial</v>
      </c>
      <c r="J7" s="428"/>
      <c r="K7" s="428"/>
    </row>
    <row r="8" spans="2:11" ht="34.5" customHeight="1" thickBot="1" x14ac:dyDescent="0.35">
      <c r="B8" s="163">
        <v>8</v>
      </c>
      <c r="C8" s="118" t="s">
        <v>3525</v>
      </c>
      <c r="D8" s="330" t="s">
        <v>3313</v>
      </c>
      <c r="E8" s="119" t="str">
        <f>IF(AND(F8=0,'CUADRO 6'!E28&gt;0),"**","")</f>
        <v/>
      </c>
      <c r="F8" s="120">
        <f t="shared" si="0"/>
        <v>0</v>
      </c>
      <c r="G8" s="257"/>
      <c r="H8" s="258"/>
      <c r="I8" s="428"/>
      <c r="J8" s="428"/>
      <c r="K8" s="428"/>
    </row>
    <row r="9" spans="2:11" ht="18" customHeight="1" thickTop="1" x14ac:dyDescent="0.3">
      <c r="B9" s="163">
        <v>9</v>
      </c>
      <c r="C9" s="424" t="s">
        <v>3523</v>
      </c>
      <c r="D9" s="425"/>
      <c r="E9" s="425"/>
      <c r="F9" s="425"/>
      <c r="G9" s="425"/>
      <c r="H9" s="425"/>
    </row>
    <row r="10" spans="2:11" x14ac:dyDescent="0.3">
      <c r="B10" s="163"/>
      <c r="C10" s="426"/>
      <c r="D10" s="427"/>
      <c r="E10" s="427"/>
      <c r="F10" s="427"/>
      <c r="G10" s="427"/>
      <c r="H10" s="427"/>
    </row>
    <row r="11" spans="2:11" ht="12.6" customHeight="1" x14ac:dyDescent="0.3">
      <c r="B11" s="163">
        <v>10</v>
      </c>
      <c r="C11" s="427"/>
      <c r="D11" s="427"/>
      <c r="E11" s="427"/>
      <c r="F11" s="427"/>
      <c r="G11" s="427"/>
      <c r="H11" s="427"/>
    </row>
    <row r="12" spans="2:11" ht="16.2" x14ac:dyDescent="0.3">
      <c r="B12" s="163">
        <v>11</v>
      </c>
      <c r="C12" s="104" t="str">
        <f>IF(OR(E6="**",E7="**",E8="**"),"** = En el Cuadro 6 se indicaron datos, debe completar este Cuadro.","")</f>
        <v/>
      </c>
      <c r="E12" s="121"/>
      <c r="F12" s="102"/>
      <c r="G12" s="122"/>
      <c r="H12" s="122"/>
    </row>
    <row r="13" spans="2:11" ht="21" customHeight="1" x14ac:dyDescent="0.35">
      <c r="B13" s="163">
        <v>12</v>
      </c>
      <c r="C13" s="67" t="s">
        <v>115</v>
      </c>
      <c r="D13" s="67"/>
      <c r="E13" s="67"/>
      <c r="G13" s="422"/>
      <c r="H13" s="422"/>
    </row>
    <row r="14" spans="2:11" x14ac:dyDescent="0.3">
      <c r="B14" s="163">
        <v>13</v>
      </c>
      <c r="C14" s="379"/>
      <c r="D14" s="380"/>
      <c r="E14" s="380"/>
      <c r="F14" s="380"/>
      <c r="G14" s="380"/>
      <c r="H14" s="381"/>
    </row>
    <row r="15" spans="2:11" x14ac:dyDescent="0.3">
      <c r="C15" s="382"/>
      <c r="D15" s="383"/>
      <c r="E15" s="383"/>
      <c r="F15" s="383"/>
      <c r="G15" s="383"/>
      <c r="H15" s="384"/>
    </row>
    <row r="16" spans="2:11" ht="18" customHeight="1" x14ac:dyDescent="0.3">
      <c r="C16" s="382"/>
      <c r="D16" s="383"/>
      <c r="E16" s="383"/>
      <c r="F16" s="383"/>
      <c r="G16" s="383"/>
      <c r="H16" s="384"/>
    </row>
    <row r="17" spans="3:8" ht="18" customHeight="1" x14ac:dyDescent="0.3">
      <c r="C17" s="382"/>
      <c r="D17" s="383"/>
      <c r="E17" s="383"/>
      <c r="F17" s="383"/>
      <c r="G17" s="383"/>
      <c r="H17" s="384"/>
    </row>
    <row r="18" spans="3:8" ht="18" customHeight="1" x14ac:dyDescent="0.3">
      <c r="C18" s="385"/>
      <c r="D18" s="386"/>
      <c r="E18" s="386"/>
      <c r="F18" s="386"/>
      <c r="G18" s="386"/>
      <c r="H18" s="387"/>
    </row>
  </sheetData>
  <sheetProtection algorithmName="SHA-512" hashValue="+XumErnvmDVqFFem/tBDzjwM/imxuO3xOU6joqbq6SLT4Nsfn1N7Co/0XksLcAqhyvQqFKeCpojxx6EtSXblMA==" saltValue="v6FjS1+SrT4qNA3+5jxJKw==" spinCount="100000" sheet="1" objects="1" scenarios="1" sort="0" autoFilter="0" pivotTables="0"/>
  <mergeCells count="5">
    <mergeCell ref="C14:H18"/>
    <mergeCell ref="G13:H13"/>
    <mergeCell ref="C2:H2"/>
    <mergeCell ref="C9:H11"/>
    <mergeCell ref="I7:K8"/>
  </mergeCells>
  <conditionalFormatting sqref="F5:F8 F12">
    <cfRule type="cellIs" dxfId="4" priority="3" operator="equal">
      <formula>0</formula>
    </cfRule>
  </conditionalFormatting>
  <conditionalFormatting sqref="F5:H5">
    <cfRule type="cellIs" dxfId="3" priority="2" operator="equal">
      <formula>0</formula>
    </cfRule>
  </conditionalFormatting>
  <dataValidations count="1">
    <dataValidation type="whole" operator="greaterThanOrEqual" allowBlank="1" showInputMessage="1" showErrorMessage="1" sqref="F5:H8" xr:uid="{00000000-0002-0000-08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88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15</vt:i4>
      </vt:variant>
    </vt:vector>
  </HeadingPairs>
  <TitlesOfParts>
    <vt:vector size="26" baseType="lpstr">
      <vt:lpstr>ubicacion</vt:lpstr>
      <vt:lpstr>Códigos Portada</vt:lpstr>
      <vt:lpstr>Códigos</vt:lpstr>
      <vt:lpstr>Datos del Servicio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'CUADRO 1'!Área_de_impresión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'Datos del Servicio'!Área_de_impresión</vt:lpstr>
      <vt:lpstr>datos</vt:lpstr>
      <vt:lpstr>dependencia</vt:lpstr>
      <vt:lpstr>prov</vt:lpstr>
      <vt:lpstr>sino</vt:lpstr>
      <vt:lpstr>'CUADRO 3'!Títulos_a_imprimir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2026-03-19T18:17:33Z</cp:lastPrinted>
  <dcterms:created xsi:type="dcterms:W3CDTF">2011-05-27T17:11:21Z</dcterms:created>
  <dcterms:modified xsi:type="dcterms:W3CDTF">2026-03-23T22:00:44Z</dcterms:modified>
</cp:coreProperties>
</file>