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11864E3D-1806-48AA-AC15-66737633B261}" xr6:coauthVersionLast="47" xr6:coauthVersionMax="47" xr10:uidLastSave="{00000000-0000-0000-0000-000000000000}"/>
  <workbookProtection workbookAlgorithmName="SHA-512" workbookHashValue="V4TCiwymSjAnFlddIB3OHtMfwy9ic59ISIEJ55wHQb1yMyx58SYdMdVgOQlxlKOXbelMQPcgRFqoYywDrGkjzA==" workbookSaltValue="zZ4SxkAN4GW99c+CMywU9g==" workbookSpinCount="100000" lockStructure="1"/>
  <bookViews>
    <workbookView xWindow="28692" yWindow="-108" windowWidth="29016" windowHeight="15696" tabRatio="791" firstSheet="3" activeTab="3" xr2:uid="{00000000-000D-0000-FFFF-FFFF00000000}"/>
  </bookViews>
  <sheets>
    <sheet name="ubicacion" sheetId="80" state="hidden" r:id="rId1"/>
    <sheet name="Colegios" sheetId="97" state="hidden" r:id="rId2"/>
    <sheet name="Hoja2" sheetId="98" state="hidden" r:id="rId3"/>
    <sheet name="Datos del Servicio" sheetId="94" r:id="rId4"/>
    <sheet name="CUADRO 1" sheetId="96" r:id="rId5"/>
    <sheet name="CUADRO 2" sheetId="61" r:id="rId6"/>
    <sheet name="CUADRO 3" sheetId="86" r:id="rId7"/>
    <sheet name="CUADRO 4" sheetId="87" r:id="rId8"/>
    <sheet name="CUADRO 5" sheetId="67" r:id="rId9"/>
    <sheet name="CUADRO 6" sheetId="76" r:id="rId10"/>
    <sheet name="CUADRO 7" sheetId="77" r:id="rId11"/>
    <sheet name="CUADRO 8" sheetId="78" r:id="rId12"/>
  </sheets>
  <definedNames>
    <definedName name="_xlnm._FilterDatabase" localSheetId="1" hidden="1">Colegios!$F$2:$AN$58</definedName>
    <definedName name="_xlnm._FilterDatabase" localSheetId="2" hidden="1">Hoja2!$B$3:$H$59</definedName>
    <definedName name="_xlnm.Print_Area" localSheetId="4">'CUADRO 1'!$C$1:$I$20</definedName>
    <definedName name="_xlnm.Print_Area" localSheetId="5">'CUADRO 2'!$C$1:$O$41</definedName>
    <definedName name="_xlnm.Print_Area" localSheetId="6">'CUADRO 3'!$C$1:$I$39</definedName>
    <definedName name="_xlnm.Print_Area" localSheetId="7">'CUADRO 4'!$C$1:$N$41</definedName>
    <definedName name="_xlnm.Print_Area" localSheetId="8">'CUADRO 5'!$C$1:$L$33</definedName>
    <definedName name="_xlnm.Print_Area" localSheetId="9">'CUADRO 6'!$C$1:$I$17</definedName>
    <definedName name="_xlnm.Print_Area" localSheetId="10">'CUADRO 7'!$C$1:$J$73</definedName>
    <definedName name="_xlnm.Print_Area" localSheetId="11">'CUADRO 8'!$C$1:$M$46</definedName>
    <definedName name="_xlnm.Print_Area" localSheetId="3">'Datos del Servicio'!$C$1:$F$32</definedName>
    <definedName name="prov">ubicacion!$A$1:$B$493</definedName>
    <definedName name="sino">'Datos del Servicio'!$G$29:$G$30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87" l="1"/>
  <c r="B3" i="86" l="1"/>
  <c r="B4" i="86" s="1"/>
  <c r="B5" i="86" s="1"/>
  <c r="B6" i="86" s="1"/>
  <c r="B7" i="86" s="1"/>
  <c r="B8" i="86" s="1"/>
  <c r="B9" i="86" s="1"/>
  <c r="B10" i="86" s="1"/>
  <c r="B11" i="86" s="1"/>
  <c r="B12" i="86" s="1"/>
  <c r="B13" i="86" s="1"/>
  <c r="B14" i="86" s="1"/>
  <c r="B15" i="86" s="1"/>
  <c r="B16" i="86" s="1"/>
  <c r="B17" i="86" s="1"/>
  <c r="B18" i="86" s="1"/>
  <c r="B19" i="86" s="1"/>
  <c r="B20" i="86" s="1"/>
  <c r="B21" i="86" s="1"/>
  <c r="B22" i="86" s="1"/>
  <c r="B23" i="86" s="1"/>
  <c r="B24" i="86" s="1"/>
  <c r="B25" i="86" s="1"/>
  <c r="B26" i="86" s="1"/>
  <c r="B27" i="86" s="1"/>
  <c r="B28" i="86" s="1"/>
  <c r="B29" i="86" s="1"/>
  <c r="B30" i="86" s="1"/>
  <c r="B31" i="86" s="1"/>
  <c r="B32" i="86" s="1"/>
  <c r="B33" i="86" s="1"/>
  <c r="B34" i="86" s="1"/>
  <c r="B35" i="86" s="1"/>
  <c r="B36" i="86" s="1"/>
  <c r="E10" i="76"/>
  <c r="E9" i="76"/>
  <c r="E8" i="76"/>
  <c r="E7" i="76"/>
  <c r="E6" i="76"/>
  <c r="G5" i="76"/>
  <c r="F5" i="76"/>
  <c r="K35" i="87"/>
  <c r="H35" i="87"/>
  <c r="E35" i="87"/>
  <c r="D35" i="87"/>
  <c r="K34" i="87"/>
  <c r="H34" i="87"/>
  <c r="E34" i="87"/>
  <c r="D34" i="87"/>
  <c r="K33" i="87"/>
  <c r="H33" i="87"/>
  <c r="E33" i="87"/>
  <c r="D33" i="87"/>
  <c r="K32" i="87"/>
  <c r="H32" i="87"/>
  <c r="E32" i="87"/>
  <c r="D32" i="87"/>
  <c r="K31" i="87"/>
  <c r="H31" i="87"/>
  <c r="E31" i="87"/>
  <c r="D31" i="87"/>
  <c r="K30" i="87"/>
  <c r="H30" i="87"/>
  <c r="E30" i="87"/>
  <c r="D30" i="87"/>
  <c r="K29" i="87"/>
  <c r="H29" i="87"/>
  <c r="E29" i="87"/>
  <c r="D29" i="87"/>
  <c r="K28" i="87"/>
  <c r="H28" i="87"/>
  <c r="E28" i="87"/>
  <c r="D28" i="87"/>
  <c r="K27" i="87"/>
  <c r="H27" i="87"/>
  <c r="E27" i="87"/>
  <c r="D27" i="87"/>
  <c r="K26" i="87"/>
  <c r="H26" i="87"/>
  <c r="E26" i="87"/>
  <c r="D26" i="87"/>
  <c r="K25" i="87"/>
  <c r="H25" i="87"/>
  <c r="E25" i="87"/>
  <c r="D25" i="87"/>
  <c r="K24" i="87"/>
  <c r="H24" i="87"/>
  <c r="E24" i="87"/>
  <c r="D24" i="87"/>
  <c r="K23" i="87"/>
  <c r="H23" i="87"/>
  <c r="E23" i="87"/>
  <c r="D23" i="87"/>
  <c r="K22" i="87"/>
  <c r="H22" i="87"/>
  <c r="E22" i="87"/>
  <c r="D22" i="87"/>
  <c r="K21" i="87"/>
  <c r="H21" i="87"/>
  <c r="E21" i="87"/>
  <c r="D21" i="87"/>
  <c r="K20" i="87"/>
  <c r="H20" i="87"/>
  <c r="E20" i="87"/>
  <c r="D20" i="87"/>
  <c r="K19" i="87"/>
  <c r="H19" i="87"/>
  <c r="E19" i="87"/>
  <c r="D19" i="87"/>
  <c r="K18" i="87"/>
  <c r="H18" i="87"/>
  <c r="E18" i="87"/>
  <c r="D18" i="87"/>
  <c r="K17" i="87"/>
  <c r="H17" i="87"/>
  <c r="E17" i="87"/>
  <c r="D17" i="87"/>
  <c r="K16" i="87"/>
  <c r="H16" i="87"/>
  <c r="E16" i="87"/>
  <c r="D16" i="87"/>
  <c r="K15" i="87"/>
  <c r="H15" i="87"/>
  <c r="E15" i="87"/>
  <c r="D15" i="87"/>
  <c r="K14" i="87"/>
  <c r="H14" i="87"/>
  <c r="E14" i="87"/>
  <c r="D14" i="87"/>
  <c r="K13" i="87"/>
  <c r="H13" i="87"/>
  <c r="E13" i="87"/>
  <c r="D13" i="87"/>
  <c r="K12" i="87"/>
  <c r="H12" i="87"/>
  <c r="E12" i="87"/>
  <c r="D12" i="87"/>
  <c r="K11" i="87"/>
  <c r="H11" i="87"/>
  <c r="E11" i="87"/>
  <c r="D11" i="87"/>
  <c r="K10" i="87"/>
  <c r="H10" i="87"/>
  <c r="E10" i="87"/>
  <c r="D10" i="87"/>
  <c r="K9" i="87"/>
  <c r="H9" i="87"/>
  <c r="E9" i="87"/>
  <c r="D9" i="87"/>
  <c r="K8" i="87"/>
  <c r="H8" i="87"/>
  <c r="E8" i="87"/>
  <c r="D8" i="87"/>
  <c r="K7" i="87"/>
  <c r="H7" i="87"/>
  <c r="E7" i="87"/>
  <c r="D7" i="87"/>
  <c r="M6" i="87"/>
  <c r="L6" i="87"/>
  <c r="K6" i="87" s="1"/>
  <c r="J6" i="87"/>
  <c r="I6" i="87"/>
  <c r="G6" i="87"/>
  <c r="F6" i="87"/>
  <c r="E6" i="87" s="1"/>
  <c r="B2" i="87"/>
  <c r="B3" i="87" s="1"/>
  <c r="B4" i="87" s="1"/>
  <c r="B5" i="87" s="1"/>
  <c r="B6" i="87" s="1"/>
  <c r="B7" i="87" s="1"/>
  <c r="B8" i="87" s="1"/>
  <c r="B9" i="87" s="1"/>
  <c r="B10" i="87" s="1"/>
  <c r="B11" i="87" s="1"/>
  <c r="B12" i="87" s="1"/>
  <c r="B13" i="87" s="1"/>
  <c r="B14" i="87" s="1"/>
  <c r="B15" i="87" s="1"/>
  <c r="B16" i="87" s="1"/>
  <c r="B17" i="87" s="1"/>
  <c r="B18" i="87" s="1"/>
  <c r="B19" i="87" s="1"/>
  <c r="B20" i="87" s="1"/>
  <c r="B21" i="87" s="1"/>
  <c r="B22" i="87" s="1"/>
  <c r="B23" i="87" s="1"/>
  <c r="B24" i="87" s="1"/>
  <c r="B25" i="87" s="1"/>
  <c r="B26" i="87" s="1"/>
  <c r="B27" i="87" s="1"/>
  <c r="B28" i="87" s="1"/>
  <c r="B29" i="87" s="1"/>
  <c r="B30" i="87" s="1"/>
  <c r="B31" i="87" s="1"/>
  <c r="B32" i="87" s="1"/>
  <c r="B33" i="87" s="1"/>
  <c r="B34" i="87" s="1"/>
  <c r="B35" i="87" s="1"/>
  <c r="B36" i="87" s="1"/>
  <c r="B37" i="87" s="1"/>
  <c r="B38" i="87" s="1"/>
  <c r="F32" i="86"/>
  <c r="D32" i="86"/>
  <c r="E32" i="86" s="1"/>
  <c r="F31" i="86"/>
  <c r="D31" i="86"/>
  <c r="E31" i="86" s="1"/>
  <c r="F30" i="86"/>
  <c r="E30" i="86"/>
  <c r="D30" i="86"/>
  <c r="F29" i="86"/>
  <c r="D29" i="86"/>
  <c r="E29" i="86" s="1"/>
  <c r="F28" i="86"/>
  <c r="D28" i="86"/>
  <c r="E28" i="86" s="1"/>
  <c r="F27" i="86"/>
  <c r="E27" i="86"/>
  <c r="D27" i="86"/>
  <c r="F26" i="86"/>
  <c r="D26" i="86"/>
  <c r="E26" i="86" s="1"/>
  <c r="F25" i="86"/>
  <c r="D25" i="86"/>
  <c r="E25" i="86" s="1"/>
  <c r="F24" i="86"/>
  <c r="D24" i="86"/>
  <c r="E24" i="86" s="1"/>
  <c r="F23" i="86"/>
  <c r="D23" i="86"/>
  <c r="E23" i="86" s="1"/>
  <c r="F22" i="86"/>
  <c r="D22" i="86"/>
  <c r="E22" i="86" s="1"/>
  <c r="F21" i="86"/>
  <c r="D21" i="86"/>
  <c r="E21" i="86" s="1"/>
  <c r="F20" i="86"/>
  <c r="D20" i="86"/>
  <c r="E20" i="86" s="1"/>
  <c r="F19" i="86"/>
  <c r="D19" i="86"/>
  <c r="E19" i="86" s="1"/>
  <c r="F18" i="86"/>
  <c r="D18" i="86"/>
  <c r="E18" i="86" s="1"/>
  <c r="F17" i="86"/>
  <c r="D17" i="86"/>
  <c r="E17" i="86" s="1"/>
  <c r="F16" i="86"/>
  <c r="D16" i="86"/>
  <c r="E16" i="86" s="1"/>
  <c r="F15" i="86"/>
  <c r="D15" i="86"/>
  <c r="E15" i="86" s="1"/>
  <c r="F14" i="86"/>
  <c r="D14" i="86"/>
  <c r="E14" i="86" s="1"/>
  <c r="F13" i="86"/>
  <c r="D13" i="86"/>
  <c r="F12" i="86"/>
  <c r="D12" i="86"/>
  <c r="E12" i="86" s="1"/>
  <c r="F11" i="86"/>
  <c r="E11" i="86"/>
  <c r="D11" i="86"/>
  <c r="F10" i="86"/>
  <c r="E10" i="86"/>
  <c r="D10" i="86"/>
  <c r="F9" i="86"/>
  <c r="E9" i="86"/>
  <c r="D9" i="86"/>
  <c r="F8" i="86"/>
  <c r="D8" i="86"/>
  <c r="E8" i="86" s="1"/>
  <c r="F7" i="86"/>
  <c r="D7" i="86"/>
  <c r="E7" i="86" s="1"/>
  <c r="F6" i="86"/>
  <c r="D6" i="86"/>
  <c r="G5" i="86"/>
  <c r="B2" i="86"/>
  <c r="M34" i="61"/>
  <c r="J34" i="61"/>
  <c r="G34" i="61"/>
  <c r="M33" i="61"/>
  <c r="J33" i="61"/>
  <c r="G33" i="61"/>
  <c r="M32" i="61"/>
  <c r="J32" i="61"/>
  <c r="G32" i="61"/>
  <c r="M31" i="61"/>
  <c r="J31" i="61"/>
  <c r="G31" i="61"/>
  <c r="M30" i="61"/>
  <c r="J30" i="61"/>
  <c r="G30" i="61"/>
  <c r="M29" i="61"/>
  <c r="J29" i="61"/>
  <c r="G29" i="61"/>
  <c r="M28" i="61"/>
  <c r="J28" i="61"/>
  <c r="G28" i="61"/>
  <c r="M27" i="61"/>
  <c r="J27" i="61"/>
  <c r="G27" i="61"/>
  <c r="M26" i="61"/>
  <c r="J26" i="61"/>
  <c r="G26" i="61"/>
  <c r="M25" i="61"/>
  <c r="J25" i="61"/>
  <c r="G25" i="61"/>
  <c r="M24" i="61"/>
  <c r="J24" i="61"/>
  <c r="G24" i="61"/>
  <c r="M23" i="61"/>
  <c r="J23" i="61"/>
  <c r="G23" i="61"/>
  <c r="M22" i="61"/>
  <c r="J22" i="61"/>
  <c r="G22" i="61"/>
  <c r="M21" i="61"/>
  <c r="J21" i="61"/>
  <c r="G21" i="61"/>
  <c r="M20" i="61"/>
  <c r="J20" i="61"/>
  <c r="G20" i="61"/>
  <c r="M19" i="61"/>
  <c r="J19" i="61"/>
  <c r="G19" i="61"/>
  <c r="M18" i="61"/>
  <c r="J18" i="61"/>
  <c r="G18" i="61"/>
  <c r="M17" i="61"/>
  <c r="J17" i="61"/>
  <c r="G17" i="61"/>
  <c r="M16" i="61"/>
  <c r="J16" i="61"/>
  <c r="G16" i="61"/>
  <c r="M15" i="61"/>
  <c r="J15" i="61"/>
  <c r="G15" i="61"/>
  <c r="M14" i="61"/>
  <c r="J14" i="61"/>
  <c r="G14" i="61"/>
  <c r="M13" i="61"/>
  <c r="J13" i="61"/>
  <c r="G13" i="61"/>
  <c r="M12" i="61"/>
  <c r="J12" i="61"/>
  <c r="G12" i="61"/>
  <c r="M11" i="61"/>
  <c r="J11" i="61"/>
  <c r="G11" i="61"/>
  <c r="M10" i="61"/>
  <c r="J10" i="61"/>
  <c r="G10" i="61"/>
  <c r="M9" i="61"/>
  <c r="J9" i="61"/>
  <c r="G9" i="61"/>
  <c r="M8" i="61"/>
  <c r="J8" i="61"/>
  <c r="G8" i="61"/>
  <c r="M7" i="61"/>
  <c r="J7" i="61"/>
  <c r="G7" i="61"/>
  <c r="M6" i="61"/>
  <c r="J6" i="61"/>
  <c r="G6" i="61"/>
  <c r="D12" i="96"/>
  <c r="D11" i="96"/>
  <c r="D10" i="96"/>
  <c r="H9" i="96"/>
  <c r="D8" i="96"/>
  <c r="H8" i="96" s="1"/>
  <c r="D7" i="96"/>
  <c r="H7" i="96" s="1"/>
  <c r="D6" i="96"/>
  <c r="H6" i="96" s="1"/>
  <c r="G5" i="96"/>
  <c r="F5" i="96"/>
  <c r="D5" i="96" s="1"/>
  <c r="E5" i="96"/>
  <c r="D7" i="94" a="1"/>
  <c r="D7" i="94" s="1"/>
  <c r="D24" i="94" s="1" a="1"/>
  <c r="D24" i="94" s="1"/>
  <c r="B3" i="97" a="1"/>
  <c r="B3" i="97" s="1"/>
  <c r="A3" i="97" a="1"/>
  <c r="A3" i="97" s="1"/>
  <c r="H6" i="87" l="1"/>
  <c r="H5" i="86"/>
  <c r="H9" i="86"/>
  <c r="D6" i="87"/>
  <c r="D11" i="94" a="1"/>
  <c r="D11" i="94" s="1"/>
  <c r="D16" i="94" a="1"/>
  <c r="D16" i="94" s="1"/>
  <c r="D17" i="94" a="1"/>
  <c r="D17" i="94" s="1"/>
  <c r="D18" i="94" s="1"/>
  <c r="D8" i="94" a="1"/>
  <c r="D8" i="94" s="1"/>
  <c r="D19" i="94" a="1"/>
  <c r="D19" i="94" s="1"/>
  <c r="D10" i="94" a="1"/>
  <c r="D10" i="94" s="1"/>
  <c r="D20" i="94" a="1"/>
  <c r="D20" i="94" s="1"/>
  <c r="D22" i="94" a="1"/>
  <c r="D22" i="94" s="1"/>
  <c r="D23" i="94" a="1"/>
  <c r="D23" i="94" s="1"/>
  <c r="E5" i="76"/>
  <c r="N15" i="87"/>
  <c r="H13" i="86"/>
  <c r="E13" i="86"/>
  <c r="H16" i="86" s="1"/>
  <c r="D27" i="94"/>
  <c r="E5" i="98"/>
  <c r="E6" i="98"/>
  <c r="E7" i="98"/>
  <c r="E8" i="98"/>
  <c r="E9" i="98"/>
  <c r="E10" i="98"/>
  <c r="E11" i="98"/>
  <c r="E12" i="98"/>
  <c r="E13" i="98"/>
  <c r="E14" i="98"/>
  <c r="E15" i="98"/>
  <c r="E16" i="98"/>
  <c r="E17" i="98"/>
  <c r="E18" i="98"/>
  <c r="E19" i="98"/>
  <c r="E20" i="98"/>
  <c r="E21" i="98"/>
  <c r="E22" i="98"/>
  <c r="E23" i="98"/>
  <c r="E24" i="98"/>
  <c r="E25" i="98"/>
  <c r="E26" i="98"/>
  <c r="E27" i="98"/>
  <c r="E28" i="98"/>
  <c r="E29" i="98"/>
  <c r="E30" i="98"/>
  <c r="E31" i="98"/>
  <c r="E32" i="98"/>
  <c r="E33" i="98"/>
  <c r="E34" i="98"/>
  <c r="E35" i="98"/>
  <c r="E36" i="98"/>
  <c r="E37" i="98"/>
  <c r="E38" i="98"/>
  <c r="E39" i="98"/>
  <c r="E40" i="98"/>
  <c r="E41" i="98"/>
  <c r="E42" i="98"/>
  <c r="E43" i="98"/>
  <c r="E44" i="98"/>
  <c r="E45" i="98"/>
  <c r="E46" i="98"/>
  <c r="E47" i="98"/>
  <c r="E48" i="98"/>
  <c r="E49" i="98"/>
  <c r="E50" i="98"/>
  <c r="E51" i="98"/>
  <c r="E52" i="98"/>
  <c r="E53" i="98"/>
  <c r="E54" i="98"/>
  <c r="E55" i="98"/>
  <c r="E56" i="98"/>
  <c r="E57" i="98"/>
  <c r="E58" i="98"/>
  <c r="E59" i="98"/>
  <c r="E4" i="98"/>
  <c r="L22" i="67" l="1"/>
  <c r="K22" i="67"/>
  <c r="I22" i="67"/>
  <c r="H22" i="67"/>
  <c r="L7" i="67"/>
  <c r="K7" i="67"/>
  <c r="I7" i="67"/>
  <c r="H7" i="67"/>
  <c r="F7" i="67"/>
  <c r="E7" i="67"/>
  <c r="D13" i="67"/>
  <c r="G13" i="67"/>
  <c r="J13" i="67"/>
  <c r="D14" i="67"/>
  <c r="G14" i="67"/>
  <c r="J14" i="67"/>
  <c r="D15" i="67"/>
  <c r="G15" i="67"/>
  <c r="J15" i="67"/>
  <c r="G19" i="77" l="1"/>
  <c r="F19" i="77"/>
  <c r="G6" i="77"/>
  <c r="F6" i="77"/>
  <c r="E13" i="77" l="1"/>
  <c r="E12" i="77"/>
  <c r="F16" i="61" l="1"/>
  <c r="E16" i="61"/>
  <c r="D16" i="61" s="1"/>
  <c r="F15" i="61" l="1"/>
  <c r="E15" i="61"/>
  <c r="D15" i="61" l="1"/>
  <c r="F32" i="61"/>
  <c r="E32" i="61"/>
  <c r="F31" i="61"/>
  <c r="E31" i="61"/>
  <c r="F30" i="61"/>
  <c r="E30" i="61"/>
  <c r="D30" i="61" s="1"/>
  <c r="F29" i="61"/>
  <c r="E29" i="61"/>
  <c r="F28" i="61"/>
  <c r="E28" i="61"/>
  <c r="F27" i="61"/>
  <c r="E27" i="61"/>
  <c r="F26" i="61"/>
  <c r="E26" i="61"/>
  <c r="F24" i="61"/>
  <c r="E24" i="61"/>
  <c r="F23" i="61"/>
  <c r="E23" i="61"/>
  <c r="F25" i="61"/>
  <c r="E25" i="61"/>
  <c r="F22" i="61"/>
  <c r="E22" i="61"/>
  <c r="F21" i="61"/>
  <c r="E21" i="61"/>
  <c r="F20" i="61"/>
  <c r="E20" i="61"/>
  <c r="F19" i="61"/>
  <c r="E19" i="61"/>
  <c r="F10" i="61"/>
  <c r="E10" i="61"/>
  <c r="F9" i="61"/>
  <c r="E9" i="61"/>
  <c r="D9" i="61" s="1"/>
  <c r="F8" i="61"/>
  <c r="E8" i="61"/>
  <c r="E12" i="61"/>
  <c r="F12" i="61"/>
  <c r="E13" i="61"/>
  <c r="F13" i="61"/>
  <c r="D29" i="61" l="1"/>
  <c r="D8" i="61"/>
  <c r="D20" i="61"/>
  <c r="D28" i="61"/>
  <c r="D32" i="61"/>
  <c r="D23" i="61"/>
  <c r="D31" i="61"/>
  <c r="D26" i="61"/>
  <c r="D27" i="61"/>
  <c r="D21" i="61"/>
  <c r="D12" i="61"/>
  <c r="D10" i="61"/>
  <c r="D19" i="61"/>
  <c r="D25" i="61"/>
  <c r="D22" i="61"/>
  <c r="D24" i="61"/>
  <c r="D13" i="61"/>
  <c r="F34" i="61" l="1"/>
  <c r="E34" i="61"/>
  <c r="F33" i="61"/>
  <c r="E33" i="61"/>
  <c r="F18" i="61"/>
  <c r="E18" i="61"/>
  <c r="F17" i="61"/>
  <c r="E17" i="61"/>
  <c r="F14" i="61"/>
  <c r="E14" i="61"/>
  <c r="F11" i="61"/>
  <c r="E11" i="61"/>
  <c r="F7" i="61"/>
  <c r="E7" i="61"/>
  <c r="F6" i="61"/>
  <c r="E6" i="61"/>
  <c r="M28" i="78" l="1"/>
  <c r="L28" i="78"/>
  <c r="K28" i="78"/>
  <c r="J28" i="78"/>
  <c r="I28" i="78"/>
  <c r="H28" i="78"/>
  <c r="G28" i="78"/>
  <c r="F28" i="78"/>
  <c r="M5" i="78"/>
  <c r="L5" i="78"/>
  <c r="K5" i="78"/>
  <c r="J5" i="78"/>
  <c r="J4" i="78" s="1"/>
  <c r="I5" i="78"/>
  <c r="H5" i="78"/>
  <c r="G5" i="78"/>
  <c r="F5" i="78"/>
  <c r="E38" i="77"/>
  <c r="E24" i="78" s="1"/>
  <c r="D24" i="78" s="1"/>
  <c r="E37" i="77"/>
  <c r="E23" i="78" s="1"/>
  <c r="D23" i="78" s="1"/>
  <c r="E36" i="77"/>
  <c r="E22" i="78" s="1"/>
  <c r="D22" i="78" s="1"/>
  <c r="E66" i="77"/>
  <c r="E35" i="77"/>
  <c r="E21" i="78" s="1"/>
  <c r="D21" i="78" s="1"/>
  <c r="E65" i="77"/>
  <c r="E34" i="77"/>
  <c r="E20" i="78" s="1"/>
  <c r="D20" i="78" s="1"/>
  <c r="E64" i="77"/>
  <c r="E33" i="77"/>
  <c r="E19" i="78" s="1"/>
  <c r="D19" i="78" s="1"/>
  <c r="E63" i="77"/>
  <c r="E32" i="77"/>
  <c r="E18" i="78" s="1"/>
  <c r="D18" i="78" s="1"/>
  <c r="E62" i="77"/>
  <c r="E31" i="77"/>
  <c r="E17" i="78" s="1"/>
  <c r="D17" i="78" s="1"/>
  <c r="E61" i="77"/>
  <c r="E30" i="77"/>
  <c r="E16" i="78" s="1"/>
  <c r="D16" i="78" s="1"/>
  <c r="E60" i="77"/>
  <c r="E29" i="77"/>
  <c r="E15" i="78" s="1"/>
  <c r="D15" i="78" s="1"/>
  <c r="E59" i="77"/>
  <c r="E28" i="77"/>
  <c r="E14" i="78" s="1"/>
  <c r="D14" i="78" s="1"/>
  <c r="E58" i="77"/>
  <c r="E27" i="77"/>
  <c r="E13" i="78" s="1"/>
  <c r="D13" i="78" s="1"/>
  <c r="E57" i="77"/>
  <c r="E26" i="77"/>
  <c r="E12" i="78" s="1"/>
  <c r="D12" i="78" s="1"/>
  <c r="E56" i="77"/>
  <c r="E25" i="77"/>
  <c r="E11" i="78" s="1"/>
  <c r="D11" i="78" s="1"/>
  <c r="E55" i="77"/>
  <c r="E24" i="77"/>
  <c r="E10" i="78" s="1"/>
  <c r="D10" i="78" s="1"/>
  <c r="E54" i="77"/>
  <c r="E23" i="77"/>
  <c r="E9" i="78" s="1"/>
  <c r="D9" i="78" s="1"/>
  <c r="G53" i="77"/>
  <c r="F53" i="77"/>
  <c r="E22" i="77"/>
  <c r="E8" i="78" s="1"/>
  <c r="D8" i="78" s="1"/>
  <c r="E52" i="77"/>
  <c r="E38" i="78" s="1"/>
  <c r="D38" i="78" s="1"/>
  <c r="E21" i="77"/>
  <c r="E7" i="78" s="1"/>
  <c r="D7" i="78" s="1"/>
  <c r="E51" i="77"/>
  <c r="E37" i="78" s="1"/>
  <c r="D37" i="78" s="1"/>
  <c r="E20" i="77"/>
  <c r="E6" i="78" s="1"/>
  <c r="D6" i="78" s="1"/>
  <c r="E50" i="77"/>
  <c r="E36" i="78" s="1"/>
  <c r="D36" i="78" s="1"/>
  <c r="E49" i="77"/>
  <c r="E35" i="78" s="1"/>
  <c r="D35" i="78" s="1"/>
  <c r="E18" i="77"/>
  <c r="E48" i="77"/>
  <c r="E34" i="78" s="1"/>
  <c r="D34" i="78" s="1"/>
  <c r="E17" i="77"/>
  <c r="E47" i="77"/>
  <c r="E33" i="78" s="1"/>
  <c r="D33" i="78" s="1"/>
  <c r="E16" i="77"/>
  <c r="E46" i="77"/>
  <c r="E32" i="78" s="1"/>
  <c r="D32" i="78" s="1"/>
  <c r="E39" i="78" s="1" a="1"/>
  <c r="E39" i="78" s="1"/>
  <c r="F39" i="78" s="1"/>
  <c r="E15" i="77"/>
  <c r="E45" i="77"/>
  <c r="E31" i="78" s="1"/>
  <c r="D31" i="78" s="1"/>
  <c r="G14" i="77"/>
  <c r="F14" i="77"/>
  <c r="E44" i="77"/>
  <c r="E30" i="78" s="1"/>
  <c r="D30" i="78" s="1"/>
  <c r="E11" i="77"/>
  <c r="E43" i="77"/>
  <c r="E29" i="78" s="1"/>
  <c r="D29" i="78" s="1"/>
  <c r="E10" i="77"/>
  <c r="G42" i="77"/>
  <c r="F42" i="77"/>
  <c r="E9" i="77"/>
  <c r="E41" i="77"/>
  <c r="E27" i="78" s="1"/>
  <c r="D27" i="78" s="1"/>
  <c r="E8" i="77"/>
  <c r="E40" i="77"/>
  <c r="E26" i="78" s="1"/>
  <c r="D26" i="78" s="1"/>
  <c r="E7" i="77"/>
  <c r="E39" i="77"/>
  <c r="E25" i="78" s="1"/>
  <c r="D25" i="78" s="1"/>
  <c r="E6" i="77"/>
  <c r="D6" i="77" s="1"/>
  <c r="J21" i="67"/>
  <c r="G21" i="67"/>
  <c r="D21" i="67"/>
  <c r="J20" i="67"/>
  <c r="G20" i="67"/>
  <c r="D20" i="67"/>
  <c r="J19" i="67"/>
  <c r="G19" i="67"/>
  <c r="D19" i="67"/>
  <c r="J18" i="67"/>
  <c r="G18" i="67"/>
  <c r="D18" i="67"/>
  <c r="J17" i="67"/>
  <c r="G17" i="67"/>
  <c r="D17" i="67"/>
  <c r="J16" i="67"/>
  <c r="G16" i="67"/>
  <c r="D16" i="67"/>
  <c r="J12" i="67"/>
  <c r="G12" i="67"/>
  <c r="D12" i="67"/>
  <c r="J11" i="67"/>
  <c r="G11" i="67"/>
  <c r="D11" i="67"/>
  <c r="J10" i="67"/>
  <c r="G10" i="67"/>
  <c r="D10" i="67"/>
  <c r="J9" i="67"/>
  <c r="G9" i="67"/>
  <c r="D9" i="67"/>
  <c r="J8" i="67"/>
  <c r="G8" i="67"/>
  <c r="D8" i="67"/>
  <c r="D34" i="61"/>
  <c r="D18" i="61"/>
  <c r="D14" i="61"/>
  <c r="D6" i="61"/>
  <c r="G4" i="78" l="1"/>
  <c r="F4" i="78"/>
  <c r="K4" i="78"/>
  <c r="M4" i="78"/>
  <c r="D6" i="76"/>
  <c r="F22" i="67"/>
  <c r="K23" i="67"/>
  <c r="D26" i="67"/>
  <c r="E53" i="77"/>
  <c r="H4" i="78"/>
  <c r="I4" i="78"/>
  <c r="E22" i="67"/>
  <c r="G7" i="67"/>
  <c r="L4" i="78"/>
  <c r="E14" i="77"/>
  <c r="E42" i="77"/>
  <c r="D9" i="76" s="1"/>
  <c r="E19" i="77"/>
  <c r="D8" i="76" s="1"/>
  <c r="G5" i="77"/>
  <c r="D7" i="61"/>
  <c r="E5" i="78"/>
  <c r="F5" i="77"/>
  <c r="E28" i="78"/>
  <c r="D11" i="61"/>
  <c r="D33" i="61"/>
  <c r="D17" i="61"/>
  <c r="G17" i="94"/>
  <c r="D42" i="77" l="1"/>
  <c r="D7" i="76"/>
  <c r="D14" i="77"/>
  <c r="D10" i="76"/>
  <c r="D53" i="77"/>
  <c r="D23" i="67"/>
  <c r="C3" i="67"/>
  <c r="H9" i="76"/>
  <c r="D7" i="67"/>
  <c r="D19" i="77"/>
  <c r="J7" i="67"/>
  <c r="E4" i="78"/>
  <c r="E5" i="77"/>
  <c r="D5" i="77" s="1"/>
  <c r="I5" i="77" s="1"/>
  <c r="I7" i="77" l="1"/>
  <c r="C11" i="76"/>
  <c r="F5" i="9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<sst xmlns="http://schemas.openxmlformats.org/spreadsheetml/2006/main" count="3553" uniqueCount="1473">
  <si>
    <t>Total</t>
  </si>
  <si>
    <t>Dependencia:</t>
  </si>
  <si>
    <t>Circuito Escolar:</t>
  </si>
  <si>
    <t>Francés</t>
  </si>
  <si>
    <t>Mu-
jeres</t>
  </si>
  <si>
    <t>Hom-
bres</t>
  </si>
  <si>
    <t>Barrio o Poblado:</t>
  </si>
  <si>
    <t>Dirección Exacta:</t>
  </si>
  <si>
    <t>Dirección Regional:</t>
  </si>
  <si>
    <t>Educación Física</t>
  </si>
  <si>
    <t>Educación Musical</t>
  </si>
  <si>
    <t>Educación Religiosa</t>
  </si>
  <si>
    <t>Hombres</t>
  </si>
  <si>
    <t>Mujeres</t>
  </si>
  <si>
    <t>Tipo de Cargo</t>
  </si>
  <si>
    <t>Otros</t>
  </si>
  <si>
    <t>Docentes</t>
  </si>
  <si>
    <t>Inglés</t>
  </si>
  <si>
    <t>Administrativos y de Servicios</t>
  </si>
  <si>
    <t>TOTAL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</si>
  <si>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</si>
  <si>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</si>
  <si>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</si>
  <si>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</si>
  <si>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</si>
  <si>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</si>
  <si>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</si>
  <si>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</si>
  <si>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</si>
  <si>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</si>
  <si>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Artes Plásticas</t>
  </si>
  <si>
    <t>Artes Industriales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</si>
  <si>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</si>
  <si>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</si>
  <si>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</si>
  <si>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</si>
  <si>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</si>
  <si>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</si>
  <si>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</si>
  <si>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</si>
  <si>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</si>
  <si>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</si>
  <si>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</si>
  <si>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</si>
  <si>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</si>
  <si>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</si>
  <si>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</si>
  <si>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</si>
  <si>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</si>
  <si>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</si>
  <si>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</si>
  <si>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</si>
  <si>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</si>
  <si>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</si>
  <si>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</si>
  <si>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</si>
  <si>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</si>
  <si>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</si>
  <si>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</si>
  <si>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</si>
  <si>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</si>
  <si>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</si>
  <si>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Sociólogo</t>
  </si>
  <si>
    <t>OBSERVACIONES/COMENTARIOS:</t>
  </si>
  <si>
    <t>Asignatura</t>
  </si>
  <si>
    <t>Español</t>
  </si>
  <si>
    <t>Estudios Sociales</t>
  </si>
  <si>
    <t>Ciencias</t>
  </si>
  <si>
    <t>Matemática</t>
  </si>
  <si>
    <t>Discapacidad Motora</t>
  </si>
  <si>
    <t>Ceguera</t>
  </si>
  <si>
    <t>Baja Visión</t>
  </si>
  <si>
    <t>Docentes Educación Especial</t>
  </si>
  <si>
    <t>Orientador</t>
  </si>
  <si>
    <t>Orientador Asistente</t>
  </si>
  <si>
    <t>Bibliotecólogo</t>
  </si>
  <si>
    <t>Otros Docentes Educación Especial</t>
  </si>
  <si>
    <t>Otros Docentes</t>
  </si>
  <si>
    <t>Aspi-rantes</t>
  </si>
  <si>
    <t>Personal</t>
  </si>
  <si>
    <t>Ubicación (PR/CA/DI):</t>
  </si>
  <si>
    <t>pcd</t>
  </si>
  <si>
    <t>CUADRO 1</t>
  </si>
  <si>
    <t>Matrícula Inicial</t>
  </si>
  <si>
    <t>CUADRO 4</t>
  </si>
  <si>
    <t>Provincia / Cantón / Distrito</t>
  </si>
  <si>
    <t>CUADRO 7</t>
  </si>
  <si>
    <t>Bachillerato Internacional</t>
  </si>
  <si>
    <t>Biología</t>
  </si>
  <si>
    <t>Química</t>
  </si>
  <si>
    <t>Física</t>
  </si>
  <si>
    <t>Educación para la Vida Cotidiana</t>
  </si>
  <si>
    <t>Educación Cívica</t>
  </si>
  <si>
    <t>Filosofía</t>
  </si>
  <si>
    <t>10º</t>
  </si>
  <si>
    <t xml:space="preserve">Docentes </t>
  </si>
  <si>
    <t>Educación Diversificada</t>
  </si>
  <si>
    <t>CUADRO 6</t>
  </si>
  <si>
    <t>Técnicos-Docentes Reubicados</t>
  </si>
  <si>
    <t>Docentes Reubicados</t>
  </si>
  <si>
    <t>Docentes Reubicados de Educación Especial</t>
  </si>
  <si>
    <t>11º</t>
  </si>
  <si>
    <t>12º</t>
  </si>
  <si>
    <t>Discapacidad/Condición</t>
  </si>
  <si>
    <t>Si requiere más filas, insértelas.</t>
  </si>
  <si>
    <t>Cantidad de 
Secciones</t>
  </si>
  <si>
    <t>Lengua Indígena</t>
  </si>
  <si>
    <t>CUADRO 3</t>
  </si>
  <si>
    <t>CUADRO 8</t>
  </si>
  <si>
    <t>RESIDENCIA DE LOS ESTUDIANTES MATRICULADOS DURANTE</t>
  </si>
  <si>
    <t>Refugiados</t>
  </si>
  <si>
    <t>Solicitante de Asilo</t>
  </si>
  <si>
    <t>Año que cursa</t>
  </si>
  <si>
    <t>(3)
De los estudiantes anotados en la columna (1), indique los que 
 SON ALFABETIZADOS</t>
  </si>
  <si>
    <t>Síndrome de Down</t>
  </si>
  <si>
    <t>1/  No incluir Síndrome de Down.</t>
  </si>
  <si>
    <t>Retraso Mental (Discapacidad Intelectual)</t>
  </si>
  <si>
    <t>Terapia Física (Rehabilitación Física)</t>
  </si>
  <si>
    <t>Terapia Ocupacional (Rehabilitación Ocupacional)</t>
  </si>
  <si>
    <t>Trastorno del Lenguaje</t>
  </si>
  <si>
    <t>Pérdida Auditiva</t>
  </si>
  <si>
    <t>Obtuvieron Bachillerato Internacional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</si>
  <si>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</si>
  <si>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</si>
  <si>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</si>
  <si>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</si>
  <si>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ESTUDIANTES EXTRANJEROS, REFUGIADOS Y SOLICITANTES DE ASILO</t>
  </si>
  <si>
    <t>País / Continente</t>
  </si>
  <si>
    <t>Extranjeros
(Nacionalidad)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</si>
  <si>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</si>
  <si>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</si>
  <si>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</si>
  <si>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</si>
  <si>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</si>
  <si>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</si>
  <si>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</si>
  <si>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</si>
  <si>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</si>
  <si>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</si>
  <si>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</si>
  <si>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</si>
  <si>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</si>
  <si>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</si>
  <si>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</si>
  <si>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</si>
  <si>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</si>
  <si>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</si>
  <si>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</si>
  <si>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</si>
  <si>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</si>
  <si>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</si>
  <si>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</si>
  <si>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</si>
  <si>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</si>
  <si>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</si>
  <si>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</si>
  <si>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</si>
  <si>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</si>
  <si>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</si>
  <si>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</si>
  <si>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</si>
  <si>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</si>
  <si>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</si>
  <si>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</si>
  <si>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</si>
  <si>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</si>
  <si>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</si>
  <si>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</si>
  <si>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</si>
  <si>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</si>
  <si>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</si>
  <si>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</si>
  <si>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</si>
  <si>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</si>
  <si>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</si>
  <si>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</si>
  <si>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</si>
  <si>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</si>
  <si>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</si>
  <si>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</si>
  <si>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</si>
  <si>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</si>
  <si>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</si>
  <si>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</si>
  <si>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</si>
  <si>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</si>
  <si>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</si>
  <si>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</si>
  <si>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</si>
  <si>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</si>
  <si>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</si>
  <si>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</si>
  <si>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</si>
  <si>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</si>
  <si>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</si>
  <si>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</si>
  <si>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</si>
  <si>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</si>
  <si>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</si>
  <si>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</si>
  <si>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</si>
  <si>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</si>
  <si>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</si>
  <si>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</si>
  <si>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</si>
  <si>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</si>
  <si>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</si>
  <si>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</si>
  <si>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</si>
  <si>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</si>
  <si>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</si>
  <si>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</si>
  <si>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</si>
  <si>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</si>
  <si>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</si>
  <si>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</si>
  <si>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</si>
  <si>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</si>
  <si>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</si>
  <si>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</si>
  <si>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</si>
  <si>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</si>
  <si>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</si>
  <si>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</si>
  <si>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</si>
  <si>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</si>
  <si>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</si>
  <si>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</si>
  <si>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</si>
  <si>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</si>
  <si>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</si>
  <si>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</si>
  <si>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</si>
  <si>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</si>
  <si>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</si>
  <si>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</si>
  <si>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</si>
  <si>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</si>
  <si>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</si>
  <si>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</si>
  <si>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</si>
  <si>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</si>
  <si>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</si>
  <si>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</si>
  <si>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</si>
  <si>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</si>
  <si>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</si>
  <si>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</si>
  <si>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</si>
  <si>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</si>
  <si>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</si>
  <si>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</si>
  <si>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</si>
  <si>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</si>
  <si>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</si>
  <si>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</si>
  <si>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</si>
  <si>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</si>
  <si>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</si>
  <si>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</si>
  <si>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</si>
  <si>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</si>
  <si>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</si>
  <si>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</si>
  <si>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</si>
  <si>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</si>
  <si>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</si>
  <si>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</si>
  <si>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</si>
  <si>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</si>
  <si>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</si>
  <si>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</si>
  <si>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</si>
  <si>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</si>
  <si>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</si>
  <si>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</si>
  <si>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</si>
  <si>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</si>
  <si>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</si>
  <si>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</si>
  <si>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</si>
  <si>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</si>
  <si>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</si>
  <si>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</si>
  <si>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</si>
  <si>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</si>
  <si>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</si>
  <si>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</si>
  <si>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</si>
  <si>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</si>
  <si>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</si>
  <si>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</si>
  <si>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</si>
  <si>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</si>
  <si>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</si>
  <si>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</si>
  <si>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</si>
  <si>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</si>
  <si>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</si>
  <si>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</si>
  <si>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</si>
  <si>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</si>
  <si>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</si>
  <si>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</si>
  <si>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</si>
  <si>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</si>
  <si>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</si>
  <si>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</si>
  <si>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</si>
  <si>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</si>
  <si>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</si>
  <si>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</si>
  <si>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</si>
  <si>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</si>
  <si>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</si>
  <si>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</si>
  <si>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</si>
  <si>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</si>
  <si>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</si>
  <si>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</si>
  <si>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</si>
  <si>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</si>
  <si>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</si>
  <si>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</si>
  <si>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</si>
  <si>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</si>
  <si>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</si>
  <si>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</si>
  <si>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</si>
  <si>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</si>
  <si>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</si>
  <si>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</si>
  <si>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</si>
  <si>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</si>
  <si>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</si>
  <si>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</si>
  <si>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</si>
  <si>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</si>
  <si>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</si>
  <si>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</si>
  <si>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</si>
  <si>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</si>
  <si>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</si>
  <si>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</si>
  <si>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</si>
  <si>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</si>
  <si>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</si>
  <si>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</si>
  <si>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</si>
  <si>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</si>
  <si>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</si>
  <si>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</si>
  <si>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</si>
  <si>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</si>
  <si>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</si>
  <si>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</si>
  <si>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</si>
  <si>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</si>
  <si>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</si>
  <si>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</si>
  <si>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</si>
  <si>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</si>
  <si>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</si>
  <si>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</si>
  <si>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</si>
  <si>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</si>
  <si>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</si>
  <si>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</si>
  <si>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</si>
  <si>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</si>
  <si>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</si>
  <si>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</si>
  <si>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</si>
  <si>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</si>
  <si>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</si>
  <si>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</si>
  <si>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</si>
  <si>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</si>
  <si>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</si>
  <si>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</si>
  <si>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</si>
  <si>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</si>
  <si>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</si>
  <si>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</si>
  <si>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</si>
  <si>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</si>
  <si>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</si>
  <si>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</si>
  <si>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</si>
  <si>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</si>
  <si>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</si>
  <si>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</si>
  <si>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</si>
  <si>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</si>
  <si>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</si>
  <si>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</si>
  <si>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</si>
  <si>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</si>
  <si>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</si>
  <si>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</si>
  <si>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</si>
  <si>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</si>
  <si>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</si>
  <si>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</si>
  <si>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</si>
  <si>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</si>
  <si>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</si>
  <si>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</si>
  <si>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</si>
  <si>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</si>
  <si>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</si>
  <si>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</si>
  <si>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</si>
  <si>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</si>
  <si>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</si>
  <si>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</si>
  <si>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</si>
  <si>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</si>
  <si>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</si>
  <si>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</si>
  <si>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</si>
  <si>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</si>
  <si>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</si>
  <si>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</si>
  <si>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</si>
  <si>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</si>
  <si>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</si>
  <si>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</si>
  <si>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</si>
  <si>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</si>
  <si>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</si>
  <si>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</si>
  <si>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</si>
  <si>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</si>
  <si>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</si>
  <si>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</si>
  <si>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</si>
  <si>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</si>
  <si>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</si>
  <si>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</si>
  <si>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</si>
  <si>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</si>
  <si>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</si>
  <si>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</si>
  <si>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</si>
  <si>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</si>
  <si>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</si>
  <si>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</si>
  <si>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</si>
  <si>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</si>
  <si>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</si>
  <si>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</si>
  <si>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</si>
  <si>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</si>
  <si>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</si>
  <si>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</si>
  <si>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</si>
  <si>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</si>
  <si>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</si>
  <si>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</si>
  <si>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</si>
  <si>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</si>
  <si>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</si>
  <si>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</si>
  <si>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</si>
  <si>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</si>
  <si>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</si>
  <si>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</si>
  <si>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</si>
  <si>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</si>
  <si>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</si>
  <si>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</si>
  <si>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</si>
  <si>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</si>
  <si>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</si>
  <si>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</si>
  <si>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</si>
  <si>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</si>
  <si>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</si>
  <si>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</si>
  <si>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</si>
  <si>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</si>
  <si>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</si>
  <si>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</si>
  <si>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</si>
  <si>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</si>
  <si>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</si>
  <si>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</si>
  <si>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</si>
  <si>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</si>
  <si>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</si>
  <si>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</si>
  <si>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</si>
  <si>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</si>
  <si>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</si>
  <si>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</si>
  <si>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</si>
  <si>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</si>
  <si>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</si>
  <si>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</si>
  <si>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</si>
  <si>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</si>
  <si>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</si>
  <si>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</si>
  <si>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</si>
  <si>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</si>
  <si>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</si>
  <si>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</si>
  <si>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</si>
  <si>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</si>
  <si>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</si>
  <si>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</si>
  <si>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</si>
  <si>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</si>
  <si>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</si>
  <si>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</si>
  <si>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</si>
  <si>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</si>
  <si>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</si>
  <si>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</si>
  <si>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</si>
  <si>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</si>
  <si>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</si>
  <si>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</si>
  <si>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</si>
  <si>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</si>
  <si>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</si>
  <si>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</si>
  <si>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</si>
  <si>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</si>
  <si>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</si>
  <si>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</si>
  <si>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</si>
  <si>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</si>
  <si>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</si>
  <si>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</si>
  <si>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</si>
  <si>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</si>
  <si>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</si>
  <si>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</si>
  <si>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</si>
  <si>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</si>
  <si>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</si>
  <si>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</si>
  <si>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</si>
  <si>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</si>
  <si>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</si>
  <si>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</si>
  <si>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</si>
  <si>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</si>
  <si>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</si>
  <si>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</si>
  <si>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</si>
  <si>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</si>
  <si>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</si>
  <si>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</si>
  <si>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</si>
  <si>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</si>
  <si>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</si>
  <si>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</si>
  <si>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</si>
  <si>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Estudios incompletos</t>
  </si>
  <si>
    <t>Ubicacion1</t>
  </si>
  <si>
    <t>SEGÚN PAÍS/CONTINENTE, BACHILLERATO INTERNACIONAL</t>
  </si>
  <si>
    <t>DISCAPACIDAD O CONDICIÓN DE LOS ESTUDIANTES DE BACHILLERATO INTERNACIONAL</t>
  </si>
  <si>
    <t>PERSONAL TOTAL QUE LABORA EN BACHILLERATO INTERNACIONAL</t>
  </si>
  <si>
    <t>PERSONAL TOTAL QUE LABORA EN BACHILLERATO INTERNACIONAL, SEGÚN TIPO DE CARGO</t>
  </si>
  <si>
    <t>PERSONAL DOCENTE DE BACHILLERATO INTERNACIONAL, POR GRUPO PROFESIONAL</t>
  </si>
  <si>
    <t>MATRÍCULA INICIAL EN ALGUNAS ASIGNATURAS, BACHILLERATO INTERNACIONAL</t>
  </si>
  <si>
    <t>CUADRO 2</t>
  </si>
  <si>
    <t>CUADRO 5</t>
  </si>
  <si>
    <t>Literatura</t>
  </si>
  <si>
    <t>Teoría del Conocimiento</t>
  </si>
  <si>
    <t>Monografía</t>
  </si>
  <si>
    <t>Creatividad, Actividad y Servicio</t>
  </si>
  <si>
    <t>Coordinador General BI</t>
  </si>
  <si>
    <t>Coordinador CAS</t>
  </si>
  <si>
    <t>Administrativos</t>
  </si>
  <si>
    <t>Técnicos-Docentes</t>
  </si>
  <si>
    <t>Oficinista</t>
  </si>
  <si>
    <t>Trabajador Calificado</t>
  </si>
  <si>
    <t>Oficial de Seguridad</t>
  </si>
  <si>
    <t>Auxiliar de Vigilancia</t>
  </si>
  <si>
    <t>Conserje</t>
  </si>
  <si>
    <t>Cocinera</t>
  </si>
  <si>
    <t>Administ. y de Servicios Reubicados / Readecuados</t>
  </si>
  <si>
    <t>Director</t>
  </si>
  <si>
    <t>Subdirector</t>
  </si>
  <si>
    <t>Asistente de Dirección</t>
  </si>
  <si>
    <t>Auxiliar Adminsitrativo</t>
  </si>
  <si>
    <t>Administrativos Reubicados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</si>
  <si>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</si>
  <si>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</si>
  <si>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</si>
  <si>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</si>
  <si>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</si>
  <si>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</si>
  <si>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</si>
  <si>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</si>
  <si>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</si>
  <si>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</si>
  <si>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</si>
  <si>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</si>
  <si>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</si>
  <si>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</si>
  <si>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</si>
  <si>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</si>
  <si>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</si>
  <si>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</si>
  <si>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</si>
  <si>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</si>
  <si>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</si>
  <si>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</si>
  <si>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</si>
  <si>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</si>
  <si>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</si>
  <si>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</si>
  <si>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</si>
  <si>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</si>
  <si>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</si>
  <si>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</si>
  <si>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</si>
  <si>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</si>
  <si>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</si>
  <si>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</si>
  <si>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</si>
  <si>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</si>
  <si>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</si>
  <si>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</si>
  <si>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</si>
  <si>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</si>
  <si>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</si>
  <si>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</si>
  <si>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</si>
  <si>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</si>
  <si>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</si>
  <si>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</si>
  <si>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</si>
  <si>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</si>
  <si>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</si>
  <si>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Docentes-Bachillerato Internacional</t>
  </si>
  <si>
    <t>PCD</t>
  </si>
  <si>
    <t>Código Presupuestario:</t>
  </si>
  <si>
    <t>Ubicación (Provincia/Cantón/Distrito):</t>
  </si>
  <si>
    <t>Nombre Director (a):</t>
  </si>
  <si>
    <t>Nombre Supervisor (a):</t>
  </si>
  <si>
    <t>Sellos</t>
  </si>
  <si>
    <t>Teléfono Supervisión:</t>
  </si>
  <si>
    <t>Obtuvieron Bachillerato Nacional  **</t>
  </si>
  <si>
    <t>Sí</t>
  </si>
  <si>
    <t>No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</si>
  <si>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</si>
  <si>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</si>
  <si>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</si>
  <si>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</si>
  <si>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</si>
  <si>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</si>
  <si>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</si>
  <si>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</si>
  <si>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</si>
  <si>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</si>
  <si>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</si>
  <si>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</si>
  <si>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</si>
  <si>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</si>
  <si>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</si>
  <si>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</si>
  <si>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</si>
  <si>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(Coordinador General BI, Coordinador CAS, otros)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</si>
  <si>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</si>
  <si>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</si>
  <si>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</si>
  <si>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(1)
</t>
    </r>
    <r>
      <rPr>
        <b/>
        <sz val="10"/>
        <rFont val="Gentium Basic"/>
      </rPr>
      <t>Estudiantes que tienen alguna 
Discapacidad o Condición</t>
    </r>
    <r>
      <rPr>
        <b/>
        <i/>
        <sz val="10"/>
        <rFont val="Gentium Basic"/>
      </rPr>
      <t xml:space="preserve">
</t>
    </r>
    <r>
      <rPr>
        <i/>
        <sz val="10"/>
        <rFont val="Gentium Basic"/>
      </rPr>
      <t>(Reciban o no Servicios de Apoyo Educativo)</t>
    </r>
  </si>
  <si>
    <r>
      <t xml:space="preserve">(2)
</t>
    </r>
    <r>
      <rPr>
        <b/>
        <sz val="10"/>
        <rFont val="Gentium Basic"/>
      </rPr>
      <t xml:space="preserve">De los estudiantes anotados en la columna (1), indique los que </t>
    </r>
    <r>
      <rPr>
        <b/>
        <u/>
        <sz val="10"/>
        <rFont val="Gentium Basic"/>
      </rPr>
      <t>RECIBEN</t>
    </r>
    <r>
      <rPr>
        <b/>
        <sz val="10"/>
        <rFont val="Gentium Basic"/>
      </rPr>
      <t xml:space="preserve"> algún Servicio de Apoyo Educativo
</t>
    </r>
    <r>
      <rPr>
        <i/>
        <sz val="10"/>
        <rFont val="Gentium Basic"/>
      </rPr>
      <t>(Población Atendida)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</si>
  <si>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</si>
  <si>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</si>
  <si>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</si>
  <si>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</si>
  <si>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r>
      <t xml:space="preserve">Inglés </t>
    </r>
    <r>
      <rPr>
        <i/>
        <sz val="11"/>
        <rFont val="Gentium Basic"/>
      </rPr>
      <t>-Nivel Medio-</t>
    </r>
  </si>
  <si>
    <r>
      <t xml:space="preserve">Inglés </t>
    </r>
    <r>
      <rPr>
        <i/>
        <sz val="11"/>
        <rFont val="Gentium Basic"/>
      </rPr>
      <t>-Nivel Superior-</t>
    </r>
  </si>
  <si>
    <r>
      <t xml:space="preserve">Francés </t>
    </r>
    <r>
      <rPr>
        <i/>
        <sz val="11"/>
        <rFont val="Gentium Basic"/>
      </rPr>
      <t>-Nivel Medio-</t>
    </r>
  </si>
  <si>
    <r>
      <t xml:space="preserve">Francés </t>
    </r>
    <r>
      <rPr>
        <i/>
        <sz val="11"/>
        <rFont val="Gentium Basic"/>
      </rPr>
      <t>-Nivel Superior-</t>
    </r>
  </si>
  <si>
    <r>
      <t xml:space="preserve">Historia </t>
    </r>
    <r>
      <rPr>
        <i/>
        <sz val="11"/>
        <rFont val="Gentium Basic"/>
      </rPr>
      <t>-Nivel Medio-</t>
    </r>
  </si>
  <si>
    <r>
      <t xml:space="preserve">Historia </t>
    </r>
    <r>
      <rPr>
        <i/>
        <sz val="11"/>
        <rFont val="Gentium Basic"/>
      </rPr>
      <t>-Nivel Superior-</t>
    </r>
  </si>
  <si>
    <r>
      <t xml:space="preserve">Geografía </t>
    </r>
    <r>
      <rPr>
        <i/>
        <sz val="11"/>
        <rFont val="Gentium Basic"/>
      </rPr>
      <t>-Nivel Medio-</t>
    </r>
  </si>
  <si>
    <r>
      <t xml:space="preserve">Geografía </t>
    </r>
    <r>
      <rPr>
        <i/>
        <sz val="11"/>
        <rFont val="Gentium Basic"/>
      </rPr>
      <t>-Nivel Superior-</t>
    </r>
  </si>
  <si>
    <r>
      <t>Sociedad Digital</t>
    </r>
    <r>
      <rPr>
        <i/>
        <sz val="11"/>
        <rFont val="Gentium Basic"/>
      </rPr>
      <t>-Nivel Medio-</t>
    </r>
  </si>
  <si>
    <r>
      <t>Sociedad Digital</t>
    </r>
    <r>
      <rPr>
        <i/>
        <sz val="11"/>
        <rFont val="Gentium Basic"/>
      </rPr>
      <t>-Nivel Superior-</t>
    </r>
  </si>
  <si>
    <r>
      <t>Tecnología de la información en una Sociedad Global (TISG)</t>
    </r>
    <r>
      <rPr>
        <i/>
        <sz val="11"/>
        <rFont val="Gentium Basic"/>
      </rPr>
      <t>-Nivel Medio-</t>
    </r>
  </si>
  <si>
    <r>
      <t xml:space="preserve">Tecnología de la información en una Sociedad Global (TISG) </t>
    </r>
    <r>
      <rPr>
        <i/>
        <sz val="11"/>
        <rFont val="Gentium Basic"/>
      </rPr>
      <t>-Nivel Superior-</t>
    </r>
  </si>
  <si>
    <r>
      <t xml:space="preserve">Biología </t>
    </r>
    <r>
      <rPr>
        <i/>
        <sz val="11"/>
        <rFont val="Gentium Basic"/>
      </rPr>
      <t>-Nivel Medio-</t>
    </r>
  </si>
  <si>
    <r>
      <t xml:space="preserve">Biología </t>
    </r>
    <r>
      <rPr>
        <i/>
        <sz val="11"/>
        <rFont val="Gentium Basic"/>
      </rPr>
      <t>-Nivel Superior-</t>
    </r>
  </si>
  <si>
    <r>
      <t xml:space="preserve">Física </t>
    </r>
    <r>
      <rPr>
        <i/>
        <sz val="11"/>
        <rFont val="Gentium Basic"/>
      </rPr>
      <t>-Nivel Medio-</t>
    </r>
  </si>
  <si>
    <r>
      <t xml:space="preserve">Física </t>
    </r>
    <r>
      <rPr>
        <i/>
        <sz val="11"/>
        <rFont val="Gentium Basic"/>
      </rPr>
      <t>-Nivel Superior-</t>
    </r>
  </si>
  <si>
    <r>
      <t xml:space="preserve">Química </t>
    </r>
    <r>
      <rPr>
        <i/>
        <sz val="11"/>
        <rFont val="Gentium Basic"/>
      </rPr>
      <t>-Nivel Medio-</t>
    </r>
  </si>
  <si>
    <r>
      <t xml:space="preserve">Química </t>
    </r>
    <r>
      <rPr>
        <i/>
        <sz val="11"/>
        <rFont val="Gentium Basic"/>
      </rPr>
      <t>-Nivel Superior-</t>
    </r>
  </si>
  <si>
    <r>
      <t xml:space="preserve">Sistemas Ambientales </t>
    </r>
    <r>
      <rPr>
        <i/>
        <sz val="11"/>
        <rFont val="Gentium Basic"/>
      </rPr>
      <t>-Nivel Medio-</t>
    </r>
  </si>
  <si>
    <r>
      <t xml:space="preserve">Matemática, Aplicaciones e Interpretaciones </t>
    </r>
    <r>
      <rPr>
        <i/>
        <sz val="11"/>
        <rFont val="Gentium Basic"/>
      </rPr>
      <t>-Nivel Medio-</t>
    </r>
  </si>
  <si>
    <r>
      <t xml:space="preserve">Matemática, Aplicaciones e Interpretaciones </t>
    </r>
    <r>
      <rPr>
        <i/>
        <sz val="11"/>
        <rFont val="Gentium Basic"/>
      </rPr>
      <t>-Nivel Superior-</t>
    </r>
  </si>
  <si>
    <r>
      <t xml:space="preserve">Matemática, Análisis y Enfoques </t>
    </r>
    <r>
      <rPr>
        <i/>
        <sz val="11"/>
        <rFont val="Gentium Basic"/>
      </rPr>
      <t>-Nivel Medio-</t>
    </r>
  </si>
  <si>
    <r>
      <t xml:space="preserve">Matemática, Análisis y Enfoques </t>
    </r>
    <r>
      <rPr>
        <i/>
        <sz val="11"/>
        <rFont val="Gentium Basic"/>
      </rPr>
      <t>-Nivel Superior-</t>
    </r>
  </si>
  <si>
    <t>CENSO ESCOLAR 2026 -- INFORME INICIAL</t>
  </si>
  <si>
    <t>Renombre este archivo Excel como se indica seguidamente:</t>
  </si>
  <si>
    <t>B.I.</t>
  </si>
  <si>
    <t>NCODINS</t>
  </si>
  <si>
    <t>COD_SABER</t>
  </si>
  <si>
    <t>CODINS</t>
  </si>
  <si>
    <t>CODIGO</t>
  </si>
  <si>
    <t>NOMBRE</t>
  </si>
  <si>
    <t>DIREG</t>
  </si>
  <si>
    <t>REGION</t>
  </si>
  <si>
    <t>CIRCUITO</t>
  </si>
  <si>
    <t>ORDEN</t>
  </si>
  <si>
    <t>NIVEL</t>
  </si>
  <si>
    <t>NIVEL-2</t>
  </si>
  <si>
    <t>RAMA2</t>
  </si>
  <si>
    <t>RAMA_4</t>
  </si>
  <si>
    <t>SECTOR</t>
  </si>
  <si>
    <t>DEPENDENCIA</t>
  </si>
  <si>
    <t>ZONA</t>
  </si>
  <si>
    <t>ZONA1</t>
  </si>
  <si>
    <t>PRCADI</t>
  </si>
  <si>
    <t>PR</t>
  </si>
  <si>
    <t>CAN</t>
  </si>
  <si>
    <t>DIS</t>
  </si>
  <si>
    <t>UBICACION</t>
  </si>
  <si>
    <t>PROVINCIA</t>
  </si>
  <si>
    <t>CANTON</t>
  </si>
  <si>
    <t>DISTRITO</t>
  </si>
  <si>
    <t>POBLADO</t>
  </si>
  <si>
    <t>NOM_MIDE</t>
  </si>
  <si>
    <t>EXACTA</t>
  </si>
  <si>
    <t>EMAIL</t>
  </si>
  <si>
    <t>TELEFONO1</t>
  </si>
  <si>
    <t>TELEFONO2</t>
  </si>
  <si>
    <t>DIRECTOR</t>
  </si>
  <si>
    <t>TELEFONO3</t>
  </si>
  <si>
    <t>SUPERVISOR</t>
  </si>
  <si>
    <t>TELEFONO4</t>
  </si>
  <si>
    <t>BI</t>
  </si>
  <si>
    <t>BIT</t>
  </si>
  <si>
    <t>01</t>
  </si>
  <si>
    <t>SAN JOSE CENTRAL</t>
  </si>
  <si>
    <t>02</t>
  </si>
  <si>
    <t>4</t>
  </si>
  <si>
    <t>ACADEMICA DIURNA</t>
  </si>
  <si>
    <t>11</t>
  </si>
  <si>
    <t>Académico</t>
  </si>
  <si>
    <t>1</t>
  </si>
  <si>
    <t>PUBLICA</t>
  </si>
  <si>
    <t>URBANA</t>
  </si>
  <si>
    <t>SAN JOSE</t>
  </si>
  <si>
    <t>CENTRAL</t>
  </si>
  <si>
    <t>-</t>
  </si>
  <si>
    <t>DANIEL ESPINOZA VALVERDE</t>
  </si>
  <si>
    <t>25</t>
  </si>
  <si>
    <t>SAN JOSE OESTE</t>
  </si>
  <si>
    <t>03</t>
  </si>
  <si>
    <t>Valor Agregado</t>
  </si>
  <si>
    <t>ERICK VILLALOBOS SALAZAR</t>
  </si>
  <si>
    <t>22901136</t>
  </si>
  <si>
    <t>200128-00</t>
  </si>
  <si>
    <t>00004</t>
  </si>
  <si>
    <t>0000</t>
  </si>
  <si>
    <t>SAINT JUDE SCHOOL</t>
  </si>
  <si>
    <t>04</t>
  </si>
  <si>
    <t>2</t>
  </si>
  <si>
    <t>PRIVADA</t>
  </si>
  <si>
    <t>09</t>
  </si>
  <si>
    <t>SANTA ANA</t>
  </si>
  <si>
    <t>POZOS</t>
  </si>
  <si>
    <t>LAGOS LINDORA</t>
  </si>
  <si>
    <t>1 KM OESTE DEL BANCO DAVIVIENDA</t>
  </si>
  <si>
    <t>info@stjude.ed.cr</t>
  </si>
  <si>
    <t>22036474</t>
  </si>
  <si>
    <t>MARY JO GILL</t>
  </si>
  <si>
    <t>JESUS ALONSO JIMENEZ DIAZ</t>
  </si>
  <si>
    <t>25821525</t>
  </si>
  <si>
    <t>X</t>
  </si>
  <si>
    <t>Académico, Valor Agregado</t>
  </si>
  <si>
    <t>22551257</t>
  </si>
  <si>
    <t>06</t>
  </si>
  <si>
    <t>3</t>
  </si>
  <si>
    <t>SUBVENCIONADA</t>
  </si>
  <si>
    <t>10</t>
  </si>
  <si>
    <t>CONCEPCION</t>
  </si>
  <si>
    <t>CATEDRAL</t>
  </si>
  <si>
    <t>104011-00</t>
  </si>
  <si>
    <t>00011</t>
  </si>
  <si>
    <t>3940</t>
  </si>
  <si>
    <t>LICEO DE COSTA RICA</t>
  </si>
  <si>
    <t>Académico, Modelo Curricular Enriquecido</t>
  </si>
  <si>
    <t>GONZALEZ VIQUEZ</t>
  </si>
  <si>
    <t>COSTADO OESTE DE PLAZA GONZALEZ VIQUEZ</t>
  </si>
  <si>
    <t>lic.decostarica@mep.go.cr</t>
  </si>
  <si>
    <t>22571887</t>
  </si>
  <si>
    <t>LENIN ALVARADO PORRAS</t>
  </si>
  <si>
    <t>05</t>
  </si>
  <si>
    <t>MARIBEL CAMBRONERO AGUILAR</t>
  </si>
  <si>
    <t>22271729</t>
  </si>
  <si>
    <t>Académico, Secc.Español-Francés</t>
  </si>
  <si>
    <t>07</t>
  </si>
  <si>
    <t>URUCA</t>
  </si>
  <si>
    <t>200028-00</t>
  </si>
  <si>
    <t>00018</t>
  </si>
  <si>
    <t>INSTITUTO DR. JAIM WEIZMAN</t>
  </si>
  <si>
    <t>08</t>
  </si>
  <si>
    <t>MATA REDONDA</t>
  </si>
  <si>
    <t>BARRIO HOLANDA</t>
  </si>
  <si>
    <t>100 NORTE 100 OESTE DEL PLANTEL FUERZA Y LUZ</t>
  </si>
  <si>
    <t>recepcion@weizmancr.net</t>
  </si>
  <si>
    <t>22201050</t>
  </si>
  <si>
    <t>KATIA GABRIELA ALFARO ZUÑIGA</t>
  </si>
  <si>
    <t>200030-00</t>
  </si>
  <si>
    <t>00020</t>
  </si>
  <si>
    <t>LOS ANGELES SCHOOL, FRAILES DOMINICOS</t>
  </si>
  <si>
    <t>LAS AMERICAS</t>
  </si>
  <si>
    <t>DETRAS DEL ICE, FRENTE RESTAURANTE FLOR LOTO</t>
  </si>
  <si>
    <t>info@colegiolosangeles.ed.cr</t>
  </si>
  <si>
    <t>40700122</t>
  </si>
  <si>
    <t>ALEXIS PAEZ OVARES</t>
  </si>
  <si>
    <t>22901167</t>
  </si>
  <si>
    <t>200205-00</t>
  </si>
  <si>
    <t>00021</t>
  </si>
  <si>
    <t>YORKIN</t>
  </si>
  <si>
    <t>18</t>
  </si>
  <si>
    <t>CURRIDABAT</t>
  </si>
  <si>
    <t>SANCHEZ</t>
  </si>
  <si>
    <t>LOMAS AYARCO SUR</t>
  </si>
  <si>
    <t>800 SUR 300 ESTE DE LA CASA DE DOÑA LELA</t>
  </si>
  <si>
    <t>silviasolis@yorkin.org</t>
  </si>
  <si>
    <t>40008900</t>
  </si>
  <si>
    <t>EDGARDO PIEDRA GARITA</t>
  </si>
  <si>
    <t>ELIZABETH ELIZONDO RODRIGUEZ</t>
  </si>
  <si>
    <t>83097774</t>
  </si>
  <si>
    <t>Orientación Tecn.</t>
  </si>
  <si>
    <t>200033-00</t>
  </si>
  <si>
    <t>00024</t>
  </si>
  <si>
    <t>BRITANICO DE COSTA RICA</t>
  </si>
  <si>
    <t>PAVAS</t>
  </si>
  <si>
    <t>SANTA CATALINA</t>
  </si>
  <si>
    <t>125 NORTE DEL FINAL DEL BOULEVARD ROHRMOSER</t>
  </si>
  <si>
    <t>recepcion@bscr.ed.cr</t>
  </si>
  <si>
    <t>22200131</t>
  </si>
  <si>
    <t>DAVID JONATHON BERRIDGE</t>
  </si>
  <si>
    <t>SUSAN RAQUEL VINDAS MADRIGAL</t>
  </si>
  <si>
    <t>22914901</t>
  </si>
  <si>
    <t>ALAJUELA</t>
  </si>
  <si>
    <t>SAN RAFAEL</t>
  </si>
  <si>
    <t>24302406</t>
  </si>
  <si>
    <t>ESCAZU</t>
  </si>
  <si>
    <t>JENNY VALVERDE OVIEDO</t>
  </si>
  <si>
    <t>22284630</t>
  </si>
  <si>
    <t>SAN ANTONIO</t>
  </si>
  <si>
    <t>20</t>
  </si>
  <si>
    <t>12</t>
  </si>
  <si>
    <t>SAN MIGUEL</t>
  </si>
  <si>
    <t>RURAL</t>
  </si>
  <si>
    <t>104056-00</t>
  </si>
  <si>
    <t>00044</t>
  </si>
  <si>
    <t>3997</t>
  </si>
  <si>
    <t>LICEO DE PURISCAL</t>
  </si>
  <si>
    <t>PURISCAL</t>
  </si>
  <si>
    <t>SANTIAGO</t>
  </si>
  <si>
    <t>COSTADO OESTE DEL NUEVO TEMPLO CATOLICO</t>
  </si>
  <si>
    <t>lic.depuriscal@mep.go.cr</t>
  </si>
  <si>
    <t>24166163</t>
  </si>
  <si>
    <t>CARLOS JIMENEZ BERMUDEZ</t>
  </si>
  <si>
    <t>ORLANDO CHACON ARTAVIA</t>
  </si>
  <si>
    <t>24166355</t>
  </si>
  <si>
    <t>104108-00</t>
  </si>
  <si>
    <t>00047</t>
  </si>
  <si>
    <t>4057</t>
  </si>
  <si>
    <t>LICEO DE TARRAZU</t>
  </si>
  <si>
    <t>23</t>
  </si>
  <si>
    <t>LOS SANTOS</t>
  </si>
  <si>
    <t>TARRAZU</t>
  </si>
  <si>
    <t>SAN MARCOS</t>
  </si>
  <si>
    <t>SANTA CECILIA</t>
  </si>
  <si>
    <t>100 NORTE DE COOPESANTOS R.L</t>
  </si>
  <si>
    <t>lic.detarrazu@mep.go.cr</t>
  </si>
  <si>
    <t>ERICK MARTIN CARVAJAL RIVERA</t>
  </si>
  <si>
    <t>88452525</t>
  </si>
  <si>
    <t>ELENA PICADO NARANJO</t>
  </si>
  <si>
    <t>21004869</t>
  </si>
  <si>
    <t>24</t>
  </si>
  <si>
    <t>SAN JOSE NORTE</t>
  </si>
  <si>
    <t>200201-00</t>
  </si>
  <si>
    <t>00054</t>
  </si>
  <si>
    <t>IRIBO</t>
  </si>
  <si>
    <t>800 SUR SEGUNDA ENTRADA LOMAS DE AYARCO</t>
  </si>
  <si>
    <t>t.hernandez@iribo.org</t>
  </si>
  <si>
    <t>40008989</t>
  </si>
  <si>
    <t>TATIANA HERNANDEZ BARRANTES</t>
  </si>
  <si>
    <t>104029-00</t>
  </si>
  <si>
    <t>00056</t>
  </si>
  <si>
    <t>3959</t>
  </si>
  <si>
    <t>LICEO DE SANTA ANA</t>
  </si>
  <si>
    <t>RIO ORO</t>
  </si>
  <si>
    <t>300 OESTE DE LA CRUZ ROJA</t>
  </si>
  <si>
    <t>lic.desantaana@mep.go.cr</t>
  </si>
  <si>
    <t>22821457</t>
  </si>
  <si>
    <t>ILVIN PINEDA HERNANDEZ</t>
  </si>
  <si>
    <t>21005273</t>
  </si>
  <si>
    <t>SAN ISIDRO</t>
  </si>
  <si>
    <t>13</t>
  </si>
  <si>
    <t>SAN JUAN</t>
  </si>
  <si>
    <t>200385-00</t>
  </si>
  <si>
    <t>00062</t>
  </si>
  <si>
    <t>COLEGIO LINCOLN SCHOOL</t>
  </si>
  <si>
    <t>HEREDIA</t>
  </si>
  <si>
    <t>SANTO DOMINGO</t>
  </si>
  <si>
    <t>EL SOCORRO</t>
  </si>
  <si>
    <t>FRENTE A LA IGLESIA CATOLICA</t>
  </si>
  <si>
    <t>jjiron@lincoln.ed.cr</t>
  </si>
  <si>
    <t>22476612</t>
  </si>
  <si>
    <t>SCOTT GARREN</t>
  </si>
  <si>
    <t>WILFREDO CASTRO CAMPOS</t>
  </si>
  <si>
    <t>22352880</t>
  </si>
  <si>
    <t>14</t>
  </si>
  <si>
    <t>MORAVIA</t>
  </si>
  <si>
    <t>SAN VICENTE</t>
  </si>
  <si>
    <t>LOS COLEGIOS</t>
  </si>
  <si>
    <t>200327-00</t>
  </si>
  <si>
    <t>00064</t>
  </si>
  <si>
    <t>SAINT CLARE</t>
  </si>
  <si>
    <t>CARTAGO</t>
  </si>
  <si>
    <t>LA UNION</t>
  </si>
  <si>
    <t>TRES RIOS</t>
  </si>
  <si>
    <t>MONTUFAR</t>
  </si>
  <si>
    <t>800 ESTE 200 SUR DEL WALTMART CURRIDABAT</t>
  </si>
  <si>
    <t>mnajera@saintclare.ed.cr</t>
  </si>
  <si>
    <t>MARALI RODRIGUEZ RAMIREZ</t>
  </si>
  <si>
    <t>22789300 Ext.137</t>
  </si>
  <si>
    <t>JENNIFER AYMERICH BOLAÑOS</t>
  </si>
  <si>
    <t>200175-00</t>
  </si>
  <si>
    <t>00065</t>
  </si>
  <si>
    <t>COLEGIO SAINT FRANCIS</t>
  </si>
  <si>
    <t>COSTADO NORTE DE CEMENTERIO DE MORAVIA</t>
  </si>
  <si>
    <t>sfc@stfrancis.ed.cr</t>
  </si>
  <si>
    <t>22971704</t>
  </si>
  <si>
    <t>FRAY MARCO UMAÑA JUAREZ</t>
  </si>
  <si>
    <t>104020-00</t>
  </si>
  <si>
    <t>00068</t>
  </si>
  <si>
    <t>3949</t>
  </si>
  <si>
    <t>LICEO DE MORAVIA</t>
  </si>
  <si>
    <t>125 NORTE 25 ESTE DEL ESTADIO PIPILO UMAÑA</t>
  </si>
  <si>
    <t>lic.demoravia@mep.go.cr</t>
  </si>
  <si>
    <t>22351336</t>
  </si>
  <si>
    <t>VICTOR HUGO CHAVES QUIROS</t>
  </si>
  <si>
    <t>15</t>
  </si>
  <si>
    <t>MONTES DE OCA</t>
  </si>
  <si>
    <t>SAN PEDRO</t>
  </si>
  <si>
    <t>22340456</t>
  </si>
  <si>
    <t>200384-00</t>
  </si>
  <si>
    <t>00070</t>
  </si>
  <si>
    <t>ICS INTERNATIONAL CHRISTIAN SCHOOL</t>
  </si>
  <si>
    <t>2 KM NE DEL PUENTE SAPRISSA</t>
  </si>
  <si>
    <t>academico@ics.ed.cr</t>
  </si>
  <si>
    <t>22411445</t>
  </si>
  <si>
    <t>GUADALUPE AVILA ARGUETA</t>
  </si>
  <si>
    <t>JOHEL QUESADA CAMACHO</t>
  </si>
  <si>
    <t>22660341</t>
  </si>
  <si>
    <t>200189-00</t>
  </si>
  <si>
    <t>00071</t>
  </si>
  <si>
    <t>COLEGIO METODISTA</t>
  </si>
  <si>
    <t>SABANILLA</t>
  </si>
  <si>
    <t>200 ESTE DEL BANCO NACIONAL</t>
  </si>
  <si>
    <t>secundaria@metodista.ed.cr</t>
  </si>
  <si>
    <t>40363100</t>
  </si>
  <si>
    <t>EDUARDO GOÑI VARGAS</t>
  </si>
  <si>
    <t>16</t>
  </si>
  <si>
    <t>SAN PABLO</t>
  </si>
  <si>
    <t>17</t>
  </si>
  <si>
    <t>PEREZ ZELEDON</t>
  </si>
  <si>
    <t>19</t>
  </si>
  <si>
    <t>SAN JOSE / PEREZ ZELEDON / SAN ISIDRO DE EL GENERAL</t>
  </si>
  <si>
    <t>SAN ISIDRO DE EL GENERAL</t>
  </si>
  <si>
    <t>BRUNCA</t>
  </si>
  <si>
    <t>JORGE GAMBOA ZUÑIGA</t>
  </si>
  <si>
    <t>27718453</t>
  </si>
  <si>
    <t>22</t>
  </si>
  <si>
    <t>GERARDO ARIAS SANCHEZ</t>
  </si>
  <si>
    <t>24302389</t>
  </si>
  <si>
    <t>104077-00</t>
  </si>
  <si>
    <t>00092</t>
  </si>
  <si>
    <t>4022</t>
  </si>
  <si>
    <t>COLEGIO GREGORIO JOSE RAMIREZ CASTRO</t>
  </si>
  <si>
    <t>MONTECILLOS</t>
  </si>
  <si>
    <t>400 M NORTE DEL PLANTEL DEL MOPT</t>
  </si>
  <si>
    <t>lic.gregoriojoseramirez@mep.go.cr</t>
  </si>
  <si>
    <t>LUIS DIEGO QUESADA ROSALES</t>
  </si>
  <si>
    <t>24411701</t>
  </si>
  <si>
    <t>200242-00</t>
  </si>
  <si>
    <t>00097</t>
  </si>
  <si>
    <t>SAINT PAUL COLLEGE</t>
  </si>
  <si>
    <t>NAZARETH</t>
  </si>
  <si>
    <t>500 OESTE DE LA PANASONIC</t>
  </si>
  <si>
    <t>direccionsp@saintpaul.ed.cr</t>
  </si>
  <si>
    <t>24380824</t>
  </si>
  <si>
    <t>KELLY ANNE RAMIREZ SNEERINGER</t>
  </si>
  <si>
    <t>LIZ KELLEM ACOSTA ARAYA</t>
  </si>
  <si>
    <t>Académico, Secc.Español-Inglés</t>
  </si>
  <si>
    <t>OCCIDENTE</t>
  </si>
  <si>
    <t>SAN RAMON</t>
  </si>
  <si>
    <t>SAN ROQUE</t>
  </si>
  <si>
    <t>PACIFICO CENTRAL</t>
  </si>
  <si>
    <t>104074-00</t>
  </si>
  <si>
    <t>00106</t>
  </si>
  <si>
    <t>4019</t>
  </si>
  <si>
    <t>LICEO DE ATENAS MARTHA MIRAMBELL UMAÑA</t>
  </si>
  <si>
    <t>Valor Agregado, Secc.Español-Francés</t>
  </si>
  <si>
    <t>ATENAS</t>
  </si>
  <si>
    <t>300 M AL ESTE DE LA ESCUELA CENTRAL ATENAS</t>
  </si>
  <si>
    <t>lic.deatenas@mep.go.cr</t>
  </si>
  <si>
    <t>24469001</t>
  </si>
  <si>
    <t>JORGE CALDERON SALGUERO</t>
  </si>
  <si>
    <t>ROBERTO MUÑOZ BEITA</t>
  </si>
  <si>
    <t>24465922</t>
  </si>
  <si>
    <t>104088-00</t>
  </si>
  <si>
    <t>00108</t>
  </si>
  <si>
    <t>4034</t>
  </si>
  <si>
    <t>LICEO EXPERIMENTAL BILINGÜE DE PALMARES</t>
  </si>
  <si>
    <t>Experimental Bilingüe</t>
  </si>
  <si>
    <t>PALMARES</t>
  </si>
  <si>
    <t>25 M SUR DEL BANCO POPULAR</t>
  </si>
  <si>
    <t>col.expbilinguedepalmares@mep.go.cr</t>
  </si>
  <si>
    <t>24520835</t>
  </si>
  <si>
    <t>GREIVIN O. CHACON RODRIGUEZ</t>
  </si>
  <si>
    <t>KATERINE RAMIREZ GONZALEZ</t>
  </si>
  <si>
    <t>24531403</t>
  </si>
  <si>
    <t>104076-00</t>
  </si>
  <si>
    <t>00109</t>
  </si>
  <si>
    <t>4021</t>
  </si>
  <si>
    <t>LICEO DE POAS</t>
  </si>
  <si>
    <t>Académico, Secc.Español-Alemán</t>
  </si>
  <si>
    <t>POAS</t>
  </si>
  <si>
    <t>600 M NORTE DEL TEMPLO CATOLICO</t>
  </si>
  <si>
    <t>lic.depoas@mep.go.cr</t>
  </si>
  <si>
    <t>24485027</t>
  </si>
  <si>
    <t>RODOLFO SIBAJA SOLIS</t>
  </si>
  <si>
    <t>YANSY ALPIZAR JIMENEZ</t>
  </si>
  <si>
    <t>24485212</t>
  </si>
  <si>
    <t>SAN CARLOS</t>
  </si>
  <si>
    <t>QUESADA</t>
  </si>
  <si>
    <t>HUETAR NORTE</t>
  </si>
  <si>
    <t>YANIXIA MARIA CHAVES MURILLO</t>
  </si>
  <si>
    <t>24601238</t>
  </si>
  <si>
    <t>104098-00</t>
  </si>
  <si>
    <t>00113</t>
  </si>
  <si>
    <t>4045</t>
  </si>
  <si>
    <t>LICEO DE SAN CARLOS</t>
  </si>
  <si>
    <t>1 KM NORTE DEL PARQUE DE CIUDAD QUESADA</t>
  </si>
  <si>
    <t>lic.sancarlos@mep.go.cr</t>
  </si>
  <si>
    <t>24610332</t>
  </si>
  <si>
    <t>HENRY RAMIREZ VASQUEZ</t>
  </si>
  <si>
    <t>ORIENTAL</t>
  </si>
  <si>
    <t>ALONSO MORA VALVERDE</t>
  </si>
  <si>
    <t>25520752</t>
  </si>
  <si>
    <t>ZIANE SOTO UREÑA</t>
  </si>
  <si>
    <t>25371825</t>
  </si>
  <si>
    <t>SAN NICOLAS</t>
  </si>
  <si>
    <t>GRANDE DE TERRABA</t>
  </si>
  <si>
    <t>6</t>
  </si>
  <si>
    <t>PUNTARENAS</t>
  </si>
  <si>
    <t>JUAN MARTIN ROJAS GOMEZ</t>
  </si>
  <si>
    <t>22792767</t>
  </si>
  <si>
    <t>TURRIALBA</t>
  </si>
  <si>
    <t>104118-00</t>
  </si>
  <si>
    <t>00136</t>
  </si>
  <si>
    <t>4069</t>
  </si>
  <si>
    <t>COLEGIO DR. CLODOMIRO PICADO TWIGHT</t>
  </si>
  <si>
    <t>LA HACIENDITA</t>
  </si>
  <si>
    <t>150 NORTE SEDE U.C.R., SEDE ATLANTICA</t>
  </si>
  <si>
    <t>inst.clodomiropicadotwigth@mep.go.cr</t>
  </si>
  <si>
    <t>HUMBERTO SANABRIA PICADO</t>
  </si>
  <si>
    <t>86679492</t>
  </si>
  <si>
    <t>YORLENY SANCHEZ VEGA</t>
  </si>
  <si>
    <t>72002818</t>
  </si>
  <si>
    <t>KATTIA ARAYA ARAYA</t>
  </si>
  <si>
    <t>25515483</t>
  </si>
  <si>
    <t>OREAMUNO</t>
  </si>
  <si>
    <t>SAN FRANCISCO</t>
  </si>
  <si>
    <t>200380-00</t>
  </si>
  <si>
    <t>00151</t>
  </si>
  <si>
    <t>4081</t>
  </si>
  <si>
    <t>COLEGIO SANTA MARIA DE GUADALUPE</t>
  </si>
  <si>
    <t>QUINTANA</t>
  </si>
  <si>
    <t>250 NORTE DE LA BASILICA DE SANTO DOMINGO</t>
  </si>
  <si>
    <t>recepcion@samagu.ed.cr</t>
  </si>
  <si>
    <t>GUSTAVO RODRIGUEZ VARGAS</t>
  </si>
  <si>
    <t>22440739</t>
  </si>
  <si>
    <t>MARCO ANTONIO MARCOS ARCE</t>
  </si>
  <si>
    <t>22618569</t>
  </si>
  <si>
    <t>BELEN</t>
  </si>
  <si>
    <t>LIBERIA</t>
  </si>
  <si>
    <t>5</t>
  </si>
  <si>
    <t>GUANACASTE</t>
  </si>
  <si>
    <t>CHOROTEGA</t>
  </si>
  <si>
    <t>ROXANA MUÑOZ RIVERA</t>
  </si>
  <si>
    <t>NICOYA</t>
  </si>
  <si>
    <t>SANTA CRUZ</t>
  </si>
  <si>
    <t>DEYLIN ORTEGA GOMEZ</t>
  </si>
  <si>
    <t>26750475</t>
  </si>
  <si>
    <t>104148-00</t>
  </si>
  <si>
    <t>00174</t>
  </si>
  <si>
    <t>4101</t>
  </si>
  <si>
    <t>COLEGIO DE BAGACES</t>
  </si>
  <si>
    <t>BAGACES</t>
  </si>
  <si>
    <t>50 OESTE Y 175 NORTE GIMNASIO MUNICIPAL</t>
  </si>
  <si>
    <t>col.debagaces@mep.go.cr</t>
  </si>
  <si>
    <t>HAROLL MAURICIO CALVO QUESADA</t>
  </si>
  <si>
    <t>71275651</t>
  </si>
  <si>
    <t>OSCAR LUIS VILLALOBOS VARGAS</t>
  </si>
  <si>
    <t>26711140</t>
  </si>
  <si>
    <t>CARRILLO</t>
  </si>
  <si>
    <t>GUSTAVO CHAVARRIA SERRANO</t>
  </si>
  <si>
    <t>26</t>
  </si>
  <si>
    <t>PENINSULAR</t>
  </si>
  <si>
    <t>00628</t>
  </si>
  <si>
    <t>COBANO</t>
  </si>
  <si>
    <t>IVETH ALVAREZ VILLALOBOS</t>
  </si>
  <si>
    <t>26420211</t>
  </si>
  <si>
    <t>LAS LOMAS</t>
  </si>
  <si>
    <t>104165-00</t>
  </si>
  <si>
    <t>00194</t>
  </si>
  <si>
    <t>4118</t>
  </si>
  <si>
    <t>LICEO DE MIRAMAR</t>
  </si>
  <si>
    <t>MONTES DE ORO</t>
  </si>
  <si>
    <t>MIRAMAR</t>
  </si>
  <si>
    <t>FRENTE AL CEMENTERIO DE LA COMUNIDAD</t>
  </si>
  <si>
    <t>lic.demiramar@mep.go.cr</t>
  </si>
  <si>
    <t>26399069</t>
  </si>
  <si>
    <t>LISBETH FERNANDEZ CHAVES</t>
  </si>
  <si>
    <t>RODNY ROJAS CAMPOS</t>
  </si>
  <si>
    <t>26399237</t>
  </si>
  <si>
    <t>LA COLINA</t>
  </si>
  <si>
    <t>OSA</t>
  </si>
  <si>
    <t>BARRIO SINAI</t>
  </si>
  <si>
    <t>LIMON</t>
  </si>
  <si>
    <t>7</t>
  </si>
  <si>
    <t>HUETAR CARIBE</t>
  </si>
  <si>
    <t>104181-00</t>
  </si>
  <si>
    <t>00210</t>
  </si>
  <si>
    <t>4134</t>
  </si>
  <si>
    <t>LICEO MARIO BOURNE BOURNE</t>
  </si>
  <si>
    <t>CONTIGUO A LA UNIVERSIDAD DE COSTA RICA</t>
  </si>
  <si>
    <t>lic.nuevodelimon@mep.go.cr</t>
  </si>
  <si>
    <t>27580980</t>
  </si>
  <si>
    <t>HUGO ARRIETA BARAHONA</t>
  </si>
  <si>
    <t>JUAN LUIS MATARRITA THOMPSON</t>
  </si>
  <si>
    <t>27582530</t>
  </si>
  <si>
    <t>GUAPILES</t>
  </si>
  <si>
    <t>POCOCI</t>
  </si>
  <si>
    <t>PALMIRA</t>
  </si>
  <si>
    <t>104138-00</t>
  </si>
  <si>
    <t>00220</t>
  </si>
  <si>
    <t>4090</t>
  </si>
  <si>
    <t>LICEO SANTO DOMINGO</t>
  </si>
  <si>
    <t>DE LA CLINICA DR. HUGO FONSECA. 50 N, 200 O, Y 100 N</t>
  </si>
  <si>
    <t>lic.nuevodesanto.domingo@mep.go.cr</t>
  </si>
  <si>
    <t>JULIO CESAR HERNANDEZ ROMERO</t>
  </si>
  <si>
    <t>71920702</t>
  </si>
  <si>
    <t>JOEL QUESADA CAMACHO</t>
  </si>
  <si>
    <t>25660341</t>
  </si>
  <si>
    <t>200195-00</t>
  </si>
  <si>
    <t>00221</t>
  </si>
  <si>
    <t>SEK DE COSTA RICA</t>
  </si>
  <si>
    <t>CIPRESES</t>
  </si>
  <si>
    <t>1,5 KM NORTE DEL SERVICENTRO LA GALERA</t>
  </si>
  <si>
    <t>info@sekcostarica.com</t>
  </si>
  <si>
    <t>EDUARDO AHUMADA JAÑA</t>
  </si>
  <si>
    <t>40363580</t>
  </si>
  <si>
    <t>GUACHIPELIN</t>
  </si>
  <si>
    <t>200428-00</t>
  </si>
  <si>
    <t>00224</t>
  </si>
  <si>
    <t>ACADEMIA TEOCALI</t>
  </si>
  <si>
    <t>LAS DELICIAS</t>
  </si>
  <si>
    <t>2,5 KM AL NORTE DE LOS SEMAFOROS DE LIBERIA</t>
  </si>
  <si>
    <t>academiateocali@teocali.org</t>
  </si>
  <si>
    <t>26660273</t>
  </si>
  <si>
    <t>ESTEBAN PORRAS MURILLO</t>
  </si>
  <si>
    <t>25591100</t>
  </si>
  <si>
    <t>104187-00</t>
  </si>
  <si>
    <t>00241</t>
  </si>
  <si>
    <t>4141</t>
  </si>
  <si>
    <t>LICEO DE CARIARI</t>
  </si>
  <si>
    <t>CARIARI</t>
  </si>
  <si>
    <t>CAMPO DE ATERRIZAJE</t>
  </si>
  <si>
    <t>1 KM AL NORTE DE LA FUERZA PUBLICA DE CARIARI</t>
  </si>
  <si>
    <t>lic.decariari@mep.go.cr</t>
  </si>
  <si>
    <t>ROBERTO LEVY PORRAS</t>
  </si>
  <si>
    <t>83144144</t>
  </si>
  <si>
    <t>RICHARTH AVILA HERNANDEZ</t>
  </si>
  <si>
    <t>89865713</t>
  </si>
  <si>
    <t>VALLE AZUL</t>
  </si>
  <si>
    <t>205336-00</t>
  </si>
  <si>
    <t>00262</t>
  </si>
  <si>
    <t>4066</t>
  </si>
  <si>
    <t>LICEO EXPERIMENTAL BILINGÜE JOSE FIGUERES FERRER</t>
  </si>
  <si>
    <t>EL PEDEGRAL</t>
  </si>
  <si>
    <t>COSTADO SUR DEL COVAO, CARRETERA AL IRAZU</t>
  </si>
  <si>
    <t>lic.expbilinguejosefigueres@mep.go.cr</t>
  </si>
  <si>
    <t>25372425</t>
  </si>
  <si>
    <t>GERARDO MONTERO BRENES</t>
  </si>
  <si>
    <t>104109-00</t>
  </si>
  <si>
    <t>00263</t>
  </si>
  <si>
    <t>4058</t>
  </si>
  <si>
    <t>LICEO DE COT</t>
  </si>
  <si>
    <t>COT</t>
  </si>
  <si>
    <t>100 N Y 400 E DE PALI</t>
  </si>
  <si>
    <t>lic.decotfranciscojorlich@mep.go.cr</t>
  </si>
  <si>
    <t>25366509</t>
  </si>
  <si>
    <t>CHRISTIAN CORDOBA MONGE</t>
  </si>
  <si>
    <t>200328-00</t>
  </si>
  <si>
    <t>00274</t>
  </si>
  <si>
    <t>SAINT GREGORY</t>
  </si>
  <si>
    <t>1,5 KM ESTE DEL WALTMART CURRIDABAT</t>
  </si>
  <si>
    <t>info@saintgregory.cr</t>
  </si>
  <si>
    <t>22794444</t>
  </si>
  <si>
    <t>PRISCILLA ALVARADO LIZANO</t>
  </si>
  <si>
    <t>200067-00</t>
  </si>
  <si>
    <t>00281</t>
  </si>
  <si>
    <t>VALLE AZUL-HORARIO DIFERENCIADO</t>
  </si>
  <si>
    <t>1,2 KM NOROESTE DEL TUNEL ACCESO A MULTIPLAZA</t>
  </si>
  <si>
    <t>comunicacionmep@bluevalley.ed.cr</t>
  </si>
  <si>
    <t>22152204</t>
  </si>
  <si>
    <t>DAVI SACHEZ NETTO</t>
  </si>
  <si>
    <t>205231-00</t>
  </si>
  <si>
    <t>00294</t>
  </si>
  <si>
    <t>PAN AMERICAN SCHOOL</t>
  </si>
  <si>
    <t>400 SUR DE LA PANASONIC</t>
  </si>
  <si>
    <t>kattyaa@panam.ed.cr</t>
  </si>
  <si>
    <t>22985755</t>
  </si>
  <si>
    <t>ANDREW WIESE</t>
  </si>
  <si>
    <t>104171-00</t>
  </si>
  <si>
    <t>00333</t>
  </si>
  <si>
    <t>4124</t>
  </si>
  <si>
    <t>LICEO PACIFICO SUR</t>
  </si>
  <si>
    <t>PUERTO CORTES</t>
  </si>
  <si>
    <t>OJO DE AGUA</t>
  </si>
  <si>
    <t>100 M NORTE DE LA MUNICIPALIDAD DE OSA</t>
  </si>
  <si>
    <t>lic.pacificosur@mep.go.cr</t>
  </si>
  <si>
    <t>27864373</t>
  </si>
  <si>
    <t>ERICK MOLINA VILLAREAL</t>
  </si>
  <si>
    <t>CINTHYA MORA SOLIS</t>
  </si>
  <si>
    <t>27869013</t>
  </si>
  <si>
    <t>200332-00</t>
  </si>
  <si>
    <t>00350</t>
  </si>
  <si>
    <t>COLEGIO ANGLOAMERICANO</t>
  </si>
  <si>
    <t>CALLE BONILLA</t>
  </si>
  <si>
    <t>1 KM NORTE DE LA SUBESTACION DEL ICE</t>
  </si>
  <si>
    <t>secretaria.academica@anglo.ed.cr</t>
  </si>
  <si>
    <t>22792626</t>
  </si>
  <si>
    <t>ILONKA SCHOSINSKY VALLS</t>
  </si>
  <si>
    <t>200423-00</t>
  </si>
  <si>
    <t>00359</t>
  </si>
  <si>
    <t>EUROPEO</t>
  </si>
  <si>
    <t>LA PUEBLA</t>
  </si>
  <si>
    <t>500 M OESTE Y 100 NORTE DE LA MUNICIPALIDAD</t>
  </si>
  <si>
    <t>info@europeanschool.com</t>
  </si>
  <si>
    <t>22610717</t>
  </si>
  <si>
    <t>ANNE ARONSON</t>
  </si>
  <si>
    <t>200304-00</t>
  </si>
  <si>
    <t>00363</t>
  </si>
  <si>
    <t>MIRAVALLE</t>
  </si>
  <si>
    <t>CERRILLOS</t>
  </si>
  <si>
    <t>800 M SUR DE LA ESQUINA SURESTE DE LA CORTE</t>
  </si>
  <si>
    <t>info@colegiomiravalle.com</t>
  </si>
  <si>
    <t>25527378</t>
  </si>
  <si>
    <t>ISAAC FELIPE CALVO JIMENEZ</t>
  </si>
  <si>
    <t>NOSARA</t>
  </si>
  <si>
    <t>JOSE CARLOS SANDOVAL GOMEZ</t>
  </si>
  <si>
    <t>26855230</t>
  </si>
  <si>
    <t>104420-00</t>
  </si>
  <si>
    <t>00416</t>
  </si>
  <si>
    <t>5079</t>
  </si>
  <si>
    <t>LICEO VILLARREAL</t>
  </si>
  <si>
    <t>TAMARINDO</t>
  </si>
  <si>
    <t>VILLARREAL</t>
  </si>
  <si>
    <t>800 M OESTE DEL EBAIS</t>
  </si>
  <si>
    <t>lic.devillarreal@mep.go.cr</t>
  </si>
  <si>
    <t>26530716</t>
  </si>
  <si>
    <t>EDUARDO MIGUEL VARGAS GOMEZ</t>
  </si>
  <si>
    <t>104058-00</t>
  </si>
  <si>
    <t>00450</t>
  </si>
  <si>
    <t>3999</t>
  </si>
  <si>
    <t>LICEO SINAI</t>
  </si>
  <si>
    <t>150 ESTE DE LA UNIVERSIDAD NACIONAL</t>
  </si>
  <si>
    <t>lic.sinai@mep.go.cr</t>
  </si>
  <si>
    <t>JOSE ALBERTO VARGAS ARIAS</t>
  </si>
  <si>
    <t>88002838</t>
  </si>
  <si>
    <t>200118-00</t>
  </si>
  <si>
    <t>00531</t>
  </si>
  <si>
    <t>COLEGIO DEL MUNDO UNIDO COSTA RICA</t>
  </si>
  <si>
    <t>400 NORTE ESQUINA SURESTE IGLESIA CATOLICA</t>
  </si>
  <si>
    <t>info@uwccostarica.org</t>
  </si>
  <si>
    <t>PAULA MORAN RIESTRA</t>
  </si>
  <si>
    <t>22825609</t>
  </si>
  <si>
    <t>200066-00</t>
  </si>
  <si>
    <t>00532</t>
  </si>
  <si>
    <t>SAINT MARY HIGH SCHOOL</t>
  </si>
  <si>
    <t>400 NORTE DEL PUENTE DE GUACHIPELIN</t>
  </si>
  <si>
    <t>info@saintmary.ed.cr</t>
  </si>
  <si>
    <t>GWENDOLYN HESTON</t>
  </si>
  <si>
    <t>40366018 Ext.308</t>
  </si>
  <si>
    <t>GUACIMA</t>
  </si>
  <si>
    <t>200064-00</t>
  </si>
  <si>
    <t>MOUNT VIEW SCHOOL</t>
  </si>
  <si>
    <t>2 KM NORTE DEL CRUCE DE GUACHIPELIN</t>
  </si>
  <si>
    <t>info@mountviewcr.com</t>
  </si>
  <si>
    <t>22151154</t>
  </si>
  <si>
    <t>EUGENIA ALVARADO PEÑA</t>
  </si>
  <si>
    <t>26678291</t>
  </si>
  <si>
    <t>200338-00</t>
  </si>
  <si>
    <t>00680</t>
  </si>
  <si>
    <t>MARIAN BAKER SCHOOL</t>
  </si>
  <si>
    <t>SAN RAMON TRES RIOS</t>
  </si>
  <si>
    <t>DE LA IGLESIA 200 E 200 S</t>
  </si>
  <si>
    <t>administration@mbs.ed.cr</t>
  </si>
  <si>
    <t>22730024</t>
  </si>
  <si>
    <t>ADRIANA CALVO BARRANTES</t>
  </si>
  <si>
    <t>200406-00</t>
  </si>
  <si>
    <t>00890</t>
  </si>
  <si>
    <t>GOLDEN VALLEY SCHOOL-HEREDIA-</t>
  </si>
  <si>
    <t>CALLE LA RINCONADA</t>
  </si>
  <si>
    <t>800 SUROESTE DEL LUBRICENTRO SAN FRANCISCO</t>
  </si>
  <si>
    <t>direcciones.gvs@goldenvalley.ed.cr</t>
  </si>
  <si>
    <t>40520560</t>
  </si>
  <si>
    <t>ALBERTO ROJAS BERNINI</t>
  </si>
  <si>
    <t>200450-00</t>
  </si>
  <si>
    <t>00898</t>
  </si>
  <si>
    <t>LA PAZ COMMUNITY SCHOOL</t>
  </si>
  <si>
    <t>CABO VELAS</t>
  </si>
  <si>
    <t>BRASILITO</t>
  </si>
  <si>
    <t>DE LA ENTRADA AL PROY.MAR VISTA 400 M ESTE</t>
  </si>
  <si>
    <t>colegio@lapazschool.org</t>
  </si>
  <si>
    <t>KENIA CALDERON QUIROS</t>
  </si>
  <si>
    <t>200474-00</t>
  </si>
  <si>
    <t>01022</t>
  </si>
  <si>
    <t>FUTURO VERDE</t>
  </si>
  <si>
    <t>1,3 KM SURESTE DEL BANCO NACIONAL</t>
  </si>
  <si>
    <t>info@futuro-verde.org</t>
  </si>
  <si>
    <t>GABRIEL MALDONADO RIVERA</t>
  </si>
  <si>
    <t>89788285</t>
  </si>
  <si>
    <t>200127-00</t>
  </si>
  <si>
    <t>01055</t>
  </si>
  <si>
    <t>FRANZ LISZT SCHOOL</t>
  </si>
  <si>
    <t>SALITRAL</t>
  </si>
  <si>
    <t>800 SUR DE LA GASOLINERA HERMANOS MONTES</t>
  </si>
  <si>
    <t>mep@fls.ed.cr</t>
  </si>
  <si>
    <t>HANNIA ARAYA ABARCA</t>
  </si>
  <si>
    <t>83933196</t>
  </si>
  <si>
    <t>200063-00</t>
  </si>
  <si>
    <t>01065</t>
  </si>
  <si>
    <t>LIGHTHOUSE INTERNATIONAL SCHOOL</t>
  </si>
  <si>
    <t>1 KM NORTE DE CONSTRUPLAZA</t>
  </si>
  <si>
    <t>lighthouse@lis.ed.cr</t>
  </si>
  <si>
    <t>22152393</t>
  </si>
  <si>
    <t>CARLOS ZELAYA HARRIS</t>
  </si>
  <si>
    <t>200442-00</t>
  </si>
  <si>
    <t>01088</t>
  </si>
  <si>
    <t>DEL MAR ACADEMY</t>
  </si>
  <si>
    <t>DEL HOTEL LA ESTANCIA 1 KM ESTE, 25 M N Y 200 E</t>
  </si>
  <si>
    <t>verenacastro@delmaracademy.com</t>
  </si>
  <si>
    <t>26821210</t>
  </si>
  <si>
    <t>VERENA CASTRO ROJAS</t>
  </si>
  <si>
    <t>01092</t>
  </si>
  <si>
    <t>comunicaciónmep@bluevalley.ed.cr</t>
  </si>
  <si>
    <t>DAVI SANCHEZ NETTO</t>
  </si>
  <si>
    <t>200236-00</t>
  </si>
  <si>
    <t>01102</t>
  </si>
  <si>
    <t>GREDOS SAN DIEGO INTERNATIONAL SCHOOL</t>
  </si>
  <si>
    <t>GUACIMA ABAJO</t>
  </si>
  <si>
    <t>600 M SUR AUTOMERCADO DE LA GUACIMA</t>
  </si>
  <si>
    <t>iscr@gsdeducacion.com</t>
  </si>
  <si>
    <t>22019467</t>
  </si>
  <si>
    <t>JUAN BARRILERO CONTRERAS</t>
  </si>
  <si>
    <t>205428-00</t>
  </si>
  <si>
    <t>01128</t>
  </si>
  <si>
    <t>CENTRO EDUCATIVO JOURNEY SCHOOL OF COSTA RICA</t>
  </si>
  <si>
    <t>LAS LOMAS, DE LA GASOLINERA JSM TAMARINDO, 300 M NORTE</t>
  </si>
  <si>
    <t>jonathan@journeyschool.com</t>
  </si>
  <si>
    <t>87282178</t>
  </si>
  <si>
    <t>JONATHAN ZUÑIGA ARRIETA</t>
  </si>
  <si>
    <t>88891839</t>
  </si>
  <si>
    <t>205502-00</t>
  </si>
  <si>
    <t>01150</t>
  </si>
  <si>
    <t>LA PAZ COMMUNITY SCHOOL-CARRILLO-</t>
  </si>
  <si>
    <t>300 M ESTE DE LA ENTRADA AL CENTRO PAPAGAYO DO IT</t>
  </si>
  <si>
    <t>colegiotempisque@lapazschool.org</t>
  </si>
  <si>
    <t>RYAN DEAUSTIN</t>
  </si>
  <si>
    <t>87869976</t>
  </si>
  <si>
    <t>EXPERIMENTAL BILINGÜE DE PALMARES</t>
  </si>
  <si>
    <t>Final 2025</t>
  </si>
  <si>
    <t>xx</t>
  </si>
  <si>
    <t>11.00004</t>
  </si>
  <si>
    <t>11.00011</t>
  </si>
  <si>
    <t>11.00018</t>
  </si>
  <si>
    <t>11.00020</t>
  </si>
  <si>
    <t>11.00021</t>
  </si>
  <si>
    <t>11.00024</t>
  </si>
  <si>
    <t>11.00044</t>
  </si>
  <si>
    <t>11.00047</t>
  </si>
  <si>
    <t>11.00054</t>
  </si>
  <si>
    <t>11.00056</t>
  </si>
  <si>
    <t>11.00062</t>
  </si>
  <si>
    <t>11.00064</t>
  </si>
  <si>
    <t>11.00065</t>
  </si>
  <si>
    <t>11.00068</t>
  </si>
  <si>
    <t>11.00070</t>
  </si>
  <si>
    <t>11.00071</t>
  </si>
  <si>
    <t>11.00092</t>
  </si>
  <si>
    <t>11.00097</t>
  </si>
  <si>
    <t>11.00106</t>
  </si>
  <si>
    <t>11.00108</t>
  </si>
  <si>
    <t>11.00109</t>
  </si>
  <si>
    <t>11.00113</t>
  </si>
  <si>
    <t>11.00136</t>
  </si>
  <si>
    <t>11.00151</t>
  </si>
  <si>
    <t>11.00174</t>
  </si>
  <si>
    <t>11.00194</t>
  </si>
  <si>
    <t>11.00210</t>
  </si>
  <si>
    <t>11.00220</t>
  </si>
  <si>
    <t>11.00221</t>
  </si>
  <si>
    <t>11.00224</t>
  </si>
  <si>
    <t>11.00241</t>
  </si>
  <si>
    <t>11.00262</t>
  </si>
  <si>
    <t>11.00263</t>
  </si>
  <si>
    <t>11.00274</t>
  </si>
  <si>
    <t>11.00281</t>
  </si>
  <si>
    <t>11.00294</t>
  </si>
  <si>
    <t>11.00333</t>
  </si>
  <si>
    <t>11.00350</t>
  </si>
  <si>
    <t>11.00359</t>
  </si>
  <si>
    <t>11.00363</t>
  </si>
  <si>
    <t>11.00416</t>
  </si>
  <si>
    <t>11.00450</t>
  </si>
  <si>
    <t>11.00531</t>
  </si>
  <si>
    <t>11.00532</t>
  </si>
  <si>
    <t>11.00628</t>
  </si>
  <si>
    <t>11.00680</t>
  </si>
  <si>
    <t>11.00890</t>
  </si>
  <si>
    <t>11.00898</t>
  </si>
  <si>
    <t>11.01022</t>
  </si>
  <si>
    <t>11.01055</t>
  </si>
  <si>
    <t>11.01065</t>
  </si>
  <si>
    <t>11.01088</t>
  </si>
  <si>
    <t>11.01092</t>
  </si>
  <si>
    <t>11.01102</t>
  </si>
  <si>
    <t>11.01128</t>
  </si>
  <si>
    <t>11.01150</t>
  </si>
  <si>
    <t>Centro Educativo:</t>
  </si>
  <si>
    <t>Código_DAE:</t>
  </si>
  <si>
    <t>Código Saber:</t>
  </si>
  <si>
    <t>Firma Director (a)</t>
  </si>
  <si>
    <t>Teléfono del Centro Educativo -1:</t>
  </si>
  <si>
    <t>Teléfono del Centro Educativo -2: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</si>
  <si>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</si>
  <si>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Firma Supervisor (a)</t>
  </si>
  <si>
    <t>Los estudiantes con Discapacidad o Condición, ¿reciben algún Servicio de Apoyo Educativo?</t>
  </si>
  <si>
    <t>Teléfono contacto Director (a):</t>
  </si>
  <si>
    <t>Curso Lectivo 2025</t>
  </si>
  <si>
    <t>** Estudiantes en el Programa Bachillerato Internacional.</t>
  </si>
  <si>
    <t>EL CURSO LECTIVO 2026, BACHILLERATO INTERNACIONAL</t>
  </si>
  <si>
    <t>Matrícula
Inicial</t>
  </si>
  <si>
    <t>(En este cuadro debe considerarse a cada funcionario una sola vez)</t>
  </si>
  <si>
    <t>(En este cuadro debe considerarse a cada funcionario, tantas veces como cargos tenga)</t>
  </si>
  <si>
    <t>Informática Educativa / Informática / Cómputo</t>
  </si>
  <si>
    <t>MATRÍCULA INICIAL Y NÚMERO DE SECCIONES EN BACHILLERATO INTERNACIONAL</t>
  </si>
  <si>
    <t>Psicólogo</t>
  </si>
  <si>
    <t>Psicología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</si>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</sst>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92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sz val="11"/>
      <name val="Gentium Basic"/>
    </font>
    <font>
      <b/>
      <sz val="20"/>
      <color theme="1"/>
      <name val="Gentium Basic"/>
    </font>
    <font>
      <i/>
      <sz val="11"/>
      <name val="Gentium Basic"/>
    </font>
    <font>
      <b/>
      <sz val="10"/>
      <color rgb="FF3366FF"/>
      <name val="Gentium Basic"/>
    </font>
    <font>
      <b/>
      <sz val="11"/>
      <name val="Gentium Basic"/>
    </font>
    <font>
      <sz val="10"/>
      <name val="Gentium Basic"/>
    </font>
    <font>
      <sz val="10"/>
      <color theme="1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2"/>
      <color theme="1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sz val="14"/>
      <color rgb="FFFF0000"/>
      <name val="Gentium Basic"/>
    </font>
    <font>
      <b/>
      <i/>
      <sz val="12"/>
      <color rgb="FFFF0000"/>
      <name val="Gentium Basic"/>
    </font>
    <font>
      <b/>
      <sz val="12"/>
      <name val="Gentium Basic"/>
    </font>
    <font>
      <b/>
      <sz val="12"/>
      <color rgb="FFFF0000"/>
      <name val="Gentium Basic"/>
    </font>
    <font>
      <b/>
      <i/>
      <sz val="11"/>
      <name val="Gentium Basic"/>
    </font>
    <font>
      <sz val="12"/>
      <color theme="1"/>
      <name val="Gentium Basic"/>
    </font>
    <font>
      <b/>
      <sz val="14"/>
      <name val="Gentium Basic"/>
    </font>
    <font>
      <b/>
      <i/>
      <sz val="12"/>
      <name val="Gentium Basic"/>
    </font>
    <font>
      <i/>
      <sz val="10"/>
      <name val="Gentium Basic"/>
    </font>
    <font>
      <b/>
      <i/>
      <sz val="10"/>
      <color rgb="FFFF0000"/>
      <name val="Gentium Basic"/>
    </font>
    <font>
      <i/>
      <sz val="10.5"/>
      <name val="Gentium Basic"/>
    </font>
    <font>
      <b/>
      <i/>
      <sz val="14"/>
      <color rgb="FFFF0000"/>
      <name val="Gentium Basic"/>
    </font>
    <font>
      <b/>
      <sz val="10"/>
      <name val="Gentium Basic"/>
    </font>
    <font>
      <b/>
      <u/>
      <sz val="10"/>
      <name val="Gentium Basic"/>
    </font>
    <font>
      <b/>
      <vertAlign val="superscript"/>
      <sz val="11"/>
      <name val="Gentium Basic"/>
    </font>
    <font>
      <b/>
      <i/>
      <sz val="12"/>
      <color rgb="FF008000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sz val="12"/>
      <name val="Gentium Basic"/>
    </font>
    <font>
      <b/>
      <i/>
      <sz val="12"/>
      <color rgb="FF0060A8"/>
      <name val="Gentium Basic"/>
    </font>
    <font>
      <b/>
      <sz val="11"/>
      <color theme="3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sz val="10"/>
      <color theme="0"/>
      <name val="Aptos"/>
      <family val="2"/>
    </font>
    <font>
      <sz val="10"/>
      <color rgb="FFFF0000"/>
      <name val="Aptos"/>
      <family val="2"/>
    </font>
    <font>
      <sz val="10"/>
      <color rgb="FFC00000"/>
      <name val="Aptos"/>
      <family val="2"/>
    </font>
    <font>
      <b/>
      <sz val="10"/>
      <color rgb="FFFF0000"/>
      <name val="Aptos"/>
      <family val="2"/>
    </font>
    <font>
      <b/>
      <sz val="11"/>
      <color rgb="FF0060A8"/>
      <name val="Calibri"/>
      <family val="2"/>
      <scheme val="minor"/>
    </font>
    <font>
      <sz val="14"/>
      <color rgb="FF0060A8"/>
      <name val="Gentium Basic"/>
    </font>
    <font>
      <b/>
      <sz val="12"/>
      <color rgb="FF0060A8"/>
      <name val="Gentium Basic"/>
    </font>
    <font>
      <b/>
      <sz val="11"/>
      <color theme="0"/>
      <name val="Gentium Basic"/>
    </font>
    <font>
      <sz val="11"/>
      <color rgb="FFCC0066"/>
      <name val="Gentium Basic"/>
    </font>
    <font>
      <sz val="11"/>
      <color rgb="FFC00000"/>
      <name val="Gentium Basic"/>
    </font>
    <font>
      <sz val="11"/>
      <color rgb="FFEE0000"/>
      <name val="Gentium Basic"/>
    </font>
    <font>
      <sz val="11"/>
      <color rgb="FF3366FF"/>
      <name val="Calibri"/>
      <family val="2"/>
      <scheme val="minor"/>
    </font>
    <font>
      <b/>
      <i/>
      <sz val="14"/>
      <color rgb="FF0060A8"/>
      <name val="Gentium Basic"/>
    </font>
    <font>
      <sz val="13"/>
      <name val="Gentium Basic"/>
    </font>
    <font>
      <b/>
      <i/>
      <sz val="13"/>
      <color rgb="FF3366FF"/>
      <name val="Gentium Basic"/>
    </font>
    <font>
      <i/>
      <sz val="10"/>
      <color theme="1"/>
      <name val="Gentium Basic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C0DA"/>
        <bgColor indexed="64"/>
      </patternFill>
    </fill>
  </fills>
  <borders count="173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/>
      <right/>
      <top style="dashed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auto="1"/>
      </right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hair">
        <color indexed="64"/>
      </bottom>
      <diagonal/>
    </border>
    <border>
      <left style="hair">
        <color indexed="64"/>
      </left>
      <right style="medium">
        <color auto="1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thick">
        <color indexed="64"/>
      </top>
      <bottom style="slantDashDot">
        <color indexed="64"/>
      </bottom>
      <diagonal/>
    </border>
    <border>
      <left/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dotted">
        <color indexed="64"/>
      </bottom>
      <diagonal/>
    </border>
    <border>
      <left style="medium">
        <color auto="1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indexed="64"/>
      </top>
      <bottom style="thin">
        <color indexed="64"/>
      </bottom>
      <diagonal/>
    </border>
    <border>
      <left style="medium">
        <color auto="1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hair">
        <color indexed="64"/>
      </top>
      <bottom style="dotted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auto="1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94" applyNumberFormat="0" applyFill="0" applyAlignment="0" applyProtection="0"/>
    <xf numFmtId="0" fontId="9" fillId="0" borderId="95" applyNumberFormat="0" applyFill="0" applyAlignment="0" applyProtection="0"/>
    <xf numFmtId="0" fontId="10" fillId="0" borderId="96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97" applyNumberFormat="0" applyAlignment="0" applyProtection="0"/>
    <xf numFmtId="0" fontId="15" fillId="6" borderId="98" applyNumberFormat="0" applyAlignment="0" applyProtection="0"/>
    <xf numFmtId="0" fontId="16" fillId="6" borderId="97" applyNumberFormat="0" applyAlignment="0" applyProtection="0"/>
    <xf numFmtId="0" fontId="17" fillId="0" borderId="99" applyNumberFormat="0" applyFill="0" applyAlignment="0" applyProtection="0"/>
    <xf numFmtId="0" fontId="18" fillId="7" borderId="100" applyNumberFormat="0" applyAlignment="0" applyProtection="0"/>
    <xf numFmtId="0" fontId="6" fillId="8" borderId="101" applyNumberFormat="0" applyFont="0" applyAlignment="0" applyProtection="0"/>
    <xf numFmtId="0" fontId="19" fillId="0" borderId="102" applyNumberFormat="0" applyFill="0" applyAlignment="0" applyProtection="0"/>
    <xf numFmtId="0" fontId="20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0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1" fillId="0" borderId="0"/>
  </cellStyleXfs>
  <cellXfs count="485">
    <xf numFmtId="0" fontId="0" fillId="0" borderId="0" xfId="0"/>
    <xf numFmtId="0" fontId="5" fillId="0" borderId="0" xfId="0" applyFont="1"/>
    <xf numFmtId="0" fontId="22" fillId="0" borderId="0" xfId="0" applyFont="1"/>
    <xf numFmtId="0" fontId="23" fillId="0" borderId="0" xfId="0" applyFont="1" applyAlignment="1">
      <alignment wrapText="1"/>
    </xf>
    <xf numFmtId="0" fontId="24" fillId="0" borderId="0" xfId="0" applyFont="1"/>
    <xf numFmtId="0" fontId="24" fillId="0" borderId="0" xfId="0" quotePrefix="1" applyFont="1"/>
    <xf numFmtId="0" fontId="25" fillId="0" borderId="0" xfId="0" applyFont="1"/>
    <xf numFmtId="0" fontId="26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28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30" fillId="0" borderId="0" xfId="0" applyFont="1" applyProtection="1">
      <protection hidden="1"/>
    </xf>
    <xf numFmtId="0" fontId="31" fillId="0" borderId="0" xfId="0" applyFont="1" applyAlignment="1" applyProtection="1">
      <alignment horizontal="right" vertical="center" indent="1"/>
      <protection hidden="1"/>
    </xf>
    <xf numFmtId="0" fontId="33" fillId="0" borderId="0" xfId="0" applyFont="1" applyAlignment="1" applyProtection="1">
      <alignment vertical="center"/>
      <protection hidden="1"/>
    </xf>
    <xf numFmtId="0" fontId="34" fillId="0" borderId="0" xfId="0" applyFont="1" applyProtection="1">
      <protection hidden="1"/>
    </xf>
    <xf numFmtId="0" fontId="35" fillId="0" borderId="57" xfId="0" applyFont="1" applyBorder="1" applyAlignment="1" applyProtection="1">
      <alignment vertical="center" shrinkToFit="1"/>
      <protection hidden="1"/>
    </xf>
    <xf numFmtId="0" fontId="34" fillId="0" borderId="0" xfId="0" applyFont="1" applyAlignment="1" applyProtection="1">
      <alignment horizontal="left" vertical="center"/>
      <protection hidden="1"/>
    </xf>
    <xf numFmtId="164" fontId="36" fillId="0" borderId="0" xfId="0" applyNumberFormat="1" applyFont="1" applyAlignment="1" applyProtection="1">
      <alignment horizontal="left" vertical="center"/>
      <protection locked="0" hidden="1"/>
    </xf>
    <xf numFmtId="0" fontId="34" fillId="0" borderId="0" xfId="1" applyFont="1" applyFill="1" applyBorder="1" applyAlignment="1" applyProtection="1">
      <alignment horizontal="left" vertical="center" shrinkToFit="1"/>
      <protection locked="0" hidden="1"/>
    </xf>
    <xf numFmtId="0" fontId="36" fillId="0" borderId="0" xfId="0" applyFont="1" applyAlignment="1" applyProtection="1">
      <alignment horizontal="left" vertical="center" shrinkToFit="1"/>
      <protection locked="0" hidden="1"/>
    </xf>
    <xf numFmtId="0" fontId="27" fillId="0" borderId="163" xfId="0" applyFont="1" applyBorder="1" applyAlignment="1" applyProtection="1">
      <alignment vertical="top"/>
      <protection hidden="1"/>
    </xf>
    <xf numFmtId="0" fontId="37" fillId="33" borderId="0" xfId="0" applyFont="1" applyFill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36" fillId="0" borderId="0" xfId="0" applyFont="1" applyAlignment="1" applyProtection="1">
      <alignment horizontal="left" vertical="center"/>
      <protection locked="0" hidden="1"/>
    </xf>
    <xf numFmtId="0" fontId="27" fillId="0" borderId="0" xfId="0" applyFont="1" applyAlignment="1" applyProtection="1">
      <alignment vertical="top"/>
      <protection hidden="1"/>
    </xf>
    <xf numFmtId="0" fontId="27" fillId="0" borderId="0" xfId="0" applyFont="1" applyAlignment="1">
      <alignment vertical="center"/>
    </xf>
    <xf numFmtId="0" fontId="27" fillId="0" borderId="0" xfId="0" applyFont="1" applyAlignment="1" applyProtection="1">
      <alignment horizontal="left"/>
      <protection hidden="1"/>
    </xf>
    <xf numFmtId="164" fontId="36" fillId="0" borderId="0" xfId="0" applyNumberFormat="1" applyFont="1" applyAlignment="1" applyProtection="1">
      <alignment horizontal="left" vertical="center" shrinkToFit="1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right" vertical="center" indent="1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left" vertical="center" indent="5"/>
      <protection hidden="1"/>
    </xf>
    <xf numFmtId="0" fontId="27" fillId="0" borderId="0" xfId="0" applyFont="1" applyAlignment="1" applyProtection="1">
      <alignment vertical="center"/>
      <protection hidden="1"/>
    </xf>
    <xf numFmtId="0" fontId="42" fillId="0" borderId="0" xfId="0" applyFont="1" applyAlignment="1">
      <alignment vertical="center"/>
    </xf>
    <xf numFmtId="0" fontId="34" fillId="0" borderId="0" xfId="0" applyFont="1" applyAlignment="1" applyProtection="1">
      <alignment vertical="center"/>
      <protection hidden="1"/>
    </xf>
    <xf numFmtId="0" fontId="43" fillId="0" borderId="3" xfId="0" applyFont="1" applyBorder="1" applyAlignment="1" applyProtection="1">
      <alignment horizontal="left" vertical="center" wrapText="1"/>
      <protection hidden="1"/>
    </xf>
    <xf numFmtId="0" fontId="43" fillId="0" borderId="3" xfId="0" applyFont="1" applyBorder="1" applyAlignment="1" applyProtection="1">
      <alignment horizontal="center" vertical="center" wrapText="1"/>
      <protection hidden="1"/>
    </xf>
    <xf numFmtId="0" fontId="43" fillId="0" borderId="81" xfId="0" applyFont="1" applyBorder="1" applyAlignment="1" applyProtection="1">
      <alignment horizontal="center" vertical="center" wrapText="1"/>
      <protection hidden="1"/>
    </xf>
    <xf numFmtId="0" fontId="38" fillId="0" borderId="74" xfId="0" applyFont="1" applyBorder="1" applyAlignment="1" applyProtection="1">
      <alignment horizontal="center" vertical="center" wrapText="1"/>
      <protection hidden="1"/>
    </xf>
    <xf numFmtId="0" fontId="38" fillId="0" borderId="3" xfId="0" applyFont="1" applyBorder="1" applyAlignment="1" applyProtection="1">
      <alignment horizontal="center" vertical="center" wrapText="1"/>
      <protection hidden="1"/>
    </xf>
    <xf numFmtId="0" fontId="45" fillId="0" borderId="17" xfId="0" applyFont="1" applyBorder="1" applyAlignment="1" applyProtection="1">
      <alignment horizontal="left" vertical="center" wrapText="1"/>
      <protection hidden="1"/>
    </xf>
    <xf numFmtId="3" fontId="39" fillId="0" borderId="48" xfId="0" applyNumberFormat="1" applyFont="1" applyBorder="1" applyAlignment="1" applyProtection="1">
      <alignment horizontal="center" vertical="center" shrinkToFit="1"/>
      <protection hidden="1"/>
    </xf>
    <xf numFmtId="3" fontId="39" fillId="0" borderId="85" xfId="0" applyNumberFormat="1" applyFont="1" applyBorder="1" applyAlignment="1" applyProtection="1">
      <alignment horizontal="center" vertical="center" shrinkToFit="1"/>
      <protection hidden="1"/>
    </xf>
    <xf numFmtId="3" fontId="40" fillId="0" borderId="85" xfId="0" applyNumberFormat="1" applyFont="1" applyBorder="1" applyAlignment="1" applyProtection="1">
      <alignment horizontal="center" vertical="center"/>
      <protection hidden="1"/>
    </xf>
    <xf numFmtId="3" fontId="40" fillId="0" borderId="17" xfId="0" applyNumberFormat="1" applyFont="1" applyBorder="1" applyAlignment="1" applyProtection="1">
      <alignment horizontal="center" vertical="center"/>
      <protection hidden="1"/>
    </xf>
    <xf numFmtId="0" fontId="46" fillId="0" borderId="41" xfId="0" applyFont="1" applyBorder="1" applyAlignment="1" applyProtection="1">
      <alignment vertical="center" wrapText="1"/>
      <protection hidden="1"/>
    </xf>
    <xf numFmtId="0" fontId="47" fillId="0" borderId="41" xfId="0" applyFont="1" applyBorder="1" applyAlignment="1" applyProtection="1">
      <alignment vertical="center" wrapText="1"/>
      <protection hidden="1"/>
    </xf>
    <xf numFmtId="3" fontId="39" fillId="0" borderId="49" xfId="0" applyNumberFormat="1" applyFont="1" applyBorder="1" applyAlignment="1" applyProtection="1">
      <alignment horizontal="center" vertical="center" shrinkToFit="1"/>
      <protection hidden="1"/>
    </xf>
    <xf numFmtId="3" fontId="39" fillId="0" borderId="89" xfId="0" applyNumberFormat="1" applyFont="1" applyBorder="1" applyAlignment="1" applyProtection="1">
      <alignment horizontal="center" vertical="center" shrinkToFit="1"/>
      <protection hidden="1"/>
    </xf>
    <xf numFmtId="3" fontId="40" fillId="0" borderId="89" xfId="0" applyNumberFormat="1" applyFont="1" applyBorder="1" applyAlignment="1" applyProtection="1">
      <alignment horizontal="center" vertical="center"/>
      <protection hidden="1"/>
    </xf>
    <xf numFmtId="3" fontId="39" fillId="0" borderId="112" xfId="0" applyNumberFormat="1" applyFont="1" applyBorder="1" applyAlignment="1" applyProtection="1">
      <alignment horizontal="center" vertical="center" shrinkToFit="1"/>
      <protection hidden="1"/>
    </xf>
    <xf numFmtId="3" fontId="40" fillId="0" borderId="51" xfId="0" applyNumberFormat="1" applyFont="1" applyBorder="1" applyAlignment="1" applyProtection="1">
      <alignment horizontal="center" vertical="center"/>
      <protection hidden="1"/>
    </xf>
    <xf numFmtId="0" fontId="26" fillId="0" borderId="46" xfId="0" applyFont="1" applyBorder="1" applyAlignment="1" applyProtection="1">
      <alignment horizontal="left" vertical="center" wrapText="1" indent="1"/>
      <protection hidden="1"/>
    </xf>
    <xf numFmtId="3" fontId="39" fillId="0" borderId="45" xfId="0" applyNumberFormat="1" applyFont="1" applyBorder="1" applyAlignment="1" applyProtection="1">
      <alignment horizontal="center" vertical="center" shrinkToFit="1"/>
      <protection hidden="1"/>
    </xf>
    <xf numFmtId="0" fontId="27" fillId="0" borderId="42" xfId="0" applyFont="1" applyBorder="1" applyAlignment="1" applyProtection="1">
      <alignment horizontal="left" vertical="center" indent="2"/>
      <protection hidden="1"/>
    </xf>
    <xf numFmtId="0" fontId="34" fillId="0" borderId="42" xfId="0" applyFont="1" applyBorder="1" applyAlignment="1" applyProtection="1">
      <alignment horizontal="left" vertical="center" indent="2"/>
      <protection hidden="1"/>
    </xf>
    <xf numFmtId="0" fontId="26" fillId="0" borderId="133" xfId="0" applyFont="1" applyBorder="1" applyAlignment="1" applyProtection="1">
      <alignment horizontal="left" vertical="center" wrapText="1" indent="1"/>
      <protection hidden="1"/>
    </xf>
    <xf numFmtId="3" fontId="39" fillId="0" borderId="50" xfId="0" applyNumberFormat="1" applyFont="1" applyBorder="1" applyAlignment="1" applyProtection="1">
      <alignment horizontal="center" vertical="center" shrinkToFit="1"/>
      <protection hidden="1"/>
    </xf>
    <xf numFmtId="0" fontId="46" fillId="0" borderId="51" xfId="0" applyFont="1" applyBorder="1" applyAlignment="1" applyProtection="1">
      <alignment vertical="center" wrapText="1"/>
      <protection hidden="1"/>
    </xf>
    <xf numFmtId="0" fontId="47" fillId="0" borderId="51" xfId="0" applyFont="1" applyBorder="1" applyAlignment="1" applyProtection="1">
      <alignment vertical="center" wrapText="1"/>
      <protection hidden="1"/>
    </xf>
    <xf numFmtId="3" fontId="39" fillId="0" borderId="52" xfId="0" applyNumberFormat="1" applyFont="1" applyBorder="1" applyAlignment="1" applyProtection="1">
      <alignment horizontal="center" vertical="center" shrinkToFit="1"/>
      <protection hidden="1"/>
    </xf>
    <xf numFmtId="0" fontId="26" fillId="0" borderId="53" xfId="0" applyFont="1" applyBorder="1" applyAlignment="1" applyProtection="1">
      <alignment horizontal="left" vertical="center" wrapText="1" indent="2"/>
      <protection hidden="1"/>
    </xf>
    <xf numFmtId="3" fontId="39" fillId="0" borderId="54" xfId="0" applyNumberFormat="1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/>
      <protection hidden="1"/>
    </xf>
    <xf numFmtId="0" fontId="51" fillId="0" borderId="0" xfId="0" applyFont="1" applyProtection="1">
      <protection hidden="1"/>
    </xf>
    <xf numFmtId="0" fontId="41" fillId="0" borderId="0" xfId="0" applyFont="1" applyAlignment="1" applyProtection="1">
      <alignment horizontal="left"/>
      <protection hidden="1"/>
    </xf>
    <xf numFmtId="0" fontId="41" fillId="0" borderId="0" xfId="0" applyFont="1" applyAlignment="1" applyProtection="1">
      <alignment horizontal="left" vertical="center" indent="6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1" fillId="0" borderId="158" xfId="0" applyFont="1" applyBorder="1" applyAlignment="1" applyProtection="1">
      <alignment horizontal="left" vertical="center" wrapText="1"/>
      <protection hidden="1"/>
    </xf>
    <xf numFmtId="0" fontId="31" fillId="0" borderId="81" xfId="0" applyFont="1" applyBorder="1" applyAlignment="1" applyProtection="1">
      <alignment horizontal="center" vertical="center" wrapText="1"/>
      <protection hidden="1"/>
    </xf>
    <xf numFmtId="0" fontId="31" fillId="0" borderId="74" xfId="0" applyFont="1" applyBorder="1" applyAlignment="1" applyProtection="1">
      <alignment horizontal="center" vertical="center" wrapText="1"/>
      <protection hidden="1"/>
    </xf>
    <xf numFmtId="0" fontId="31" fillId="0" borderId="3" xfId="0" applyFont="1" applyBorder="1" applyAlignment="1" applyProtection="1">
      <alignment horizontal="center" vertical="center" wrapText="1"/>
      <protection hidden="1"/>
    </xf>
    <xf numFmtId="0" fontId="45" fillId="0" borderId="5" xfId="0" applyFont="1" applyBorder="1" applyAlignment="1" applyProtection="1">
      <alignment horizontal="left" vertical="center" wrapText="1"/>
      <protection hidden="1"/>
    </xf>
    <xf numFmtId="0" fontId="52" fillId="0" borderId="17" xfId="0" applyFont="1" applyBorder="1" applyAlignment="1" applyProtection="1">
      <alignment horizontal="center" vertical="center" wrapText="1"/>
      <protection hidden="1"/>
    </xf>
    <xf numFmtId="3" fontId="39" fillId="0" borderId="17" xfId="0" applyNumberFormat="1" applyFont="1" applyBorder="1" applyAlignment="1" applyProtection="1">
      <alignment horizontal="center" vertical="center" shrinkToFit="1"/>
      <protection hidden="1"/>
    </xf>
    <xf numFmtId="0" fontId="46" fillId="0" borderId="15" xfId="0" applyFont="1" applyBorder="1" applyAlignment="1" applyProtection="1">
      <alignment vertical="center" wrapText="1"/>
      <protection hidden="1"/>
    </xf>
    <xf numFmtId="0" fontId="48" fillId="0" borderId="15" xfId="0" applyFont="1" applyBorder="1" applyAlignment="1" applyProtection="1">
      <alignment horizontal="center" vertical="center" wrapText="1"/>
      <protection hidden="1"/>
    </xf>
    <xf numFmtId="3" fontId="39" fillId="0" borderId="82" xfId="0" applyNumberFormat="1" applyFont="1" applyBorder="1" applyAlignment="1" applyProtection="1">
      <alignment horizontal="center" vertical="center" shrinkToFit="1"/>
      <protection hidden="1"/>
    </xf>
    <xf numFmtId="3" fontId="39" fillId="0" borderId="63" xfId="0" applyNumberFormat="1" applyFont="1" applyBorder="1" applyAlignment="1" applyProtection="1">
      <alignment horizontal="center" vertical="center" shrinkToFit="1"/>
      <protection hidden="1"/>
    </xf>
    <xf numFmtId="3" fontId="39" fillId="0" borderId="15" xfId="0" applyNumberFormat="1" applyFont="1" applyBorder="1" applyAlignment="1" applyProtection="1">
      <alignment horizontal="center" vertical="center" shrinkToFit="1"/>
      <protection hidden="1"/>
    </xf>
    <xf numFmtId="0" fontId="34" fillId="0" borderId="46" xfId="0" applyFont="1" applyBorder="1" applyAlignment="1" applyProtection="1">
      <alignment horizontal="left" vertical="center" wrapText="1" indent="2"/>
      <protection hidden="1"/>
    </xf>
    <xf numFmtId="0" fontId="27" fillId="0" borderId="46" xfId="0" applyFont="1" applyBorder="1" applyAlignment="1" applyProtection="1">
      <alignment horizontal="left" vertical="center" wrapText="1" indent="2"/>
      <protection hidden="1"/>
    </xf>
    <xf numFmtId="0" fontId="27" fillId="0" borderId="47" xfId="0" applyFont="1" applyBorder="1" applyAlignment="1" applyProtection="1">
      <alignment horizontal="left" vertical="center" wrapText="1" indent="2"/>
      <protection hidden="1"/>
    </xf>
    <xf numFmtId="3" fontId="39" fillId="0" borderId="83" xfId="0" applyNumberFormat="1" applyFont="1" applyBorder="1" applyAlignment="1" applyProtection="1">
      <alignment horizontal="center" vertical="center" shrinkToFit="1"/>
      <protection hidden="1"/>
    </xf>
    <xf numFmtId="3" fontId="39" fillId="0" borderId="87" xfId="0" applyNumberFormat="1" applyFont="1" applyBorder="1" applyAlignment="1" applyProtection="1">
      <alignment horizontal="center" vertical="center" shrinkToFit="1"/>
      <protection hidden="1"/>
    </xf>
    <xf numFmtId="0" fontId="46" fillId="0" borderId="0" xfId="0" applyFont="1" applyAlignment="1" applyProtection="1">
      <alignment vertical="center" wrapText="1"/>
      <protection hidden="1"/>
    </xf>
    <xf numFmtId="0" fontId="48" fillId="0" borderId="162" xfId="0" applyFont="1" applyBorder="1" applyAlignment="1" applyProtection="1">
      <alignment horizontal="center" vertical="center" wrapText="1"/>
      <protection hidden="1"/>
    </xf>
    <xf numFmtId="3" fontId="39" fillId="0" borderId="40" xfId="0" applyNumberFormat="1" applyFont="1" applyBorder="1" applyAlignment="1" applyProtection="1">
      <alignment horizontal="center" vertical="center" shrinkToFit="1"/>
      <protection hidden="1"/>
    </xf>
    <xf numFmtId="3" fontId="39" fillId="0" borderId="75" xfId="0" applyNumberFormat="1" applyFont="1" applyBorder="1" applyAlignment="1" applyProtection="1">
      <alignment horizontal="center" vertical="center" shrinkToFit="1"/>
      <protection hidden="1"/>
    </xf>
    <xf numFmtId="3" fontId="39" fillId="0" borderId="0" xfId="0" applyNumberFormat="1" applyFont="1" applyAlignment="1" applyProtection="1">
      <alignment horizontal="center" vertical="center" shrinkToFit="1"/>
      <protection hidden="1"/>
    </xf>
    <xf numFmtId="0" fontId="27" fillId="0" borderId="160" xfId="0" applyFont="1" applyBorder="1" applyAlignment="1" applyProtection="1">
      <alignment horizontal="left" vertical="center" wrapText="1" indent="2"/>
      <protection hidden="1"/>
    </xf>
    <xf numFmtId="3" fontId="39" fillId="0" borderId="51" xfId="0" applyNumberFormat="1" applyFont="1" applyBorder="1" applyAlignment="1" applyProtection="1">
      <alignment horizontal="center" vertical="center" shrinkToFit="1"/>
      <protection hidden="1"/>
    </xf>
    <xf numFmtId="0" fontId="34" fillId="0" borderId="84" xfId="0" applyFont="1" applyBorder="1" applyAlignment="1" applyProtection="1">
      <alignment horizontal="left" vertical="center" indent="2"/>
      <protection hidden="1"/>
    </xf>
    <xf numFmtId="0" fontId="34" fillId="0" borderId="47" xfId="0" applyFont="1" applyBorder="1" applyAlignment="1" applyProtection="1">
      <alignment horizontal="left" vertical="center" indent="2"/>
      <protection hidden="1"/>
    </xf>
    <xf numFmtId="0" fontId="34" fillId="0" borderId="46" xfId="0" applyFont="1" applyBorder="1" applyAlignment="1" applyProtection="1">
      <alignment horizontal="left" vertical="center" indent="2"/>
      <protection hidden="1"/>
    </xf>
    <xf numFmtId="0" fontId="34" fillId="0" borderId="160" xfId="0" applyFont="1" applyBorder="1" applyAlignment="1" applyProtection="1">
      <alignment horizontal="left" vertical="center" wrapText="1" indent="2"/>
      <protection hidden="1"/>
    </xf>
    <xf numFmtId="0" fontId="53" fillId="0" borderId="0" xfId="0" applyFont="1" applyAlignment="1" applyProtection="1">
      <alignment vertical="center" wrapText="1"/>
      <protection hidden="1"/>
    </xf>
    <xf numFmtId="0" fontId="27" fillId="0" borderId="161" xfId="0" applyFont="1" applyBorder="1" applyAlignment="1" applyProtection="1">
      <alignment horizontal="left" vertical="center" wrapText="1" indent="2"/>
      <protection hidden="1"/>
    </xf>
    <xf numFmtId="0" fontId="50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49" fillId="0" borderId="0" xfId="0" applyFont="1" applyAlignment="1" applyProtection="1">
      <alignment vertical="center" wrapText="1"/>
      <protection hidden="1"/>
    </xf>
    <xf numFmtId="0" fontId="55" fillId="0" borderId="0" xfId="0" applyFont="1" applyAlignment="1" applyProtection="1">
      <alignment horizontal="left" vertical="center"/>
      <protection hidden="1"/>
    </xf>
    <xf numFmtId="0" fontId="55" fillId="0" borderId="25" xfId="0" applyFont="1" applyBorder="1" applyAlignment="1" applyProtection="1">
      <alignment horizontal="left" vertical="center"/>
      <protection hidden="1"/>
    </xf>
    <xf numFmtId="0" fontId="51" fillId="0" borderId="3" xfId="0" applyFont="1" applyBorder="1" applyAlignment="1" applyProtection="1">
      <alignment horizontal="left" vertical="center" wrapText="1"/>
      <protection hidden="1"/>
    </xf>
    <xf numFmtId="0" fontId="51" fillId="0" borderId="158" xfId="0" applyFont="1" applyBorder="1" applyAlignment="1" applyProtection="1">
      <alignment horizontal="center" vertical="center" wrapText="1"/>
      <protection hidden="1"/>
    </xf>
    <xf numFmtId="0" fontId="38" fillId="0" borderId="81" xfId="0" applyFont="1" applyBorder="1" applyAlignment="1" applyProtection="1">
      <alignment horizontal="center" vertical="center" wrapText="1"/>
      <protection hidden="1"/>
    </xf>
    <xf numFmtId="0" fontId="56" fillId="0" borderId="21" xfId="0" applyFont="1" applyBorder="1" applyAlignment="1" applyProtection="1">
      <alignment horizontal="left" vertical="center" wrapText="1"/>
      <protection hidden="1"/>
    </xf>
    <xf numFmtId="3" fontId="39" fillId="0" borderId="22" xfId="0" applyNumberFormat="1" applyFont="1" applyBorder="1" applyAlignment="1" applyProtection="1">
      <alignment horizontal="center" vertical="center" shrinkToFit="1"/>
      <protection hidden="1"/>
    </xf>
    <xf numFmtId="3" fontId="39" fillId="0" borderId="62" xfId="0" applyNumberFormat="1" applyFont="1" applyBorder="1" applyAlignment="1" applyProtection="1">
      <alignment horizontal="center" vertical="center" shrinkToFit="1"/>
      <protection hidden="1"/>
    </xf>
    <xf numFmtId="3" fontId="39" fillId="0" borderId="21" xfId="0" applyNumberFormat="1" applyFont="1" applyBorder="1" applyAlignment="1" applyProtection="1">
      <alignment horizontal="center" vertical="center" shrinkToFit="1"/>
      <protection hidden="1"/>
    </xf>
    <xf numFmtId="0" fontId="38" fillId="0" borderId="0" xfId="0" applyFont="1" applyAlignment="1" applyProtection="1">
      <alignment horizontal="left" vertical="center" wrapText="1" indent="2"/>
      <protection hidden="1"/>
    </xf>
    <xf numFmtId="0" fontId="48" fillId="0" borderId="159" xfId="0" applyFont="1" applyBorder="1" applyAlignment="1" applyProtection="1">
      <alignment horizontal="left" vertical="center" wrapText="1" indent="2"/>
      <protection hidden="1"/>
    </xf>
    <xf numFmtId="0" fontId="38" fillId="0" borderId="56" xfId="0" applyFont="1" applyBorder="1" applyAlignment="1" applyProtection="1">
      <alignment horizontal="left" vertical="center" wrapText="1" indent="2"/>
      <protection hidden="1"/>
    </xf>
    <xf numFmtId="0" fontId="48" fillId="0" borderId="104" xfId="0" applyFont="1" applyBorder="1" applyAlignment="1" applyProtection="1">
      <alignment horizontal="left" vertical="center" wrapText="1" indent="2"/>
      <protection hidden="1"/>
    </xf>
    <xf numFmtId="3" fontId="39" fillId="0" borderId="64" xfId="0" applyNumberFormat="1" applyFont="1" applyBorder="1" applyAlignment="1" applyProtection="1">
      <alignment horizontal="center" vertical="center" shrinkToFit="1"/>
      <protection hidden="1"/>
    </xf>
    <xf numFmtId="0" fontId="38" fillId="0" borderId="25" xfId="0" applyFont="1" applyBorder="1" applyAlignment="1" applyProtection="1">
      <alignment horizontal="left" vertical="center" wrapText="1" indent="2"/>
      <protection hidden="1"/>
    </xf>
    <xf numFmtId="0" fontId="48" fillId="0" borderId="59" xfId="0" applyFont="1" applyBorder="1" applyAlignment="1" applyProtection="1">
      <alignment horizontal="left" vertical="center" wrapText="1" indent="2"/>
      <protection hidden="1"/>
    </xf>
    <xf numFmtId="3" fontId="39" fillId="0" borderId="9" xfId="0" applyNumberFormat="1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left" vertical="center" indent="2"/>
      <protection hidden="1"/>
    </xf>
    <xf numFmtId="0" fontId="26" fillId="0" borderId="0" xfId="0" applyFont="1" applyAlignment="1" applyProtection="1">
      <alignment horizontal="center" vertical="center" shrinkToFit="1"/>
      <protection hidden="1"/>
    </xf>
    <xf numFmtId="0" fontId="59" fillId="0" borderId="0" xfId="0" applyFont="1" applyAlignment="1" applyProtection="1">
      <alignment horizontal="left" vertical="center" indent="2"/>
      <protection hidden="1"/>
    </xf>
    <xf numFmtId="0" fontId="55" fillId="0" borderId="0" xfId="0" applyFont="1" applyAlignment="1" applyProtection="1">
      <alignment horizontal="left"/>
      <protection hidden="1"/>
    </xf>
    <xf numFmtId="0" fontId="55" fillId="0" borderId="0" xfId="0" applyFont="1" applyAlignment="1" applyProtection="1">
      <alignment horizontal="left" vertical="center" indent="5"/>
      <protection hidden="1"/>
    </xf>
    <xf numFmtId="0" fontId="51" fillId="0" borderId="0" xfId="0" applyFont="1" applyAlignment="1" applyProtection="1">
      <alignment horizontal="left" vertical="center" wrapText="1"/>
      <protection hidden="1"/>
    </xf>
    <xf numFmtId="0" fontId="61" fillId="0" borderId="29" xfId="0" applyFont="1" applyBorder="1" applyAlignment="1" applyProtection="1">
      <alignment horizontal="center" vertical="center" wrapText="1"/>
      <protection hidden="1"/>
    </xf>
    <xf numFmtId="0" fontId="61" fillId="0" borderId="60" xfId="0" applyFont="1" applyBorder="1" applyAlignment="1" applyProtection="1">
      <alignment horizontal="center" vertical="center" wrapText="1"/>
      <protection hidden="1"/>
    </xf>
    <xf numFmtId="0" fontId="61" fillId="0" borderId="25" xfId="0" applyFont="1" applyBorder="1" applyAlignment="1" applyProtection="1">
      <alignment horizontal="center" vertical="center" wrapText="1"/>
      <protection hidden="1"/>
    </xf>
    <xf numFmtId="0" fontId="61" fillId="0" borderId="106" xfId="0" applyFont="1" applyBorder="1" applyAlignment="1" applyProtection="1">
      <alignment horizontal="center" vertical="center" wrapText="1"/>
      <protection hidden="1"/>
    </xf>
    <xf numFmtId="0" fontId="61" fillId="0" borderId="103" xfId="0" applyFont="1" applyBorder="1" applyAlignment="1" applyProtection="1">
      <alignment horizontal="center" vertical="center" wrapText="1"/>
      <protection hidden="1"/>
    </xf>
    <xf numFmtId="0" fontId="56" fillId="0" borderId="21" xfId="0" applyFont="1" applyBorder="1" applyAlignment="1" applyProtection="1">
      <alignment horizontal="left" vertical="center" wrapText="1" indent="1"/>
      <protection hidden="1"/>
    </xf>
    <xf numFmtId="3" fontId="34" fillId="0" borderId="28" xfId="0" applyNumberFormat="1" applyFont="1" applyBorder="1" applyAlignment="1" applyProtection="1">
      <alignment horizontal="center" vertical="center" shrinkToFit="1"/>
      <protection hidden="1"/>
    </xf>
    <xf numFmtId="3" fontId="34" fillId="0" borderId="62" xfId="0" applyNumberFormat="1" applyFont="1" applyBorder="1" applyAlignment="1" applyProtection="1">
      <alignment horizontal="center" vertical="center" shrinkToFit="1"/>
      <protection hidden="1"/>
    </xf>
    <xf numFmtId="3" fontId="34" fillId="0" borderId="21" xfId="0" applyNumberFormat="1" applyFont="1" applyBorder="1" applyAlignment="1" applyProtection="1">
      <alignment horizontal="center" vertical="center" shrinkToFit="1"/>
      <protection hidden="1"/>
    </xf>
    <xf numFmtId="3" fontId="39" fillId="0" borderId="16" xfId="0" applyNumberFormat="1" applyFont="1" applyBorder="1" applyAlignment="1" applyProtection="1">
      <alignment horizontal="center" vertical="center" shrinkToFit="1"/>
      <protection hidden="1"/>
    </xf>
    <xf numFmtId="3" fontId="39" fillId="0" borderId="58" xfId="0" applyNumberFormat="1" applyFont="1" applyBorder="1" applyAlignment="1" applyProtection="1">
      <alignment horizontal="center" vertical="center" shrinkToFit="1"/>
      <protection hidden="1"/>
    </xf>
    <xf numFmtId="3" fontId="39" fillId="0" borderId="111" xfId="0" applyNumberFormat="1" applyFont="1" applyBorder="1" applyAlignment="1" applyProtection="1">
      <alignment horizontal="center" vertical="center" shrinkToFit="1"/>
      <protection hidden="1"/>
    </xf>
    <xf numFmtId="0" fontId="64" fillId="0" borderId="0" xfId="0" applyFont="1" applyAlignment="1" applyProtection="1">
      <alignment vertical="center" wrapText="1"/>
      <protection hidden="1"/>
    </xf>
    <xf numFmtId="3" fontId="39" fillId="0" borderId="29" xfId="0" applyNumberFormat="1" applyFont="1" applyBorder="1" applyAlignment="1" applyProtection="1">
      <alignment horizontal="center" vertical="center" shrinkToFit="1"/>
      <protection hidden="1"/>
    </xf>
    <xf numFmtId="3" fontId="39" fillId="0" borderId="66" xfId="0" applyNumberFormat="1" applyFont="1" applyBorder="1" applyAlignment="1" applyProtection="1">
      <alignment horizontal="center" vertical="center" shrinkToFit="1"/>
      <protection hidden="1"/>
    </xf>
    <xf numFmtId="0" fontId="39" fillId="0" borderId="0" xfId="0" applyFont="1" applyAlignment="1" applyProtection="1">
      <alignment wrapText="1"/>
      <protection hidden="1"/>
    </xf>
    <xf numFmtId="0" fontId="26" fillId="0" borderId="0" xfId="0" applyFont="1" applyAlignment="1" applyProtection="1">
      <alignment vertical="center"/>
      <protection hidden="1"/>
    </xf>
    <xf numFmtId="0" fontId="65" fillId="0" borderId="0" xfId="0" applyFont="1" applyAlignment="1" applyProtection="1">
      <alignment horizontal="center" vertical="center"/>
      <protection hidden="1"/>
    </xf>
    <xf numFmtId="0" fontId="66" fillId="0" borderId="0" xfId="0" applyFont="1" applyAlignment="1" applyProtection="1">
      <alignment horizontal="center" vertical="center"/>
      <protection hidden="1"/>
    </xf>
    <xf numFmtId="0" fontId="39" fillId="0" borderId="0" xfId="0" applyFont="1" applyProtection="1">
      <protection hidden="1"/>
    </xf>
    <xf numFmtId="0" fontId="56" fillId="0" borderId="0" xfId="0" applyFont="1" applyAlignment="1" applyProtection="1">
      <alignment vertical="center" wrapText="1"/>
      <protection hidden="1"/>
    </xf>
    <xf numFmtId="0" fontId="55" fillId="0" borderId="0" xfId="0" applyFont="1" applyAlignment="1" applyProtection="1">
      <alignment horizontal="center" vertical="center"/>
      <protection hidden="1"/>
    </xf>
    <xf numFmtId="0" fontId="55" fillId="0" borderId="0" xfId="0" applyFont="1" applyAlignment="1">
      <alignment vertical="center" wrapText="1"/>
    </xf>
    <xf numFmtId="0" fontId="42" fillId="0" borderId="0" xfId="0" applyFont="1" applyAlignment="1">
      <alignment vertical="center" wrapText="1"/>
    </xf>
    <xf numFmtId="0" fontId="55" fillId="0" borderId="0" xfId="0" applyFont="1" applyAlignment="1" applyProtection="1">
      <alignment vertical="center" wrapText="1"/>
      <protection hidden="1"/>
    </xf>
    <xf numFmtId="0" fontId="55" fillId="0" borderId="0" xfId="0" applyFont="1" applyAlignment="1" applyProtection="1">
      <alignment horizontal="center" vertical="center" wrapText="1"/>
      <protection hidden="1"/>
    </xf>
    <xf numFmtId="0" fontId="51" fillId="0" borderId="4" xfId="0" applyFont="1" applyBorder="1" applyAlignment="1" applyProtection="1">
      <alignment horizontal="center" vertical="center" wrapText="1"/>
      <protection hidden="1"/>
    </xf>
    <xf numFmtId="0" fontId="51" fillId="0" borderId="25" xfId="0" applyFont="1" applyBorder="1" applyAlignment="1" applyProtection="1">
      <alignment horizontal="center" vertical="center" wrapText="1"/>
      <protection hidden="1"/>
    </xf>
    <xf numFmtId="0" fontId="61" fillId="0" borderId="9" xfId="0" applyFont="1" applyBorder="1" applyAlignment="1" applyProtection="1">
      <alignment horizontal="center" vertical="center" wrapText="1"/>
      <protection hidden="1"/>
    </xf>
    <xf numFmtId="0" fontId="61" fillId="0" borderId="78" xfId="0" applyFont="1" applyBorder="1" applyAlignment="1" applyProtection="1">
      <alignment horizontal="center" vertical="center" wrapText="1"/>
      <protection hidden="1"/>
    </xf>
    <xf numFmtId="0" fontId="61" fillId="0" borderId="121" xfId="0" applyFont="1" applyBorder="1" applyAlignment="1" applyProtection="1">
      <alignment horizontal="center" vertical="center" wrapText="1"/>
      <protection hidden="1"/>
    </xf>
    <xf numFmtId="0" fontId="61" fillId="0" borderId="122" xfId="0" applyFont="1" applyBorder="1" applyAlignment="1" applyProtection="1">
      <alignment horizontal="center" vertical="center" wrapText="1"/>
      <protection hidden="1"/>
    </xf>
    <xf numFmtId="3" fontId="61" fillId="0" borderId="22" xfId="0" applyNumberFormat="1" applyFont="1" applyBorder="1" applyAlignment="1" applyProtection="1">
      <alignment horizontal="center" vertical="center" shrinkToFit="1"/>
      <protection hidden="1"/>
    </xf>
    <xf numFmtId="3" fontId="61" fillId="0" borderId="62" xfId="0" applyNumberFormat="1" applyFont="1" applyBorder="1" applyAlignment="1" applyProtection="1">
      <alignment horizontal="center" vertical="center" shrinkToFit="1"/>
      <protection hidden="1"/>
    </xf>
    <xf numFmtId="3" fontId="61" fillId="0" borderId="21" xfId="0" applyNumberFormat="1" applyFont="1" applyBorder="1" applyAlignment="1" applyProtection="1">
      <alignment horizontal="center" vertical="center" shrinkToFit="1"/>
      <protection hidden="1"/>
    </xf>
    <xf numFmtId="3" fontId="61" fillId="0" borderId="123" xfId="0" applyNumberFormat="1" applyFont="1" applyBorder="1" applyAlignment="1" applyProtection="1">
      <alignment horizontal="center" vertical="center" shrinkToFit="1"/>
      <protection hidden="1"/>
    </xf>
    <xf numFmtId="3" fontId="61" fillId="0" borderId="124" xfId="0" applyNumberFormat="1" applyFont="1" applyBorder="1" applyAlignment="1" applyProtection="1">
      <alignment horizontal="center" vertical="center" shrinkToFit="1"/>
      <protection hidden="1"/>
    </xf>
    <xf numFmtId="0" fontId="68" fillId="0" borderId="0" xfId="0" applyFont="1" applyAlignment="1" applyProtection="1">
      <alignment horizontal="center" vertical="center" wrapText="1"/>
      <protection hidden="1"/>
    </xf>
    <xf numFmtId="3" fontId="39" fillId="0" borderId="125" xfId="0" applyNumberFormat="1" applyFont="1" applyBorder="1" applyAlignment="1" applyProtection="1">
      <alignment horizontal="center" vertical="center" shrinkToFit="1"/>
      <protection hidden="1"/>
    </xf>
    <xf numFmtId="0" fontId="68" fillId="0" borderId="56" xfId="0" applyFont="1" applyBorder="1" applyAlignment="1" applyProtection="1">
      <alignment horizontal="center" vertical="center" wrapText="1"/>
      <protection hidden="1"/>
    </xf>
    <xf numFmtId="3" fontId="39" fillId="0" borderId="127" xfId="0" applyNumberFormat="1" applyFont="1" applyBorder="1" applyAlignment="1" applyProtection="1">
      <alignment horizontal="center" vertical="center" shrinkToFit="1"/>
      <protection hidden="1"/>
    </xf>
    <xf numFmtId="3" fontId="39" fillId="0" borderId="56" xfId="0" applyNumberFormat="1" applyFont="1" applyBorder="1" applyAlignment="1" applyProtection="1">
      <alignment horizontal="center" vertical="center" shrinkToFit="1"/>
      <protection hidden="1"/>
    </xf>
    <xf numFmtId="0" fontId="68" fillId="0" borderId="23" xfId="0" applyFont="1" applyBorder="1" applyAlignment="1" applyProtection="1">
      <alignment horizontal="center" vertical="center" wrapText="1"/>
      <protection hidden="1"/>
    </xf>
    <xf numFmtId="3" fontId="39" fillId="0" borderId="24" xfId="0" applyNumberFormat="1" applyFont="1" applyBorder="1" applyAlignment="1" applyProtection="1">
      <alignment horizontal="center" vertical="center" shrinkToFit="1"/>
      <protection hidden="1"/>
    </xf>
    <xf numFmtId="3" fontId="39" fillId="0" borderId="129" xfId="0" applyNumberFormat="1" applyFont="1" applyBorder="1" applyAlignment="1" applyProtection="1">
      <alignment horizontal="center" vertical="center" shrinkToFit="1"/>
      <protection hidden="1"/>
    </xf>
    <xf numFmtId="3" fontId="39" fillId="0" borderId="23" xfId="0" applyNumberFormat="1" applyFont="1" applyBorder="1" applyAlignment="1" applyProtection="1">
      <alignment horizontal="center" vertical="center" shrinkToFit="1"/>
      <protection hidden="1"/>
    </xf>
    <xf numFmtId="0" fontId="68" fillId="0" borderId="19" xfId="0" applyFont="1" applyBorder="1" applyAlignment="1" applyProtection="1">
      <alignment horizontal="center" vertical="center" wrapText="1"/>
      <protection hidden="1"/>
    </xf>
    <xf numFmtId="3" fontId="39" fillId="0" borderId="20" xfId="0" applyNumberFormat="1" applyFont="1" applyBorder="1" applyAlignment="1" applyProtection="1">
      <alignment horizontal="center" vertical="center" shrinkToFit="1"/>
      <protection hidden="1"/>
    </xf>
    <xf numFmtId="3" fontId="39" fillId="0" borderId="131" xfId="0" applyNumberFormat="1" applyFont="1" applyBorder="1" applyAlignment="1" applyProtection="1">
      <alignment horizontal="center" vertical="center" shrinkToFit="1"/>
      <protection hidden="1"/>
    </xf>
    <xf numFmtId="3" fontId="39" fillId="0" borderId="19" xfId="0" applyNumberFormat="1" applyFont="1" applyBorder="1" applyAlignment="1" applyProtection="1">
      <alignment horizontal="center" vertical="center" shrinkToFit="1"/>
      <protection hidden="1"/>
    </xf>
    <xf numFmtId="0" fontId="68" fillId="0" borderId="25" xfId="0" applyFont="1" applyBorder="1" applyAlignment="1" applyProtection="1">
      <alignment horizontal="center" vertical="center" wrapText="1"/>
      <protection hidden="1"/>
    </xf>
    <xf numFmtId="3" fontId="39" fillId="0" borderId="121" xfId="0" applyNumberFormat="1" applyFont="1" applyBorder="1" applyAlignment="1" applyProtection="1">
      <alignment horizontal="center" vertical="center" shrinkToFit="1"/>
      <protection hidden="1"/>
    </xf>
    <xf numFmtId="3" fontId="39" fillId="0" borderId="25" xfId="0" applyNumberFormat="1" applyFont="1" applyBorder="1" applyAlignment="1" applyProtection="1">
      <alignment horizontal="center" vertical="center" shrinkToFit="1"/>
      <protection hidden="1"/>
    </xf>
    <xf numFmtId="0" fontId="38" fillId="0" borderId="0" xfId="0" applyFont="1" applyAlignment="1" applyProtection="1">
      <alignment horizontal="left" vertical="center" wrapTex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51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51" fillId="0" borderId="3" xfId="0" applyFont="1" applyBorder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0" fontId="39" fillId="0" borderId="56" xfId="0" applyFont="1" applyBorder="1" applyAlignment="1" applyProtection="1">
      <alignment horizontal="center" vertical="center" wrapText="1"/>
      <protection hidden="1"/>
    </xf>
    <xf numFmtId="0" fontId="50" fillId="0" borderId="0" xfId="0" applyFont="1" applyAlignment="1" applyProtection="1">
      <alignment horizontal="left" vertical="center" wrapText="1" indent="1"/>
      <protection hidden="1"/>
    </xf>
    <xf numFmtId="0" fontId="71" fillId="0" borderId="0" xfId="0" applyFont="1" applyAlignment="1" applyProtection="1">
      <alignment vertical="center"/>
      <protection hidden="1"/>
    </xf>
    <xf numFmtId="0" fontId="71" fillId="0" borderId="0" xfId="0" applyFont="1" applyAlignment="1" applyProtection="1">
      <alignment horizontal="center" vertical="center" wrapText="1"/>
      <protection hidden="1"/>
    </xf>
    <xf numFmtId="3" fontId="71" fillId="0" borderId="0" xfId="0" applyNumberFormat="1" applyFont="1" applyAlignment="1" applyProtection="1">
      <alignment horizontal="center" vertical="center" wrapText="1"/>
      <protection hidden="1"/>
    </xf>
    <xf numFmtId="0" fontId="71" fillId="0" borderId="0" xfId="0" applyFont="1" applyAlignment="1" applyProtection="1">
      <alignment horizontal="left" vertical="center" wrapText="1"/>
      <protection hidden="1"/>
    </xf>
    <xf numFmtId="0" fontId="55" fillId="0" borderId="0" xfId="0" applyFont="1" applyAlignment="1" applyProtection="1">
      <alignment horizontal="left" vertical="center" indent="10"/>
      <protection hidden="1"/>
    </xf>
    <xf numFmtId="0" fontId="70" fillId="0" borderId="0" xfId="0" applyFont="1" applyAlignment="1">
      <alignment horizontal="center" vertical="center"/>
    </xf>
    <xf numFmtId="0" fontId="51" fillId="0" borderId="31" xfId="0" applyFont="1" applyBorder="1" applyAlignment="1" applyProtection="1">
      <alignment horizontal="center" vertical="center" wrapText="1"/>
      <protection hidden="1"/>
    </xf>
    <xf numFmtId="0" fontId="61" fillId="0" borderId="9" xfId="0" applyFont="1" applyBorder="1" applyAlignment="1" applyProtection="1">
      <alignment horizontal="center" wrapText="1"/>
      <protection hidden="1"/>
    </xf>
    <xf numFmtId="0" fontId="61" fillId="0" borderId="60" xfId="0" applyFont="1" applyBorder="1" applyAlignment="1" applyProtection="1">
      <alignment horizontal="center" wrapText="1"/>
      <protection hidden="1"/>
    </xf>
    <xf numFmtId="0" fontId="61" fillId="0" borderId="25" xfId="0" applyFont="1" applyBorder="1" applyAlignment="1" applyProtection="1">
      <alignment horizontal="center" wrapText="1"/>
      <protection hidden="1"/>
    </xf>
    <xf numFmtId="0" fontId="61" fillId="0" borderId="29" xfId="0" applyFont="1" applyBorder="1" applyAlignment="1" applyProtection="1">
      <alignment horizontal="center" wrapText="1"/>
      <protection hidden="1"/>
    </xf>
    <xf numFmtId="0" fontId="61" fillId="0" borderId="61" xfId="0" applyFont="1" applyBorder="1" applyAlignment="1" applyProtection="1">
      <alignment horizontal="center" wrapText="1"/>
      <protection hidden="1"/>
    </xf>
    <xf numFmtId="0" fontId="61" fillId="0" borderId="103" xfId="0" applyFont="1" applyBorder="1" applyAlignment="1" applyProtection="1">
      <alignment horizontal="center" wrapText="1"/>
      <protection hidden="1"/>
    </xf>
    <xf numFmtId="3" fontId="39" fillId="0" borderId="147" xfId="0" applyNumberFormat="1" applyFont="1" applyBorder="1" applyAlignment="1" applyProtection="1">
      <alignment horizontal="center" vertical="center" shrinkToFit="1"/>
      <protection hidden="1"/>
    </xf>
    <xf numFmtId="3" fontId="39" fillId="0" borderId="148" xfId="0" applyNumberFormat="1" applyFont="1" applyBorder="1" applyAlignment="1" applyProtection="1">
      <alignment horizontal="center" vertical="center" shrinkToFit="1"/>
      <protection hidden="1"/>
    </xf>
    <xf numFmtId="3" fontId="39" fillId="0" borderId="149" xfId="0" applyNumberFormat="1" applyFont="1" applyBorder="1" applyAlignment="1" applyProtection="1">
      <alignment horizontal="center" vertical="center" shrinkToFit="1"/>
      <protection hidden="1"/>
    </xf>
    <xf numFmtId="3" fontId="39" fillId="0" borderId="70" xfId="0" applyNumberFormat="1" applyFont="1" applyBorder="1" applyAlignment="1" applyProtection="1">
      <alignment horizontal="center" vertical="center" shrinkToFit="1"/>
      <protection hidden="1"/>
    </xf>
    <xf numFmtId="3" fontId="39" fillId="0" borderId="71" xfId="0" applyNumberFormat="1" applyFont="1" applyBorder="1" applyAlignment="1" applyProtection="1">
      <alignment horizontal="center" vertical="center" shrinkToFit="1"/>
      <protection hidden="1"/>
    </xf>
    <xf numFmtId="3" fontId="39" fillId="0" borderId="72" xfId="0" applyNumberFormat="1" applyFont="1" applyBorder="1" applyAlignment="1" applyProtection="1">
      <alignment horizontal="center" vertical="center" shrinkToFit="1"/>
      <protection hidden="1"/>
    </xf>
    <xf numFmtId="3" fontId="39" fillId="0" borderId="57" xfId="0" applyNumberFormat="1" applyFont="1" applyBorder="1" applyAlignment="1" applyProtection="1">
      <alignment horizontal="center" vertical="center" shrinkToFit="1"/>
      <protection hidden="1"/>
    </xf>
    <xf numFmtId="3" fontId="39" fillId="0" borderId="152" xfId="0" applyNumberFormat="1" applyFont="1" applyBorder="1" applyAlignment="1" applyProtection="1">
      <alignment horizontal="center" vertical="center" shrinkToFit="1"/>
      <protection hidden="1"/>
    </xf>
    <xf numFmtId="3" fontId="39" fillId="0" borderId="153" xfId="0" applyNumberFormat="1" applyFont="1" applyBorder="1" applyAlignment="1" applyProtection="1">
      <alignment horizontal="center" vertical="center" shrinkToFit="1"/>
      <protection hidden="1"/>
    </xf>
    <xf numFmtId="3" fontId="39" fillId="0" borderId="154" xfId="0" applyNumberFormat="1" applyFont="1" applyBorder="1" applyAlignment="1" applyProtection="1">
      <alignment horizontal="center" vertical="center" shrinkToFit="1"/>
      <protection hidden="1"/>
    </xf>
    <xf numFmtId="3" fontId="39" fillId="0" borderId="107" xfId="0" applyNumberFormat="1" applyFont="1" applyBorder="1" applyAlignment="1" applyProtection="1">
      <alignment horizontal="center" vertical="center" shrinkToFit="1"/>
      <protection hidden="1"/>
    </xf>
    <xf numFmtId="3" fontId="39" fillId="0" borderId="117" xfId="0" applyNumberFormat="1" applyFont="1" applyBorder="1" applyAlignment="1" applyProtection="1">
      <alignment horizontal="center" vertical="center" shrinkToFit="1"/>
      <protection hidden="1"/>
    </xf>
    <xf numFmtId="3" fontId="39" fillId="0" borderId="67" xfId="0" applyNumberFormat="1" applyFont="1" applyBorder="1" applyAlignment="1" applyProtection="1">
      <alignment horizontal="center" vertical="center" shrinkToFit="1"/>
      <protection hidden="1"/>
    </xf>
    <xf numFmtId="0" fontId="34" fillId="0" borderId="4" xfId="0" applyFont="1" applyBorder="1" applyAlignment="1" applyProtection="1">
      <alignment vertical="center"/>
      <protection hidden="1"/>
    </xf>
    <xf numFmtId="0" fontId="51" fillId="0" borderId="38" xfId="0" applyFont="1" applyBorder="1" applyProtection="1">
      <protection hidden="1"/>
    </xf>
    <xf numFmtId="0" fontId="34" fillId="0" borderId="38" xfId="0" applyFont="1" applyBorder="1" applyAlignment="1" applyProtection="1">
      <alignment vertical="center"/>
      <protection hidden="1"/>
    </xf>
    <xf numFmtId="0" fontId="70" fillId="0" borderId="0" xfId="0" applyFont="1" applyAlignment="1">
      <alignment vertical="center"/>
    </xf>
    <xf numFmtId="0" fontId="61" fillId="0" borderId="114" xfId="0" applyFont="1" applyBorder="1" applyAlignment="1" applyProtection="1">
      <alignment horizontal="center" vertical="center" wrapText="1"/>
      <protection hidden="1"/>
    </xf>
    <xf numFmtId="0" fontId="61" fillId="0" borderId="115" xfId="0" applyFont="1" applyBorder="1" applyAlignment="1" applyProtection="1">
      <alignment horizontal="center" vertical="center" wrapText="1"/>
      <protection hidden="1"/>
    </xf>
    <xf numFmtId="0" fontId="53" fillId="0" borderId="33" xfId="0" applyFont="1" applyBorder="1" applyAlignment="1" applyProtection="1">
      <alignment horizontal="left" vertical="center" indent="5"/>
      <protection hidden="1"/>
    </xf>
    <xf numFmtId="3" fontId="39" fillId="0" borderId="139" xfId="0" applyNumberFormat="1" applyFont="1" applyBorder="1" applyAlignment="1" applyProtection="1">
      <alignment horizontal="center" vertical="center" shrinkToFit="1"/>
      <protection hidden="1"/>
    </xf>
    <xf numFmtId="3" fontId="39" fillId="0" borderId="140" xfId="0" applyNumberFormat="1" applyFont="1" applyBorder="1" applyAlignment="1" applyProtection="1">
      <alignment horizontal="center" vertical="center" shrinkToFit="1"/>
      <protection hidden="1"/>
    </xf>
    <xf numFmtId="0" fontId="34" fillId="0" borderId="42" xfId="0" applyFont="1" applyBorder="1" applyAlignment="1" applyProtection="1">
      <alignment horizontal="left" vertical="center" wrapText="1" indent="7"/>
      <protection hidden="1"/>
    </xf>
    <xf numFmtId="0" fontId="34" fillId="0" borderId="0" xfId="0" applyFont="1" applyAlignment="1" applyProtection="1">
      <alignment horizontal="left" vertical="center" wrapText="1" indent="7"/>
      <protection hidden="1"/>
    </xf>
    <xf numFmtId="0" fontId="53" fillId="0" borderId="42" xfId="0" applyFont="1" applyBorder="1" applyAlignment="1" applyProtection="1">
      <alignment horizontal="left" vertical="center" indent="1"/>
      <protection hidden="1"/>
    </xf>
    <xf numFmtId="0" fontId="53" fillId="0" borderId="53" xfId="0" applyFont="1" applyBorder="1" applyAlignment="1" applyProtection="1">
      <alignment horizontal="left" vertical="center" indent="1"/>
      <protection hidden="1"/>
    </xf>
    <xf numFmtId="0" fontId="34" fillId="0" borderId="4" xfId="0" applyFont="1" applyBorder="1" applyAlignment="1" applyProtection="1">
      <alignment horizontal="left" vertical="center" indent="1"/>
      <protection hidden="1"/>
    </xf>
    <xf numFmtId="3" fontId="73" fillId="0" borderId="4" xfId="0" applyNumberFormat="1" applyFont="1" applyBorder="1" applyAlignment="1" applyProtection="1">
      <alignment vertical="center"/>
      <protection hidden="1"/>
    </xf>
    <xf numFmtId="0" fontId="34" fillId="0" borderId="0" xfId="0" applyFont="1" applyAlignment="1" applyProtection="1">
      <alignment horizontal="left" vertical="center" indent="1"/>
      <protection hidden="1"/>
    </xf>
    <xf numFmtId="3" fontId="73" fillId="0" borderId="0" xfId="0" applyNumberFormat="1" applyFont="1" applyAlignment="1" applyProtection="1">
      <alignment vertical="center"/>
      <protection hidden="1"/>
    </xf>
    <xf numFmtId="0" fontId="74" fillId="0" borderId="0" xfId="0" applyFont="1" applyAlignment="1" applyProtection="1">
      <alignment horizontal="center" wrapText="1"/>
      <protection hidden="1"/>
    </xf>
    <xf numFmtId="0" fontId="80" fillId="0" borderId="0" xfId="0" applyFont="1"/>
    <xf numFmtId="0" fontId="76" fillId="37" borderId="168" xfId="44" applyFont="1" applyFill="1" applyBorder="1" applyAlignment="1">
      <alignment horizontal="left" wrapText="1"/>
    </xf>
    <xf numFmtId="0" fontId="1" fillId="38" borderId="168" xfId="44" applyFill="1" applyBorder="1"/>
    <xf numFmtId="0" fontId="1" fillId="0" borderId="168" xfId="44" applyBorder="1"/>
    <xf numFmtId="0" fontId="78" fillId="33" borderId="168" xfId="44" applyFont="1" applyFill="1" applyBorder="1"/>
    <xf numFmtId="0" fontId="77" fillId="0" borderId="168" xfId="44" applyFont="1" applyBorder="1"/>
    <xf numFmtId="0" fontId="1" fillId="39" borderId="168" xfId="44" applyFill="1" applyBorder="1"/>
    <xf numFmtId="0" fontId="1" fillId="38" borderId="0" xfId="44" applyFill="1"/>
    <xf numFmtId="0" fontId="79" fillId="33" borderId="0" xfId="44" applyFont="1" applyFill="1" applyAlignment="1">
      <alignment horizontal="left" wrapText="1"/>
    </xf>
    <xf numFmtId="0" fontId="43" fillId="0" borderId="0" xfId="0" applyFont="1" applyAlignment="1" applyProtection="1">
      <alignment horizontal="right" vertical="center" indent="1"/>
      <protection hidden="1"/>
    </xf>
    <xf numFmtId="0" fontId="32" fillId="0" borderId="57" xfId="0" quotePrefix="1" applyFont="1" applyBorder="1" applyAlignment="1" applyProtection="1">
      <alignment vertical="center" shrinkToFit="1"/>
      <protection hidden="1"/>
    </xf>
    <xf numFmtId="0" fontId="81" fillId="0" borderId="0" xfId="0" applyFont="1" applyAlignment="1" applyProtection="1">
      <alignment vertical="center" shrinkToFit="1"/>
      <protection hidden="1"/>
    </xf>
    <xf numFmtId="0" fontId="54" fillId="0" borderId="0" xfId="0" applyFont="1" applyAlignment="1" applyProtection="1">
      <alignment horizontal="right" vertical="center" indent="1"/>
      <protection hidden="1"/>
    </xf>
    <xf numFmtId="164" fontId="71" fillId="40" borderId="57" xfId="0" applyNumberFormat="1" applyFont="1" applyFill="1" applyBorder="1" applyAlignment="1" applyProtection="1">
      <alignment horizontal="left" vertical="center" shrinkToFit="1"/>
      <protection locked="0" hidden="1"/>
    </xf>
    <xf numFmtId="0" fontId="71" fillId="40" borderId="57" xfId="1" applyFont="1" applyFill="1" applyBorder="1" applyAlignment="1" applyProtection="1">
      <alignment horizontal="left" vertical="center" shrinkToFit="1"/>
      <protection locked="0" hidden="1"/>
    </xf>
    <xf numFmtId="0" fontId="71" fillId="40" borderId="57" xfId="0" applyFont="1" applyFill="1" applyBorder="1" applyAlignment="1" applyProtection="1">
      <alignment horizontal="left" vertical="center" shrinkToFit="1"/>
      <protection locked="0" hidden="1"/>
    </xf>
    <xf numFmtId="0" fontId="71" fillId="0" borderId="57" xfId="0" applyFont="1" applyBorder="1" applyAlignment="1" applyProtection="1">
      <alignment horizontal="left" vertical="center"/>
      <protection hidden="1"/>
    </xf>
    <xf numFmtId="0" fontId="71" fillId="0" borderId="0" xfId="0" applyFont="1" applyAlignment="1" applyProtection="1">
      <alignment horizontal="right" vertical="center" indent="1"/>
      <protection hidden="1"/>
    </xf>
    <xf numFmtId="0" fontId="54" fillId="0" borderId="0" xfId="0" applyFont="1" applyProtection="1">
      <protection hidden="1"/>
    </xf>
    <xf numFmtId="0" fontId="71" fillId="40" borderId="57" xfId="0" applyFont="1" applyFill="1" applyBorder="1" applyAlignment="1" applyProtection="1">
      <alignment vertical="center" shrinkToFit="1"/>
      <protection locked="0" hidden="1"/>
    </xf>
    <xf numFmtId="0" fontId="71" fillId="40" borderId="57" xfId="0" quotePrefix="1" applyFont="1" applyFill="1" applyBorder="1" applyAlignment="1" applyProtection="1">
      <alignment vertical="center" shrinkToFit="1"/>
      <protection locked="0" hidden="1"/>
    </xf>
    <xf numFmtId="0" fontId="51" fillId="0" borderId="0" xfId="0" applyFont="1" applyAlignment="1" applyProtection="1">
      <alignment horizontal="right" vertical="center" indent="1"/>
      <protection hidden="1"/>
    </xf>
    <xf numFmtId="0" fontId="71" fillId="0" borderId="0" xfId="0" applyFont="1" applyAlignment="1" applyProtection="1">
      <alignment horizontal="right" vertical="center" wrapText="1"/>
      <protection hidden="1"/>
    </xf>
    <xf numFmtId="0" fontId="71" fillId="40" borderId="57" xfId="0" applyFont="1" applyFill="1" applyBorder="1" applyAlignment="1" applyProtection="1">
      <alignment vertical="center"/>
      <protection locked="0" hidden="1"/>
    </xf>
    <xf numFmtId="0" fontId="54" fillId="0" borderId="0" xfId="0" applyFont="1" applyAlignment="1">
      <alignment vertical="center"/>
    </xf>
    <xf numFmtId="0" fontId="82" fillId="0" borderId="0" xfId="0" applyFont="1" applyAlignment="1" applyProtection="1">
      <alignment vertical="center"/>
      <protection hidden="1"/>
    </xf>
    <xf numFmtId="0" fontId="71" fillId="40" borderId="57" xfId="0" applyFont="1" applyFill="1" applyBorder="1" applyAlignment="1" applyProtection="1">
      <alignment horizontal="left" vertical="center" shrinkToFit="1"/>
      <protection locked="0"/>
    </xf>
    <xf numFmtId="0" fontId="31" fillId="0" borderId="0" xfId="44" applyFont="1" applyAlignment="1">
      <alignment vertical="center" wrapText="1"/>
    </xf>
    <xf numFmtId="0" fontId="31" fillId="0" borderId="0" xfId="44" applyFont="1" applyAlignment="1">
      <alignment horizontal="left" vertical="center" wrapText="1"/>
    </xf>
    <xf numFmtId="0" fontId="83" fillId="36" borderId="166" xfId="44" applyFont="1" applyFill="1" applyBorder="1" applyAlignment="1">
      <alignment horizontal="center" vertical="center" wrapText="1"/>
    </xf>
    <xf numFmtId="0" fontId="83" fillId="37" borderId="167" xfId="45" applyFont="1" applyFill="1" applyBorder="1" applyAlignment="1">
      <alignment wrapText="1"/>
    </xf>
    <xf numFmtId="0" fontId="83" fillId="37" borderId="168" xfId="45" applyFont="1" applyFill="1" applyBorder="1" applyAlignment="1">
      <alignment wrapText="1"/>
    </xf>
    <xf numFmtId="0" fontId="31" fillId="0" borderId="0" xfId="44" applyFont="1" applyAlignment="1">
      <alignment wrapText="1"/>
    </xf>
    <xf numFmtId="0" fontId="31" fillId="37" borderId="167" xfId="44" applyFont="1" applyFill="1" applyBorder="1" applyAlignment="1">
      <alignment vertical="center"/>
    </xf>
    <xf numFmtId="0" fontId="26" fillId="33" borderId="0" xfId="44" applyFont="1" applyFill="1"/>
    <xf numFmtId="0" fontId="83" fillId="37" borderId="0" xfId="44" applyFont="1" applyFill="1" applyAlignment="1">
      <alignment horizontal="left" wrapText="1"/>
    </xf>
    <xf numFmtId="0" fontId="83" fillId="36" borderId="0" xfId="44" applyFont="1" applyFill="1" applyAlignment="1">
      <alignment horizontal="left" wrapText="1"/>
    </xf>
    <xf numFmtId="0" fontId="27" fillId="0" borderId="0" xfId="45" applyFont="1"/>
    <xf numFmtId="0" fontId="27" fillId="0" borderId="0" xfId="44" applyFont="1"/>
    <xf numFmtId="0" fontId="84" fillId="38" borderId="167" xfId="44" quotePrefix="1" applyFont="1" applyFill="1" applyBorder="1" applyAlignment="1">
      <alignment wrapText="1"/>
    </xf>
    <xf numFmtId="0" fontId="84" fillId="38" borderId="0" xfId="44" applyFont="1" applyFill="1" applyAlignment="1">
      <alignment wrapText="1"/>
    </xf>
    <xf numFmtId="0" fontId="27" fillId="0" borderId="0" xfId="44" applyFont="1" applyAlignment="1">
      <alignment horizontal="left"/>
    </xf>
    <xf numFmtId="0" fontId="85" fillId="33" borderId="0" xfId="44" applyFont="1" applyFill="1"/>
    <xf numFmtId="0" fontId="86" fillId="0" borderId="0" xfId="44" applyFont="1"/>
    <xf numFmtId="0" fontId="86" fillId="0" borderId="0" xfId="44" applyFont="1" applyAlignment="1">
      <alignment horizontal="left"/>
    </xf>
    <xf numFmtId="0" fontId="26" fillId="0" borderId="0" xfId="44" applyFont="1"/>
    <xf numFmtId="0" fontId="27" fillId="39" borderId="0" xfId="44" applyFont="1" applyFill="1"/>
    <xf numFmtId="0" fontId="87" fillId="0" borderId="0" xfId="0" applyFont="1"/>
    <xf numFmtId="3" fontId="39" fillId="40" borderId="12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3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43" xfId="0" applyNumberFormat="1" applyFont="1" applyFill="1" applyBorder="1" applyAlignment="1" applyProtection="1">
      <alignment horizontal="center" vertical="center" shrinkToFit="1"/>
      <protection locked="0"/>
    </xf>
    <xf numFmtId="0" fontId="50" fillId="0" borderId="0" xfId="0" applyFont="1" applyAlignment="1" applyProtection="1">
      <alignment horizontal="left" vertical="center" indent="1"/>
      <protection hidden="1"/>
    </xf>
    <xf numFmtId="3" fontId="39" fillId="40" borderId="139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41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1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4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7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69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70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48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50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71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32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57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5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5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5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17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37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9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5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57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08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6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73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0" xfId="0" applyFont="1" applyAlignment="1" applyProtection="1">
      <alignment horizontal="center"/>
      <protection hidden="1"/>
    </xf>
    <xf numFmtId="0" fontId="55" fillId="0" borderId="0" xfId="0" applyFont="1" applyAlignment="1" applyProtection="1">
      <alignment vertical="center"/>
      <protection hidden="1"/>
    </xf>
    <xf numFmtId="0" fontId="51" fillId="0" borderId="30" xfId="0" applyFont="1" applyBorder="1" applyAlignment="1" applyProtection="1">
      <alignment horizontal="center" vertical="center" wrapText="1"/>
      <protection hidden="1"/>
    </xf>
    <xf numFmtId="0" fontId="38" fillId="0" borderId="172" xfId="0" applyFont="1" applyBorder="1" applyAlignment="1" applyProtection="1">
      <alignment horizontal="center" vertical="center" shrinkToFit="1"/>
      <protection hidden="1"/>
    </xf>
    <xf numFmtId="0" fontId="39" fillId="41" borderId="38" xfId="0" applyFont="1" applyFill="1" applyBorder="1" applyAlignment="1" applyProtection="1">
      <alignment horizontal="left" vertical="center" shrinkToFit="1"/>
      <protection locked="0"/>
    </xf>
    <xf numFmtId="0" fontId="39" fillId="0" borderId="38" xfId="0" applyFont="1" applyBorder="1" applyAlignment="1" applyProtection="1">
      <alignment horizontal="center" vertical="center" wrapText="1"/>
      <protection hidden="1"/>
    </xf>
    <xf numFmtId="0" fontId="68" fillId="0" borderId="38" xfId="0" applyFont="1" applyBorder="1" applyAlignment="1" applyProtection="1">
      <alignment horizontal="center" vertical="center" wrapText="1"/>
      <protection hidden="1"/>
    </xf>
    <xf numFmtId="0" fontId="39" fillId="41" borderId="67" xfId="0" applyFont="1" applyFill="1" applyBorder="1" applyAlignment="1" applyProtection="1">
      <alignment horizontal="center" vertical="center" shrinkToFit="1"/>
      <protection locked="0"/>
    </xf>
    <xf numFmtId="0" fontId="39" fillId="41" borderId="56" xfId="0" applyFont="1" applyFill="1" applyBorder="1" applyAlignment="1" applyProtection="1">
      <alignment horizontal="left" vertical="center" shrinkToFit="1"/>
      <protection locked="0"/>
    </xf>
    <xf numFmtId="0" fontId="39" fillId="41" borderId="58" xfId="0" applyFont="1" applyFill="1" applyBorder="1" applyAlignment="1" applyProtection="1">
      <alignment horizontal="center" vertical="center" shrinkToFit="1"/>
      <protection locked="0"/>
    </xf>
    <xf numFmtId="0" fontId="60" fillId="0" borderId="0" xfId="0" applyFont="1" applyAlignment="1" applyProtection="1">
      <alignment horizontal="left" vertical="center" wrapText="1" indent="1"/>
      <protection hidden="1"/>
    </xf>
    <xf numFmtId="0" fontId="89" fillId="0" borderId="0" xfId="0" applyFont="1" applyAlignment="1" applyProtection="1">
      <alignment horizontal="left" vertical="center" indent="1"/>
      <protection hidden="1"/>
    </xf>
    <xf numFmtId="0" fontId="90" fillId="0" borderId="0" xfId="0" applyFont="1" applyAlignment="1" applyProtection="1">
      <alignment vertical="center" wrapText="1"/>
      <protection hidden="1"/>
    </xf>
    <xf numFmtId="3" fontId="39" fillId="41" borderId="58" xfId="0" applyNumberFormat="1" applyFont="1" applyFill="1" applyBorder="1" applyAlignment="1" applyProtection="1">
      <alignment horizontal="center" vertical="center" shrinkToFit="1"/>
      <protection locked="0"/>
    </xf>
    <xf numFmtId="0" fontId="39" fillId="41" borderId="33" xfId="0" applyFont="1" applyFill="1" applyBorder="1" applyAlignment="1" applyProtection="1">
      <alignment horizontal="left" vertical="center" shrinkToFit="1"/>
      <protection locked="0"/>
    </xf>
    <xf numFmtId="0" fontId="39" fillId="0" borderId="33" xfId="0" applyFont="1" applyBorder="1" applyAlignment="1" applyProtection="1">
      <alignment horizontal="center" vertical="center" wrapText="1"/>
      <protection hidden="1"/>
    </xf>
    <xf numFmtId="0" fontId="68" fillId="0" borderId="33" xfId="0" applyFont="1" applyBorder="1" applyAlignment="1" applyProtection="1">
      <alignment horizontal="center" vertical="center" wrapText="1"/>
      <protection hidden="1"/>
    </xf>
    <xf numFmtId="3" fontId="39" fillId="41" borderId="72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4" xfId="0" applyFont="1" applyBorder="1" applyAlignment="1" applyProtection="1">
      <alignment horizontal="left" vertical="center"/>
      <protection hidden="1"/>
    </xf>
    <xf numFmtId="0" fontId="71" fillId="0" borderId="4" xfId="0" applyFont="1" applyBorder="1" applyAlignment="1" applyProtection="1">
      <alignment horizontal="center" vertical="center" wrapText="1"/>
      <protection hidden="1"/>
    </xf>
    <xf numFmtId="3" fontId="71" fillId="0" borderId="4" xfId="0" applyNumberFormat="1" applyFont="1" applyBorder="1" applyAlignment="1" applyProtection="1">
      <alignment horizontal="center" vertical="center" wrapText="1"/>
      <protection hidden="1"/>
    </xf>
    <xf numFmtId="0" fontId="56" fillId="0" borderId="21" xfId="0" applyFont="1" applyBorder="1" applyAlignment="1" applyProtection="1">
      <alignment vertical="center" wrapText="1"/>
      <protection hidden="1"/>
    </xf>
    <xf numFmtId="3" fontId="39" fillId="40" borderId="0" xfId="0" applyNumberFormat="1" applyFont="1" applyFill="1" applyAlignment="1" applyProtection="1">
      <alignment horizontal="center" vertical="center" shrinkToFit="1"/>
      <protection locked="0"/>
    </xf>
    <xf numFmtId="3" fontId="39" fillId="40" borderId="12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5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28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7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2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30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77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9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32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78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2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22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80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92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6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05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3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137" xfId="0" applyNumberFormat="1" applyFont="1" applyFill="1" applyBorder="1" applyAlignment="1" applyProtection="1">
      <alignment horizontal="center" vertical="center" shrinkToFit="1"/>
      <protection locked="0"/>
    </xf>
    <xf numFmtId="0" fontId="56" fillId="0" borderId="0" xfId="0" applyFont="1" applyAlignment="1" applyProtection="1">
      <alignment horizontal="left" vertical="center" wrapText="1" indent="1"/>
      <protection hidden="1"/>
    </xf>
    <xf numFmtId="0" fontId="50" fillId="0" borderId="0" xfId="0" applyFont="1" applyAlignment="1" applyProtection="1">
      <alignment horizontal="left" vertical="center"/>
      <protection hidden="1"/>
    </xf>
    <xf numFmtId="0" fontId="48" fillId="0" borderId="21" xfId="0" applyFont="1" applyBorder="1" applyAlignment="1" applyProtection="1">
      <alignment horizontal="center" vertical="center" wrapText="1"/>
      <protection hidden="1"/>
    </xf>
    <xf numFmtId="3" fontId="39" fillId="40" borderId="79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42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91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53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88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90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86" xfId="0" applyNumberFormat="1" applyFont="1" applyFill="1" applyBorder="1" applyAlignment="1" applyProtection="1">
      <alignment horizontal="center" vertical="center" shrinkToFit="1"/>
      <protection locked="0"/>
    </xf>
    <xf numFmtId="3" fontId="39" fillId="40" borderId="84" xfId="0" applyNumberFormat="1" applyFont="1" applyFill="1" applyBorder="1" applyAlignment="1" applyProtection="1">
      <alignment horizontal="center" vertical="center" shrinkToFit="1"/>
      <protection locked="0"/>
    </xf>
    <xf numFmtId="3" fontId="40" fillId="40" borderId="79" xfId="0" applyNumberFormat="1" applyFont="1" applyFill="1" applyBorder="1" applyAlignment="1" applyProtection="1">
      <alignment horizontal="center" vertical="center"/>
      <protection locked="0"/>
    </xf>
    <xf numFmtId="3" fontId="40" fillId="40" borderId="42" xfId="0" applyNumberFormat="1" applyFont="1" applyFill="1" applyBorder="1" applyAlignment="1" applyProtection="1">
      <alignment horizontal="center" vertical="center"/>
      <protection locked="0"/>
    </xf>
    <xf numFmtId="3" fontId="40" fillId="40" borderId="79" xfId="0" applyNumberFormat="1" applyFont="1" applyFill="1" applyBorder="1" applyAlignment="1" applyProtection="1">
      <alignment horizontal="center" vertical="center" shrinkToFit="1"/>
      <protection locked="0"/>
    </xf>
    <xf numFmtId="3" fontId="40" fillId="40" borderId="79" xfId="0" applyNumberFormat="1" applyFont="1" applyFill="1" applyBorder="1" applyAlignment="1" applyProtection="1">
      <alignment horizontal="center" vertical="center" wrapText="1"/>
      <protection locked="0"/>
    </xf>
    <xf numFmtId="3" fontId="39" fillId="40" borderId="79" xfId="0" applyNumberFormat="1" applyFont="1" applyFill="1" applyBorder="1" applyAlignment="1" applyProtection="1">
      <alignment horizontal="center" wrapText="1"/>
      <protection locked="0"/>
    </xf>
    <xf numFmtId="3" fontId="39" fillId="40" borderId="42" xfId="0" applyNumberFormat="1" applyFont="1" applyFill="1" applyBorder="1" applyAlignment="1" applyProtection="1">
      <alignment horizontal="center" wrapText="1"/>
      <protection locked="0"/>
    </xf>
    <xf numFmtId="3" fontId="39" fillId="40" borderId="110" xfId="0" applyNumberFormat="1" applyFont="1" applyFill="1" applyBorder="1" applyAlignment="1" applyProtection="1">
      <alignment horizontal="center" vertical="center" shrinkToFit="1"/>
      <protection locked="0"/>
    </xf>
    <xf numFmtId="3" fontId="40" fillId="40" borderId="110" xfId="0" applyNumberFormat="1" applyFont="1" applyFill="1" applyBorder="1" applyAlignment="1" applyProtection="1">
      <alignment horizontal="center" vertical="center"/>
      <protection locked="0"/>
    </xf>
    <xf numFmtId="3" fontId="40" fillId="40" borderId="44" xfId="0" applyNumberFormat="1" applyFont="1" applyFill="1" applyBorder="1" applyAlignment="1" applyProtection="1">
      <alignment horizontal="center" vertical="center"/>
      <protection locked="0"/>
    </xf>
    <xf numFmtId="3" fontId="40" fillId="40" borderId="91" xfId="0" applyNumberFormat="1" applyFont="1" applyFill="1" applyBorder="1" applyAlignment="1" applyProtection="1">
      <alignment horizontal="center" vertical="center"/>
      <protection locked="0"/>
    </xf>
    <xf numFmtId="3" fontId="40" fillId="40" borderId="53" xfId="0" applyNumberFormat="1" applyFont="1" applyFill="1" applyBorder="1" applyAlignment="1" applyProtection="1">
      <alignment horizontal="center" vertical="center"/>
      <protection locked="0"/>
    </xf>
    <xf numFmtId="0" fontId="50" fillId="0" borderId="38" xfId="0" applyFont="1" applyBorder="1" applyAlignment="1" applyProtection="1">
      <alignment vertical="center"/>
      <protection hidden="1"/>
    </xf>
    <xf numFmtId="0" fontId="32" fillId="0" borderId="57" xfId="0" quotePrefix="1" applyFont="1" applyBorder="1" applyAlignment="1" applyProtection="1">
      <alignment vertical="center" shrinkToFit="1"/>
      <protection locked="0" hidden="1"/>
    </xf>
    <xf numFmtId="0" fontId="32" fillId="0" borderId="57" xfId="0" applyFont="1" applyBorder="1" applyAlignment="1" applyProtection="1">
      <alignment vertical="center" shrinkToFit="1"/>
      <protection locked="0" hidden="1"/>
    </xf>
    <xf numFmtId="0" fontId="56" fillId="0" borderId="25" xfId="0" applyFont="1" applyBorder="1" applyAlignment="1" applyProtection="1">
      <alignment vertical="center"/>
      <protection hidden="1"/>
    </xf>
    <xf numFmtId="0" fontId="27" fillId="0" borderId="44" xfId="0" applyFont="1" applyBorder="1" applyAlignment="1" applyProtection="1">
      <alignment horizontal="left" vertical="center" indent="2"/>
      <protection hidden="1"/>
    </xf>
    <xf numFmtId="0" fontId="27" fillId="0" borderId="53" xfId="0" applyFont="1" applyBorder="1" applyAlignment="1" applyProtection="1">
      <alignment horizontal="left" vertical="center" indent="2"/>
      <protection hidden="1"/>
    </xf>
    <xf numFmtId="0" fontId="34" fillId="0" borderId="90" xfId="0" applyFont="1" applyBorder="1" applyAlignment="1" applyProtection="1">
      <alignment horizontal="left" vertical="center" indent="2"/>
      <protection hidden="1"/>
    </xf>
    <xf numFmtId="0" fontId="27" fillId="0" borderId="90" xfId="0" applyFont="1" applyBorder="1" applyAlignment="1" applyProtection="1">
      <alignment horizontal="left" vertical="center" indent="2"/>
      <protection hidden="1"/>
    </xf>
    <xf numFmtId="0" fontId="27" fillId="0" borderId="84" xfId="0" applyFont="1" applyBorder="1" applyAlignment="1" applyProtection="1">
      <alignment horizontal="left" vertical="center" indent="2"/>
      <protection hidden="1"/>
    </xf>
    <xf numFmtId="0" fontId="38" fillId="0" borderId="56" xfId="0" applyFont="1" applyBorder="1" applyAlignment="1" applyProtection="1">
      <alignment horizontal="left" vertical="center" indent="2"/>
      <protection hidden="1"/>
    </xf>
    <xf numFmtId="0" fontId="38" fillId="0" borderId="109" xfId="0" applyFont="1" applyBorder="1" applyAlignment="1" applyProtection="1">
      <alignment horizontal="left" vertical="center" indent="2"/>
      <protection hidden="1"/>
    </xf>
    <xf numFmtId="0" fontId="38" fillId="0" borderId="92" xfId="0" applyFont="1" applyBorder="1" applyAlignment="1" applyProtection="1">
      <alignment horizontal="left" vertical="center" indent="2"/>
      <protection hidden="1"/>
    </xf>
    <xf numFmtId="0" fontId="38" fillId="0" borderId="11" xfId="0" applyFont="1" applyBorder="1" applyAlignment="1" applyProtection="1">
      <alignment horizontal="left" vertical="center" indent="2"/>
      <protection hidden="1"/>
    </xf>
    <xf numFmtId="0" fontId="38" fillId="0" borderId="25" xfId="0" applyFont="1" applyBorder="1" applyAlignment="1" applyProtection="1">
      <alignment horizontal="left" vertical="center" indent="2"/>
      <protection hidden="1"/>
    </xf>
    <xf numFmtId="0" fontId="38" fillId="0" borderId="0" xfId="0" applyFont="1" applyAlignment="1" applyProtection="1">
      <alignment horizontal="left" vertical="center" indent="1"/>
      <protection hidden="1"/>
    </xf>
    <xf numFmtId="0" fontId="38" fillId="0" borderId="56" xfId="0" applyFont="1" applyBorder="1" applyAlignment="1" applyProtection="1">
      <alignment horizontal="left" vertical="center" indent="1"/>
      <protection hidden="1"/>
    </xf>
    <xf numFmtId="0" fontId="38" fillId="0" borderId="23" xfId="0" applyFont="1" applyBorder="1" applyAlignment="1" applyProtection="1">
      <alignment horizontal="left" vertical="center" indent="1"/>
      <protection hidden="1"/>
    </xf>
    <xf numFmtId="0" fontId="38" fillId="0" borderId="19" xfId="0" applyFont="1" applyBorder="1" applyAlignment="1" applyProtection="1">
      <alignment horizontal="left" vertical="center" indent="1"/>
      <protection hidden="1"/>
    </xf>
    <xf numFmtId="0" fontId="38" fillId="0" borderId="25" xfId="0" applyFont="1" applyBorder="1" applyAlignment="1" applyProtection="1">
      <alignment horizontal="left" vertical="center" indent="1"/>
      <protection hidden="1"/>
    </xf>
    <xf numFmtId="0" fontId="38" fillId="0" borderId="18" xfId="0" applyFont="1" applyBorder="1" applyAlignment="1" applyProtection="1">
      <alignment horizontal="left" vertical="center" indent="2"/>
      <protection hidden="1"/>
    </xf>
    <xf numFmtId="0" fontId="38" fillId="0" borderId="146" xfId="0" applyFont="1" applyBorder="1" applyAlignment="1" applyProtection="1">
      <alignment horizontal="left" vertical="center" indent="2"/>
      <protection hidden="1"/>
    </xf>
    <xf numFmtId="0" fontId="38" fillId="0" borderId="118" xfId="0" applyFont="1" applyBorder="1" applyAlignment="1" applyProtection="1">
      <alignment horizontal="left" vertical="center" indent="2"/>
      <protection hidden="1"/>
    </xf>
    <xf numFmtId="0" fontId="38" fillId="0" borderId="104" xfId="0" applyFont="1" applyBorder="1" applyAlignment="1" applyProtection="1">
      <alignment horizontal="left" vertical="center" indent="2"/>
      <protection hidden="1"/>
    </xf>
    <xf numFmtId="0" fontId="38" fillId="0" borderId="151" xfId="0" applyFont="1" applyBorder="1" applyAlignment="1" applyProtection="1">
      <alignment horizontal="left" vertical="center" indent="2"/>
      <protection hidden="1"/>
    </xf>
    <xf numFmtId="0" fontId="38" fillId="0" borderId="116" xfId="0" applyFont="1" applyBorder="1" applyAlignment="1" applyProtection="1">
      <alignment horizontal="left" vertical="center" indent="2"/>
      <protection hidden="1"/>
    </xf>
    <xf numFmtId="0" fontId="28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75" fillId="35" borderId="164" xfId="0" applyFont="1" applyFill="1" applyBorder="1" applyAlignment="1" applyProtection="1">
      <alignment horizontal="center" vertical="center" wrapText="1" shrinkToFit="1"/>
      <protection hidden="1"/>
    </xf>
    <xf numFmtId="0" fontId="75" fillId="35" borderId="165" xfId="0" applyFont="1" applyFill="1" applyBorder="1" applyAlignment="1" applyProtection="1">
      <alignment horizontal="center" vertical="center" wrapText="1" shrinkToFit="1"/>
      <protection hidden="1"/>
    </xf>
    <xf numFmtId="0" fontId="72" fillId="0" borderId="33" xfId="0" applyFont="1" applyBorder="1" applyAlignment="1" applyProtection="1">
      <alignment horizontal="left" vertical="center" wrapText="1"/>
      <protection hidden="1"/>
    </xf>
    <xf numFmtId="0" fontId="72" fillId="0" borderId="0" xfId="0" applyFont="1" applyAlignment="1" applyProtection="1">
      <alignment horizontal="left" vertical="center" wrapText="1"/>
      <protection hidden="1"/>
    </xf>
    <xf numFmtId="0" fontId="34" fillId="40" borderId="32" xfId="0" applyFont="1" applyFill="1" applyBorder="1" applyAlignment="1" applyProtection="1">
      <alignment horizontal="left" vertical="top" wrapText="1"/>
      <protection locked="0"/>
    </xf>
    <xf numFmtId="0" fontId="34" fillId="40" borderId="33" xfId="0" applyFont="1" applyFill="1" applyBorder="1" applyAlignment="1" applyProtection="1">
      <alignment horizontal="left" vertical="top" wrapText="1"/>
      <protection locked="0"/>
    </xf>
    <xf numFmtId="0" fontId="34" fillId="40" borderId="34" xfId="0" applyFont="1" applyFill="1" applyBorder="1" applyAlignment="1" applyProtection="1">
      <alignment horizontal="left" vertical="top" wrapText="1"/>
      <protection locked="0"/>
    </xf>
    <xf numFmtId="0" fontId="34" fillId="40" borderId="35" xfId="0" applyFont="1" applyFill="1" applyBorder="1" applyAlignment="1" applyProtection="1">
      <alignment horizontal="left" vertical="top" wrapText="1"/>
      <protection locked="0"/>
    </xf>
    <xf numFmtId="0" fontId="34" fillId="40" borderId="0" xfId="0" applyFont="1" applyFill="1" applyAlignment="1" applyProtection="1">
      <alignment horizontal="left" vertical="top" wrapText="1"/>
      <protection locked="0"/>
    </xf>
    <xf numFmtId="0" fontId="34" fillId="40" borderId="36" xfId="0" applyFont="1" applyFill="1" applyBorder="1" applyAlignment="1" applyProtection="1">
      <alignment horizontal="left" vertical="top" wrapText="1"/>
      <protection locked="0"/>
    </xf>
    <xf numFmtId="0" fontId="34" fillId="40" borderId="37" xfId="0" applyFont="1" applyFill="1" applyBorder="1" applyAlignment="1" applyProtection="1">
      <alignment horizontal="left" vertical="top" wrapText="1"/>
      <protection locked="0"/>
    </xf>
    <xf numFmtId="0" fontId="34" fillId="40" borderId="38" xfId="0" applyFont="1" applyFill="1" applyBorder="1" applyAlignment="1" applyProtection="1">
      <alignment horizontal="left" vertical="top" wrapText="1"/>
      <protection locked="0"/>
    </xf>
    <xf numFmtId="0" fontId="34" fillId="40" borderId="39" xfId="0" applyFont="1" applyFill="1" applyBorder="1" applyAlignment="1" applyProtection="1">
      <alignment horizontal="left" vertical="top" wrapText="1"/>
      <protection locked="0"/>
    </xf>
    <xf numFmtId="0" fontId="88" fillId="0" borderId="138" xfId="0" applyFont="1" applyBorder="1" applyAlignment="1" applyProtection="1">
      <alignment horizontal="center" vertical="center" wrapText="1"/>
      <protection hidden="1"/>
    </xf>
    <xf numFmtId="0" fontId="88" fillId="0" borderId="142" xfId="0" applyFont="1" applyBorder="1" applyAlignment="1" applyProtection="1">
      <alignment horizontal="center" vertical="center" wrapText="1"/>
      <protection hidden="1"/>
    </xf>
    <xf numFmtId="0" fontId="56" fillId="0" borderId="134" xfId="0" applyFont="1" applyBorder="1" applyAlignment="1" applyProtection="1">
      <alignment horizontal="center" vertical="center"/>
      <protection hidden="1"/>
    </xf>
    <xf numFmtId="0" fontId="56" fillId="0" borderId="16" xfId="0" applyFont="1" applyBorder="1" applyAlignment="1" applyProtection="1">
      <alignment horizontal="center" vertical="center"/>
      <protection hidden="1"/>
    </xf>
    <xf numFmtId="0" fontId="56" fillId="0" borderId="29" xfId="0" applyFont="1" applyBorder="1" applyAlignment="1" applyProtection="1">
      <alignment horizontal="center" vertical="center"/>
      <protection hidden="1"/>
    </xf>
    <xf numFmtId="0" fontId="55" fillId="0" borderId="25" xfId="0" applyFont="1" applyBorder="1" applyAlignment="1" applyProtection="1">
      <alignment horizontal="left" vertical="center" wrapText="1"/>
      <protection hidden="1"/>
    </xf>
    <xf numFmtId="0" fontId="38" fillId="0" borderId="30" xfId="0" applyFont="1" applyBorder="1" applyAlignment="1" applyProtection="1">
      <alignment horizontal="center" vertical="center" wrapText="1"/>
      <protection hidden="1"/>
    </xf>
    <xf numFmtId="0" fontId="38" fillId="0" borderId="29" xfId="0" applyFont="1" applyBorder="1" applyAlignment="1" applyProtection="1">
      <alignment horizontal="center" vertical="center" wrapText="1"/>
      <protection hidden="1"/>
    </xf>
    <xf numFmtId="0" fontId="51" fillId="0" borderId="4" xfId="0" applyFont="1" applyBorder="1" applyAlignment="1" applyProtection="1">
      <alignment horizontal="left" vertical="center" wrapText="1"/>
      <protection hidden="1"/>
    </xf>
    <xf numFmtId="0" fontId="51" fillId="0" borderId="25" xfId="0" applyFont="1" applyBorder="1" applyAlignment="1" applyProtection="1">
      <alignment horizontal="left" vertical="center" wrapText="1"/>
      <protection hidden="1"/>
    </xf>
    <xf numFmtId="0" fontId="51" fillId="0" borderId="13" xfId="0" applyFont="1" applyBorder="1" applyAlignment="1" applyProtection="1">
      <alignment horizontal="center" vertical="center"/>
      <protection hidden="1"/>
    </xf>
    <xf numFmtId="0" fontId="51" fillId="0" borderId="14" xfId="0" applyFont="1" applyBorder="1" applyAlignment="1" applyProtection="1">
      <alignment horizontal="center" vertical="center"/>
      <protection hidden="1"/>
    </xf>
    <xf numFmtId="0" fontId="51" fillId="0" borderId="145" xfId="0" applyFont="1" applyBorder="1" applyAlignment="1" applyProtection="1">
      <alignment horizontal="center" vertical="center" wrapText="1"/>
      <protection hidden="1"/>
    </xf>
    <xf numFmtId="0" fontId="51" fillId="0" borderId="10" xfId="0" applyFont="1" applyBorder="1" applyAlignment="1" applyProtection="1">
      <alignment horizontal="center" vertical="center" wrapText="1"/>
      <protection hidden="1"/>
    </xf>
    <xf numFmtId="0" fontId="67" fillId="0" borderId="4" xfId="0" applyFont="1" applyBorder="1" applyAlignment="1" applyProtection="1">
      <alignment horizontal="center" vertical="top" wrapText="1"/>
      <protection hidden="1"/>
    </xf>
    <xf numFmtId="0" fontId="67" fillId="0" borderId="38" xfId="0" applyFont="1" applyBorder="1" applyAlignment="1" applyProtection="1">
      <alignment horizontal="center" vertical="top" wrapText="1"/>
      <protection hidden="1"/>
    </xf>
    <xf numFmtId="0" fontId="50" fillId="0" borderId="4" xfId="0" applyFont="1" applyBorder="1" applyAlignment="1" applyProtection="1">
      <alignment horizontal="center" vertical="top" wrapText="1"/>
      <protection hidden="1"/>
    </xf>
    <xf numFmtId="0" fontId="51" fillId="0" borderId="26" xfId="0" applyFont="1" applyBorder="1" applyAlignment="1" applyProtection="1">
      <alignment horizontal="center" vertical="center" wrapText="1"/>
      <protection hidden="1"/>
    </xf>
    <xf numFmtId="0" fontId="51" fillId="0" borderId="8" xfId="0" applyFont="1" applyBorder="1" applyAlignment="1" applyProtection="1">
      <alignment horizontal="center" vertical="center" wrapText="1"/>
      <protection hidden="1"/>
    </xf>
    <xf numFmtId="0" fontId="51" fillId="0" borderId="68" xfId="0" applyFont="1" applyBorder="1" applyAlignment="1" applyProtection="1">
      <alignment horizontal="center" vertical="center" wrapText="1"/>
      <protection hidden="1"/>
    </xf>
    <xf numFmtId="0" fontId="51" fillId="0" borderId="69" xfId="0" applyFont="1" applyBorder="1" applyAlignment="1" applyProtection="1">
      <alignment horizontal="center" vertical="center" wrapText="1"/>
      <protection hidden="1"/>
    </xf>
    <xf numFmtId="0" fontId="51" fillId="0" borderId="1" xfId="0" applyFont="1" applyBorder="1" applyAlignment="1" applyProtection="1">
      <alignment horizontal="left" vertical="center" wrapText="1"/>
      <protection hidden="1"/>
    </xf>
    <xf numFmtId="0" fontId="51" fillId="0" borderId="18" xfId="0" applyFont="1" applyBorder="1" applyAlignment="1" applyProtection="1">
      <alignment horizontal="left" vertical="center" wrapText="1"/>
      <protection hidden="1"/>
    </xf>
    <xf numFmtId="0" fontId="51" fillId="0" borderId="2" xfId="0" applyFont="1" applyBorder="1" applyAlignment="1" applyProtection="1">
      <alignment horizontal="left" vertical="center" wrapText="1"/>
      <protection hidden="1"/>
    </xf>
    <xf numFmtId="0" fontId="51" fillId="0" borderId="6" xfId="0" applyFont="1" applyBorder="1" applyAlignment="1" applyProtection="1">
      <alignment horizontal="center" vertical="center" wrapText="1"/>
      <protection hidden="1"/>
    </xf>
    <xf numFmtId="0" fontId="51" fillId="0" borderId="4" xfId="0" applyFont="1" applyBorder="1" applyAlignment="1" applyProtection="1">
      <alignment horizontal="center" vertical="center" wrapText="1"/>
      <protection hidden="1"/>
    </xf>
    <xf numFmtId="0" fontId="51" fillId="0" borderId="31" xfId="0" applyFont="1" applyBorder="1" applyAlignment="1" applyProtection="1">
      <alignment horizontal="center" vertical="center" wrapText="1"/>
      <protection hidden="1"/>
    </xf>
    <xf numFmtId="0" fontId="51" fillId="0" borderId="7" xfId="0" applyFont="1" applyBorder="1" applyAlignment="1" applyProtection="1">
      <alignment horizontal="center" vertical="center" wrapText="1"/>
      <protection hidden="1"/>
    </xf>
    <xf numFmtId="0" fontId="51" fillId="0" borderId="27" xfId="0" applyFont="1" applyBorder="1" applyAlignment="1" applyProtection="1">
      <alignment horizontal="center" vertical="center" wrapText="1"/>
      <protection hidden="1"/>
    </xf>
    <xf numFmtId="0" fontId="50" fillId="0" borderId="0" xfId="0" applyFont="1" applyAlignment="1" applyProtection="1">
      <alignment horizontal="left" vertical="center" wrapText="1" indent="1"/>
      <protection hidden="1"/>
    </xf>
    <xf numFmtId="0" fontId="34" fillId="41" borderId="32" xfId="0" applyFont="1" applyFill="1" applyBorder="1" applyAlignment="1" applyProtection="1">
      <alignment horizontal="left" vertical="top" wrapText="1"/>
      <protection locked="0"/>
    </xf>
    <xf numFmtId="0" fontId="34" fillId="34" borderId="33" xfId="0" applyFont="1" applyFill="1" applyBorder="1" applyAlignment="1" applyProtection="1">
      <alignment horizontal="left" vertical="top" wrapText="1"/>
      <protection locked="0"/>
    </xf>
    <xf numFmtId="0" fontId="34" fillId="34" borderId="34" xfId="0" applyFont="1" applyFill="1" applyBorder="1" applyAlignment="1" applyProtection="1">
      <alignment horizontal="left" vertical="top" wrapText="1"/>
      <protection locked="0"/>
    </xf>
    <xf numFmtId="0" fontId="34" fillId="34" borderId="35" xfId="0" applyFont="1" applyFill="1" applyBorder="1" applyAlignment="1" applyProtection="1">
      <alignment horizontal="left" vertical="top" wrapText="1"/>
      <protection locked="0"/>
    </xf>
    <xf numFmtId="0" fontId="34" fillId="34" borderId="0" xfId="0" applyFont="1" applyFill="1" applyAlignment="1" applyProtection="1">
      <alignment horizontal="left" vertical="top" wrapText="1"/>
      <protection locked="0"/>
    </xf>
    <xf numFmtId="0" fontId="34" fillId="34" borderId="36" xfId="0" applyFont="1" applyFill="1" applyBorder="1" applyAlignment="1" applyProtection="1">
      <alignment horizontal="left" vertical="top" wrapText="1"/>
      <protection locked="0"/>
    </xf>
    <xf numFmtId="0" fontId="34" fillId="34" borderId="37" xfId="0" applyFont="1" applyFill="1" applyBorder="1" applyAlignment="1" applyProtection="1">
      <alignment horizontal="left" vertical="top" wrapText="1"/>
      <protection locked="0"/>
    </xf>
    <xf numFmtId="0" fontId="34" fillId="34" borderId="38" xfId="0" applyFont="1" applyFill="1" applyBorder="1" applyAlignment="1" applyProtection="1">
      <alignment horizontal="left" vertical="top" wrapText="1"/>
      <protection locked="0"/>
    </xf>
    <xf numFmtId="0" fontId="34" fillId="34" borderId="39" xfId="0" applyFont="1" applyFill="1" applyBorder="1" applyAlignment="1" applyProtection="1">
      <alignment horizontal="left" vertical="top" wrapText="1"/>
      <protection locked="0"/>
    </xf>
    <xf numFmtId="0" fontId="56" fillId="0" borderId="14" xfId="0" applyFont="1" applyBorder="1" applyAlignment="1" applyProtection="1">
      <alignment horizontal="right" vertical="center" wrapText="1"/>
      <protection hidden="1"/>
    </xf>
    <xf numFmtId="0" fontId="56" fillId="0" borderId="171" xfId="0" applyFont="1" applyBorder="1" applyAlignment="1" applyProtection="1">
      <alignment horizontal="right" vertical="center" wrapText="1"/>
      <protection hidden="1"/>
    </xf>
    <xf numFmtId="0" fontId="50" fillId="0" borderId="0" xfId="0" applyFont="1" applyAlignment="1" applyProtection="1">
      <alignment horizontal="left" vertical="top" wrapText="1" indent="1"/>
      <protection hidden="1"/>
    </xf>
    <xf numFmtId="0" fontId="69" fillId="0" borderId="0" xfId="0" applyFont="1" applyAlignment="1" applyProtection="1">
      <alignment horizontal="center" vertical="center" wrapText="1"/>
      <protection hidden="1"/>
    </xf>
    <xf numFmtId="0" fontId="51" fillId="0" borderId="13" xfId="0" applyFont="1" applyBorder="1" applyAlignment="1" applyProtection="1">
      <alignment horizontal="center" vertical="center" wrapText="1"/>
      <protection hidden="1"/>
    </xf>
    <xf numFmtId="0" fontId="51" fillId="0" borderId="14" xfId="0" applyFont="1" applyBorder="1" applyAlignment="1" applyProtection="1">
      <alignment horizontal="center" vertical="center" wrapText="1"/>
      <protection hidden="1"/>
    </xf>
    <xf numFmtId="0" fontId="51" fillId="0" borderId="119" xfId="0" applyFont="1" applyBorder="1" applyAlignment="1" applyProtection="1">
      <alignment horizontal="center" vertical="center" wrapText="1"/>
      <protection hidden="1"/>
    </xf>
    <xf numFmtId="0" fontId="51" fillId="0" borderId="120" xfId="0" applyFont="1" applyBorder="1" applyAlignment="1" applyProtection="1">
      <alignment horizontal="center" vertical="center" wrapText="1"/>
      <protection hidden="1"/>
    </xf>
    <xf numFmtId="0" fontId="56" fillId="0" borderId="144" xfId="0" applyFont="1" applyBorder="1" applyAlignment="1" applyProtection="1">
      <alignment horizontal="center" vertical="center"/>
      <protection hidden="1"/>
    </xf>
    <xf numFmtId="0" fontId="56" fillId="0" borderId="5" xfId="0" applyFont="1" applyBorder="1" applyAlignment="1" applyProtection="1">
      <alignment horizontal="center" vertical="center"/>
      <protection hidden="1"/>
    </xf>
    <xf numFmtId="0" fontId="60" fillId="0" borderId="4" xfId="0" applyFont="1" applyBorder="1" applyAlignment="1" applyProtection="1">
      <alignment horizontal="center" vertical="center" wrapText="1"/>
      <protection hidden="1"/>
    </xf>
    <xf numFmtId="0" fontId="60" fillId="0" borderId="0" xfId="0" applyFont="1" applyAlignment="1" applyProtection="1">
      <alignment horizontal="center" vertical="center" wrapText="1"/>
      <protection hidden="1"/>
    </xf>
    <xf numFmtId="0" fontId="67" fillId="0" borderId="0" xfId="0" applyFont="1" applyAlignment="1" applyProtection="1">
      <alignment horizontal="left" vertical="center" wrapText="1" indent="1"/>
      <protection hidden="1"/>
    </xf>
    <xf numFmtId="0" fontId="64" fillId="0" borderId="0" xfId="0" applyFont="1" applyAlignment="1" applyProtection="1">
      <alignment horizontal="left" vertical="center" wrapText="1" indent="1"/>
      <protection hidden="1"/>
    </xf>
    <xf numFmtId="0" fontId="56" fillId="0" borderId="134" xfId="0" applyFont="1" applyBorder="1" applyAlignment="1" applyProtection="1">
      <alignment horizontal="center" vertical="center" wrapText="1"/>
      <protection hidden="1"/>
    </xf>
    <xf numFmtId="0" fontId="56" fillId="0" borderId="15" xfId="0" applyFont="1" applyBorder="1" applyAlignment="1" applyProtection="1">
      <alignment horizontal="center" vertical="center" wrapText="1"/>
      <protection hidden="1"/>
    </xf>
    <xf numFmtId="0" fontId="56" fillId="0" borderId="26" xfId="0" applyFont="1" applyBorder="1" applyAlignment="1" applyProtection="1">
      <alignment horizontal="center" vertical="center" wrapText="1"/>
      <protection hidden="1"/>
    </xf>
    <xf numFmtId="0" fontId="56" fillId="0" borderId="8" xfId="0" applyFont="1" applyBorder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left" vertical="top" wrapText="1"/>
      <protection hidden="1"/>
    </xf>
    <xf numFmtId="0" fontId="49" fillId="0" borderId="0" xfId="0" applyFont="1" applyAlignment="1" applyProtection="1">
      <alignment horizontal="center" vertical="center" wrapText="1"/>
      <protection hidden="1"/>
    </xf>
    <xf numFmtId="0" fontId="58" fillId="0" borderId="0" xfId="0" applyFont="1" applyAlignment="1" applyProtection="1">
      <alignment horizontal="left" vertical="top" wrapText="1"/>
      <protection hidden="1"/>
    </xf>
    <xf numFmtId="0" fontId="27" fillId="40" borderId="32" xfId="0" applyFont="1" applyFill="1" applyBorder="1" applyAlignment="1" applyProtection="1">
      <alignment horizontal="left" vertical="top" wrapText="1"/>
      <protection locked="0"/>
    </xf>
    <xf numFmtId="0" fontId="27" fillId="40" borderId="33" xfId="0" applyFont="1" applyFill="1" applyBorder="1" applyAlignment="1" applyProtection="1">
      <alignment horizontal="left" vertical="top" wrapText="1"/>
      <protection locked="0"/>
    </xf>
    <xf numFmtId="0" fontId="27" fillId="40" borderId="34" xfId="0" applyFont="1" applyFill="1" applyBorder="1" applyAlignment="1" applyProtection="1">
      <alignment horizontal="left" vertical="top" wrapText="1"/>
      <protection locked="0"/>
    </xf>
    <xf numFmtId="0" fontId="27" fillId="40" borderId="35" xfId="0" applyFont="1" applyFill="1" applyBorder="1" applyAlignment="1" applyProtection="1">
      <alignment horizontal="left" vertical="top" wrapText="1"/>
      <protection locked="0"/>
    </xf>
    <xf numFmtId="0" fontId="27" fillId="40" borderId="0" xfId="0" applyFont="1" applyFill="1" applyAlignment="1" applyProtection="1">
      <alignment horizontal="left" vertical="top" wrapText="1"/>
      <protection locked="0"/>
    </xf>
    <xf numFmtId="0" fontId="27" fillId="40" borderId="36" xfId="0" applyFont="1" applyFill="1" applyBorder="1" applyAlignment="1" applyProtection="1">
      <alignment horizontal="left" vertical="top" wrapText="1"/>
      <protection locked="0"/>
    </xf>
    <xf numFmtId="0" fontId="27" fillId="40" borderId="37" xfId="0" applyFont="1" applyFill="1" applyBorder="1" applyAlignment="1" applyProtection="1">
      <alignment horizontal="left" vertical="top" wrapText="1"/>
      <protection locked="0"/>
    </xf>
    <xf numFmtId="0" fontId="27" fillId="40" borderId="38" xfId="0" applyFont="1" applyFill="1" applyBorder="1" applyAlignment="1" applyProtection="1">
      <alignment horizontal="left" vertical="top" wrapText="1"/>
      <protection locked="0"/>
    </xf>
    <xf numFmtId="0" fontId="27" fillId="40" borderId="39" xfId="0" applyFont="1" applyFill="1" applyBorder="1" applyAlignment="1" applyProtection="1">
      <alignment horizontal="left" vertical="top" wrapText="1"/>
      <protection locked="0"/>
    </xf>
    <xf numFmtId="0" fontId="50" fillId="0" borderId="4" xfId="0" applyFont="1" applyBorder="1" applyAlignment="1" applyProtection="1">
      <alignment horizontal="center" vertical="center"/>
      <protection hidden="1"/>
    </xf>
    <xf numFmtId="0" fontId="50" fillId="0" borderId="38" xfId="0" applyFont="1" applyBorder="1" applyAlignment="1" applyProtection="1">
      <alignment horizontal="center" vertical="center"/>
      <protection hidden="1"/>
    </xf>
    <xf numFmtId="0" fontId="91" fillId="0" borderId="71" xfId="0" applyFont="1" applyBorder="1" applyAlignment="1" applyProtection="1">
      <alignment horizontal="left" vertical="center" wrapText="1" indent="1"/>
      <protection hidden="1"/>
    </xf>
    <xf numFmtId="0" fontId="91" fillId="0" borderId="75" xfId="0" applyFont="1" applyBorder="1" applyAlignment="1" applyProtection="1">
      <alignment horizontal="left" vertical="center" wrapText="1" indent="1"/>
      <protection hidden="1"/>
    </xf>
    <xf numFmtId="0" fontId="91" fillId="0" borderId="117" xfId="0" applyFont="1" applyBorder="1" applyAlignment="1" applyProtection="1">
      <alignment horizontal="left" vertical="center" wrapText="1" indent="1"/>
      <protection hidden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rmal 2" xfId="44" xr:uid="{C00B8BC5-F1F4-48AA-AF4F-65D01A271EC3}"/>
    <cellStyle name="Normal 3" xfId="45" xr:uid="{33CD4B60-12E4-45D6-844F-BE27B54541BF}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43" xr:uid="{00000000-0005-0000-0000-00002A000000}"/>
    <cellStyle name="Total" xfId="18" builtinId="25" customBuiltin="1"/>
  </cellStyles>
  <dxfs count="7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rgb="FFFF0000"/>
      </font>
    </dxf>
    <dxf>
      <font>
        <color theme="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vertical/>
        <horizontal/>
      </border>
    </dxf>
    <dxf>
      <font>
        <color rgb="FFFFFFCC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4892A936-F746-4E74-8DB7-F1195736057A}"/>
  </tableStyles>
  <colors>
    <mruColors>
      <color rgb="FF3366FF"/>
      <color rgb="FF0060A8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78A585-1E91-4224-B943-5EC047090919}" name="portada_F" displayName="portada_F" ref="D2:AN58" totalsRowShown="0" headerRowDxfId="74" dataDxfId="73">
  <autoFilter ref="D2:AN58" xr:uid="{E378A585-1E91-4224-B943-5EC047090919}"/>
  <sortState xmlns:xlrd2="http://schemas.microsoft.com/office/spreadsheetml/2017/richdata2" ref="D3:AN58">
    <sortCondition ref="G3:G58"/>
    <sortCondition ref="H3:H58"/>
  </sortState>
  <tableColumns count="37">
    <tableColumn id="58" xr3:uid="{2D20C443-4E72-4BD1-BD97-936E76BED3CA}" name="NCODINS" dataDxfId="72"/>
    <tableColumn id="59" xr3:uid="{1D67A91B-C16D-452A-BA3B-E1DBA2ADE24F}" name="COD_SABER" dataDxfId="71"/>
    <tableColumn id="1" xr3:uid="{A3B17E69-A724-4CFE-9BD5-4D9751D004FD}" name="CODINS" dataDxfId="70"/>
    <tableColumn id="2" xr3:uid="{B4089292-903F-4386-93A0-C1944FD13795}" name="CODIGO" dataDxfId="69"/>
    <tableColumn id="3" xr3:uid="{7D484CE5-9AE3-4E8D-838F-67449A99133A}" name="NOMBRE" dataDxfId="68"/>
    <tableColumn id="4" xr3:uid="{34FCD344-2CDB-4E27-B61F-8D6058BA7B81}" name="DIREG" dataDxfId="67"/>
    <tableColumn id="5" xr3:uid="{1DBC5C66-778E-40BE-A502-77271F530E48}" name="REGION" dataDxfId="66"/>
    <tableColumn id="6" xr3:uid="{A4E0F496-85FA-4A07-91E7-350218B7E863}" name="CIRCUITO" dataDxfId="65"/>
    <tableColumn id="7" xr3:uid="{8BC1BCC3-8441-4464-B1F0-AAAE60A9D041}" name="ORDEN" dataDxfId="64"/>
    <tableColumn id="8" xr3:uid="{4283E8B1-643B-4D9C-A967-2D809F5BCB46}" name="NIVEL" dataDxfId="63"/>
    <tableColumn id="9" xr3:uid="{73C589E0-1259-4D6F-B0B6-42073D8CEF30}" name="NIVEL-2" dataDxfId="62"/>
    <tableColumn id="10" xr3:uid="{C495CAA7-B11C-46E4-B651-A6A15ECFFB00}" name="RAMA2" dataDxfId="61"/>
    <tableColumn id="11" xr3:uid="{1B490D3E-0D58-4C6B-8D39-C8539BA1328C}" name="RAMA_4" dataDxfId="60"/>
    <tableColumn id="12" xr3:uid="{465BD1C3-9222-4729-B5EC-ED2C42934B89}" name="SECTOR" dataDxfId="59"/>
    <tableColumn id="13" xr3:uid="{EA02FFB8-94FC-4E37-9EA1-79B91EFECE49}" name="DEPENDENCIA" dataDxfId="58"/>
    <tableColumn id="14" xr3:uid="{4F315724-73C8-4D9F-8315-673A9F45C1A0}" name="ZONA" dataDxfId="57"/>
    <tableColumn id="15" xr3:uid="{5FF75BD2-386C-4C38-804D-FC76491FBF1F}" name="ZONA1" dataDxfId="56"/>
    <tableColumn id="16" xr3:uid="{F11872EE-5BEB-4C8F-8D5D-46716E52581C}" name="PRCADI" dataDxfId="55"/>
    <tableColumn id="17" xr3:uid="{5C399C4F-EC08-42F6-BF57-5BBDDAD98FC7}" name="PR" dataDxfId="54"/>
    <tableColumn id="18" xr3:uid="{D1D5B5F3-6AC9-461E-AF30-3508749205D8}" name="CAN" dataDxfId="53"/>
    <tableColumn id="19" xr3:uid="{07CAD06B-E26B-4C3B-B79F-F8D43DCD8086}" name="DIS" dataDxfId="52"/>
    <tableColumn id="20" xr3:uid="{A69DB311-8B89-45E1-9159-D98D0253D846}" name="UBICACION" dataDxfId="51"/>
    <tableColumn id="21" xr3:uid="{7FFE4861-1036-48ED-9581-DD331423DE74}" name="PROVINCIA" dataDxfId="50"/>
    <tableColumn id="22" xr3:uid="{1D75DF61-B8F6-476E-8D6D-6206BFCE6602}" name="CANTON" dataDxfId="49"/>
    <tableColumn id="23" xr3:uid="{2AC0AA45-83DE-4990-B6DB-0749108EA430}" name="DISTRITO" dataDxfId="48"/>
    <tableColumn id="24" xr3:uid="{7B8FF01F-BE12-46F0-9869-923BCB4791DF}" name="POBLADO" dataDxfId="47"/>
    <tableColumn id="25" xr3:uid="{7EB1853C-D638-4353-8258-E1E02986E12A}" name="NOM_MIDE" dataDxfId="46"/>
    <tableColumn id="26" xr3:uid="{B2EB0EED-A087-4507-8A15-C1E0C43EF3DB}" name="EXACTA" dataDxfId="45"/>
    <tableColumn id="27" xr3:uid="{A0579EB2-E338-4581-8653-4827A5B6BA15}" name="EMAIL" dataDxfId="44"/>
    <tableColumn id="28" xr3:uid="{E46BB557-60CB-4C5E-839E-43A4C5BB1BCD}" name="TELEFONO1" dataDxfId="43"/>
    <tableColumn id="29" xr3:uid="{A3DD229F-1587-4E4E-8185-02335D57383F}" name="TELEFONO2" dataDxfId="42"/>
    <tableColumn id="30" xr3:uid="{67E48194-F18B-402F-9887-D69CB0B21170}" name="DIRECTOR" dataDxfId="41"/>
    <tableColumn id="31" xr3:uid="{5B7A96A6-56FA-4CAF-85F5-1B6D2B4B87D4}" name="TELEFONO3" dataDxfId="40"/>
    <tableColumn id="32" xr3:uid="{1F8854BC-A264-4D9A-AF1C-372C4C9B342E}" name="SUPERVISOR" dataDxfId="39"/>
    <tableColumn id="33" xr3:uid="{A3521FA5-793F-4DD0-81BC-42DC9C21A8AD}" name="TELEFONO4" dataDxfId="38"/>
    <tableColumn id="41" xr3:uid="{71823BE8-C3E4-4A04-80E5-EF8A03D59725}" name="BI" dataDxfId="37"/>
    <tableColumn id="55" xr3:uid="{B6E9C508-855D-4D22-B7FF-A1A054BE6CEF}" name="BIT" dataDxf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E493"/>
  <sheetViews>
    <sheetView workbookViewId="0">
      <selection activeCell="C22" sqref="C22"/>
    </sheetView>
  </sheetViews>
  <sheetFormatPr baseColWidth="10" defaultColWidth="11.44140625" defaultRowHeight="12" x14ac:dyDescent="0.25"/>
  <cols>
    <col min="1" max="1" width="7.6640625" style="6" customWidth="1"/>
    <col min="2" max="2" width="38.6640625" style="6" customWidth="1"/>
    <col min="3" max="3" width="7.5546875" style="6" customWidth="1"/>
    <col min="4" max="4" width="50" style="6" bestFit="1" customWidth="1"/>
    <col min="5" max="5" width="11.44140625" style="6"/>
    <col min="6" max="16384" width="11.44140625" style="1"/>
  </cols>
  <sheetData>
    <row r="1" spans="1:5" ht="14.4" x14ac:dyDescent="0.3">
      <c r="A1" s="2" t="s">
        <v>81</v>
      </c>
      <c r="B1" s="3" t="s">
        <v>562</v>
      </c>
      <c r="C1" s="3"/>
      <c r="D1" s="3" t="s">
        <v>562</v>
      </c>
      <c r="E1" s="2" t="s">
        <v>81</v>
      </c>
    </row>
    <row r="2" spans="1:5" ht="13.8" x14ac:dyDescent="0.3">
      <c r="A2" s="4">
        <v>10101</v>
      </c>
      <c r="B2" s="4" t="s">
        <v>129</v>
      </c>
      <c r="C2" s="4"/>
      <c r="D2" s="4" t="s">
        <v>129</v>
      </c>
      <c r="E2" s="4">
        <v>10101</v>
      </c>
    </row>
    <row r="3" spans="1:5" ht="13.8" x14ac:dyDescent="0.3">
      <c r="A3" s="4">
        <v>10102</v>
      </c>
      <c r="B3" s="4" t="s">
        <v>130</v>
      </c>
      <c r="C3" s="4"/>
      <c r="D3" s="4" t="s">
        <v>130</v>
      </c>
      <c r="E3" s="4">
        <v>10102</v>
      </c>
    </row>
    <row r="4" spans="1:5" ht="13.8" x14ac:dyDescent="0.3">
      <c r="A4" s="4">
        <v>10103</v>
      </c>
      <c r="B4" s="4" t="s">
        <v>131</v>
      </c>
      <c r="C4" s="4"/>
      <c r="D4" s="4" t="s">
        <v>131</v>
      </c>
      <c r="E4" s="4">
        <v>10103</v>
      </c>
    </row>
    <row r="5" spans="1:5" ht="13.8" x14ac:dyDescent="0.3">
      <c r="A5" s="4">
        <v>10104</v>
      </c>
      <c r="B5" s="4" t="s">
        <v>132</v>
      </c>
      <c r="C5" s="4"/>
      <c r="D5" s="4" t="s">
        <v>132</v>
      </c>
      <c r="E5" s="4">
        <v>10104</v>
      </c>
    </row>
    <row r="6" spans="1:5" ht="13.8" x14ac:dyDescent="0.3">
      <c r="A6" s="4">
        <v>10105</v>
      </c>
      <c r="B6" s="4" t="s">
        <v>133</v>
      </c>
      <c r="C6" s="4"/>
      <c r="D6" s="4" t="s">
        <v>133</v>
      </c>
      <c r="E6" s="4">
        <v>10105</v>
      </c>
    </row>
    <row r="7" spans="1:5" ht="13.8" x14ac:dyDescent="0.3">
      <c r="A7" s="4">
        <v>10106</v>
      </c>
      <c r="B7" s="4" t="s">
        <v>134</v>
      </c>
      <c r="C7" s="4"/>
      <c r="D7" s="4" t="s">
        <v>134</v>
      </c>
      <c r="E7" s="4">
        <v>10106</v>
      </c>
    </row>
    <row r="8" spans="1:5" ht="13.8" x14ac:dyDescent="0.3">
      <c r="A8" s="4">
        <v>10107</v>
      </c>
      <c r="B8" s="4" t="s">
        <v>135</v>
      </c>
      <c r="C8" s="4"/>
      <c r="D8" s="4" t="s">
        <v>135</v>
      </c>
      <c r="E8" s="4">
        <v>10107</v>
      </c>
    </row>
    <row r="9" spans="1:5" ht="13.8" x14ac:dyDescent="0.3">
      <c r="A9" s="4">
        <v>10108</v>
      </c>
      <c r="B9" s="4" t="s">
        <v>136</v>
      </c>
      <c r="C9" s="4"/>
      <c r="D9" s="4" t="s">
        <v>136</v>
      </c>
      <c r="E9" s="4">
        <v>10108</v>
      </c>
    </row>
    <row r="10" spans="1:5" ht="13.8" x14ac:dyDescent="0.3">
      <c r="A10" s="4">
        <v>10109</v>
      </c>
      <c r="B10" s="4" t="s">
        <v>137</v>
      </c>
      <c r="C10" s="4"/>
      <c r="D10" s="4" t="s">
        <v>137</v>
      </c>
      <c r="E10" s="4">
        <v>10109</v>
      </c>
    </row>
    <row r="11" spans="1:5" ht="13.8" x14ac:dyDescent="0.3">
      <c r="A11" s="4">
        <v>10110</v>
      </c>
      <c r="B11" s="4" t="s">
        <v>138</v>
      </c>
      <c r="C11" s="4"/>
      <c r="D11" s="4" t="s">
        <v>138</v>
      </c>
      <c r="E11" s="4">
        <v>10110</v>
      </c>
    </row>
    <row r="12" spans="1:5" ht="13.8" x14ac:dyDescent="0.3">
      <c r="A12" s="4">
        <v>10111</v>
      </c>
      <c r="B12" s="4" t="s">
        <v>139</v>
      </c>
      <c r="C12" s="4"/>
      <c r="D12" s="4" t="s">
        <v>139</v>
      </c>
      <c r="E12" s="4">
        <v>10111</v>
      </c>
    </row>
    <row r="13" spans="1:5" ht="13.8" x14ac:dyDescent="0.3">
      <c r="A13" s="4">
        <v>10201</v>
      </c>
      <c r="B13" s="4" t="s">
        <v>140</v>
      </c>
      <c r="C13" s="4"/>
      <c r="D13" s="4" t="s">
        <v>140</v>
      </c>
      <c r="E13" s="4">
        <v>10201</v>
      </c>
    </row>
    <row r="14" spans="1:5" ht="13.8" x14ac:dyDescent="0.3">
      <c r="A14" s="4">
        <v>10202</v>
      </c>
      <c r="B14" s="4" t="s">
        <v>141</v>
      </c>
      <c r="C14" s="4"/>
      <c r="D14" s="4" t="s">
        <v>141</v>
      </c>
      <c r="E14" s="4">
        <v>10202</v>
      </c>
    </row>
    <row r="15" spans="1:5" ht="13.8" x14ac:dyDescent="0.3">
      <c r="A15" s="4">
        <v>10203</v>
      </c>
      <c r="B15" s="4" t="s">
        <v>142</v>
      </c>
      <c r="C15" s="4"/>
      <c r="D15" s="4" t="s">
        <v>142</v>
      </c>
      <c r="E15" s="4">
        <v>10203</v>
      </c>
    </row>
    <row r="16" spans="1:5" ht="13.8" x14ac:dyDescent="0.3">
      <c r="A16" s="4">
        <v>10301</v>
      </c>
      <c r="B16" s="4" t="s">
        <v>143</v>
      </c>
      <c r="C16" s="4"/>
      <c r="D16" s="4" t="s">
        <v>143</v>
      </c>
      <c r="E16" s="4">
        <v>10301</v>
      </c>
    </row>
    <row r="17" spans="1:5" ht="13.8" x14ac:dyDescent="0.3">
      <c r="A17" s="4">
        <v>10302</v>
      </c>
      <c r="B17" s="4" t="s">
        <v>144</v>
      </c>
      <c r="C17" s="4"/>
      <c r="D17" s="4" t="s">
        <v>144</v>
      </c>
      <c r="E17" s="4">
        <v>10302</v>
      </c>
    </row>
    <row r="18" spans="1:5" ht="13.8" x14ac:dyDescent="0.3">
      <c r="A18" s="4">
        <v>10303</v>
      </c>
      <c r="B18" s="4" t="s">
        <v>145</v>
      </c>
      <c r="C18" s="4"/>
      <c r="D18" s="4" t="s">
        <v>145</v>
      </c>
      <c r="E18" s="4">
        <v>10303</v>
      </c>
    </row>
    <row r="19" spans="1:5" ht="13.8" x14ac:dyDescent="0.3">
      <c r="A19" s="4">
        <v>10304</v>
      </c>
      <c r="B19" s="4" t="s">
        <v>146</v>
      </c>
      <c r="C19" s="4"/>
      <c r="D19" s="4" t="s">
        <v>146</v>
      </c>
      <c r="E19" s="4">
        <v>10304</v>
      </c>
    </row>
    <row r="20" spans="1:5" ht="13.8" x14ac:dyDescent="0.3">
      <c r="A20" s="4">
        <v>10305</v>
      </c>
      <c r="B20" s="4" t="s">
        <v>147</v>
      </c>
      <c r="C20" s="4"/>
      <c r="D20" s="4" t="s">
        <v>147</v>
      </c>
      <c r="E20" s="4">
        <v>10305</v>
      </c>
    </row>
    <row r="21" spans="1:5" ht="13.8" x14ac:dyDescent="0.3">
      <c r="A21" s="4">
        <v>10306</v>
      </c>
      <c r="B21" s="4" t="s">
        <v>148</v>
      </c>
      <c r="C21" s="4"/>
      <c r="D21" s="4" t="s">
        <v>148</v>
      </c>
      <c r="E21" s="4">
        <v>10306</v>
      </c>
    </row>
    <row r="22" spans="1:5" ht="13.8" x14ac:dyDescent="0.3">
      <c r="A22" s="4">
        <v>10307</v>
      </c>
      <c r="B22" s="4" t="s">
        <v>149</v>
      </c>
      <c r="C22" s="4"/>
      <c r="D22" s="4" t="s">
        <v>149</v>
      </c>
      <c r="E22" s="4">
        <v>10307</v>
      </c>
    </row>
    <row r="23" spans="1:5" ht="13.8" x14ac:dyDescent="0.3">
      <c r="A23" s="4">
        <v>10308</v>
      </c>
      <c r="B23" s="4" t="s">
        <v>150</v>
      </c>
      <c r="C23" s="4"/>
      <c r="D23" s="4" t="s">
        <v>150</v>
      </c>
      <c r="E23" s="4">
        <v>10308</v>
      </c>
    </row>
    <row r="24" spans="1:5" ht="13.8" x14ac:dyDescent="0.3">
      <c r="A24" s="4">
        <v>10309</v>
      </c>
      <c r="B24" s="4" t="s">
        <v>151</v>
      </c>
      <c r="C24" s="4"/>
      <c r="D24" s="4" t="s">
        <v>151</v>
      </c>
      <c r="E24" s="4">
        <v>10309</v>
      </c>
    </row>
    <row r="25" spans="1:5" ht="13.8" x14ac:dyDescent="0.3">
      <c r="A25" s="4">
        <v>10310</v>
      </c>
      <c r="B25" s="4" t="s">
        <v>152</v>
      </c>
      <c r="C25" s="4"/>
      <c r="D25" s="4" t="s">
        <v>152</v>
      </c>
      <c r="E25" s="4">
        <v>10310</v>
      </c>
    </row>
    <row r="26" spans="1:5" ht="13.8" x14ac:dyDescent="0.3">
      <c r="A26" s="4">
        <v>10311</v>
      </c>
      <c r="B26" s="4" t="s">
        <v>153</v>
      </c>
      <c r="C26" s="4"/>
      <c r="D26" s="4" t="s">
        <v>153</v>
      </c>
      <c r="E26" s="4">
        <v>10311</v>
      </c>
    </row>
    <row r="27" spans="1:5" ht="13.8" x14ac:dyDescent="0.3">
      <c r="A27" s="4">
        <v>10312</v>
      </c>
      <c r="B27" s="4" t="s">
        <v>154</v>
      </c>
      <c r="C27" s="4"/>
      <c r="D27" s="4" t="s">
        <v>154</v>
      </c>
      <c r="E27" s="4">
        <v>10312</v>
      </c>
    </row>
    <row r="28" spans="1:5" ht="13.8" x14ac:dyDescent="0.3">
      <c r="A28" s="4">
        <v>10313</v>
      </c>
      <c r="B28" s="4" t="s">
        <v>155</v>
      </c>
      <c r="C28" s="4"/>
      <c r="D28" s="4" t="s">
        <v>155</v>
      </c>
      <c r="E28" s="4">
        <v>10313</v>
      </c>
    </row>
    <row r="29" spans="1:5" ht="13.8" x14ac:dyDescent="0.3">
      <c r="A29" s="4">
        <v>10401</v>
      </c>
      <c r="B29" s="4" t="s">
        <v>156</v>
      </c>
      <c r="C29" s="4"/>
      <c r="D29" s="4" t="s">
        <v>156</v>
      </c>
      <c r="E29" s="4">
        <v>10401</v>
      </c>
    </row>
    <row r="30" spans="1:5" ht="13.8" x14ac:dyDescent="0.3">
      <c r="A30" s="4">
        <v>10402</v>
      </c>
      <c r="B30" s="4" t="s">
        <v>157</v>
      </c>
      <c r="C30" s="4"/>
      <c r="D30" s="4" t="s">
        <v>157</v>
      </c>
      <c r="E30" s="4">
        <v>10402</v>
      </c>
    </row>
    <row r="31" spans="1:5" ht="13.8" x14ac:dyDescent="0.3">
      <c r="A31" s="4">
        <v>10403</v>
      </c>
      <c r="B31" s="4" t="s">
        <v>158</v>
      </c>
      <c r="C31" s="4"/>
      <c r="D31" s="4" t="s">
        <v>158</v>
      </c>
      <c r="E31" s="4">
        <v>10403</v>
      </c>
    </row>
    <row r="32" spans="1:5" ht="13.8" x14ac:dyDescent="0.3">
      <c r="A32" s="4">
        <v>10404</v>
      </c>
      <c r="B32" s="4" t="s">
        <v>159</v>
      </c>
      <c r="C32" s="4"/>
      <c r="D32" s="4" t="s">
        <v>159</v>
      </c>
      <c r="E32" s="4">
        <v>10404</v>
      </c>
    </row>
    <row r="33" spans="1:5" ht="13.8" x14ac:dyDescent="0.3">
      <c r="A33" s="4">
        <v>10405</v>
      </c>
      <c r="B33" s="4" t="s">
        <v>160</v>
      </c>
      <c r="C33" s="4"/>
      <c r="D33" s="4" t="s">
        <v>160</v>
      </c>
      <c r="E33" s="4">
        <v>10405</v>
      </c>
    </row>
    <row r="34" spans="1:5" ht="13.8" x14ac:dyDescent="0.3">
      <c r="A34" s="4">
        <v>10406</v>
      </c>
      <c r="B34" s="4" t="s">
        <v>658</v>
      </c>
      <c r="C34" s="4"/>
      <c r="D34" s="4" t="s">
        <v>658</v>
      </c>
      <c r="E34" s="4">
        <v>10406</v>
      </c>
    </row>
    <row r="35" spans="1:5" ht="13.8" x14ac:dyDescent="0.3">
      <c r="A35" s="4">
        <v>10407</v>
      </c>
      <c r="B35" s="4" t="s">
        <v>161</v>
      </c>
      <c r="C35" s="4"/>
      <c r="D35" s="4" t="s">
        <v>161</v>
      </c>
      <c r="E35" s="4">
        <v>10407</v>
      </c>
    </row>
    <row r="36" spans="1:5" ht="13.8" x14ac:dyDescent="0.3">
      <c r="A36" s="4">
        <v>10408</v>
      </c>
      <c r="B36" s="4" t="s">
        <v>162</v>
      </c>
      <c r="C36" s="4"/>
      <c r="D36" s="4" t="s">
        <v>162</v>
      </c>
      <c r="E36" s="4">
        <v>10408</v>
      </c>
    </row>
    <row r="37" spans="1:5" ht="13.8" x14ac:dyDescent="0.3">
      <c r="A37" s="4">
        <v>10409</v>
      </c>
      <c r="B37" s="4" t="s">
        <v>163</v>
      </c>
      <c r="C37" s="4"/>
      <c r="D37" s="4" t="s">
        <v>163</v>
      </c>
      <c r="E37" s="4">
        <v>10409</v>
      </c>
    </row>
    <row r="38" spans="1:5" ht="13.8" x14ac:dyDescent="0.3">
      <c r="A38" s="4">
        <v>10501</v>
      </c>
      <c r="B38" s="4" t="s">
        <v>164</v>
      </c>
      <c r="C38" s="4"/>
      <c r="D38" s="4" t="s">
        <v>164</v>
      </c>
      <c r="E38" s="4">
        <v>10501</v>
      </c>
    </row>
    <row r="39" spans="1:5" ht="13.8" x14ac:dyDescent="0.3">
      <c r="A39" s="4">
        <v>10502</v>
      </c>
      <c r="B39" s="4" t="s">
        <v>165</v>
      </c>
      <c r="C39" s="4"/>
      <c r="D39" s="4" t="s">
        <v>165</v>
      </c>
      <c r="E39" s="4">
        <v>10502</v>
      </c>
    </row>
    <row r="40" spans="1:5" ht="13.8" x14ac:dyDescent="0.3">
      <c r="A40" s="4">
        <v>10503</v>
      </c>
      <c r="B40" s="4" t="s">
        <v>166</v>
      </c>
      <c r="C40" s="4"/>
      <c r="D40" s="4" t="s">
        <v>166</v>
      </c>
      <c r="E40" s="4">
        <v>10503</v>
      </c>
    </row>
    <row r="41" spans="1:5" ht="13.8" x14ac:dyDescent="0.3">
      <c r="A41" s="4">
        <v>10601</v>
      </c>
      <c r="B41" s="4" t="s">
        <v>167</v>
      </c>
      <c r="C41" s="4"/>
      <c r="D41" s="4" t="s">
        <v>167</v>
      </c>
      <c r="E41" s="4">
        <v>10601</v>
      </c>
    </row>
    <row r="42" spans="1:5" ht="13.8" x14ac:dyDescent="0.3">
      <c r="A42" s="4">
        <v>10602</v>
      </c>
      <c r="B42" s="4" t="s">
        <v>168</v>
      </c>
      <c r="C42" s="4"/>
      <c r="D42" s="4" t="s">
        <v>168</v>
      </c>
      <c r="E42" s="4">
        <v>10602</v>
      </c>
    </row>
    <row r="43" spans="1:5" ht="13.8" x14ac:dyDescent="0.3">
      <c r="A43" s="4">
        <v>10603</v>
      </c>
      <c r="B43" s="4" t="s">
        <v>169</v>
      </c>
      <c r="C43" s="4"/>
      <c r="D43" s="4" t="s">
        <v>169</v>
      </c>
      <c r="E43" s="4">
        <v>10603</v>
      </c>
    </row>
    <row r="44" spans="1:5" ht="13.8" x14ac:dyDescent="0.3">
      <c r="A44" s="4">
        <v>10604</v>
      </c>
      <c r="B44" s="4" t="s">
        <v>170</v>
      </c>
      <c r="C44" s="4"/>
      <c r="D44" s="4" t="s">
        <v>170</v>
      </c>
      <c r="E44" s="4">
        <v>10604</v>
      </c>
    </row>
    <row r="45" spans="1:5" ht="13.8" x14ac:dyDescent="0.3">
      <c r="A45" s="4">
        <v>10605</v>
      </c>
      <c r="B45" s="4" t="s">
        <v>171</v>
      </c>
      <c r="C45" s="4"/>
      <c r="D45" s="4" t="s">
        <v>171</v>
      </c>
      <c r="E45" s="4">
        <v>10605</v>
      </c>
    </row>
    <row r="46" spans="1:5" ht="13.8" x14ac:dyDescent="0.3">
      <c r="A46" s="4">
        <v>10606</v>
      </c>
      <c r="B46" s="4" t="s">
        <v>172</v>
      </c>
      <c r="C46" s="4"/>
      <c r="D46" s="4" t="s">
        <v>172</v>
      </c>
      <c r="E46" s="4">
        <v>10606</v>
      </c>
    </row>
    <row r="47" spans="1:5" ht="13.8" x14ac:dyDescent="0.3">
      <c r="A47" s="4">
        <v>10607</v>
      </c>
      <c r="B47" s="4" t="s">
        <v>173</v>
      </c>
      <c r="C47" s="4"/>
      <c r="D47" s="4" t="s">
        <v>173</v>
      </c>
      <c r="E47" s="4">
        <v>10607</v>
      </c>
    </row>
    <row r="48" spans="1:5" ht="13.8" x14ac:dyDescent="0.3">
      <c r="A48" s="4">
        <v>10701</v>
      </c>
      <c r="B48" s="4" t="s">
        <v>174</v>
      </c>
      <c r="C48" s="4"/>
      <c r="D48" s="4" t="s">
        <v>174</v>
      </c>
      <c r="E48" s="4">
        <v>10701</v>
      </c>
    </row>
    <row r="49" spans="1:5" ht="13.8" x14ac:dyDescent="0.3">
      <c r="A49" s="4">
        <v>10702</v>
      </c>
      <c r="B49" s="4" t="s">
        <v>175</v>
      </c>
      <c r="C49" s="4"/>
      <c r="D49" s="4" t="s">
        <v>175</v>
      </c>
      <c r="E49" s="4">
        <v>10702</v>
      </c>
    </row>
    <row r="50" spans="1:5" ht="13.8" x14ac:dyDescent="0.3">
      <c r="A50" s="4">
        <v>10703</v>
      </c>
      <c r="B50" s="4" t="s">
        <v>176</v>
      </c>
      <c r="C50" s="4"/>
      <c r="D50" s="4" t="s">
        <v>176</v>
      </c>
      <c r="E50" s="4">
        <v>10703</v>
      </c>
    </row>
    <row r="51" spans="1:5" ht="13.8" x14ac:dyDescent="0.3">
      <c r="A51" s="4">
        <v>10704</v>
      </c>
      <c r="B51" s="4" t="s">
        <v>591</v>
      </c>
      <c r="C51" s="4"/>
      <c r="D51" s="4" t="s">
        <v>591</v>
      </c>
      <c r="E51" s="4">
        <v>10704</v>
      </c>
    </row>
    <row r="52" spans="1:5" ht="13.8" x14ac:dyDescent="0.3">
      <c r="A52" s="4">
        <v>10705</v>
      </c>
      <c r="B52" s="4" t="s">
        <v>177</v>
      </c>
      <c r="C52" s="4"/>
      <c r="D52" s="4" t="s">
        <v>177</v>
      </c>
      <c r="E52" s="4">
        <v>10705</v>
      </c>
    </row>
    <row r="53" spans="1:5" ht="13.8" x14ac:dyDescent="0.3">
      <c r="A53" s="4">
        <v>10706</v>
      </c>
      <c r="B53" s="4" t="s">
        <v>178</v>
      </c>
      <c r="C53" s="4"/>
      <c r="D53" s="4" t="s">
        <v>178</v>
      </c>
      <c r="E53" s="4">
        <v>10706</v>
      </c>
    </row>
    <row r="54" spans="1:5" ht="13.8" x14ac:dyDescent="0.3">
      <c r="A54" s="4">
        <v>10707</v>
      </c>
      <c r="B54" s="4" t="s">
        <v>179</v>
      </c>
      <c r="C54" s="4"/>
      <c r="D54" s="4" t="s">
        <v>179</v>
      </c>
      <c r="E54" s="4">
        <v>10707</v>
      </c>
    </row>
    <row r="55" spans="1:5" ht="13.8" x14ac:dyDescent="0.3">
      <c r="A55" s="4">
        <v>10801</v>
      </c>
      <c r="B55" s="4" t="s">
        <v>180</v>
      </c>
      <c r="C55" s="4"/>
      <c r="D55" s="4" t="s">
        <v>180</v>
      </c>
      <c r="E55" s="4">
        <v>10801</v>
      </c>
    </row>
    <row r="56" spans="1:5" ht="13.8" x14ac:dyDescent="0.3">
      <c r="A56" s="4">
        <v>10802</v>
      </c>
      <c r="B56" s="4" t="s">
        <v>592</v>
      </c>
      <c r="C56" s="4"/>
      <c r="D56" s="4" t="s">
        <v>592</v>
      </c>
      <c r="E56" s="4">
        <v>10802</v>
      </c>
    </row>
    <row r="57" spans="1:5" ht="13.8" x14ac:dyDescent="0.3">
      <c r="A57" s="4">
        <v>10803</v>
      </c>
      <c r="B57" s="4" t="s">
        <v>181</v>
      </c>
      <c r="C57" s="4"/>
      <c r="D57" s="4" t="s">
        <v>181</v>
      </c>
      <c r="E57" s="4">
        <v>10803</v>
      </c>
    </row>
    <row r="58" spans="1:5" ht="13.8" x14ac:dyDescent="0.3">
      <c r="A58" s="4">
        <v>10804</v>
      </c>
      <c r="B58" s="4" t="s">
        <v>182</v>
      </c>
      <c r="C58" s="4"/>
      <c r="D58" s="4" t="s">
        <v>182</v>
      </c>
      <c r="E58" s="4">
        <v>10804</v>
      </c>
    </row>
    <row r="59" spans="1:5" ht="13.8" x14ac:dyDescent="0.3">
      <c r="A59" s="4">
        <v>10805</v>
      </c>
      <c r="B59" s="4" t="s">
        <v>183</v>
      </c>
      <c r="C59" s="4"/>
      <c r="D59" s="4" t="s">
        <v>183</v>
      </c>
      <c r="E59" s="4">
        <v>10805</v>
      </c>
    </row>
    <row r="60" spans="1:5" ht="13.8" x14ac:dyDescent="0.3">
      <c r="A60" s="4">
        <v>10806</v>
      </c>
      <c r="B60" s="4" t="s">
        <v>184</v>
      </c>
      <c r="C60" s="4"/>
      <c r="D60" s="4" t="s">
        <v>184</v>
      </c>
      <c r="E60" s="4">
        <v>10806</v>
      </c>
    </row>
    <row r="61" spans="1:5" ht="13.8" x14ac:dyDescent="0.3">
      <c r="A61" s="4">
        <v>10807</v>
      </c>
      <c r="B61" s="4" t="s">
        <v>185</v>
      </c>
      <c r="C61" s="4"/>
      <c r="D61" s="4" t="s">
        <v>185</v>
      </c>
      <c r="E61" s="4">
        <v>10807</v>
      </c>
    </row>
    <row r="62" spans="1:5" ht="13.8" x14ac:dyDescent="0.3">
      <c r="A62" s="4">
        <v>10901</v>
      </c>
      <c r="B62" s="4" t="s">
        <v>186</v>
      </c>
      <c r="C62" s="4"/>
      <c r="D62" s="4" t="s">
        <v>186</v>
      </c>
      <c r="E62" s="4">
        <v>10901</v>
      </c>
    </row>
    <row r="63" spans="1:5" ht="13.8" x14ac:dyDescent="0.3">
      <c r="A63" s="4">
        <v>10902</v>
      </c>
      <c r="B63" s="4" t="s">
        <v>187</v>
      </c>
      <c r="C63" s="4"/>
      <c r="D63" s="4" t="s">
        <v>187</v>
      </c>
      <c r="E63" s="4">
        <v>10902</v>
      </c>
    </row>
    <row r="64" spans="1:5" ht="13.8" x14ac:dyDescent="0.3">
      <c r="A64" s="4">
        <v>10903</v>
      </c>
      <c r="B64" s="4" t="s">
        <v>188</v>
      </c>
      <c r="C64" s="4"/>
      <c r="D64" s="4" t="s">
        <v>188</v>
      </c>
      <c r="E64" s="4">
        <v>10903</v>
      </c>
    </row>
    <row r="65" spans="1:5" ht="13.8" x14ac:dyDescent="0.3">
      <c r="A65" s="4">
        <v>10904</v>
      </c>
      <c r="B65" s="4" t="s">
        <v>189</v>
      </c>
      <c r="C65" s="4"/>
      <c r="D65" s="4" t="s">
        <v>189</v>
      </c>
      <c r="E65" s="4">
        <v>10904</v>
      </c>
    </row>
    <row r="66" spans="1:5" ht="13.8" x14ac:dyDescent="0.3">
      <c r="A66" s="4">
        <v>10905</v>
      </c>
      <c r="B66" s="4" t="s">
        <v>190</v>
      </c>
      <c r="C66" s="4"/>
      <c r="D66" s="4" t="s">
        <v>190</v>
      </c>
      <c r="E66" s="4">
        <v>10905</v>
      </c>
    </row>
    <row r="67" spans="1:5" ht="13.8" x14ac:dyDescent="0.3">
      <c r="A67" s="4">
        <v>10906</v>
      </c>
      <c r="B67" s="4" t="s">
        <v>191</v>
      </c>
      <c r="C67" s="4"/>
      <c r="D67" s="4" t="s">
        <v>191</v>
      </c>
      <c r="E67" s="4">
        <v>10906</v>
      </c>
    </row>
    <row r="68" spans="1:5" ht="13.8" x14ac:dyDescent="0.3">
      <c r="A68" s="4">
        <v>11001</v>
      </c>
      <c r="B68" s="4" t="s">
        <v>192</v>
      </c>
      <c r="C68" s="4"/>
      <c r="D68" s="4" t="s">
        <v>192</v>
      </c>
      <c r="E68" s="4">
        <v>11001</v>
      </c>
    </row>
    <row r="69" spans="1:5" ht="13.8" x14ac:dyDescent="0.3">
      <c r="A69" s="4">
        <v>11002</v>
      </c>
      <c r="B69" s="4" t="s">
        <v>193</v>
      </c>
      <c r="C69" s="4"/>
      <c r="D69" s="4" t="s">
        <v>193</v>
      </c>
      <c r="E69" s="4">
        <v>11002</v>
      </c>
    </row>
    <row r="70" spans="1:5" ht="13.8" x14ac:dyDescent="0.3">
      <c r="A70" s="4">
        <v>11003</v>
      </c>
      <c r="B70" s="4" t="s">
        <v>194</v>
      </c>
      <c r="C70" s="4"/>
      <c r="D70" s="4" t="s">
        <v>194</v>
      </c>
      <c r="E70" s="4">
        <v>11003</v>
      </c>
    </row>
    <row r="71" spans="1:5" ht="13.8" x14ac:dyDescent="0.3">
      <c r="A71" s="4">
        <v>11004</v>
      </c>
      <c r="B71" s="4" t="s">
        <v>195</v>
      </c>
      <c r="C71" s="4"/>
      <c r="D71" s="4" t="s">
        <v>195</v>
      </c>
      <c r="E71" s="4">
        <v>11004</v>
      </c>
    </row>
    <row r="72" spans="1:5" ht="13.8" x14ac:dyDescent="0.3">
      <c r="A72" s="5">
        <v>11005</v>
      </c>
      <c r="B72" s="4" t="s">
        <v>196</v>
      </c>
      <c r="C72" s="4"/>
      <c r="D72" s="4" t="s">
        <v>196</v>
      </c>
      <c r="E72" s="5">
        <v>11005</v>
      </c>
    </row>
    <row r="73" spans="1:5" ht="13.8" x14ac:dyDescent="0.3">
      <c r="A73" s="4">
        <v>11101</v>
      </c>
      <c r="B73" s="4" t="s">
        <v>197</v>
      </c>
      <c r="C73" s="4"/>
      <c r="D73" s="4" t="s">
        <v>197</v>
      </c>
      <c r="E73" s="4">
        <v>11101</v>
      </c>
    </row>
    <row r="74" spans="1:5" ht="13.8" x14ac:dyDescent="0.3">
      <c r="A74" s="4">
        <v>11102</v>
      </c>
      <c r="B74" s="4" t="s">
        <v>198</v>
      </c>
      <c r="C74" s="4"/>
      <c r="D74" s="4" t="s">
        <v>198</v>
      </c>
      <c r="E74" s="4">
        <v>11102</v>
      </c>
    </row>
    <row r="75" spans="1:5" ht="13.8" x14ac:dyDescent="0.3">
      <c r="A75" s="4">
        <v>11103</v>
      </c>
      <c r="B75" s="4" t="s">
        <v>199</v>
      </c>
      <c r="C75" s="4"/>
      <c r="D75" s="4" t="s">
        <v>199</v>
      </c>
      <c r="E75" s="4">
        <v>11103</v>
      </c>
    </row>
    <row r="76" spans="1:5" ht="13.8" x14ac:dyDescent="0.3">
      <c r="A76" s="4">
        <v>11104</v>
      </c>
      <c r="B76" s="4" t="s">
        <v>200</v>
      </c>
      <c r="C76" s="4"/>
      <c r="D76" s="4" t="s">
        <v>200</v>
      </c>
      <c r="E76" s="4">
        <v>11104</v>
      </c>
    </row>
    <row r="77" spans="1:5" ht="13.8" x14ac:dyDescent="0.3">
      <c r="A77" s="4">
        <v>11105</v>
      </c>
      <c r="B77" s="4" t="s">
        <v>201</v>
      </c>
      <c r="C77" s="4"/>
      <c r="D77" s="4" t="s">
        <v>201</v>
      </c>
      <c r="E77" s="4">
        <v>11105</v>
      </c>
    </row>
    <row r="78" spans="1:5" ht="13.8" x14ac:dyDescent="0.3">
      <c r="A78" s="4">
        <v>11201</v>
      </c>
      <c r="B78" s="4" t="s">
        <v>202</v>
      </c>
      <c r="C78" s="4"/>
      <c r="D78" s="4" t="s">
        <v>202</v>
      </c>
      <c r="E78" s="4">
        <v>11201</v>
      </c>
    </row>
    <row r="79" spans="1:5" ht="13.8" x14ac:dyDescent="0.3">
      <c r="A79" s="4">
        <v>11202</v>
      </c>
      <c r="B79" s="4" t="s">
        <v>203</v>
      </c>
      <c r="C79" s="4"/>
      <c r="D79" s="4" t="s">
        <v>203</v>
      </c>
      <c r="E79" s="4">
        <v>11202</v>
      </c>
    </row>
    <row r="80" spans="1:5" ht="13.8" x14ac:dyDescent="0.3">
      <c r="A80" s="4">
        <v>11203</v>
      </c>
      <c r="B80" s="4" t="s">
        <v>204</v>
      </c>
      <c r="C80" s="4"/>
      <c r="D80" s="4" t="s">
        <v>204</v>
      </c>
      <c r="E80" s="4">
        <v>11203</v>
      </c>
    </row>
    <row r="81" spans="1:5" ht="13.8" x14ac:dyDescent="0.3">
      <c r="A81" s="4">
        <v>11204</v>
      </c>
      <c r="B81" s="4" t="s">
        <v>205</v>
      </c>
      <c r="C81" s="4"/>
      <c r="D81" s="4" t="s">
        <v>205</v>
      </c>
      <c r="E81" s="4">
        <v>11204</v>
      </c>
    </row>
    <row r="82" spans="1:5" ht="13.8" x14ac:dyDescent="0.3">
      <c r="A82" s="4">
        <v>11205</v>
      </c>
      <c r="B82" s="4" t="s">
        <v>206</v>
      </c>
      <c r="C82" s="4"/>
      <c r="D82" s="4" t="s">
        <v>206</v>
      </c>
      <c r="E82" s="4">
        <v>11205</v>
      </c>
    </row>
    <row r="83" spans="1:5" ht="13.8" x14ac:dyDescent="0.3">
      <c r="A83" s="4">
        <v>11301</v>
      </c>
      <c r="B83" s="4" t="s">
        <v>593</v>
      </c>
      <c r="C83" s="4"/>
      <c r="D83" s="4" t="s">
        <v>593</v>
      </c>
      <c r="E83" s="4">
        <v>11301</v>
      </c>
    </row>
    <row r="84" spans="1:5" ht="13.8" x14ac:dyDescent="0.3">
      <c r="A84" s="4">
        <v>11302</v>
      </c>
      <c r="B84" s="4" t="s">
        <v>594</v>
      </c>
      <c r="C84" s="4"/>
      <c r="D84" s="4" t="s">
        <v>594</v>
      </c>
      <c r="E84" s="4">
        <v>11302</v>
      </c>
    </row>
    <row r="85" spans="1:5" ht="13.8" x14ac:dyDescent="0.3">
      <c r="A85" s="4">
        <v>11303</v>
      </c>
      <c r="B85" s="4" t="s">
        <v>207</v>
      </c>
      <c r="C85" s="4"/>
      <c r="D85" s="4" t="s">
        <v>207</v>
      </c>
      <c r="E85" s="4">
        <v>11303</v>
      </c>
    </row>
    <row r="86" spans="1:5" ht="13.8" x14ac:dyDescent="0.3">
      <c r="A86" s="4">
        <v>11304</v>
      </c>
      <c r="B86" s="4" t="s">
        <v>208</v>
      </c>
      <c r="C86" s="4"/>
      <c r="D86" s="4" t="s">
        <v>208</v>
      </c>
      <c r="E86" s="4">
        <v>11304</v>
      </c>
    </row>
    <row r="87" spans="1:5" ht="13.8" x14ac:dyDescent="0.3">
      <c r="A87" s="4">
        <v>11305</v>
      </c>
      <c r="B87" s="4" t="s">
        <v>209</v>
      </c>
      <c r="C87" s="4"/>
      <c r="D87" s="4" t="s">
        <v>209</v>
      </c>
      <c r="E87" s="4">
        <v>11305</v>
      </c>
    </row>
    <row r="88" spans="1:5" ht="13.8" x14ac:dyDescent="0.3">
      <c r="A88" s="4">
        <v>11401</v>
      </c>
      <c r="B88" s="4" t="s">
        <v>210</v>
      </c>
      <c r="C88" s="4"/>
      <c r="D88" s="4" t="s">
        <v>210</v>
      </c>
      <c r="E88" s="4">
        <v>11401</v>
      </c>
    </row>
    <row r="89" spans="1:5" ht="13.8" x14ac:dyDescent="0.3">
      <c r="A89" s="4">
        <v>11402</v>
      </c>
      <c r="B89" s="4" t="s">
        <v>211</v>
      </c>
      <c r="C89" s="4"/>
      <c r="D89" s="4" t="s">
        <v>211</v>
      </c>
      <c r="E89" s="4">
        <v>11402</v>
      </c>
    </row>
    <row r="90" spans="1:5" ht="13.8" x14ac:dyDescent="0.3">
      <c r="A90" s="4">
        <v>11403</v>
      </c>
      <c r="B90" s="4" t="s">
        <v>212</v>
      </c>
      <c r="C90" s="4"/>
      <c r="D90" s="4" t="s">
        <v>212</v>
      </c>
      <c r="E90" s="4">
        <v>11403</v>
      </c>
    </row>
    <row r="91" spans="1:5" ht="13.8" x14ac:dyDescent="0.3">
      <c r="A91" s="4">
        <v>11501</v>
      </c>
      <c r="B91" s="4" t="s">
        <v>213</v>
      </c>
      <c r="C91" s="4"/>
      <c r="D91" s="4" t="s">
        <v>213</v>
      </c>
      <c r="E91" s="4">
        <v>11501</v>
      </c>
    </row>
    <row r="92" spans="1:5" ht="13.8" x14ac:dyDescent="0.3">
      <c r="A92" s="4">
        <v>11502</v>
      </c>
      <c r="B92" s="4" t="s">
        <v>214</v>
      </c>
      <c r="C92" s="4"/>
      <c r="D92" s="4" t="s">
        <v>214</v>
      </c>
      <c r="E92" s="4">
        <v>11502</v>
      </c>
    </row>
    <row r="93" spans="1:5" ht="13.8" x14ac:dyDescent="0.3">
      <c r="A93" s="4">
        <v>11503</v>
      </c>
      <c r="B93" s="4" t="s">
        <v>215</v>
      </c>
      <c r="C93" s="4"/>
      <c r="D93" s="4" t="s">
        <v>215</v>
      </c>
      <c r="E93" s="4">
        <v>11503</v>
      </c>
    </row>
    <row r="94" spans="1:5" ht="13.8" x14ac:dyDescent="0.3">
      <c r="A94" s="4">
        <v>11504</v>
      </c>
      <c r="B94" s="4" t="s">
        <v>216</v>
      </c>
      <c r="C94" s="4"/>
      <c r="D94" s="4" t="s">
        <v>216</v>
      </c>
      <c r="E94" s="4">
        <v>11504</v>
      </c>
    </row>
    <row r="95" spans="1:5" ht="13.8" x14ac:dyDescent="0.3">
      <c r="A95" s="4">
        <v>11601</v>
      </c>
      <c r="B95" s="4" t="s">
        <v>217</v>
      </c>
      <c r="C95" s="4"/>
      <c r="D95" s="4" t="s">
        <v>217</v>
      </c>
      <c r="E95" s="4">
        <v>11601</v>
      </c>
    </row>
    <row r="96" spans="1:5" ht="13.8" x14ac:dyDescent="0.3">
      <c r="A96" s="4">
        <v>11602</v>
      </c>
      <c r="B96" s="4" t="s">
        <v>218</v>
      </c>
      <c r="C96" s="4"/>
      <c r="D96" s="4" t="s">
        <v>218</v>
      </c>
      <c r="E96" s="4">
        <v>11602</v>
      </c>
    </row>
    <row r="97" spans="1:5" ht="13.8" x14ac:dyDescent="0.3">
      <c r="A97" s="4">
        <v>11603</v>
      </c>
      <c r="B97" s="4" t="s">
        <v>219</v>
      </c>
      <c r="C97" s="4"/>
      <c r="D97" s="4" t="s">
        <v>219</v>
      </c>
      <c r="E97" s="4">
        <v>11603</v>
      </c>
    </row>
    <row r="98" spans="1:5" ht="13.8" x14ac:dyDescent="0.3">
      <c r="A98" s="4">
        <v>11604</v>
      </c>
      <c r="B98" s="4" t="s">
        <v>220</v>
      </c>
      <c r="C98" s="4"/>
      <c r="D98" s="4" t="s">
        <v>220</v>
      </c>
      <c r="E98" s="4">
        <v>11604</v>
      </c>
    </row>
    <row r="99" spans="1:5" ht="13.8" x14ac:dyDescent="0.3">
      <c r="A99" s="4">
        <v>11605</v>
      </c>
      <c r="B99" s="4" t="s">
        <v>221</v>
      </c>
      <c r="C99" s="4"/>
      <c r="D99" s="4" t="s">
        <v>221</v>
      </c>
      <c r="E99" s="4">
        <v>11605</v>
      </c>
    </row>
    <row r="100" spans="1:5" ht="13.8" x14ac:dyDescent="0.3">
      <c r="A100" s="4">
        <v>11701</v>
      </c>
      <c r="B100" s="4" t="s">
        <v>222</v>
      </c>
      <c r="C100" s="4"/>
      <c r="D100" s="4" t="s">
        <v>222</v>
      </c>
      <c r="E100" s="4">
        <v>11701</v>
      </c>
    </row>
    <row r="101" spans="1:5" ht="13.8" x14ac:dyDescent="0.3">
      <c r="A101" s="4">
        <v>11702</v>
      </c>
      <c r="B101" s="4" t="s">
        <v>223</v>
      </c>
      <c r="C101" s="4"/>
      <c r="D101" s="4" t="s">
        <v>223</v>
      </c>
      <c r="E101" s="4">
        <v>11702</v>
      </c>
    </row>
    <row r="102" spans="1:5" ht="13.8" x14ac:dyDescent="0.3">
      <c r="A102" s="4">
        <v>11703</v>
      </c>
      <c r="B102" s="4" t="s">
        <v>224</v>
      </c>
      <c r="C102" s="4"/>
      <c r="D102" s="4" t="s">
        <v>224</v>
      </c>
      <c r="E102" s="4">
        <v>11703</v>
      </c>
    </row>
    <row r="103" spans="1:5" ht="13.8" x14ac:dyDescent="0.3">
      <c r="A103" s="4">
        <v>11801</v>
      </c>
      <c r="B103" s="4" t="s">
        <v>225</v>
      </c>
      <c r="C103" s="4"/>
      <c r="D103" s="4" t="s">
        <v>225</v>
      </c>
      <c r="E103" s="4">
        <v>11801</v>
      </c>
    </row>
    <row r="104" spans="1:5" ht="13.8" x14ac:dyDescent="0.3">
      <c r="A104" s="4">
        <v>11802</v>
      </c>
      <c r="B104" s="4" t="s">
        <v>226</v>
      </c>
      <c r="C104" s="4"/>
      <c r="D104" s="4" t="s">
        <v>226</v>
      </c>
      <c r="E104" s="4">
        <v>11802</v>
      </c>
    </row>
    <row r="105" spans="1:5" ht="13.8" x14ac:dyDescent="0.3">
      <c r="A105" s="4">
        <v>11803</v>
      </c>
      <c r="B105" s="4" t="s">
        <v>227</v>
      </c>
      <c r="C105" s="4"/>
      <c r="D105" s="4" t="s">
        <v>227</v>
      </c>
      <c r="E105" s="4">
        <v>11803</v>
      </c>
    </row>
    <row r="106" spans="1:5" ht="13.8" x14ac:dyDescent="0.3">
      <c r="A106" s="4">
        <v>11804</v>
      </c>
      <c r="B106" s="4" t="s">
        <v>228</v>
      </c>
      <c r="C106" s="4"/>
      <c r="D106" s="4" t="s">
        <v>228</v>
      </c>
      <c r="E106" s="4">
        <v>11804</v>
      </c>
    </row>
    <row r="107" spans="1:5" ht="13.8" x14ac:dyDescent="0.3">
      <c r="A107" s="4">
        <v>11901</v>
      </c>
      <c r="B107" s="4" t="s">
        <v>595</v>
      </c>
      <c r="C107" s="4"/>
      <c r="D107" s="4" t="s">
        <v>595</v>
      </c>
      <c r="E107" s="4">
        <v>11901</v>
      </c>
    </row>
    <row r="108" spans="1:5" ht="13.8" x14ac:dyDescent="0.3">
      <c r="A108" s="4">
        <v>11902</v>
      </c>
      <c r="B108" s="4" t="s">
        <v>596</v>
      </c>
      <c r="C108" s="4"/>
      <c r="D108" s="4" t="s">
        <v>596</v>
      </c>
      <c r="E108" s="4">
        <v>11902</v>
      </c>
    </row>
    <row r="109" spans="1:5" ht="13.8" x14ac:dyDescent="0.3">
      <c r="A109" s="4">
        <v>11903</v>
      </c>
      <c r="B109" s="4" t="s">
        <v>229</v>
      </c>
      <c r="C109" s="4"/>
      <c r="D109" s="4" t="s">
        <v>229</v>
      </c>
      <c r="E109" s="4">
        <v>11903</v>
      </c>
    </row>
    <row r="110" spans="1:5" ht="13.8" x14ac:dyDescent="0.3">
      <c r="A110" s="4">
        <v>11904</v>
      </c>
      <c r="B110" s="4" t="s">
        <v>230</v>
      </c>
      <c r="C110" s="4"/>
      <c r="D110" s="4" t="s">
        <v>230</v>
      </c>
      <c r="E110" s="4">
        <v>11904</v>
      </c>
    </row>
    <row r="111" spans="1:5" ht="13.8" x14ac:dyDescent="0.3">
      <c r="A111" s="4">
        <v>11905</v>
      </c>
      <c r="B111" s="4" t="s">
        <v>231</v>
      </c>
      <c r="C111" s="4"/>
      <c r="D111" s="4" t="s">
        <v>231</v>
      </c>
      <c r="E111" s="4">
        <v>11905</v>
      </c>
    </row>
    <row r="112" spans="1:5" ht="13.8" x14ac:dyDescent="0.3">
      <c r="A112" s="4">
        <v>11906</v>
      </c>
      <c r="B112" s="4" t="s">
        <v>232</v>
      </c>
      <c r="C112" s="4"/>
      <c r="D112" s="4" t="s">
        <v>232</v>
      </c>
      <c r="E112" s="4">
        <v>11906</v>
      </c>
    </row>
    <row r="113" spans="1:5" ht="13.8" x14ac:dyDescent="0.3">
      <c r="A113" s="4">
        <v>11907</v>
      </c>
      <c r="B113" s="4" t="s">
        <v>233</v>
      </c>
      <c r="C113" s="4"/>
      <c r="D113" s="4" t="s">
        <v>233</v>
      </c>
      <c r="E113" s="4">
        <v>11907</v>
      </c>
    </row>
    <row r="114" spans="1:5" ht="13.8" x14ac:dyDescent="0.3">
      <c r="A114" s="4">
        <v>11908</v>
      </c>
      <c r="B114" s="4" t="s">
        <v>234</v>
      </c>
      <c r="C114" s="4"/>
      <c r="D114" s="4" t="s">
        <v>234</v>
      </c>
      <c r="E114" s="4">
        <v>11908</v>
      </c>
    </row>
    <row r="115" spans="1:5" ht="13.8" x14ac:dyDescent="0.3">
      <c r="A115" s="4">
        <v>11909</v>
      </c>
      <c r="B115" s="4" t="s">
        <v>235</v>
      </c>
      <c r="C115" s="4"/>
      <c r="D115" s="4" t="s">
        <v>235</v>
      </c>
      <c r="E115" s="4">
        <v>11909</v>
      </c>
    </row>
    <row r="116" spans="1:5" ht="13.8" x14ac:dyDescent="0.3">
      <c r="A116" s="4">
        <v>11910</v>
      </c>
      <c r="B116" s="4" t="s">
        <v>236</v>
      </c>
      <c r="C116" s="4"/>
      <c r="D116" s="4" t="s">
        <v>236</v>
      </c>
      <c r="E116" s="4">
        <v>11910</v>
      </c>
    </row>
    <row r="117" spans="1:5" ht="13.8" x14ac:dyDescent="0.3">
      <c r="A117" s="4">
        <v>11911</v>
      </c>
      <c r="B117" s="4" t="s">
        <v>237</v>
      </c>
      <c r="C117" s="4"/>
      <c r="D117" s="4" t="s">
        <v>237</v>
      </c>
      <c r="E117" s="4">
        <v>11911</v>
      </c>
    </row>
    <row r="118" spans="1:5" ht="13.8" x14ac:dyDescent="0.3">
      <c r="A118" s="4">
        <v>11912</v>
      </c>
      <c r="B118" s="4" t="s">
        <v>238</v>
      </c>
      <c r="C118" s="4"/>
      <c r="D118" s="4" t="s">
        <v>238</v>
      </c>
      <c r="E118" s="4">
        <v>11912</v>
      </c>
    </row>
    <row r="119" spans="1:5" ht="13.8" x14ac:dyDescent="0.3">
      <c r="A119" s="4">
        <v>12001</v>
      </c>
      <c r="B119" s="4" t="s">
        <v>597</v>
      </c>
      <c r="C119" s="4"/>
      <c r="D119" s="4" t="s">
        <v>597</v>
      </c>
      <c r="E119" s="4">
        <v>12001</v>
      </c>
    </row>
    <row r="120" spans="1:5" ht="13.8" x14ac:dyDescent="0.3">
      <c r="A120" s="4">
        <v>12002</v>
      </c>
      <c r="B120" s="4" t="s">
        <v>598</v>
      </c>
      <c r="C120" s="4"/>
      <c r="D120" s="4" t="s">
        <v>598</v>
      </c>
      <c r="E120" s="4">
        <v>12002</v>
      </c>
    </row>
    <row r="121" spans="1:5" ht="13.8" x14ac:dyDescent="0.3">
      <c r="A121" s="4">
        <v>12003</v>
      </c>
      <c r="B121" s="4" t="s">
        <v>599</v>
      </c>
      <c r="C121" s="4"/>
      <c r="D121" s="4" t="s">
        <v>599</v>
      </c>
      <c r="E121" s="4">
        <v>12003</v>
      </c>
    </row>
    <row r="122" spans="1:5" ht="13.8" x14ac:dyDescent="0.3">
      <c r="A122" s="4">
        <v>12004</v>
      </c>
      <c r="B122" s="4" t="s">
        <v>600</v>
      </c>
      <c r="C122" s="4"/>
      <c r="D122" s="4" t="s">
        <v>600</v>
      </c>
      <c r="E122" s="4">
        <v>12004</v>
      </c>
    </row>
    <row r="123" spans="1:5" ht="13.8" x14ac:dyDescent="0.3">
      <c r="A123" s="4">
        <v>12005</v>
      </c>
      <c r="B123" s="4" t="s">
        <v>601</v>
      </c>
      <c r="C123" s="4"/>
      <c r="D123" s="4" t="s">
        <v>601</v>
      </c>
      <c r="E123" s="4">
        <v>12005</v>
      </c>
    </row>
    <row r="124" spans="1:5" ht="13.8" x14ac:dyDescent="0.3">
      <c r="A124" s="4">
        <v>12006</v>
      </c>
      <c r="B124" s="4" t="s">
        <v>602</v>
      </c>
      <c r="C124" s="4"/>
      <c r="D124" s="4" t="s">
        <v>602</v>
      </c>
      <c r="E124" s="4">
        <v>12006</v>
      </c>
    </row>
    <row r="125" spans="1:5" ht="13.8" x14ac:dyDescent="0.3">
      <c r="A125" s="4">
        <v>20101</v>
      </c>
      <c r="B125" s="4" t="s">
        <v>239</v>
      </c>
      <c r="C125" s="4"/>
      <c r="D125" s="4" t="s">
        <v>239</v>
      </c>
      <c r="E125" s="4">
        <v>20101</v>
      </c>
    </row>
    <row r="126" spans="1:5" ht="13.8" x14ac:dyDescent="0.3">
      <c r="A126" s="4">
        <v>20102</v>
      </c>
      <c r="B126" s="4" t="s">
        <v>240</v>
      </c>
      <c r="C126" s="4"/>
      <c r="D126" s="4" t="s">
        <v>240</v>
      </c>
      <c r="E126" s="4">
        <v>20102</v>
      </c>
    </row>
    <row r="127" spans="1:5" ht="13.8" x14ac:dyDescent="0.3">
      <c r="A127" s="4">
        <v>20103</v>
      </c>
      <c r="B127" s="4" t="s">
        <v>241</v>
      </c>
      <c r="C127" s="4"/>
      <c r="D127" s="4" t="s">
        <v>241</v>
      </c>
      <c r="E127" s="4">
        <v>20103</v>
      </c>
    </row>
    <row r="128" spans="1:5" ht="13.8" x14ac:dyDescent="0.3">
      <c r="A128" s="4">
        <v>20104</v>
      </c>
      <c r="B128" s="4" t="s">
        <v>242</v>
      </c>
      <c r="C128" s="4"/>
      <c r="D128" s="4" t="s">
        <v>242</v>
      </c>
      <c r="E128" s="4">
        <v>20104</v>
      </c>
    </row>
    <row r="129" spans="1:5" ht="13.8" x14ac:dyDescent="0.3">
      <c r="A129" s="4">
        <v>20105</v>
      </c>
      <c r="B129" s="4" t="s">
        <v>243</v>
      </c>
      <c r="C129" s="4"/>
      <c r="D129" s="4" t="s">
        <v>243</v>
      </c>
      <c r="E129" s="4">
        <v>20105</v>
      </c>
    </row>
    <row r="130" spans="1:5" ht="13.8" x14ac:dyDescent="0.3">
      <c r="A130" s="4">
        <v>20106</v>
      </c>
      <c r="B130" s="4" t="s">
        <v>244</v>
      </c>
      <c r="C130" s="4"/>
      <c r="D130" s="4" t="s">
        <v>244</v>
      </c>
      <c r="E130" s="4">
        <v>20106</v>
      </c>
    </row>
    <row r="131" spans="1:5" ht="13.8" x14ac:dyDescent="0.3">
      <c r="A131" s="4">
        <v>20107</v>
      </c>
      <c r="B131" s="4" t="s">
        <v>245</v>
      </c>
      <c r="C131" s="4"/>
      <c r="D131" s="4" t="s">
        <v>245</v>
      </c>
      <c r="E131" s="4">
        <v>20107</v>
      </c>
    </row>
    <row r="132" spans="1:5" ht="13.8" x14ac:dyDescent="0.3">
      <c r="A132" s="4">
        <v>20108</v>
      </c>
      <c r="B132" s="4" t="s">
        <v>246</v>
      </c>
      <c r="C132" s="4"/>
      <c r="D132" s="4" t="s">
        <v>246</v>
      </c>
      <c r="E132" s="4">
        <v>20108</v>
      </c>
    </row>
    <row r="133" spans="1:5" ht="13.8" x14ac:dyDescent="0.3">
      <c r="A133" s="4">
        <v>20109</v>
      </c>
      <c r="B133" s="4" t="s">
        <v>247</v>
      </c>
      <c r="C133" s="4"/>
      <c r="D133" s="4" t="s">
        <v>247</v>
      </c>
      <c r="E133" s="4">
        <v>20109</v>
      </c>
    </row>
    <row r="134" spans="1:5" ht="13.8" x14ac:dyDescent="0.3">
      <c r="A134" s="4">
        <v>20110</v>
      </c>
      <c r="B134" s="4" t="s">
        <v>248</v>
      </c>
      <c r="C134" s="4"/>
      <c r="D134" s="4" t="s">
        <v>248</v>
      </c>
      <c r="E134" s="4">
        <v>20110</v>
      </c>
    </row>
    <row r="135" spans="1:5" ht="13.8" x14ac:dyDescent="0.3">
      <c r="A135" s="4">
        <v>20111</v>
      </c>
      <c r="B135" s="4" t="s">
        <v>249</v>
      </c>
      <c r="C135" s="4"/>
      <c r="D135" s="4" t="s">
        <v>249</v>
      </c>
      <c r="E135" s="4">
        <v>20111</v>
      </c>
    </row>
    <row r="136" spans="1:5" ht="13.8" x14ac:dyDescent="0.3">
      <c r="A136" s="4">
        <v>20112</v>
      </c>
      <c r="B136" s="4" t="s">
        <v>250</v>
      </c>
      <c r="C136" s="4"/>
      <c r="D136" s="4" t="s">
        <v>250</v>
      </c>
      <c r="E136" s="4">
        <v>20112</v>
      </c>
    </row>
    <row r="137" spans="1:5" ht="13.8" x14ac:dyDescent="0.3">
      <c r="A137" s="4">
        <v>20113</v>
      </c>
      <c r="B137" s="4" t="s">
        <v>251</v>
      </c>
      <c r="C137" s="4"/>
      <c r="D137" s="4" t="s">
        <v>251</v>
      </c>
      <c r="E137" s="4">
        <v>20113</v>
      </c>
    </row>
    <row r="138" spans="1:5" ht="13.8" x14ac:dyDescent="0.3">
      <c r="A138" s="4">
        <v>20114</v>
      </c>
      <c r="B138" s="4" t="s">
        <v>252</v>
      </c>
      <c r="C138" s="4"/>
      <c r="D138" s="4" t="s">
        <v>252</v>
      </c>
      <c r="E138" s="4">
        <v>20114</v>
      </c>
    </row>
    <row r="139" spans="1:5" ht="13.8" x14ac:dyDescent="0.3">
      <c r="A139" s="4">
        <v>20201</v>
      </c>
      <c r="B139" s="4" t="s">
        <v>253</v>
      </c>
      <c r="C139" s="4"/>
      <c r="D139" s="4" t="s">
        <v>253</v>
      </c>
      <c r="E139" s="4">
        <v>20201</v>
      </c>
    </row>
    <row r="140" spans="1:5" ht="13.8" x14ac:dyDescent="0.3">
      <c r="A140" s="4">
        <v>20202</v>
      </c>
      <c r="B140" s="4" t="s">
        <v>254</v>
      </c>
      <c r="C140" s="4"/>
      <c r="D140" s="4" t="s">
        <v>254</v>
      </c>
      <c r="E140" s="4">
        <v>20202</v>
      </c>
    </row>
    <row r="141" spans="1:5" ht="13.8" x14ac:dyDescent="0.3">
      <c r="A141" s="4">
        <v>20203</v>
      </c>
      <c r="B141" s="4" t="s">
        <v>255</v>
      </c>
      <c r="C141" s="4"/>
      <c r="D141" s="4" t="s">
        <v>255</v>
      </c>
      <c r="E141" s="4">
        <v>20203</v>
      </c>
    </row>
    <row r="142" spans="1:5" ht="13.8" x14ac:dyDescent="0.3">
      <c r="A142" s="4">
        <v>20204</v>
      </c>
      <c r="B142" s="4" t="s">
        <v>603</v>
      </c>
      <c r="C142" s="4"/>
      <c r="D142" s="4" t="s">
        <v>603</v>
      </c>
      <c r="E142" s="4">
        <v>20204</v>
      </c>
    </row>
    <row r="143" spans="1:5" ht="13.8" x14ac:dyDescent="0.3">
      <c r="A143" s="4">
        <v>20205</v>
      </c>
      <c r="B143" s="4" t="s">
        <v>256</v>
      </c>
      <c r="C143" s="4"/>
      <c r="D143" s="4" t="s">
        <v>256</v>
      </c>
      <c r="E143" s="4">
        <v>20205</v>
      </c>
    </row>
    <row r="144" spans="1:5" ht="13.8" x14ac:dyDescent="0.3">
      <c r="A144" s="4">
        <v>20206</v>
      </c>
      <c r="B144" s="4" t="s">
        <v>257</v>
      </c>
      <c r="C144" s="4"/>
      <c r="D144" s="4" t="s">
        <v>257</v>
      </c>
      <c r="E144" s="4">
        <v>20206</v>
      </c>
    </row>
    <row r="145" spans="1:5" ht="13.8" x14ac:dyDescent="0.3">
      <c r="A145" s="4">
        <v>20207</v>
      </c>
      <c r="B145" s="4" t="s">
        <v>258</v>
      </c>
      <c r="C145" s="4"/>
      <c r="D145" s="4" t="s">
        <v>258</v>
      </c>
      <c r="E145" s="4">
        <v>20207</v>
      </c>
    </row>
    <row r="146" spans="1:5" ht="13.8" x14ac:dyDescent="0.3">
      <c r="A146" s="4">
        <v>20208</v>
      </c>
      <c r="B146" s="4" t="s">
        <v>259</v>
      </c>
      <c r="C146" s="4"/>
      <c r="D146" s="4" t="s">
        <v>259</v>
      </c>
      <c r="E146" s="4">
        <v>20208</v>
      </c>
    </row>
    <row r="147" spans="1:5" ht="13.8" x14ac:dyDescent="0.3">
      <c r="A147" s="4">
        <v>20209</v>
      </c>
      <c r="B147" s="4" t="s">
        <v>260</v>
      </c>
      <c r="C147" s="4"/>
      <c r="D147" s="4" t="s">
        <v>260</v>
      </c>
      <c r="E147" s="4">
        <v>20209</v>
      </c>
    </row>
    <row r="148" spans="1:5" ht="13.8" x14ac:dyDescent="0.3">
      <c r="A148" s="4">
        <v>20210</v>
      </c>
      <c r="B148" s="4" t="s">
        <v>261</v>
      </c>
      <c r="C148" s="4"/>
      <c r="D148" s="4" t="s">
        <v>261</v>
      </c>
      <c r="E148" s="4">
        <v>20210</v>
      </c>
    </row>
    <row r="149" spans="1:5" ht="13.8" x14ac:dyDescent="0.3">
      <c r="A149" s="4">
        <v>20211</v>
      </c>
      <c r="B149" s="4" t="s">
        <v>262</v>
      </c>
      <c r="C149" s="4"/>
      <c r="D149" s="4" t="s">
        <v>262</v>
      </c>
      <c r="E149" s="4">
        <v>20211</v>
      </c>
    </row>
    <row r="150" spans="1:5" ht="13.8" x14ac:dyDescent="0.3">
      <c r="A150" s="4">
        <v>20212</v>
      </c>
      <c r="B150" s="4" t="s">
        <v>263</v>
      </c>
      <c r="C150" s="4"/>
      <c r="D150" s="4" t="s">
        <v>263</v>
      </c>
      <c r="E150" s="4">
        <v>20212</v>
      </c>
    </row>
    <row r="151" spans="1:5" ht="13.8" x14ac:dyDescent="0.3">
      <c r="A151" s="4">
        <v>20213</v>
      </c>
      <c r="B151" s="4" t="s">
        <v>604</v>
      </c>
      <c r="C151" s="4"/>
      <c r="D151" s="4" t="s">
        <v>604</v>
      </c>
      <c r="E151" s="4">
        <v>20213</v>
      </c>
    </row>
    <row r="152" spans="1:5" ht="13.8" x14ac:dyDescent="0.3">
      <c r="A152" s="4">
        <v>20214</v>
      </c>
      <c r="B152" s="4" t="s">
        <v>264</v>
      </c>
      <c r="C152" s="4"/>
      <c r="D152" s="4" t="s">
        <v>264</v>
      </c>
      <c r="E152" s="4">
        <v>20214</v>
      </c>
    </row>
    <row r="153" spans="1:5" ht="13.8" x14ac:dyDescent="0.3">
      <c r="A153" s="4">
        <v>20301</v>
      </c>
      <c r="B153" s="4" t="s">
        <v>265</v>
      </c>
      <c r="C153" s="4"/>
      <c r="D153" s="4" t="s">
        <v>265</v>
      </c>
      <c r="E153" s="4">
        <v>20301</v>
      </c>
    </row>
    <row r="154" spans="1:5" ht="13.8" x14ac:dyDescent="0.3">
      <c r="A154" s="4">
        <v>20302</v>
      </c>
      <c r="B154" s="4" t="s">
        <v>266</v>
      </c>
      <c r="C154" s="4"/>
      <c r="D154" s="4" t="s">
        <v>266</v>
      </c>
      <c r="E154" s="4">
        <v>20302</v>
      </c>
    </row>
    <row r="155" spans="1:5" ht="13.8" x14ac:dyDescent="0.3">
      <c r="A155" s="4">
        <v>20303</v>
      </c>
      <c r="B155" s="4" t="s">
        <v>267</v>
      </c>
      <c r="C155" s="4"/>
      <c r="D155" s="4" t="s">
        <v>267</v>
      </c>
      <c r="E155" s="4">
        <v>20303</v>
      </c>
    </row>
    <row r="156" spans="1:5" ht="13.8" x14ac:dyDescent="0.3">
      <c r="A156" s="4">
        <v>20304</v>
      </c>
      <c r="B156" s="4" t="s">
        <v>268</v>
      </c>
      <c r="C156" s="4"/>
      <c r="D156" s="4" t="s">
        <v>268</v>
      </c>
      <c r="E156" s="4">
        <v>20304</v>
      </c>
    </row>
    <row r="157" spans="1:5" ht="13.8" x14ac:dyDescent="0.3">
      <c r="A157" s="4">
        <v>20305</v>
      </c>
      <c r="B157" s="4" t="s">
        <v>269</v>
      </c>
      <c r="C157" s="4"/>
      <c r="D157" s="4" t="s">
        <v>269</v>
      </c>
      <c r="E157" s="4">
        <v>20305</v>
      </c>
    </row>
    <row r="158" spans="1:5" ht="13.8" x14ac:dyDescent="0.3">
      <c r="A158" s="4">
        <v>20307</v>
      </c>
      <c r="B158" s="4" t="s">
        <v>270</v>
      </c>
      <c r="C158" s="4"/>
      <c r="D158" s="4" t="s">
        <v>270</v>
      </c>
      <c r="E158" s="4">
        <v>20307</v>
      </c>
    </row>
    <row r="159" spans="1:5" ht="13.8" x14ac:dyDescent="0.3">
      <c r="A159" s="4">
        <v>20308</v>
      </c>
      <c r="B159" s="4" t="s">
        <v>271</v>
      </c>
      <c r="C159" s="4"/>
      <c r="D159" s="4" t="s">
        <v>271</v>
      </c>
      <c r="E159" s="4">
        <v>20308</v>
      </c>
    </row>
    <row r="160" spans="1:5" ht="13.8" x14ac:dyDescent="0.3">
      <c r="A160" s="4">
        <v>20401</v>
      </c>
      <c r="B160" s="4" t="s">
        <v>272</v>
      </c>
      <c r="C160" s="4"/>
      <c r="D160" s="4" t="s">
        <v>272</v>
      </c>
      <c r="E160" s="4">
        <v>20401</v>
      </c>
    </row>
    <row r="161" spans="1:5" ht="13.8" x14ac:dyDescent="0.3">
      <c r="A161" s="4">
        <v>20402</v>
      </c>
      <c r="B161" s="4" t="s">
        <v>273</v>
      </c>
      <c r="C161" s="4"/>
      <c r="D161" s="4" t="s">
        <v>273</v>
      </c>
      <c r="E161" s="4">
        <v>20402</v>
      </c>
    </row>
    <row r="162" spans="1:5" ht="13.8" x14ac:dyDescent="0.3">
      <c r="A162" s="4">
        <v>20403</v>
      </c>
      <c r="B162" s="4" t="s">
        <v>274</v>
      </c>
      <c r="C162" s="4"/>
      <c r="D162" s="4" t="s">
        <v>274</v>
      </c>
      <c r="E162" s="4">
        <v>20403</v>
      </c>
    </row>
    <row r="163" spans="1:5" ht="13.8" x14ac:dyDescent="0.3">
      <c r="A163" s="4">
        <v>20404</v>
      </c>
      <c r="B163" s="4" t="s">
        <v>275</v>
      </c>
      <c r="C163" s="4"/>
      <c r="D163" s="4" t="s">
        <v>275</v>
      </c>
      <c r="E163" s="4">
        <v>20404</v>
      </c>
    </row>
    <row r="164" spans="1:5" ht="13.8" x14ac:dyDescent="0.3">
      <c r="A164" s="4">
        <v>20501</v>
      </c>
      <c r="B164" s="4" t="s">
        <v>276</v>
      </c>
      <c r="C164" s="4"/>
      <c r="D164" s="4" t="s">
        <v>276</v>
      </c>
      <c r="E164" s="4">
        <v>20501</v>
      </c>
    </row>
    <row r="165" spans="1:5" ht="13.8" x14ac:dyDescent="0.3">
      <c r="A165" s="4">
        <v>20502</v>
      </c>
      <c r="B165" s="4" t="s">
        <v>277</v>
      </c>
      <c r="C165" s="4"/>
      <c r="D165" s="4" t="s">
        <v>277</v>
      </c>
      <c r="E165" s="4">
        <v>20502</v>
      </c>
    </row>
    <row r="166" spans="1:5" ht="13.8" x14ac:dyDescent="0.3">
      <c r="A166" s="4">
        <v>20503</v>
      </c>
      <c r="B166" s="4" t="s">
        <v>278</v>
      </c>
      <c r="C166" s="4"/>
      <c r="D166" s="4" t="s">
        <v>278</v>
      </c>
      <c r="E166" s="4">
        <v>20503</v>
      </c>
    </row>
    <row r="167" spans="1:5" ht="13.8" x14ac:dyDescent="0.3">
      <c r="A167" s="4">
        <v>20504</v>
      </c>
      <c r="B167" s="4" t="s">
        <v>279</v>
      </c>
      <c r="C167" s="4"/>
      <c r="D167" s="4" t="s">
        <v>279</v>
      </c>
      <c r="E167" s="4">
        <v>20504</v>
      </c>
    </row>
    <row r="168" spans="1:5" ht="13.8" x14ac:dyDescent="0.3">
      <c r="A168" s="4">
        <v>20505</v>
      </c>
      <c r="B168" s="4" t="s">
        <v>280</v>
      </c>
      <c r="C168" s="4"/>
      <c r="D168" s="4" t="s">
        <v>280</v>
      </c>
      <c r="E168" s="4">
        <v>20505</v>
      </c>
    </row>
    <row r="169" spans="1:5" ht="13.8" x14ac:dyDescent="0.3">
      <c r="A169" s="4">
        <v>20506</v>
      </c>
      <c r="B169" s="4" t="s">
        <v>281</v>
      </c>
      <c r="C169" s="4"/>
      <c r="D169" s="4" t="s">
        <v>281</v>
      </c>
      <c r="E169" s="4">
        <v>20506</v>
      </c>
    </row>
    <row r="170" spans="1:5" ht="13.8" x14ac:dyDescent="0.3">
      <c r="A170" s="4">
        <v>20507</v>
      </c>
      <c r="B170" s="4" t="s">
        <v>282</v>
      </c>
      <c r="C170" s="4"/>
      <c r="D170" s="4" t="s">
        <v>282</v>
      </c>
      <c r="E170" s="4">
        <v>20507</v>
      </c>
    </row>
    <row r="171" spans="1:5" ht="13.8" x14ac:dyDescent="0.3">
      <c r="A171" s="4">
        <v>20508</v>
      </c>
      <c r="B171" s="4" t="s">
        <v>283</v>
      </c>
      <c r="C171" s="4"/>
      <c r="D171" s="4" t="s">
        <v>283</v>
      </c>
      <c r="E171" s="4">
        <v>20508</v>
      </c>
    </row>
    <row r="172" spans="1:5" ht="13.8" x14ac:dyDescent="0.3">
      <c r="A172" s="4">
        <v>20601</v>
      </c>
      <c r="B172" s="4" t="s">
        <v>284</v>
      </c>
      <c r="C172" s="4"/>
      <c r="D172" s="4" t="s">
        <v>284</v>
      </c>
      <c r="E172" s="4">
        <v>20601</v>
      </c>
    </row>
    <row r="173" spans="1:5" ht="13.8" x14ac:dyDescent="0.3">
      <c r="A173" s="4">
        <v>20602</v>
      </c>
      <c r="B173" s="4" t="s">
        <v>285</v>
      </c>
      <c r="C173" s="4"/>
      <c r="D173" s="4" t="s">
        <v>285</v>
      </c>
      <c r="E173" s="4">
        <v>20602</v>
      </c>
    </row>
    <row r="174" spans="1:5" ht="13.8" x14ac:dyDescent="0.3">
      <c r="A174" s="4">
        <v>20603</v>
      </c>
      <c r="B174" s="4" t="s">
        <v>286</v>
      </c>
      <c r="C174" s="4"/>
      <c r="D174" s="4" t="s">
        <v>286</v>
      </c>
      <c r="E174" s="4">
        <v>20603</v>
      </c>
    </row>
    <row r="175" spans="1:5" ht="13.8" x14ac:dyDescent="0.3">
      <c r="A175" s="4">
        <v>20604</v>
      </c>
      <c r="B175" s="4" t="s">
        <v>287</v>
      </c>
      <c r="C175" s="4"/>
      <c r="D175" s="4" t="s">
        <v>287</v>
      </c>
      <c r="E175" s="4">
        <v>20604</v>
      </c>
    </row>
    <row r="176" spans="1:5" ht="13.8" x14ac:dyDescent="0.3">
      <c r="A176" s="4">
        <v>20605</v>
      </c>
      <c r="B176" s="4" t="s">
        <v>288</v>
      </c>
      <c r="C176" s="4"/>
      <c r="D176" s="4" t="s">
        <v>288</v>
      </c>
      <c r="E176" s="4">
        <v>20605</v>
      </c>
    </row>
    <row r="177" spans="1:5" ht="13.8" x14ac:dyDescent="0.3">
      <c r="A177" s="4">
        <v>20606</v>
      </c>
      <c r="B177" s="4" t="s">
        <v>289</v>
      </c>
      <c r="C177" s="4"/>
      <c r="D177" s="4" t="s">
        <v>289</v>
      </c>
      <c r="E177" s="4">
        <v>20606</v>
      </c>
    </row>
    <row r="178" spans="1:5" ht="13.8" x14ac:dyDescent="0.3">
      <c r="A178" s="4">
        <v>20607</v>
      </c>
      <c r="B178" s="4" t="s">
        <v>605</v>
      </c>
      <c r="C178" s="4"/>
      <c r="D178" s="4" t="s">
        <v>605</v>
      </c>
      <c r="E178" s="4">
        <v>20607</v>
      </c>
    </row>
    <row r="179" spans="1:5" ht="13.8" x14ac:dyDescent="0.3">
      <c r="A179" s="4">
        <v>20608</v>
      </c>
      <c r="B179" s="4" t="s">
        <v>290</v>
      </c>
      <c r="C179" s="4"/>
      <c r="D179" s="4" t="s">
        <v>290</v>
      </c>
      <c r="E179" s="4">
        <v>20608</v>
      </c>
    </row>
    <row r="180" spans="1:5" ht="13.8" x14ac:dyDescent="0.3">
      <c r="A180" s="4">
        <v>20701</v>
      </c>
      <c r="B180" s="4" t="s">
        <v>291</v>
      </c>
      <c r="C180" s="4"/>
      <c r="D180" s="4" t="s">
        <v>291</v>
      </c>
      <c r="E180" s="4">
        <v>20701</v>
      </c>
    </row>
    <row r="181" spans="1:5" ht="13.8" x14ac:dyDescent="0.3">
      <c r="A181" s="4">
        <v>20702</v>
      </c>
      <c r="B181" s="4" t="s">
        <v>292</v>
      </c>
      <c r="C181" s="4"/>
      <c r="D181" s="4" t="s">
        <v>292</v>
      </c>
      <c r="E181" s="4">
        <v>20702</v>
      </c>
    </row>
    <row r="182" spans="1:5" ht="13.8" x14ac:dyDescent="0.3">
      <c r="A182" s="4">
        <v>20703</v>
      </c>
      <c r="B182" s="4" t="s">
        <v>293</v>
      </c>
      <c r="C182" s="4"/>
      <c r="D182" s="4" t="s">
        <v>293</v>
      </c>
      <c r="E182" s="4">
        <v>20703</v>
      </c>
    </row>
    <row r="183" spans="1:5" ht="13.8" x14ac:dyDescent="0.3">
      <c r="A183" s="4">
        <v>20704</v>
      </c>
      <c r="B183" s="4" t="s">
        <v>294</v>
      </c>
      <c r="C183" s="4"/>
      <c r="D183" s="4" t="s">
        <v>294</v>
      </c>
      <c r="E183" s="4">
        <v>20704</v>
      </c>
    </row>
    <row r="184" spans="1:5" ht="13.8" x14ac:dyDescent="0.3">
      <c r="A184" s="4">
        <v>20705</v>
      </c>
      <c r="B184" s="4" t="s">
        <v>295</v>
      </c>
      <c r="C184" s="4"/>
      <c r="D184" s="4" t="s">
        <v>295</v>
      </c>
      <c r="E184" s="4">
        <v>20705</v>
      </c>
    </row>
    <row r="185" spans="1:5" ht="13.8" x14ac:dyDescent="0.3">
      <c r="A185" s="4">
        <v>20706</v>
      </c>
      <c r="B185" s="4" t="s">
        <v>296</v>
      </c>
      <c r="C185" s="4"/>
      <c r="D185" s="4" t="s">
        <v>296</v>
      </c>
      <c r="E185" s="4">
        <v>20706</v>
      </c>
    </row>
    <row r="186" spans="1:5" ht="13.8" x14ac:dyDescent="0.3">
      <c r="A186" s="4">
        <v>20707</v>
      </c>
      <c r="B186" s="4" t="s">
        <v>659</v>
      </c>
      <c r="C186" s="4"/>
      <c r="D186" s="4" t="s">
        <v>659</v>
      </c>
      <c r="E186" s="4">
        <v>20707</v>
      </c>
    </row>
    <row r="187" spans="1:5" ht="13.8" x14ac:dyDescent="0.3">
      <c r="A187" s="4">
        <v>20801</v>
      </c>
      <c r="B187" s="4" t="s">
        <v>297</v>
      </c>
      <c r="C187" s="4"/>
      <c r="D187" s="4" t="s">
        <v>297</v>
      </c>
      <c r="E187" s="4">
        <v>20801</v>
      </c>
    </row>
    <row r="188" spans="1:5" ht="13.8" x14ac:dyDescent="0.3">
      <c r="A188" s="4">
        <v>20802</v>
      </c>
      <c r="B188" s="4" t="s">
        <v>298</v>
      </c>
      <c r="C188" s="4"/>
      <c r="D188" s="4" t="s">
        <v>298</v>
      </c>
      <c r="E188" s="4">
        <v>20802</v>
      </c>
    </row>
    <row r="189" spans="1:5" ht="13.8" x14ac:dyDescent="0.3">
      <c r="A189" s="4">
        <v>20803</v>
      </c>
      <c r="B189" s="4" t="s">
        <v>299</v>
      </c>
      <c r="C189" s="4"/>
      <c r="D189" s="4" t="s">
        <v>299</v>
      </c>
      <c r="E189" s="4">
        <v>20803</v>
      </c>
    </row>
    <row r="190" spans="1:5" ht="13.8" x14ac:dyDescent="0.3">
      <c r="A190" s="4">
        <v>20804</v>
      </c>
      <c r="B190" s="4" t="s">
        <v>300</v>
      </c>
      <c r="C190" s="4"/>
      <c r="D190" s="4" t="s">
        <v>300</v>
      </c>
      <c r="E190" s="4">
        <v>20804</v>
      </c>
    </row>
    <row r="191" spans="1:5" ht="13.8" x14ac:dyDescent="0.3">
      <c r="A191" s="4">
        <v>20805</v>
      </c>
      <c r="B191" s="4" t="s">
        <v>606</v>
      </c>
      <c r="C191" s="4"/>
      <c r="D191" s="4" t="s">
        <v>606</v>
      </c>
      <c r="E191" s="4">
        <v>20805</v>
      </c>
    </row>
    <row r="192" spans="1:5" ht="13.8" x14ac:dyDescent="0.3">
      <c r="A192" s="4">
        <v>20901</v>
      </c>
      <c r="B192" s="4" t="s">
        <v>301</v>
      </c>
      <c r="C192" s="4"/>
      <c r="D192" s="4" t="s">
        <v>301</v>
      </c>
      <c r="E192" s="4">
        <v>20901</v>
      </c>
    </row>
    <row r="193" spans="1:5" ht="13.8" x14ac:dyDescent="0.3">
      <c r="A193" s="4">
        <v>20902</v>
      </c>
      <c r="B193" s="4" t="s">
        <v>660</v>
      </c>
      <c r="C193" s="4"/>
      <c r="D193" s="4" t="s">
        <v>660</v>
      </c>
      <c r="E193" s="4">
        <v>20902</v>
      </c>
    </row>
    <row r="194" spans="1:5" ht="13.8" x14ac:dyDescent="0.3">
      <c r="A194" s="4">
        <v>20903</v>
      </c>
      <c r="B194" s="4" t="s">
        <v>607</v>
      </c>
      <c r="C194" s="4"/>
      <c r="D194" s="4" t="s">
        <v>607</v>
      </c>
      <c r="E194" s="4">
        <v>20903</v>
      </c>
    </row>
    <row r="195" spans="1:5" ht="13.8" x14ac:dyDescent="0.3">
      <c r="A195" s="4">
        <v>20904</v>
      </c>
      <c r="B195" s="4" t="s">
        <v>302</v>
      </c>
      <c r="C195" s="4"/>
      <c r="D195" s="4" t="s">
        <v>302</v>
      </c>
      <c r="E195" s="4">
        <v>20904</v>
      </c>
    </row>
    <row r="196" spans="1:5" ht="13.8" x14ac:dyDescent="0.3">
      <c r="A196" s="4">
        <v>20905</v>
      </c>
      <c r="B196" s="4" t="s">
        <v>651</v>
      </c>
      <c r="C196" s="4"/>
      <c r="D196" s="4" t="s">
        <v>651</v>
      </c>
      <c r="E196" s="4">
        <v>20905</v>
      </c>
    </row>
    <row r="197" spans="1:5" ht="13.8" x14ac:dyDescent="0.3">
      <c r="A197" s="4">
        <v>21001</v>
      </c>
      <c r="B197" s="4" t="s">
        <v>303</v>
      </c>
      <c r="C197" s="4"/>
      <c r="D197" s="4" t="s">
        <v>303</v>
      </c>
      <c r="E197" s="4">
        <v>21001</v>
      </c>
    </row>
    <row r="198" spans="1:5" ht="13.8" x14ac:dyDescent="0.3">
      <c r="A198" s="4">
        <v>21002</v>
      </c>
      <c r="B198" s="4" t="s">
        <v>304</v>
      </c>
      <c r="C198" s="4"/>
      <c r="D198" s="4" t="s">
        <v>304</v>
      </c>
      <c r="E198" s="4">
        <v>21002</v>
      </c>
    </row>
    <row r="199" spans="1:5" ht="13.8" x14ac:dyDescent="0.3">
      <c r="A199" s="4">
        <v>21003</v>
      </c>
      <c r="B199" s="4" t="s">
        <v>305</v>
      </c>
      <c r="C199" s="4"/>
      <c r="D199" s="4" t="s">
        <v>305</v>
      </c>
      <c r="E199" s="4">
        <v>21003</v>
      </c>
    </row>
    <row r="200" spans="1:5" ht="13.8" x14ac:dyDescent="0.3">
      <c r="A200" s="4">
        <v>21004</v>
      </c>
      <c r="B200" s="4" t="s">
        <v>608</v>
      </c>
      <c r="C200" s="4"/>
      <c r="D200" s="4" t="s">
        <v>608</v>
      </c>
      <c r="E200" s="4">
        <v>21004</v>
      </c>
    </row>
    <row r="201" spans="1:5" ht="13.8" x14ac:dyDescent="0.3">
      <c r="A201" s="4">
        <v>21005</v>
      </c>
      <c r="B201" s="4" t="s">
        <v>306</v>
      </c>
      <c r="C201" s="4"/>
      <c r="D201" s="4" t="s">
        <v>306</v>
      </c>
      <c r="E201" s="4">
        <v>21005</v>
      </c>
    </row>
    <row r="202" spans="1:5" ht="13.8" x14ac:dyDescent="0.3">
      <c r="A202" s="4">
        <v>21006</v>
      </c>
      <c r="B202" s="4" t="s">
        <v>307</v>
      </c>
      <c r="C202" s="4"/>
      <c r="D202" s="4" t="s">
        <v>307</v>
      </c>
      <c r="E202" s="4">
        <v>21006</v>
      </c>
    </row>
    <row r="203" spans="1:5" ht="13.8" x14ac:dyDescent="0.3">
      <c r="A203" s="4">
        <v>21007</v>
      </c>
      <c r="B203" s="4" t="s">
        <v>609</v>
      </c>
      <c r="C203" s="4"/>
      <c r="D203" s="4" t="s">
        <v>609</v>
      </c>
      <c r="E203" s="4">
        <v>21007</v>
      </c>
    </row>
    <row r="204" spans="1:5" ht="13.8" x14ac:dyDescent="0.3">
      <c r="A204" s="4">
        <v>21008</v>
      </c>
      <c r="B204" s="4" t="s">
        <v>652</v>
      </c>
      <c r="C204" s="4"/>
      <c r="D204" s="4" t="s">
        <v>652</v>
      </c>
      <c r="E204" s="4">
        <v>21008</v>
      </c>
    </row>
    <row r="205" spans="1:5" ht="13.8" x14ac:dyDescent="0.3">
      <c r="A205" s="4">
        <v>21009</v>
      </c>
      <c r="B205" s="4" t="s">
        <v>653</v>
      </c>
      <c r="C205" s="4"/>
      <c r="D205" s="4" t="s">
        <v>653</v>
      </c>
      <c r="E205" s="4">
        <v>21009</v>
      </c>
    </row>
    <row r="206" spans="1:5" ht="13.8" x14ac:dyDescent="0.3">
      <c r="A206" s="4">
        <v>21010</v>
      </c>
      <c r="B206" s="4" t="s">
        <v>308</v>
      </c>
      <c r="C206" s="4"/>
      <c r="D206" s="4" t="s">
        <v>308</v>
      </c>
      <c r="E206" s="4">
        <v>21010</v>
      </c>
    </row>
    <row r="207" spans="1:5" ht="13.8" x14ac:dyDescent="0.3">
      <c r="A207" s="4">
        <v>21011</v>
      </c>
      <c r="B207" s="4" t="s">
        <v>309</v>
      </c>
      <c r="C207" s="4"/>
      <c r="D207" s="4" t="s">
        <v>309</v>
      </c>
      <c r="E207" s="4">
        <v>21011</v>
      </c>
    </row>
    <row r="208" spans="1:5" ht="13.8" x14ac:dyDescent="0.3">
      <c r="A208" s="4">
        <v>21012</v>
      </c>
      <c r="B208" s="4" t="s">
        <v>310</v>
      </c>
      <c r="C208" s="4"/>
      <c r="D208" s="4" t="s">
        <v>310</v>
      </c>
      <c r="E208" s="4">
        <v>21012</v>
      </c>
    </row>
    <row r="209" spans="1:5" ht="13.8" x14ac:dyDescent="0.3">
      <c r="A209" s="4">
        <v>21013</v>
      </c>
      <c r="B209" s="4" t="s">
        <v>311</v>
      </c>
      <c r="C209" s="4"/>
      <c r="D209" s="4" t="s">
        <v>311</v>
      </c>
      <c r="E209" s="4">
        <v>21013</v>
      </c>
    </row>
    <row r="210" spans="1:5" ht="13.8" x14ac:dyDescent="0.3">
      <c r="A210" s="4">
        <v>21101</v>
      </c>
      <c r="B210" s="4" t="s">
        <v>312</v>
      </c>
      <c r="C210" s="4"/>
      <c r="D210" s="4" t="s">
        <v>312</v>
      </c>
      <c r="E210" s="4">
        <v>21101</v>
      </c>
    </row>
    <row r="211" spans="1:5" ht="13.8" x14ac:dyDescent="0.3">
      <c r="A211" s="4">
        <v>21102</v>
      </c>
      <c r="B211" s="4" t="s">
        <v>313</v>
      </c>
      <c r="C211" s="4"/>
      <c r="D211" s="4" t="s">
        <v>313</v>
      </c>
      <c r="E211" s="4">
        <v>21102</v>
      </c>
    </row>
    <row r="212" spans="1:5" ht="13.8" x14ac:dyDescent="0.3">
      <c r="A212" s="4">
        <v>21103</v>
      </c>
      <c r="B212" s="4" t="s">
        <v>610</v>
      </c>
      <c r="C212" s="4"/>
      <c r="D212" s="4" t="s">
        <v>610</v>
      </c>
      <c r="E212" s="4">
        <v>21103</v>
      </c>
    </row>
    <row r="213" spans="1:5" ht="13.8" x14ac:dyDescent="0.3">
      <c r="A213" s="4">
        <v>21104</v>
      </c>
      <c r="B213" s="4" t="s">
        <v>314</v>
      </c>
      <c r="C213" s="4"/>
      <c r="D213" s="4" t="s">
        <v>314</v>
      </c>
      <c r="E213" s="4">
        <v>21104</v>
      </c>
    </row>
    <row r="214" spans="1:5" ht="13.8" x14ac:dyDescent="0.3">
      <c r="A214" s="4">
        <v>21105</v>
      </c>
      <c r="B214" s="4" t="s">
        <v>315</v>
      </c>
      <c r="C214" s="4"/>
      <c r="D214" s="4" t="s">
        <v>315</v>
      </c>
      <c r="E214" s="4">
        <v>21105</v>
      </c>
    </row>
    <row r="215" spans="1:5" ht="13.8" x14ac:dyDescent="0.3">
      <c r="A215" s="4">
        <v>21106</v>
      </c>
      <c r="B215" s="4" t="s">
        <v>316</v>
      </c>
      <c r="C215" s="4"/>
      <c r="D215" s="4" t="s">
        <v>316</v>
      </c>
      <c r="E215" s="4">
        <v>21106</v>
      </c>
    </row>
    <row r="216" spans="1:5" ht="13.8" x14ac:dyDescent="0.3">
      <c r="A216" s="4">
        <v>21107</v>
      </c>
      <c r="B216" s="4" t="s">
        <v>317</v>
      </c>
      <c r="C216" s="4"/>
      <c r="D216" s="4" t="s">
        <v>317</v>
      </c>
      <c r="E216" s="4">
        <v>21107</v>
      </c>
    </row>
    <row r="217" spans="1:5" ht="13.8" x14ac:dyDescent="0.3">
      <c r="A217" s="4">
        <v>21201</v>
      </c>
      <c r="B217" s="4" t="s">
        <v>318</v>
      </c>
      <c r="C217" s="4"/>
      <c r="D217" s="4" t="s">
        <v>318</v>
      </c>
      <c r="E217" s="4">
        <v>21201</v>
      </c>
    </row>
    <row r="218" spans="1:5" ht="13.8" x14ac:dyDescent="0.3">
      <c r="A218" s="4">
        <v>21202</v>
      </c>
      <c r="B218" s="4" t="s">
        <v>319</v>
      </c>
      <c r="C218" s="4"/>
      <c r="D218" s="4" t="s">
        <v>319</v>
      </c>
      <c r="E218" s="4">
        <v>21202</v>
      </c>
    </row>
    <row r="219" spans="1:5" ht="13.8" x14ac:dyDescent="0.3">
      <c r="A219" s="4">
        <v>21203</v>
      </c>
      <c r="B219" s="4" t="s">
        <v>320</v>
      </c>
      <c r="C219" s="4"/>
      <c r="D219" s="4" t="s">
        <v>320</v>
      </c>
      <c r="E219" s="4">
        <v>21203</v>
      </c>
    </row>
    <row r="220" spans="1:5" ht="13.8" x14ac:dyDescent="0.3">
      <c r="A220" s="4">
        <v>21204</v>
      </c>
      <c r="B220" s="4" t="s">
        <v>321</v>
      </c>
      <c r="C220" s="4"/>
      <c r="D220" s="4" t="s">
        <v>321</v>
      </c>
      <c r="E220" s="4">
        <v>21204</v>
      </c>
    </row>
    <row r="221" spans="1:5" ht="13.8" x14ac:dyDescent="0.3">
      <c r="A221" s="4">
        <v>21205</v>
      </c>
      <c r="B221" s="4" t="s">
        <v>322</v>
      </c>
      <c r="C221" s="4"/>
      <c r="D221" s="4" t="s">
        <v>322</v>
      </c>
      <c r="E221" s="4">
        <v>21205</v>
      </c>
    </row>
    <row r="222" spans="1:5" ht="13.8" x14ac:dyDescent="0.3">
      <c r="A222" s="4">
        <v>21301</v>
      </c>
      <c r="B222" s="4" t="s">
        <v>323</v>
      </c>
      <c r="C222" s="4"/>
      <c r="D222" s="4" t="s">
        <v>323</v>
      </c>
      <c r="E222" s="4">
        <v>21301</v>
      </c>
    </row>
    <row r="223" spans="1:5" ht="13.8" x14ac:dyDescent="0.3">
      <c r="A223" s="4">
        <v>21302</v>
      </c>
      <c r="B223" s="4" t="s">
        <v>324</v>
      </c>
      <c r="C223" s="4"/>
      <c r="D223" s="4" t="s">
        <v>324</v>
      </c>
      <c r="E223" s="4">
        <v>21302</v>
      </c>
    </row>
    <row r="224" spans="1:5" ht="13.8" x14ac:dyDescent="0.3">
      <c r="A224" s="4">
        <v>21303</v>
      </c>
      <c r="B224" s="4" t="s">
        <v>611</v>
      </c>
      <c r="C224" s="4"/>
      <c r="D224" s="4" t="s">
        <v>611</v>
      </c>
      <c r="E224" s="4">
        <v>21303</v>
      </c>
    </row>
    <row r="225" spans="1:5" ht="13.8" x14ac:dyDescent="0.3">
      <c r="A225" s="4">
        <v>21304</v>
      </c>
      <c r="B225" s="4" t="s">
        <v>325</v>
      </c>
      <c r="C225" s="4"/>
      <c r="D225" s="4" t="s">
        <v>325</v>
      </c>
      <c r="E225" s="4">
        <v>21304</v>
      </c>
    </row>
    <row r="226" spans="1:5" ht="13.8" x14ac:dyDescent="0.3">
      <c r="A226" s="4">
        <v>21305</v>
      </c>
      <c r="B226" s="4" t="s">
        <v>326</v>
      </c>
      <c r="C226" s="4"/>
      <c r="D226" s="4" t="s">
        <v>326</v>
      </c>
      <c r="E226" s="4">
        <v>21305</v>
      </c>
    </row>
    <row r="227" spans="1:5" ht="13.8" x14ac:dyDescent="0.3">
      <c r="A227" s="4">
        <v>21306</v>
      </c>
      <c r="B227" s="4" t="s">
        <v>327</v>
      </c>
      <c r="C227" s="4"/>
      <c r="D227" s="4" t="s">
        <v>327</v>
      </c>
      <c r="E227" s="4">
        <v>21306</v>
      </c>
    </row>
    <row r="228" spans="1:5" ht="13.8" x14ac:dyDescent="0.3">
      <c r="A228" s="4">
        <v>21307</v>
      </c>
      <c r="B228" s="4" t="s">
        <v>328</v>
      </c>
      <c r="C228" s="4"/>
      <c r="D228" s="4" t="s">
        <v>328</v>
      </c>
      <c r="E228" s="4">
        <v>21307</v>
      </c>
    </row>
    <row r="229" spans="1:5" ht="13.8" x14ac:dyDescent="0.3">
      <c r="A229" s="4">
        <v>21308</v>
      </c>
      <c r="B229" s="4" t="s">
        <v>329</v>
      </c>
      <c r="C229" s="4"/>
      <c r="D229" s="4" t="s">
        <v>329</v>
      </c>
      <c r="E229" s="4">
        <v>21308</v>
      </c>
    </row>
    <row r="230" spans="1:5" ht="13.8" x14ac:dyDescent="0.3">
      <c r="A230" s="4">
        <v>21401</v>
      </c>
      <c r="B230" s="4" t="s">
        <v>330</v>
      </c>
      <c r="C230" s="4"/>
      <c r="D230" s="4" t="s">
        <v>330</v>
      </c>
      <c r="E230" s="4">
        <v>21401</v>
      </c>
    </row>
    <row r="231" spans="1:5" ht="13.8" x14ac:dyDescent="0.3">
      <c r="A231" s="5">
        <v>21402</v>
      </c>
      <c r="B231" s="4" t="s">
        <v>331</v>
      </c>
      <c r="C231" s="4"/>
      <c r="D231" s="4" t="s">
        <v>331</v>
      </c>
      <c r="E231" s="5">
        <v>21402</v>
      </c>
    </row>
    <row r="232" spans="1:5" ht="13.8" x14ac:dyDescent="0.3">
      <c r="A232" s="4">
        <v>21403</v>
      </c>
      <c r="B232" s="4" t="s">
        <v>332</v>
      </c>
      <c r="C232" s="4"/>
      <c r="D232" s="4" t="s">
        <v>332</v>
      </c>
      <c r="E232" s="4">
        <v>21403</v>
      </c>
    </row>
    <row r="233" spans="1:5" ht="13.8" x14ac:dyDescent="0.3">
      <c r="A233" s="4">
        <v>21404</v>
      </c>
      <c r="B233" s="4" t="s">
        <v>333</v>
      </c>
      <c r="C233" s="4"/>
      <c r="D233" s="4" t="s">
        <v>333</v>
      </c>
      <c r="E233" s="4">
        <v>21404</v>
      </c>
    </row>
    <row r="234" spans="1:5" ht="13.8" x14ac:dyDescent="0.3">
      <c r="A234" s="4">
        <v>21501</v>
      </c>
      <c r="B234" s="4" t="s">
        <v>334</v>
      </c>
      <c r="C234" s="4"/>
      <c r="D234" s="4" t="s">
        <v>334</v>
      </c>
      <c r="E234" s="4">
        <v>21501</v>
      </c>
    </row>
    <row r="235" spans="1:5" ht="13.8" x14ac:dyDescent="0.3">
      <c r="A235" s="4">
        <v>21502</v>
      </c>
      <c r="B235" s="4" t="s">
        <v>335</v>
      </c>
      <c r="C235" s="4"/>
      <c r="D235" s="4" t="s">
        <v>335</v>
      </c>
      <c r="E235" s="4">
        <v>21502</v>
      </c>
    </row>
    <row r="236" spans="1:5" ht="13.8" x14ac:dyDescent="0.3">
      <c r="A236" s="4">
        <v>21503</v>
      </c>
      <c r="B236" s="4" t="s">
        <v>336</v>
      </c>
      <c r="C236" s="4"/>
      <c r="D236" s="4" t="s">
        <v>336</v>
      </c>
      <c r="E236" s="4">
        <v>21503</v>
      </c>
    </row>
    <row r="237" spans="1:5" ht="13.8" x14ac:dyDescent="0.3">
      <c r="A237" s="4">
        <v>21504</v>
      </c>
      <c r="B237" s="4" t="s">
        <v>337</v>
      </c>
      <c r="C237" s="4"/>
      <c r="D237" s="4" t="s">
        <v>337</v>
      </c>
      <c r="E237" s="4">
        <v>21504</v>
      </c>
    </row>
    <row r="238" spans="1:5" ht="13.8" x14ac:dyDescent="0.3">
      <c r="A238" s="4">
        <v>21601</v>
      </c>
      <c r="B238" s="4" t="s">
        <v>338</v>
      </c>
      <c r="C238" s="4"/>
      <c r="D238" s="4" t="s">
        <v>338</v>
      </c>
      <c r="E238" s="4">
        <v>21601</v>
      </c>
    </row>
    <row r="239" spans="1:5" ht="13.8" x14ac:dyDescent="0.3">
      <c r="A239" s="4">
        <v>21602</v>
      </c>
      <c r="B239" s="4" t="s">
        <v>339</v>
      </c>
      <c r="C239" s="4"/>
      <c r="D239" s="4" t="s">
        <v>339</v>
      </c>
      <c r="E239" s="4">
        <v>21602</v>
      </c>
    </row>
    <row r="240" spans="1:5" ht="13.8" x14ac:dyDescent="0.3">
      <c r="A240" s="4">
        <v>21603</v>
      </c>
      <c r="B240" s="4" t="s">
        <v>340</v>
      </c>
      <c r="C240" s="4"/>
      <c r="D240" s="4" t="s">
        <v>340</v>
      </c>
      <c r="E240" s="4">
        <v>21603</v>
      </c>
    </row>
    <row r="241" spans="1:5" ht="13.8" x14ac:dyDescent="0.3">
      <c r="A241" s="4">
        <v>30101</v>
      </c>
      <c r="B241" s="4" t="s">
        <v>341</v>
      </c>
      <c r="C241" s="4"/>
      <c r="D241" s="4" t="s">
        <v>341</v>
      </c>
      <c r="E241" s="4">
        <v>30101</v>
      </c>
    </row>
    <row r="242" spans="1:5" ht="13.8" x14ac:dyDescent="0.3">
      <c r="A242" s="4">
        <v>30102</v>
      </c>
      <c r="B242" s="4" t="s">
        <v>342</v>
      </c>
      <c r="C242" s="4"/>
      <c r="D242" s="4" t="s">
        <v>342</v>
      </c>
      <c r="E242" s="4">
        <v>30102</v>
      </c>
    </row>
    <row r="243" spans="1:5" ht="13.8" x14ac:dyDescent="0.3">
      <c r="A243" s="4">
        <v>30103</v>
      </c>
      <c r="B243" s="4" t="s">
        <v>343</v>
      </c>
      <c r="C243" s="4"/>
      <c r="D243" s="4" t="s">
        <v>343</v>
      </c>
      <c r="E243" s="4">
        <v>30103</v>
      </c>
    </row>
    <row r="244" spans="1:5" ht="13.8" x14ac:dyDescent="0.3">
      <c r="A244" s="4">
        <v>30104</v>
      </c>
      <c r="B244" s="4" t="s">
        <v>344</v>
      </c>
      <c r="C244" s="4"/>
      <c r="D244" s="4" t="s">
        <v>344</v>
      </c>
      <c r="E244" s="4">
        <v>30104</v>
      </c>
    </row>
    <row r="245" spans="1:5" ht="13.8" x14ac:dyDescent="0.3">
      <c r="A245" s="4">
        <v>30105</v>
      </c>
      <c r="B245" s="4" t="s">
        <v>612</v>
      </c>
      <c r="C245" s="4"/>
      <c r="D245" s="4" t="s">
        <v>612</v>
      </c>
      <c r="E245" s="4">
        <v>30105</v>
      </c>
    </row>
    <row r="246" spans="1:5" ht="13.8" x14ac:dyDescent="0.3">
      <c r="A246" s="4">
        <v>30106</v>
      </c>
      <c r="B246" s="4" t="s">
        <v>613</v>
      </c>
      <c r="C246" s="4"/>
      <c r="D246" s="4" t="s">
        <v>613</v>
      </c>
      <c r="E246" s="4">
        <v>30106</v>
      </c>
    </row>
    <row r="247" spans="1:5" ht="13.8" x14ac:dyDescent="0.3">
      <c r="A247" s="4">
        <v>30107</v>
      </c>
      <c r="B247" s="4" t="s">
        <v>345</v>
      </c>
      <c r="C247" s="4"/>
      <c r="D247" s="4" t="s">
        <v>345</v>
      </c>
      <c r="E247" s="4">
        <v>30107</v>
      </c>
    </row>
    <row r="248" spans="1:5" ht="13.8" x14ac:dyDescent="0.3">
      <c r="A248" s="4">
        <v>30108</v>
      </c>
      <c r="B248" s="4" t="s">
        <v>346</v>
      </c>
      <c r="C248" s="4"/>
      <c r="D248" s="4" t="s">
        <v>346</v>
      </c>
      <c r="E248" s="4">
        <v>30108</v>
      </c>
    </row>
    <row r="249" spans="1:5" ht="13.8" x14ac:dyDescent="0.3">
      <c r="A249" s="4">
        <v>30109</v>
      </c>
      <c r="B249" s="4" t="s">
        <v>614</v>
      </c>
      <c r="C249" s="4"/>
      <c r="D249" s="4" t="s">
        <v>614</v>
      </c>
      <c r="E249" s="4">
        <v>30109</v>
      </c>
    </row>
    <row r="250" spans="1:5" ht="13.8" x14ac:dyDescent="0.3">
      <c r="A250" s="4">
        <v>30110</v>
      </c>
      <c r="B250" s="4" t="s">
        <v>347</v>
      </c>
      <c r="C250" s="4"/>
      <c r="D250" s="4" t="s">
        <v>347</v>
      </c>
      <c r="E250" s="4">
        <v>30110</v>
      </c>
    </row>
    <row r="251" spans="1:5" ht="13.8" x14ac:dyDescent="0.3">
      <c r="A251" s="4">
        <v>30111</v>
      </c>
      <c r="B251" s="4" t="s">
        <v>348</v>
      </c>
      <c r="C251" s="4"/>
      <c r="D251" s="4" t="s">
        <v>348</v>
      </c>
      <c r="E251" s="4">
        <v>30111</v>
      </c>
    </row>
    <row r="252" spans="1:5" ht="13.8" x14ac:dyDescent="0.3">
      <c r="A252" s="4">
        <v>30201</v>
      </c>
      <c r="B252" s="4" t="s">
        <v>349</v>
      </c>
      <c r="C252" s="4"/>
      <c r="D252" s="4" t="s">
        <v>349</v>
      </c>
      <c r="E252" s="4">
        <v>30201</v>
      </c>
    </row>
    <row r="253" spans="1:5" ht="13.8" x14ac:dyDescent="0.3">
      <c r="A253" s="4">
        <v>30202</v>
      </c>
      <c r="B253" s="4" t="s">
        <v>350</v>
      </c>
      <c r="C253" s="4"/>
      <c r="D253" s="4" t="s">
        <v>350</v>
      </c>
      <c r="E253" s="4">
        <v>30202</v>
      </c>
    </row>
    <row r="254" spans="1:5" ht="13.8" x14ac:dyDescent="0.3">
      <c r="A254" s="4">
        <v>30203</v>
      </c>
      <c r="B254" s="4" t="s">
        <v>351</v>
      </c>
      <c r="C254" s="4"/>
      <c r="D254" s="4" t="s">
        <v>351</v>
      </c>
      <c r="E254" s="4">
        <v>30203</v>
      </c>
    </row>
    <row r="255" spans="1:5" ht="13.8" x14ac:dyDescent="0.3">
      <c r="A255" s="4">
        <v>30204</v>
      </c>
      <c r="B255" s="4" t="s">
        <v>352</v>
      </c>
      <c r="C255" s="4"/>
      <c r="D255" s="4" t="s">
        <v>352</v>
      </c>
      <c r="E255" s="4">
        <v>30204</v>
      </c>
    </row>
    <row r="256" spans="1:5" ht="13.8" x14ac:dyDescent="0.3">
      <c r="A256" s="4">
        <v>30205</v>
      </c>
      <c r="B256" s="4" t="s">
        <v>353</v>
      </c>
      <c r="C256" s="4"/>
      <c r="D256" s="4" t="s">
        <v>353</v>
      </c>
      <c r="E256" s="4">
        <v>30205</v>
      </c>
    </row>
    <row r="257" spans="1:5" ht="13.8" x14ac:dyDescent="0.3">
      <c r="A257" s="4">
        <v>30206</v>
      </c>
      <c r="B257" s="4" t="s">
        <v>615</v>
      </c>
      <c r="C257" s="4"/>
      <c r="D257" s="4" t="s">
        <v>615</v>
      </c>
      <c r="E257" s="4">
        <v>30206</v>
      </c>
    </row>
    <row r="258" spans="1:5" ht="13.8" x14ac:dyDescent="0.3">
      <c r="A258" s="4">
        <v>30301</v>
      </c>
      <c r="B258" s="4" t="s">
        <v>354</v>
      </c>
      <c r="C258" s="4"/>
      <c r="D258" s="4" t="s">
        <v>354</v>
      </c>
      <c r="E258" s="4">
        <v>30301</v>
      </c>
    </row>
    <row r="259" spans="1:5" ht="13.8" x14ac:dyDescent="0.3">
      <c r="A259" s="4">
        <v>30302</v>
      </c>
      <c r="B259" s="4" t="s">
        <v>355</v>
      </c>
      <c r="C259" s="4"/>
      <c r="D259" s="4" t="s">
        <v>355</v>
      </c>
      <c r="E259" s="4">
        <v>30302</v>
      </c>
    </row>
    <row r="260" spans="1:5" ht="13.8" x14ac:dyDescent="0.3">
      <c r="A260" s="4">
        <v>30303</v>
      </c>
      <c r="B260" s="4" t="s">
        <v>356</v>
      </c>
      <c r="C260" s="4"/>
      <c r="D260" s="4" t="s">
        <v>356</v>
      </c>
      <c r="E260" s="4">
        <v>30303</v>
      </c>
    </row>
    <row r="261" spans="1:5" ht="13.8" x14ac:dyDescent="0.3">
      <c r="A261" s="4">
        <v>30304</v>
      </c>
      <c r="B261" s="4" t="s">
        <v>357</v>
      </c>
      <c r="C261" s="4"/>
      <c r="D261" s="4" t="s">
        <v>357</v>
      </c>
      <c r="E261" s="4">
        <v>30304</v>
      </c>
    </row>
    <row r="262" spans="1:5" ht="13.8" x14ac:dyDescent="0.3">
      <c r="A262" s="4">
        <v>30305</v>
      </c>
      <c r="B262" s="4" t="s">
        <v>358</v>
      </c>
      <c r="C262" s="4"/>
      <c r="D262" s="4" t="s">
        <v>358</v>
      </c>
      <c r="E262" s="4">
        <v>30305</v>
      </c>
    </row>
    <row r="263" spans="1:5" ht="13.8" x14ac:dyDescent="0.3">
      <c r="A263" s="4">
        <v>30306</v>
      </c>
      <c r="B263" s="4" t="s">
        <v>616</v>
      </c>
      <c r="C263" s="4"/>
      <c r="D263" s="4" t="s">
        <v>616</v>
      </c>
      <c r="E263" s="4">
        <v>30306</v>
      </c>
    </row>
    <row r="264" spans="1:5" ht="13.8" x14ac:dyDescent="0.3">
      <c r="A264" s="4">
        <v>30307</v>
      </c>
      <c r="B264" s="4" t="s">
        <v>359</v>
      </c>
      <c r="C264" s="4"/>
      <c r="D264" s="4" t="s">
        <v>359</v>
      </c>
      <c r="E264" s="4">
        <v>30307</v>
      </c>
    </row>
    <row r="265" spans="1:5" ht="13.8" x14ac:dyDescent="0.3">
      <c r="A265" s="4">
        <v>30308</v>
      </c>
      <c r="B265" s="4" t="s">
        <v>360</v>
      </c>
      <c r="C265" s="4"/>
      <c r="D265" s="4" t="s">
        <v>360</v>
      </c>
      <c r="E265" s="4">
        <v>30308</v>
      </c>
    </row>
    <row r="266" spans="1:5" ht="13.8" x14ac:dyDescent="0.3">
      <c r="A266" s="4">
        <v>30401</v>
      </c>
      <c r="B266" s="4" t="s">
        <v>361</v>
      </c>
      <c r="C266" s="4"/>
      <c r="D266" s="4" t="s">
        <v>361</v>
      </c>
      <c r="E266" s="4">
        <v>30401</v>
      </c>
    </row>
    <row r="267" spans="1:5" ht="13.8" x14ac:dyDescent="0.3">
      <c r="A267" s="4">
        <v>30402</v>
      </c>
      <c r="B267" s="4" t="s">
        <v>362</v>
      </c>
      <c r="C267" s="4"/>
      <c r="D267" s="4" t="s">
        <v>362</v>
      </c>
      <c r="E267" s="4">
        <v>30402</v>
      </c>
    </row>
    <row r="268" spans="1:5" ht="13.8" x14ac:dyDescent="0.3">
      <c r="A268" s="4">
        <v>30403</v>
      </c>
      <c r="B268" s="4" t="s">
        <v>363</v>
      </c>
      <c r="C268" s="4"/>
      <c r="D268" s="4" t="s">
        <v>363</v>
      </c>
      <c r="E268" s="4">
        <v>30403</v>
      </c>
    </row>
    <row r="269" spans="1:5" ht="13.8" x14ac:dyDescent="0.3">
      <c r="A269" s="4">
        <v>30404</v>
      </c>
      <c r="B269" s="4" t="s">
        <v>617</v>
      </c>
      <c r="C269" s="4"/>
      <c r="D269" s="4" t="s">
        <v>617</v>
      </c>
      <c r="E269" s="4">
        <v>30404</v>
      </c>
    </row>
    <row r="270" spans="1:5" ht="13.8" x14ac:dyDescent="0.3">
      <c r="A270" s="4">
        <v>30501</v>
      </c>
      <c r="B270" s="4" t="s">
        <v>364</v>
      </c>
      <c r="C270" s="4"/>
      <c r="D270" s="4" t="s">
        <v>364</v>
      </c>
      <c r="E270" s="4">
        <v>30501</v>
      </c>
    </row>
    <row r="271" spans="1:5" ht="13.8" x14ac:dyDescent="0.3">
      <c r="A271" s="4">
        <v>30502</v>
      </c>
      <c r="B271" s="4" t="s">
        <v>365</v>
      </c>
      <c r="C271" s="4"/>
      <c r="D271" s="4" t="s">
        <v>365</v>
      </c>
      <c r="E271" s="4">
        <v>30502</v>
      </c>
    </row>
    <row r="272" spans="1:5" ht="13.8" x14ac:dyDescent="0.3">
      <c r="A272" s="4">
        <v>30503</v>
      </c>
      <c r="B272" s="4" t="s">
        <v>366</v>
      </c>
      <c r="C272" s="4"/>
      <c r="D272" s="4" t="s">
        <v>366</v>
      </c>
      <c r="E272" s="4">
        <v>30503</v>
      </c>
    </row>
    <row r="273" spans="1:5" ht="13.8" x14ac:dyDescent="0.3">
      <c r="A273" s="4">
        <v>30504</v>
      </c>
      <c r="B273" s="4" t="s">
        <v>367</v>
      </c>
      <c r="C273" s="4"/>
      <c r="D273" s="4" t="s">
        <v>367</v>
      </c>
      <c r="E273" s="4">
        <v>30504</v>
      </c>
    </row>
    <row r="274" spans="1:5" ht="13.8" x14ac:dyDescent="0.3">
      <c r="A274" s="4">
        <v>30505</v>
      </c>
      <c r="B274" s="4" t="s">
        <v>368</v>
      </c>
      <c r="C274" s="4"/>
      <c r="D274" s="4" t="s">
        <v>368</v>
      </c>
      <c r="E274" s="4">
        <v>30505</v>
      </c>
    </row>
    <row r="275" spans="1:5" ht="13.8" x14ac:dyDescent="0.3">
      <c r="A275" s="4">
        <v>30506</v>
      </c>
      <c r="B275" s="4" t="s">
        <v>369</v>
      </c>
      <c r="C275" s="4"/>
      <c r="D275" s="4" t="s">
        <v>369</v>
      </c>
      <c r="E275" s="4">
        <v>30506</v>
      </c>
    </row>
    <row r="276" spans="1:5" ht="13.8" x14ac:dyDescent="0.3">
      <c r="A276" s="4">
        <v>30507</v>
      </c>
      <c r="B276" s="4" t="s">
        <v>370</v>
      </c>
      <c r="C276" s="4"/>
      <c r="D276" s="4" t="s">
        <v>370</v>
      </c>
      <c r="E276" s="4">
        <v>30507</v>
      </c>
    </row>
    <row r="277" spans="1:5" ht="13.8" x14ac:dyDescent="0.3">
      <c r="A277" s="4">
        <v>30508</v>
      </c>
      <c r="B277" s="4" t="s">
        <v>371</v>
      </c>
      <c r="C277" s="4"/>
      <c r="D277" s="4" t="s">
        <v>371</v>
      </c>
      <c r="E277" s="4">
        <v>30508</v>
      </c>
    </row>
    <row r="278" spans="1:5" ht="13.8" x14ac:dyDescent="0.3">
      <c r="A278" s="4">
        <v>30509</v>
      </c>
      <c r="B278" s="4" t="s">
        <v>372</v>
      </c>
      <c r="C278" s="4"/>
      <c r="D278" s="4" t="s">
        <v>372</v>
      </c>
      <c r="E278" s="4">
        <v>30509</v>
      </c>
    </row>
    <row r="279" spans="1:5" ht="13.8" x14ac:dyDescent="0.3">
      <c r="A279" s="4">
        <v>30510</v>
      </c>
      <c r="B279" s="4" t="s">
        <v>373</v>
      </c>
      <c r="C279" s="4"/>
      <c r="D279" s="4" t="s">
        <v>373</v>
      </c>
      <c r="E279" s="4">
        <v>30510</v>
      </c>
    </row>
    <row r="280" spans="1:5" ht="13.8" x14ac:dyDescent="0.3">
      <c r="A280" s="4">
        <v>30511</v>
      </c>
      <c r="B280" s="4" t="s">
        <v>374</v>
      </c>
      <c r="C280" s="4"/>
      <c r="D280" s="4" t="s">
        <v>374</v>
      </c>
      <c r="E280" s="4">
        <v>30511</v>
      </c>
    </row>
    <row r="281" spans="1:5" ht="13.8" x14ac:dyDescent="0.3">
      <c r="A281" s="4">
        <v>30512</v>
      </c>
      <c r="B281" s="4" t="s">
        <v>654</v>
      </c>
      <c r="C281" s="4"/>
      <c r="D281" s="4" t="s">
        <v>654</v>
      </c>
      <c r="E281" s="4">
        <v>30512</v>
      </c>
    </row>
    <row r="282" spans="1:5" ht="13.8" x14ac:dyDescent="0.3">
      <c r="A282" s="4">
        <v>30601</v>
      </c>
      <c r="B282" s="4" t="s">
        <v>375</v>
      </c>
      <c r="C282" s="4"/>
      <c r="D282" s="4" t="s">
        <v>375</v>
      </c>
      <c r="E282" s="4">
        <v>30601</v>
      </c>
    </row>
    <row r="283" spans="1:5" ht="13.8" x14ac:dyDescent="0.3">
      <c r="A283" s="4">
        <v>30602</v>
      </c>
      <c r="B283" s="4" t="s">
        <v>376</v>
      </c>
      <c r="C283" s="4"/>
      <c r="D283" s="4" t="s">
        <v>376</v>
      </c>
      <c r="E283" s="4">
        <v>30602</v>
      </c>
    </row>
    <row r="284" spans="1:5" ht="13.8" x14ac:dyDescent="0.3">
      <c r="A284" s="4">
        <v>30603</v>
      </c>
      <c r="B284" s="4" t="s">
        <v>377</v>
      </c>
      <c r="C284" s="4"/>
      <c r="D284" s="4" t="s">
        <v>377</v>
      </c>
      <c r="E284" s="4">
        <v>30603</v>
      </c>
    </row>
    <row r="285" spans="1:5" ht="13.8" x14ac:dyDescent="0.3">
      <c r="A285" s="4">
        <v>30701</v>
      </c>
      <c r="B285" s="4" t="s">
        <v>378</v>
      </c>
      <c r="C285" s="4"/>
      <c r="D285" s="4" t="s">
        <v>378</v>
      </c>
      <c r="E285" s="4">
        <v>30701</v>
      </c>
    </row>
    <row r="286" spans="1:5" ht="13.8" x14ac:dyDescent="0.3">
      <c r="A286" s="4">
        <v>30702</v>
      </c>
      <c r="B286" s="4" t="s">
        <v>379</v>
      </c>
      <c r="C286" s="4"/>
      <c r="D286" s="4" t="s">
        <v>379</v>
      </c>
      <c r="E286" s="4">
        <v>30702</v>
      </c>
    </row>
    <row r="287" spans="1:5" ht="13.8" x14ac:dyDescent="0.3">
      <c r="A287" s="4">
        <v>30703</v>
      </c>
      <c r="B287" s="4" t="s">
        <v>380</v>
      </c>
      <c r="C287" s="4"/>
      <c r="D287" s="4" t="s">
        <v>380</v>
      </c>
      <c r="E287" s="4">
        <v>30703</v>
      </c>
    </row>
    <row r="288" spans="1:5" ht="13.8" x14ac:dyDescent="0.3">
      <c r="A288" s="4">
        <v>30704</v>
      </c>
      <c r="B288" s="4" t="s">
        <v>381</v>
      </c>
      <c r="C288" s="4"/>
      <c r="D288" s="4" t="s">
        <v>381</v>
      </c>
      <c r="E288" s="4">
        <v>30704</v>
      </c>
    </row>
    <row r="289" spans="1:5" ht="13.8" x14ac:dyDescent="0.3">
      <c r="A289" s="4">
        <v>30705</v>
      </c>
      <c r="B289" s="4" t="s">
        <v>382</v>
      </c>
      <c r="C289" s="4"/>
      <c r="D289" s="4" t="s">
        <v>382</v>
      </c>
      <c r="E289" s="4">
        <v>30705</v>
      </c>
    </row>
    <row r="290" spans="1:5" ht="13.8" x14ac:dyDescent="0.3">
      <c r="A290" s="4">
        <v>30801</v>
      </c>
      <c r="B290" s="4" t="s">
        <v>618</v>
      </c>
      <c r="C290" s="4"/>
      <c r="D290" s="4" t="s">
        <v>618</v>
      </c>
      <c r="E290" s="4">
        <v>30801</v>
      </c>
    </row>
    <row r="291" spans="1:5" ht="13.8" x14ac:dyDescent="0.3">
      <c r="A291" s="4">
        <v>30802</v>
      </c>
      <c r="B291" s="4" t="s">
        <v>383</v>
      </c>
      <c r="C291" s="4"/>
      <c r="D291" s="4" t="s">
        <v>383</v>
      </c>
      <c r="E291" s="4">
        <v>30802</v>
      </c>
    </row>
    <row r="292" spans="1:5" ht="13.8" x14ac:dyDescent="0.3">
      <c r="A292" s="4">
        <v>30803</v>
      </c>
      <c r="B292" s="4" t="s">
        <v>384</v>
      </c>
      <c r="C292" s="4"/>
      <c r="D292" s="4" t="s">
        <v>384</v>
      </c>
      <c r="E292" s="4">
        <v>30803</v>
      </c>
    </row>
    <row r="293" spans="1:5" ht="13.8" x14ac:dyDescent="0.3">
      <c r="A293" s="4">
        <v>30804</v>
      </c>
      <c r="B293" s="4" t="s">
        <v>385</v>
      </c>
      <c r="C293" s="4"/>
      <c r="D293" s="4" t="s">
        <v>385</v>
      </c>
      <c r="E293" s="4">
        <v>30804</v>
      </c>
    </row>
    <row r="294" spans="1:5" ht="13.8" x14ac:dyDescent="0.3">
      <c r="A294" s="4">
        <v>40101</v>
      </c>
      <c r="B294" s="4" t="s">
        <v>386</v>
      </c>
      <c r="C294" s="4"/>
      <c r="D294" s="4" t="s">
        <v>386</v>
      </c>
      <c r="E294" s="4">
        <v>40101</v>
      </c>
    </row>
    <row r="295" spans="1:5" ht="13.8" x14ac:dyDescent="0.3">
      <c r="A295" s="4">
        <v>40102</v>
      </c>
      <c r="B295" s="4" t="s">
        <v>387</v>
      </c>
      <c r="C295" s="4"/>
      <c r="D295" s="4" t="s">
        <v>387</v>
      </c>
      <c r="E295" s="4">
        <v>40102</v>
      </c>
    </row>
    <row r="296" spans="1:5" ht="13.8" x14ac:dyDescent="0.3">
      <c r="A296" s="4">
        <v>40103</v>
      </c>
      <c r="B296" s="4" t="s">
        <v>388</v>
      </c>
      <c r="C296" s="4"/>
      <c r="D296" s="4" t="s">
        <v>388</v>
      </c>
      <c r="E296" s="4">
        <v>40103</v>
      </c>
    </row>
    <row r="297" spans="1:5" ht="13.8" x14ac:dyDescent="0.3">
      <c r="A297" s="4">
        <v>40104</v>
      </c>
      <c r="B297" s="4" t="s">
        <v>389</v>
      </c>
      <c r="C297" s="4"/>
      <c r="D297" s="4" t="s">
        <v>389</v>
      </c>
      <c r="E297" s="4">
        <v>40104</v>
      </c>
    </row>
    <row r="298" spans="1:5" ht="13.8" x14ac:dyDescent="0.3">
      <c r="A298" s="4">
        <v>40105</v>
      </c>
      <c r="B298" s="4" t="s">
        <v>390</v>
      </c>
      <c r="C298" s="4"/>
      <c r="D298" s="4" t="s">
        <v>390</v>
      </c>
      <c r="E298" s="4">
        <v>40105</v>
      </c>
    </row>
    <row r="299" spans="1:5" ht="13.8" x14ac:dyDescent="0.3">
      <c r="A299" s="4">
        <v>40201</v>
      </c>
      <c r="B299" s="4" t="s">
        <v>391</v>
      </c>
      <c r="C299" s="4"/>
      <c r="D299" s="4" t="s">
        <v>391</v>
      </c>
      <c r="E299" s="4">
        <v>40201</v>
      </c>
    </row>
    <row r="300" spans="1:5" ht="13.8" x14ac:dyDescent="0.3">
      <c r="A300" s="4">
        <v>40202</v>
      </c>
      <c r="B300" s="4" t="s">
        <v>392</v>
      </c>
      <c r="C300" s="4"/>
      <c r="D300" s="4" t="s">
        <v>392</v>
      </c>
      <c r="E300" s="4">
        <v>40202</v>
      </c>
    </row>
    <row r="301" spans="1:5" ht="13.8" x14ac:dyDescent="0.3">
      <c r="A301" s="4">
        <v>40203</v>
      </c>
      <c r="B301" s="4" t="s">
        <v>393</v>
      </c>
      <c r="C301" s="4"/>
      <c r="D301" s="4" t="s">
        <v>393</v>
      </c>
      <c r="E301" s="4">
        <v>40203</v>
      </c>
    </row>
    <row r="302" spans="1:5" ht="13.8" x14ac:dyDescent="0.3">
      <c r="A302" s="4">
        <v>40204</v>
      </c>
      <c r="B302" s="4" t="s">
        <v>394</v>
      </c>
      <c r="C302" s="4"/>
      <c r="D302" s="4" t="s">
        <v>394</v>
      </c>
      <c r="E302" s="4">
        <v>40204</v>
      </c>
    </row>
    <row r="303" spans="1:5" ht="13.8" x14ac:dyDescent="0.3">
      <c r="A303" s="4">
        <v>40205</v>
      </c>
      <c r="B303" s="4" t="s">
        <v>395</v>
      </c>
      <c r="C303" s="4"/>
      <c r="D303" s="4" t="s">
        <v>395</v>
      </c>
      <c r="E303" s="4">
        <v>40205</v>
      </c>
    </row>
    <row r="304" spans="1:5" ht="13.8" x14ac:dyDescent="0.3">
      <c r="A304" s="4">
        <v>40206</v>
      </c>
      <c r="B304" s="4" t="s">
        <v>396</v>
      </c>
      <c r="C304" s="4"/>
      <c r="D304" s="4" t="s">
        <v>396</v>
      </c>
      <c r="E304" s="4">
        <v>40206</v>
      </c>
    </row>
    <row r="305" spans="1:5" ht="13.8" x14ac:dyDescent="0.3">
      <c r="A305" s="4">
        <v>40207</v>
      </c>
      <c r="B305" s="4" t="s">
        <v>661</v>
      </c>
      <c r="C305" s="4"/>
      <c r="D305" s="4" t="s">
        <v>661</v>
      </c>
      <c r="E305" s="4">
        <v>40207</v>
      </c>
    </row>
    <row r="306" spans="1:5" ht="13.8" x14ac:dyDescent="0.3">
      <c r="A306" s="4">
        <v>40301</v>
      </c>
      <c r="B306" s="4" t="s">
        <v>397</v>
      </c>
      <c r="C306" s="4"/>
      <c r="D306" s="4" t="s">
        <v>397</v>
      </c>
      <c r="E306" s="4">
        <v>40301</v>
      </c>
    </row>
    <row r="307" spans="1:5" ht="13.8" x14ac:dyDescent="0.3">
      <c r="A307" s="4">
        <v>40302</v>
      </c>
      <c r="B307" s="4" t="s">
        <v>398</v>
      </c>
      <c r="C307" s="4"/>
      <c r="D307" s="4" t="s">
        <v>398</v>
      </c>
      <c r="E307" s="4">
        <v>40302</v>
      </c>
    </row>
    <row r="308" spans="1:5" ht="13.8" x14ac:dyDescent="0.3">
      <c r="A308" s="4">
        <v>40303</v>
      </c>
      <c r="B308" s="4" t="s">
        <v>399</v>
      </c>
      <c r="C308" s="4"/>
      <c r="D308" s="4" t="s">
        <v>399</v>
      </c>
      <c r="E308" s="4">
        <v>40303</v>
      </c>
    </row>
    <row r="309" spans="1:5" ht="13.8" x14ac:dyDescent="0.3">
      <c r="A309" s="4">
        <v>40304</v>
      </c>
      <c r="B309" s="4" t="s">
        <v>400</v>
      </c>
      <c r="C309" s="4"/>
      <c r="D309" s="4" t="s">
        <v>400</v>
      </c>
      <c r="E309" s="4">
        <v>40304</v>
      </c>
    </row>
    <row r="310" spans="1:5" ht="13.8" x14ac:dyDescent="0.3">
      <c r="A310" s="4">
        <v>40305</v>
      </c>
      <c r="B310" s="4" t="s">
        <v>401</v>
      </c>
      <c r="C310" s="4"/>
      <c r="D310" s="4" t="s">
        <v>401</v>
      </c>
      <c r="E310" s="4">
        <v>40305</v>
      </c>
    </row>
    <row r="311" spans="1:5" ht="13.8" x14ac:dyDescent="0.3">
      <c r="A311" s="4">
        <v>40306</v>
      </c>
      <c r="B311" s="4" t="s">
        <v>402</v>
      </c>
      <c r="C311" s="4"/>
      <c r="D311" s="4" t="s">
        <v>402</v>
      </c>
      <c r="E311" s="4">
        <v>40306</v>
      </c>
    </row>
    <row r="312" spans="1:5" ht="13.8" x14ac:dyDescent="0.3">
      <c r="A312" s="4">
        <v>40307</v>
      </c>
      <c r="B312" s="4" t="s">
        <v>403</v>
      </c>
      <c r="C312" s="4"/>
      <c r="D312" s="4" t="s">
        <v>403</v>
      </c>
      <c r="E312" s="4">
        <v>40307</v>
      </c>
    </row>
    <row r="313" spans="1:5" ht="13.8" x14ac:dyDescent="0.3">
      <c r="A313" s="4">
        <v>40308</v>
      </c>
      <c r="B313" s="4" t="s">
        <v>404</v>
      </c>
      <c r="C313" s="4"/>
      <c r="D313" s="4" t="s">
        <v>404</v>
      </c>
      <c r="E313" s="4">
        <v>40308</v>
      </c>
    </row>
    <row r="314" spans="1:5" ht="13.8" x14ac:dyDescent="0.3">
      <c r="A314" s="4">
        <v>40401</v>
      </c>
      <c r="B314" s="4" t="s">
        <v>405</v>
      </c>
      <c r="C314" s="4"/>
      <c r="D314" s="4" t="s">
        <v>405</v>
      </c>
      <c r="E314" s="4">
        <v>40401</v>
      </c>
    </row>
    <row r="315" spans="1:5" ht="13.8" x14ac:dyDescent="0.3">
      <c r="A315" s="4">
        <v>40402</v>
      </c>
      <c r="B315" s="4" t="s">
        <v>406</v>
      </c>
      <c r="C315" s="4"/>
      <c r="D315" s="4" t="s">
        <v>406</v>
      </c>
      <c r="E315" s="4">
        <v>40402</v>
      </c>
    </row>
    <row r="316" spans="1:5" ht="13.8" x14ac:dyDescent="0.3">
      <c r="A316" s="4">
        <v>40403</v>
      </c>
      <c r="B316" s="4" t="s">
        <v>407</v>
      </c>
      <c r="C316" s="4"/>
      <c r="D316" s="4" t="s">
        <v>407</v>
      </c>
      <c r="E316" s="4">
        <v>40403</v>
      </c>
    </row>
    <row r="317" spans="1:5" ht="13.8" x14ac:dyDescent="0.3">
      <c r="A317" s="4">
        <v>40404</v>
      </c>
      <c r="B317" s="4" t="s">
        <v>408</v>
      </c>
      <c r="C317" s="4"/>
      <c r="D317" s="4" t="s">
        <v>408</v>
      </c>
      <c r="E317" s="4">
        <v>40404</v>
      </c>
    </row>
    <row r="318" spans="1:5" ht="13.8" x14ac:dyDescent="0.3">
      <c r="A318" s="4">
        <v>40405</v>
      </c>
      <c r="B318" s="4" t="s">
        <v>409</v>
      </c>
      <c r="C318" s="4"/>
      <c r="D318" s="4" t="s">
        <v>409</v>
      </c>
      <c r="E318" s="4">
        <v>40405</v>
      </c>
    </row>
    <row r="319" spans="1:5" ht="13.8" x14ac:dyDescent="0.3">
      <c r="A319" s="4">
        <v>40406</v>
      </c>
      <c r="B319" s="4" t="s">
        <v>410</v>
      </c>
      <c r="C319" s="4"/>
      <c r="D319" s="4" t="s">
        <v>410</v>
      </c>
      <c r="E319" s="4">
        <v>40406</v>
      </c>
    </row>
    <row r="320" spans="1:5" ht="13.8" x14ac:dyDescent="0.3">
      <c r="A320" s="5">
        <v>40501</v>
      </c>
      <c r="B320" s="4" t="s">
        <v>411</v>
      </c>
      <c r="C320" s="4"/>
      <c r="D320" s="4" t="s">
        <v>411</v>
      </c>
      <c r="E320" s="5">
        <v>40501</v>
      </c>
    </row>
    <row r="321" spans="1:5" ht="13.8" x14ac:dyDescent="0.3">
      <c r="A321" s="4">
        <v>40502</v>
      </c>
      <c r="B321" s="4" t="s">
        <v>412</v>
      </c>
      <c r="C321" s="4"/>
      <c r="D321" s="4" t="s">
        <v>412</v>
      </c>
      <c r="E321" s="4">
        <v>40502</v>
      </c>
    </row>
    <row r="322" spans="1:5" ht="13.8" x14ac:dyDescent="0.3">
      <c r="A322" s="4">
        <v>40503</v>
      </c>
      <c r="B322" s="4" t="s">
        <v>413</v>
      </c>
      <c r="C322" s="4"/>
      <c r="D322" s="4" t="s">
        <v>413</v>
      </c>
      <c r="E322" s="4">
        <v>40503</v>
      </c>
    </row>
    <row r="323" spans="1:5" ht="13.8" x14ac:dyDescent="0.3">
      <c r="A323" s="4">
        <v>40504</v>
      </c>
      <c r="B323" s="4" t="s">
        <v>619</v>
      </c>
      <c r="C323" s="4"/>
      <c r="D323" s="4" t="s">
        <v>619</v>
      </c>
      <c r="E323" s="4">
        <v>40504</v>
      </c>
    </row>
    <row r="324" spans="1:5" ht="13.8" x14ac:dyDescent="0.3">
      <c r="A324" s="4">
        <v>40505</v>
      </c>
      <c r="B324" s="4" t="s">
        <v>414</v>
      </c>
      <c r="C324" s="4"/>
      <c r="D324" s="4" t="s">
        <v>414</v>
      </c>
      <c r="E324" s="4">
        <v>40505</v>
      </c>
    </row>
    <row r="325" spans="1:5" ht="13.8" x14ac:dyDescent="0.3">
      <c r="A325" s="4">
        <v>40601</v>
      </c>
      <c r="B325" s="4" t="s">
        <v>415</v>
      </c>
      <c r="C325" s="4"/>
      <c r="D325" s="4" t="s">
        <v>415</v>
      </c>
      <c r="E325" s="4">
        <v>40601</v>
      </c>
    </row>
    <row r="326" spans="1:5" ht="13.8" x14ac:dyDescent="0.3">
      <c r="A326" s="4">
        <v>40602</v>
      </c>
      <c r="B326" s="4" t="s">
        <v>416</v>
      </c>
      <c r="C326" s="4"/>
      <c r="D326" s="4" t="s">
        <v>416</v>
      </c>
      <c r="E326" s="4">
        <v>40602</v>
      </c>
    </row>
    <row r="327" spans="1:5" ht="13.8" x14ac:dyDescent="0.3">
      <c r="A327" s="4">
        <v>40603</v>
      </c>
      <c r="B327" s="4" t="s">
        <v>417</v>
      </c>
      <c r="C327" s="4"/>
      <c r="D327" s="4" t="s">
        <v>417</v>
      </c>
      <c r="E327" s="4">
        <v>40603</v>
      </c>
    </row>
    <row r="328" spans="1:5" ht="13.8" x14ac:dyDescent="0.3">
      <c r="A328" s="4">
        <v>40604</v>
      </c>
      <c r="B328" s="4" t="s">
        <v>418</v>
      </c>
      <c r="C328" s="4"/>
      <c r="D328" s="4" t="s">
        <v>418</v>
      </c>
      <c r="E328" s="4">
        <v>40604</v>
      </c>
    </row>
    <row r="329" spans="1:5" ht="13.8" x14ac:dyDescent="0.3">
      <c r="A329" s="4">
        <v>40701</v>
      </c>
      <c r="B329" s="4" t="s">
        <v>419</v>
      </c>
      <c r="C329" s="4"/>
      <c r="D329" s="4" t="s">
        <v>419</v>
      </c>
      <c r="E329" s="4">
        <v>40701</v>
      </c>
    </row>
    <row r="330" spans="1:5" ht="13.8" x14ac:dyDescent="0.3">
      <c r="A330" s="4">
        <v>40702</v>
      </c>
      <c r="B330" s="4" t="s">
        <v>620</v>
      </c>
      <c r="C330" s="4"/>
      <c r="D330" s="4" t="s">
        <v>620</v>
      </c>
      <c r="E330" s="4">
        <v>40702</v>
      </c>
    </row>
    <row r="331" spans="1:5" ht="13.8" x14ac:dyDescent="0.3">
      <c r="A331" s="4">
        <v>40703</v>
      </c>
      <c r="B331" s="4" t="s">
        <v>420</v>
      </c>
      <c r="C331" s="4"/>
      <c r="D331" s="4" t="s">
        <v>420</v>
      </c>
      <c r="E331" s="4">
        <v>40703</v>
      </c>
    </row>
    <row r="332" spans="1:5" ht="13.8" x14ac:dyDescent="0.3">
      <c r="A332" s="4">
        <v>40801</v>
      </c>
      <c r="B332" s="4" t="s">
        <v>421</v>
      </c>
      <c r="C332" s="4"/>
      <c r="D332" s="4" t="s">
        <v>421</v>
      </c>
      <c r="E332" s="4">
        <v>40801</v>
      </c>
    </row>
    <row r="333" spans="1:5" ht="13.8" x14ac:dyDescent="0.3">
      <c r="A333" s="4">
        <v>40802</v>
      </c>
      <c r="B333" s="4" t="s">
        <v>422</v>
      </c>
      <c r="C333" s="4"/>
      <c r="D333" s="4" t="s">
        <v>422</v>
      </c>
      <c r="E333" s="4">
        <v>40802</v>
      </c>
    </row>
    <row r="334" spans="1:5" ht="13.8" x14ac:dyDescent="0.3">
      <c r="A334" s="4">
        <v>40803</v>
      </c>
      <c r="B334" s="4" t="s">
        <v>423</v>
      </c>
      <c r="C334" s="4"/>
      <c r="D334" s="4" t="s">
        <v>423</v>
      </c>
      <c r="E334" s="4">
        <v>40803</v>
      </c>
    </row>
    <row r="335" spans="1:5" ht="13.8" x14ac:dyDescent="0.3">
      <c r="A335" s="4">
        <v>40901</v>
      </c>
      <c r="B335" s="4" t="s">
        <v>424</v>
      </c>
      <c r="C335" s="4"/>
      <c r="D335" s="4" t="s">
        <v>424</v>
      </c>
      <c r="E335" s="4">
        <v>40901</v>
      </c>
    </row>
    <row r="336" spans="1:5" ht="13.8" x14ac:dyDescent="0.3">
      <c r="A336" s="4">
        <v>40902</v>
      </c>
      <c r="B336" s="4" t="s">
        <v>621</v>
      </c>
      <c r="C336" s="4"/>
      <c r="D336" s="4" t="s">
        <v>621</v>
      </c>
      <c r="E336" s="4">
        <v>40902</v>
      </c>
    </row>
    <row r="337" spans="1:5" ht="13.8" x14ac:dyDescent="0.3">
      <c r="A337" s="4">
        <v>41001</v>
      </c>
      <c r="B337" s="4" t="s">
        <v>425</v>
      </c>
      <c r="C337" s="4"/>
      <c r="D337" s="4" t="s">
        <v>425</v>
      </c>
      <c r="E337" s="4">
        <v>41001</v>
      </c>
    </row>
    <row r="338" spans="1:5" ht="13.8" x14ac:dyDescent="0.3">
      <c r="A338" s="4">
        <v>41002</v>
      </c>
      <c r="B338" s="4" t="s">
        <v>426</v>
      </c>
      <c r="C338" s="4"/>
      <c r="D338" s="4" t="s">
        <v>426</v>
      </c>
      <c r="E338" s="4">
        <v>41002</v>
      </c>
    </row>
    <row r="339" spans="1:5" ht="13.8" x14ac:dyDescent="0.3">
      <c r="A339" s="4">
        <v>41003</v>
      </c>
      <c r="B339" s="4" t="s">
        <v>622</v>
      </c>
      <c r="C339" s="4"/>
      <c r="D339" s="4" t="s">
        <v>622</v>
      </c>
      <c r="E339" s="4">
        <v>41003</v>
      </c>
    </row>
    <row r="340" spans="1:5" ht="13.8" x14ac:dyDescent="0.3">
      <c r="A340" s="4">
        <v>41004</v>
      </c>
      <c r="B340" s="4" t="s">
        <v>427</v>
      </c>
      <c r="C340" s="4"/>
      <c r="D340" s="4" t="s">
        <v>427</v>
      </c>
      <c r="E340" s="4">
        <v>41004</v>
      </c>
    </row>
    <row r="341" spans="1:5" ht="13.8" x14ac:dyDescent="0.3">
      <c r="A341" s="4">
        <v>41005</v>
      </c>
      <c r="B341" s="4" t="s">
        <v>428</v>
      </c>
      <c r="C341" s="4"/>
      <c r="D341" s="4" t="s">
        <v>428</v>
      </c>
      <c r="E341" s="4">
        <v>41005</v>
      </c>
    </row>
    <row r="342" spans="1:5" ht="13.8" x14ac:dyDescent="0.3">
      <c r="A342" s="4">
        <v>50101</v>
      </c>
      <c r="B342" s="4" t="s">
        <v>429</v>
      </c>
      <c r="C342" s="4"/>
      <c r="D342" s="4" t="s">
        <v>429</v>
      </c>
      <c r="E342" s="4">
        <v>50101</v>
      </c>
    </row>
    <row r="343" spans="1:5" ht="13.8" x14ac:dyDescent="0.3">
      <c r="A343" s="4">
        <v>50102</v>
      </c>
      <c r="B343" s="4" t="s">
        <v>430</v>
      </c>
      <c r="C343" s="4"/>
      <c r="D343" s="4" t="s">
        <v>430</v>
      </c>
      <c r="E343" s="4">
        <v>50102</v>
      </c>
    </row>
    <row r="344" spans="1:5" ht="13.8" x14ac:dyDescent="0.3">
      <c r="A344" s="4">
        <v>50103</v>
      </c>
      <c r="B344" s="4" t="s">
        <v>431</v>
      </c>
      <c r="C344" s="4"/>
      <c r="D344" s="4" t="s">
        <v>431</v>
      </c>
      <c r="E344" s="4">
        <v>50103</v>
      </c>
    </row>
    <row r="345" spans="1:5" ht="13.8" x14ac:dyDescent="0.3">
      <c r="A345" s="4">
        <v>50104</v>
      </c>
      <c r="B345" s="4" t="s">
        <v>432</v>
      </c>
      <c r="C345" s="4"/>
      <c r="D345" s="4" t="s">
        <v>432</v>
      </c>
      <c r="E345" s="4">
        <v>50104</v>
      </c>
    </row>
    <row r="346" spans="1:5" ht="13.8" x14ac:dyDescent="0.3">
      <c r="A346" s="4">
        <v>50105</v>
      </c>
      <c r="B346" s="4" t="s">
        <v>433</v>
      </c>
      <c r="C346" s="4"/>
      <c r="D346" s="4" t="s">
        <v>433</v>
      </c>
      <c r="E346" s="4">
        <v>50105</v>
      </c>
    </row>
    <row r="347" spans="1:5" ht="13.8" x14ac:dyDescent="0.3">
      <c r="A347" s="4">
        <v>50201</v>
      </c>
      <c r="B347" s="4" t="s">
        <v>434</v>
      </c>
      <c r="C347" s="4"/>
      <c r="D347" s="4" t="s">
        <v>434</v>
      </c>
      <c r="E347" s="4">
        <v>50201</v>
      </c>
    </row>
    <row r="348" spans="1:5" ht="13.8" x14ac:dyDescent="0.3">
      <c r="A348" s="4">
        <v>50202</v>
      </c>
      <c r="B348" s="4" t="s">
        <v>435</v>
      </c>
      <c r="C348" s="4"/>
      <c r="D348" s="4" t="s">
        <v>435</v>
      </c>
      <c r="E348" s="4">
        <v>50202</v>
      </c>
    </row>
    <row r="349" spans="1:5" ht="13.8" x14ac:dyDescent="0.3">
      <c r="A349" s="4">
        <v>50203</v>
      </c>
      <c r="B349" s="4" t="s">
        <v>436</v>
      </c>
      <c r="C349" s="4"/>
      <c r="D349" s="4" t="s">
        <v>436</v>
      </c>
      <c r="E349" s="4">
        <v>50203</v>
      </c>
    </row>
    <row r="350" spans="1:5" ht="13.8" x14ac:dyDescent="0.3">
      <c r="A350" s="4">
        <v>50204</v>
      </c>
      <c r="B350" s="4" t="s">
        <v>623</v>
      </c>
      <c r="C350" s="4"/>
      <c r="D350" s="4" t="s">
        <v>623</v>
      </c>
      <c r="E350" s="4">
        <v>50204</v>
      </c>
    </row>
    <row r="351" spans="1:5" ht="13.8" x14ac:dyDescent="0.3">
      <c r="A351" s="4">
        <v>50205</v>
      </c>
      <c r="B351" s="4" t="s">
        <v>437</v>
      </c>
      <c r="C351" s="4"/>
      <c r="D351" s="4" t="s">
        <v>437</v>
      </c>
      <c r="E351" s="4">
        <v>50205</v>
      </c>
    </row>
    <row r="352" spans="1:5" ht="13.8" x14ac:dyDescent="0.3">
      <c r="A352" s="4">
        <v>50206</v>
      </c>
      <c r="B352" s="4" t="s">
        <v>438</v>
      </c>
      <c r="C352" s="4"/>
      <c r="D352" s="4" t="s">
        <v>438</v>
      </c>
      <c r="E352" s="4">
        <v>50206</v>
      </c>
    </row>
    <row r="353" spans="1:5" ht="13.8" x14ac:dyDescent="0.3">
      <c r="A353" s="4">
        <v>50207</v>
      </c>
      <c r="B353" s="4" t="s">
        <v>439</v>
      </c>
      <c r="C353" s="4"/>
      <c r="D353" s="4" t="s">
        <v>439</v>
      </c>
      <c r="E353" s="4">
        <v>50207</v>
      </c>
    </row>
    <row r="354" spans="1:5" ht="13.8" x14ac:dyDescent="0.3">
      <c r="A354" s="4">
        <v>50301</v>
      </c>
      <c r="B354" s="4" t="s">
        <v>440</v>
      </c>
      <c r="C354" s="4"/>
      <c r="D354" s="4" t="s">
        <v>440</v>
      </c>
      <c r="E354" s="4">
        <v>50301</v>
      </c>
    </row>
    <row r="355" spans="1:5" ht="13.8" x14ac:dyDescent="0.3">
      <c r="A355" s="4">
        <v>50302</v>
      </c>
      <c r="B355" s="4" t="s">
        <v>441</v>
      </c>
      <c r="C355" s="4"/>
      <c r="D355" s="4" t="s">
        <v>441</v>
      </c>
      <c r="E355" s="4">
        <v>50302</v>
      </c>
    </row>
    <row r="356" spans="1:5" ht="13.8" x14ac:dyDescent="0.3">
      <c r="A356" s="4">
        <v>50303</v>
      </c>
      <c r="B356" s="4" t="s">
        <v>442</v>
      </c>
      <c r="C356" s="4"/>
      <c r="D356" s="4" t="s">
        <v>442</v>
      </c>
      <c r="E356" s="4">
        <v>50303</v>
      </c>
    </row>
    <row r="357" spans="1:5" ht="13.8" x14ac:dyDescent="0.3">
      <c r="A357" s="4">
        <v>50304</v>
      </c>
      <c r="B357" s="4" t="s">
        <v>443</v>
      </c>
      <c r="C357" s="4"/>
      <c r="D357" s="4" t="s">
        <v>443</v>
      </c>
      <c r="E357" s="4">
        <v>50304</v>
      </c>
    </row>
    <row r="358" spans="1:5" ht="13.8" x14ac:dyDescent="0.3">
      <c r="A358" s="4">
        <v>50305</v>
      </c>
      <c r="B358" s="4" t="s">
        <v>444</v>
      </c>
      <c r="C358" s="4"/>
      <c r="D358" s="4" t="s">
        <v>444</v>
      </c>
      <c r="E358" s="4">
        <v>50305</v>
      </c>
    </row>
    <row r="359" spans="1:5" ht="13.8" x14ac:dyDescent="0.3">
      <c r="A359" s="4">
        <v>50306</v>
      </c>
      <c r="B359" s="4" t="s">
        <v>624</v>
      </c>
      <c r="C359" s="4"/>
      <c r="D359" s="4" t="s">
        <v>624</v>
      </c>
      <c r="E359" s="4">
        <v>50306</v>
      </c>
    </row>
    <row r="360" spans="1:5" ht="13.8" x14ac:dyDescent="0.3">
      <c r="A360" s="4">
        <v>50307</v>
      </c>
      <c r="B360" s="4" t="s">
        <v>445</v>
      </c>
      <c r="C360" s="4"/>
      <c r="D360" s="4" t="s">
        <v>445</v>
      </c>
      <c r="E360" s="4">
        <v>50307</v>
      </c>
    </row>
    <row r="361" spans="1:5" ht="13.8" x14ac:dyDescent="0.3">
      <c r="A361" s="4">
        <v>50308</v>
      </c>
      <c r="B361" s="4" t="s">
        <v>446</v>
      </c>
      <c r="C361" s="4"/>
      <c r="D361" s="4" t="s">
        <v>446</v>
      </c>
      <c r="E361" s="4">
        <v>50308</v>
      </c>
    </row>
    <row r="362" spans="1:5" ht="13.8" x14ac:dyDescent="0.3">
      <c r="A362" s="4">
        <v>50309</v>
      </c>
      <c r="B362" s="4" t="s">
        <v>447</v>
      </c>
      <c r="C362" s="4"/>
      <c r="D362" s="4" t="s">
        <v>447</v>
      </c>
      <c r="E362" s="4">
        <v>50309</v>
      </c>
    </row>
    <row r="363" spans="1:5" ht="13.8" x14ac:dyDescent="0.3">
      <c r="A363" s="4">
        <v>50401</v>
      </c>
      <c r="B363" s="4" t="s">
        <v>448</v>
      </c>
      <c r="C363" s="4"/>
      <c r="D363" s="4" t="s">
        <v>448</v>
      </c>
      <c r="E363" s="4">
        <v>50401</v>
      </c>
    </row>
    <row r="364" spans="1:5" ht="13.8" x14ac:dyDescent="0.3">
      <c r="A364" s="4">
        <v>50402</v>
      </c>
      <c r="B364" s="4" t="s">
        <v>625</v>
      </c>
      <c r="C364" s="4"/>
      <c r="D364" s="4" t="s">
        <v>625</v>
      </c>
      <c r="E364" s="4">
        <v>50402</v>
      </c>
    </row>
    <row r="365" spans="1:5" ht="13.8" x14ac:dyDescent="0.3">
      <c r="A365" s="4">
        <v>50403</v>
      </c>
      <c r="B365" s="4" t="s">
        <v>449</v>
      </c>
      <c r="C365" s="4"/>
      <c r="D365" s="4" t="s">
        <v>449</v>
      </c>
      <c r="E365" s="4">
        <v>50403</v>
      </c>
    </row>
    <row r="366" spans="1:5" ht="13.8" x14ac:dyDescent="0.3">
      <c r="A366" s="4">
        <v>50404</v>
      </c>
      <c r="B366" s="4" t="s">
        <v>450</v>
      </c>
      <c r="C366" s="4"/>
      <c r="D366" s="4" t="s">
        <v>450</v>
      </c>
      <c r="E366" s="4">
        <v>50404</v>
      </c>
    </row>
    <row r="367" spans="1:5" ht="13.8" x14ac:dyDescent="0.3">
      <c r="A367" s="4">
        <v>50501</v>
      </c>
      <c r="B367" s="4" t="s">
        <v>451</v>
      </c>
      <c r="C367" s="4"/>
      <c r="D367" s="4" t="s">
        <v>451</v>
      </c>
      <c r="E367" s="4">
        <v>50501</v>
      </c>
    </row>
    <row r="368" spans="1:5" ht="13.8" x14ac:dyDescent="0.3">
      <c r="A368" s="4">
        <v>50502</v>
      </c>
      <c r="B368" s="4" t="s">
        <v>452</v>
      </c>
      <c r="C368" s="4"/>
      <c r="D368" s="4" t="s">
        <v>452</v>
      </c>
      <c r="E368" s="4">
        <v>50502</v>
      </c>
    </row>
    <row r="369" spans="1:5" ht="13.8" x14ac:dyDescent="0.3">
      <c r="A369" s="4">
        <v>50503</v>
      </c>
      <c r="B369" s="4" t="s">
        <v>453</v>
      </c>
      <c r="C369" s="4"/>
      <c r="D369" s="4" t="s">
        <v>453</v>
      </c>
      <c r="E369" s="4">
        <v>50503</v>
      </c>
    </row>
    <row r="370" spans="1:5" ht="13.8" x14ac:dyDescent="0.3">
      <c r="A370" s="4">
        <v>50504</v>
      </c>
      <c r="B370" s="4" t="s">
        <v>454</v>
      </c>
      <c r="C370" s="4"/>
      <c r="D370" s="4" t="s">
        <v>454</v>
      </c>
      <c r="E370" s="4">
        <v>50504</v>
      </c>
    </row>
    <row r="371" spans="1:5" ht="13.8" x14ac:dyDescent="0.3">
      <c r="A371" s="4">
        <v>50601</v>
      </c>
      <c r="B371" s="4" t="s">
        <v>455</v>
      </c>
      <c r="C371" s="4"/>
      <c r="D371" s="4" t="s">
        <v>455</v>
      </c>
      <c r="E371" s="4">
        <v>50601</v>
      </c>
    </row>
    <row r="372" spans="1:5" ht="13.8" x14ac:dyDescent="0.3">
      <c r="A372" s="4">
        <v>50602</v>
      </c>
      <c r="B372" s="4" t="s">
        <v>456</v>
      </c>
      <c r="C372" s="4"/>
      <c r="D372" s="4" t="s">
        <v>456</v>
      </c>
      <c r="E372" s="4">
        <v>50602</v>
      </c>
    </row>
    <row r="373" spans="1:5" ht="13.8" x14ac:dyDescent="0.3">
      <c r="A373" s="4">
        <v>50603</v>
      </c>
      <c r="B373" s="4" t="s">
        <v>457</v>
      </c>
      <c r="C373" s="4"/>
      <c r="D373" s="4" t="s">
        <v>457</v>
      </c>
      <c r="E373" s="4">
        <v>50603</v>
      </c>
    </row>
    <row r="374" spans="1:5" ht="13.8" x14ac:dyDescent="0.3">
      <c r="A374" s="4">
        <v>50604</v>
      </c>
      <c r="B374" s="4" t="s">
        <v>458</v>
      </c>
      <c r="C374" s="4"/>
      <c r="D374" s="4" t="s">
        <v>458</v>
      </c>
      <c r="E374" s="4">
        <v>50604</v>
      </c>
    </row>
    <row r="375" spans="1:5" ht="13.8" x14ac:dyDescent="0.3">
      <c r="A375" s="4">
        <v>50605</v>
      </c>
      <c r="B375" s="4" t="s">
        <v>459</v>
      </c>
      <c r="C375" s="4"/>
      <c r="D375" s="4" t="s">
        <v>459</v>
      </c>
      <c r="E375" s="4">
        <v>50605</v>
      </c>
    </row>
    <row r="376" spans="1:5" ht="13.8" x14ac:dyDescent="0.3">
      <c r="A376" s="4">
        <v>50701</v>
      </c>
      <c r="B376" s="4" t="s">
        <v>655</v>
      </c>
      <c r="C376" s="4"/>
      <c r="D376" s="4" t="s">
        <v>655</v>
      </c>
      <c r="E376" s="4">
        <v>50701</v>
      </c>
    </row>
    <row r="377" spans="1:5" ht="13.8" x14ac:dyDescent="0.3">
      <c r="A377" s="4">
        <v>50702</v>
      </c>
      <c r="B377" s="4" t="s">
        <v>460</v>
      </c>
      <c r="C377" s="4"/>
      <c r="D377" s="4" t="s">
        <v>460</v>
      </c>
      <c r="E377" s="4">
        <v>50702</v>
      </c>
    </row>
    <row r="378" spans="1:5" ht="13.8" x14ac:dyDescent="0.3">
      <c r="A378" s="4">
        <v>50703</v>
      </c>
      <c r="B378" s="4" t="s">
        <v>461</v>
      </c>
      <c r="C378" s="4"/>
      <c r="D378" s="4" t="s">
        <v>461</v>
      </c>
      <c r="E378" s="4">
        <v>50703</v>
      </c>
    </row>
    <row r="379" spans="1:5" ht="13.8" x14ac:dyDescent="0.3">
      <c r="A379" s="4">
        <v>50704</v>
      </c>
      <c r="B379" s="4" t="s">
        <v>462</v>
      </c>
      <c r="C379" s="4"/>
      <c r="D379" s="4" t="s">
        <v>462</v>
      </c>
      <c r="E379" s="4">
        <v>50704</v>
      </c>
    </row>
    <row r="380" spans="1:5" ht="13.8" x14ac:dyDescent="0.3">
      <c r="A380" s="4">
        <v>50801</v>
      </c>
      <c r="B380" s="4" t="s">
        <v>463</v>
      </c>
      <c r="C380" s="4"/>
      <c r="D380" s="4" t="s">
        <v>463</v>
      </c>
      <c r="E380" s="4">
        <v>50801</v>
      </c>
    </row>
    <row r="381" spans="1:5" ht="13.8" x14ac:dyDescent="0.3">
      <c r="A381" s="4">
        <v>50802</v>
      </c>
      <c r="B381" s="4" t="s">
        <v>626</v>
      </c>
      <c r="C381" s="4"/>
      <c r="D381" s="4" t="s">
        <v>626</v>
      </c>
      <c r="E381" s="4">
        <v>50802</v>
      </c>
    </row>
    <row r="382" spans="1:5" ht="13.8" x14ac:dyDescent="0.3">
      <c r="A382" s="4">
        <v>50803</v>
      </c>
      <c r="B382" s="4" t="s">
        <v>464</v>
      </c>
      <c r="C382" s="4"/>
      <c r="D382" s="4" t="s">
        <v>464</v>
      </c>
      <c r="E382" s="4">
        <v>50803</v>
      </c>
    </row>
    <row r="383" spans="1:5" ht="13.8" x14ac:dyDescent="0.3">
      <c r="A383" s="4">
        <v>50804</v>
      </c>
      <c r="B383" s="4" t="s">
        <v>465</v>
      </c>
      <c r="C383" s="4"/>
      <c r="D383" s="4" t="s">
        <v>465</v>
      </c>
      <c r="E383" s="4">
        <v>50804</v>
      </c>
    </row>
    <row r="384" spans="1:5" ht="13.8" x14ac:dyDescent="0.3">
      <c r="A384" s="4">
        <v>50805</v>
      </c>
      <c r="B384" s="4" t="s">
        <v>466</v>
      </c>
      <c r="C384" s="4"/>
      <c r="D384" s="4" t="s">
        <v>466</v>
      </c>
      <c r="E384" s="4">
        <v>50805</v>
      </c>
    </row>
    <row r="385" spans="1:5" ht="13.8" x14ac:dyDescent="0.3">
      <c r="A385" s="4">
        <v>50806</v>
      </c>
      <c r="B385" s="4" t="s">
        <v>627</v>
      </c>
      <c r="C385" s="4"/>
      <c r="D385" s="4" t="s">
        <v>627</v>
      </c>
      <c r="E385" s="4">
        <v>50806</v>
      </c>
    </row>
    <row r="386" spans="1:5" ht="13.8" x14ac:dyDescent="0.3">
      <c r="A386" s="4">
        <v>50807</v>
      </c>
      <c r="B386" s="4" t="s">
        <v>467</v>
      </c>
      <c r="C386" s="4"/>
      <c r="D386" s="4" t="s">
        <v>467</v>
      </c>
      <c r="E386" s="4">
        <v>50807</v>
      </c>
    </row>
    <row r="387" spans="1:5" ht="13.8" x14ac:dyDescent="0.3">
      <c r="A387" s="4">
        <v>50808</v>
      </c>
      <c r="B387" s="4" t="s">
        <v>468</v>
      </c>
      <c r="C387" s="4"/>
      <c r="D387" s="4" t="s">
        <v>468</v>
      </c>
      <c r="E387" s="4">
        <v>50808</v>
      </c>
    </row>
    <row r="388" spans="1:5" ht="13.8" x14ac:dyDescent="0.3">
      <c r="A388" s="4">
        <v>50901</v>
      </c>
      <c r="B388" s="4" t="s">
        <v>469</v>
      </c>
      <c r="C388" s="4"/>
      <c r="D388" s="4" t="s">
        <v>469</v>
      </c>
      <c r="E388" s="4">
        <v>50901</v>
      </c>
    </row>
    <row r="389" spans="1:5" ht="13.8" x14ac:dyDescent="0.3">
      <c r="A389" s="4">
        <v>50902</v>
      </c>
      <c r="B389" s="4" t="s">
        <v>470</v>
      </c>
      <c r="C389" s="4"/>
      <c r="D389" s="4" t="s">
        <v>470</v>
      </c>
      <c r="E389" s="4">
        <v>50902</v>
      </c>
    </row>
    <row r="390" spans="1:5" ht="13.8" x14ac:dyDescent="0.3">
      <c r="A390" s="4">
        <v>50903</v>
      </c>
      <c r="B390" s="4" t="s">
        <v>471</v>
      </c>
      <c r="C390" s="4"/>
      <c r="D390" s="4" t="s">
        <v>471</v>
      </c>
      <c r="E390" s="4">
        <v>50903</v>
      </c>
    </row>
    <row r="391" spans="1:5" ht="13.8" x14ac:dyDescent="0.3">
      <c r="A391" s="4">
        <v>50904</v>
      </c>
      <c r="B391" s="4" t="s">
        <v>472</v>
      </c>
      <c r="C391" s="4"/>
      <c r="D391" s="4" t="s">
        <v>472</v>
      </c>
      <c r="E391" s="4">
        <v>50904</v>
      </c>
    </row>
    <row r="392" spans="1:5" ht="13.8" x14ac:dyDescent="0.3">
      <c r="A392" s="4">
        <v>50905</v>
      </c>
      <c r="B392" s="4" t="s">
        <v>473</v>
      </c>
      <c r="C392" s="4"/>
      <c r="D392" s="4" t="s">
        <v>473</v>
      </c>
      <c r="E392" s="4">
        <v>50905</v>
      </c>
    </row>
    <row r="393" spans="1:5" ht="13.8" x14ac:dyDescent="0.3">
      <c r="A393" s="4">
        <v>50906</v>
      </c>
      <c r="B393" s="4" t="s">
        <v>474</v>
      </c>
      <c r="C393" s="4"/>
      <c r="D393" s="4" t="s">
        <v>474</v>
      </c>
      <c r="E393" s="4">
        <v>50906</v>
      </c>
    </row>
    <row r="394" spans="1:5" ht="13.8" x14ac:dyDescent="0.3">
      <c r="A394" s="4">
        <v>51001</v>
      </c>
      <c r="B394" s="4" t="s">
        <v>475</v>
      </c>
      <c r="C394" s="4"/>
      <c r="D394" s="4" t="s">
        <v>475</v>
      </c>
      <c r="E394" s="4">
        <v>51001</v>
      </c>
    </row>
    <row r="395" spans="1:5" ht="13.8" x14ac:dyDescent="0.3">
      <c r="A395" s="4">
        <v>51002</v>
      </c>
      <c r="B395" s="4" t="s">
        <v>476</v>
      </c>
      <c r="C395" s="4"/>
      <c r="D395" s="4" t="s">
        <v>476</v>
      </c>
      <c r="E395" s="4">
        <v>51002</v>
      </c>
    </row>
    <row r="396" spans="1:5" ht="13.8" x14ac:dyDescent="0.3">
      <c r="A396" s="4">
        <v>51003</v>
      </c>
      <c r="B396" s="4" t="s">
        <v>656</v>
      </c>
      <c r="C396" s="4"/>
      <c r="D396" s="4" t="s">
        <v>656</v>
      </c>
      <c r="E396" s="4">
        <v>51003</v>
      </c>
    </row>
    <row r="397" spans="1:5" ht="13.8" x14ac:dyDescent="0.3">
      <c r="A397" s="4">
        <v>51004</v>
      </c>
      <c r="B397" s="4" t="s">
        <v>477</v>
      </c>
      <c r="C397" s="4"/>
      <c r="D397" s="4" t="s">
        <v>477</v>
      </c>
      <c r="E397" s="4">
        <v>51004</v>
      </c>
    </row>
    <row r="398" spans="1:5" ht="13.8" x14ac:dyDescent="0.3">
      <c r="A398" s="4">
        <v>51101</v>
      </c>
      <c r="B398" s="4" t="s">
        <v>478</v>
      </c>
      <c r="C398" s="4"/>
      <c r="D398" s="4" t="s">
        <v>478</v>
      </c>
      <c r="E398" s="4">
        <v>51101</v>
      </c>
    </row>
    <row r="399" spans="1:5" ht="13.8" x14ac:dyDescent="0.3">
      <c r="A399" s="4">
        <v>51102</v>
      </c>
      <c r="B399" s="4" t="s">
        <v>479</v>
      </c>
      <c r="C399" s="4"/>
      <c r="D399" s="4" t="s">
        <v>479</v>
      </c>
      <c r="E399" s="4">
        <v>51102</v>
      </c>
    </row>
    <row r="400" spans="1:5" ht="13.8" x14ac:dyDescent="0.3">
      <c r="A400" s="4">
        <v>51103</v>
      </c>
      <c r="B400" s="4" t="s">
        <v>628</v>
      </c>
      <c r="C400" s="4"/>
      <c r="D400" s="4" t="s">
        <v>628</v>
      </c>
      <c r="E400" s="4">
        <v>51103</v>
      </c>
    </row>
    <row r="401" spans="1:5" ht="13.8" x14ac:dyDescent="0.3">
      <c r="A401" s="4">
        <v>51104</v>
      </c>
      <c r="B401" s="4" t="s">
        <v>480</v>
      </c>
      <c r="C401" s="4"/>
      <c r="D401" s="4" t="s">
        <v>480</v>
      </c>
      <c r="E401" s="4">
        <v>51104</v>
      </c>
    </row>
    <row r="402" spans="1:5" ht="13.8" x14ac:dyDescent="0.3">
      <c r="A402" s="4">
        <v>51105</v>
      </c>
      <c r="B402" s="4" t="s">
        <v>481</v>
      </c>
      <c r="C402" s="4"/>
      <c r="D402" s="4" t="s">
        <v>481</v>
      </c>
      <c r="E402" s="4">
        <v>51105</v>
      </c>
    </row>
    <row r="403" spans="1:5" ht="13.8" x14ac:dyDescent="0.3">
      <c r="A403" s="4">
        <v>60101</v>
      </c>
      <c r="B403" s="4" t="s">
        <v>482</v>
      </c>
      <c r="C403" s="4"/>
      <c r="D403" s="4" t="s">
        <v>482</v>
      </c>
      <c r="E403" s="4">
        <v>60101</v>
      </c>
    </row>
    <row r="404" spans="1:5" ht="13.8" x14ac:dyDescent="0.3">
      <c r="A404" s="4">
        <v>60102</v>
      </c>
      <c r="B404" s="4" t="s">
        <v>483</v>
      </c>
      <c r="C404" s="4"/>
      <c r="D404" s="4" t="s">
        <v>483</v>
      </c>
      <c r="E404" s="4">
        <v>60102</v>
      </c>
    </row>
    <row r="405" spans="1:5" ht="13.8" x14ac:dyDescent="0.3">
      <c r="A405" s="4">
        <v>60103</v>
      </c>
      <c r="B405" s="4" t="s">
        <v>484</v>
      </c>
      <c r="C405" s="4"/>
      <c r="D405" s="4" t="s">
        <v>484</v>
      </c>
      <c r="E405" s="4">
        <v>60103</v>
      </c>
    </row>
    <row r="406" spans="1:5" ht="13.8" x14ac:dyDescent="0.3">
      <c r="A406" s="4">
        <v>60104</v>
      </c>
      <c r="B406" s="4" t="s">
        <v>485</v>
      </c>
      <c r="C406" s="4"/>
      <c r="D406" s="4" t="s">
        <v>485</v>
      </c>
      <c r="E406" s="4">
        <v>60104</v>
      </c>
    </row>
    <row r="407" spans="1:5" ht="13.8" x14ac:dyDescent="0.3">
      <c r="A407" s="4">
        <v>60105</v>
      </c>
      <c r="B407" s="4" t="s">
        <v>486</v>
      </c>
      <c r="C407" s="4"/>
      <c r="D407" s="4" t="s">
        <v>486</v>
      </c>
      <c r="E407" s="4">
        <v>60105</v>
      </c>
    </row>
    <row r="408" spans="1:5" ht="13.8" x14ac:dyDescent="0.3">
      <c r="A408" s="4">
        <v>60106</v>
      </c>
      <c r="B408" s="4" t="s">
        <v>487</v>
      </c>
      <c r="C408" s="4"/>
      <c r="D408" s="4" t="s">
        <v>487</v>
      </c>
      <c r="E408" s="4">
        <v>60106</v>
      </c>
    </row>
    <row r="409" spans="1:5" ht="13.8" x14ac:dyDescent="0.3">
      <c r="A409" s="4">
        <v>60107</v>
      </c>
      <c r="B409" s="4" t="s">
        <v>488</v>
      </c>
      <c r="C409" s="4"/>
      <c r="D409" s="4" t="s">
        <v>488</v>
      </c>
      <c r="E409" s="4">
        <v>60107</v>
      </c>
    </row>
    <row r="410" spans="1:5" ht="13.8" x14ac:dyDescent="0.3">
      <c r="A410" s="4">
        <v>60108</v>
      </c>
      <c r="B410" s="4" t="s">
        <v>489</v>
      </c>
      <c r="C410" s="4"/>
      <c r="D410" s="4" t="s">
        <v>489</v>
      </c>
      <c r="E410" s="4">
        <v>60108</v>
      </c>
    </row>
    <row r="411" spans="1:5" ht="13.8" x14ac:dyDescent="0.3">
      <c r="A411" s="4">
        <v>60110</v>
      </c>
      <c r="B411" s="4" t="s">
        <v>490</v>
      </c>
      <c r="C411" s="4"/>
      <c r="D411" s="4" t="s">
        <v>490</v>
      </c>
      <c r="E411" s="4">
        <v>60110</v>
      </c>
    </row>
    <row r="412" spans="1:5" ht="13.8" x14ac:dyDescent="0.3">
      <c r="A412" s="4">
        <v>60111</v>
      </c>
      <c r="B412" s="4" t="s">
        <v>491</v>
      </c>
      <c r="C412" s="4"/>
      <c r="D412" s="4" t="s">
        <v>491</v>
      </c>
      <c r="E412" s="4">
        <v>60111</v>
      </c>
    </row>
    <row r="413" spans="1:5" ht="13.8" x14ac:dyDescent="0.3">
      <c r="A413" s="4">
        <v>60112</v>
      </c>
      <c r="B413" s="4" t="s">
        <v>492</v>
      </c>
      <c r="C413" s="4"/>
      <c r="D413" s="4" t="s">
        <v>492</v>
      </c>
      <c r="E413" s="4">
        <v>60112</v>
      </c>
    </row>
    <row r="414" spans="1:5" ht="13.8" x14ac:dyDescent="0.3">
      <c r="A414" s="4">
        <v>60113</v>
      </c>
      <c r="B414" s="4" t="s">
        <v>493</v>
      </c>
      <c r="C414" s="4"/>
      <c r="D414" s="4" t="s">
        <v>493</v>
      </c>
      <c r="E414" s="4">
        <v>60113</v>
      </c>
    </row>
    <row r="415" spans="1:5" ht="13.8" x14ac:dyDescent="0.3">
      <c r="A415" s="4">
        <v>60114</v>
      </c>
      <c r="B415" s="4" t="s">
        <v>494</v>
      </c>
      <c r="C415" s="4"/>
      <c r="D415" s="4" t="s">
        <v>494</v>
      </c>
      <c r="E415" s="4">
        <v>60114</v>
      </c>
    </row>
    <row r="416" spans="1:5" ht="13.8" x14ac:dyDescent="0.3">
      <c r="A416" s="4">
        <v>60115</v>
      </c>
      <c r="B416" s="4" t="s">
        <v>495</v>
      </c>
      <c r="C416" s="4"/>
      <c r="D416" s="4" t="s">
        <v>495</v>
      </c>
      <c r="E416" s="4">
        <v>60115</v>
      </c>
    </row>
    <row r="417" spans="1:5" ht="13.8" x14ac:dyDescent="0.3">
      <c r="A417" s="4">
        <v>60116</v>
      </c>
      <c r="B417" s="4" t="s">
        <v>496</v>
      </c>
      <c r="C417" s="4"/>
      <c r="D417" s="4" t="s">
        <v>496</v>
      </c>
      <c r="E417" s="4">
        <v>60116</v>
      </c>
    </row>
    <row r="418" spans="1:5" ht="13.8" x14ac:dyDescent="0.3">
      <c r="A418" s="4">
        <v>60201</v>
      </c>
      <c r="B418" s="4" t="s">
        <v>497</v>
      </c>
      <c r="C418" s="4"/>
      <c r="D418" s="4" t="s">
        <v>497</v>
      </c>
      <c r="E418" s="4">
        <v>60201</v>
      </c>
    </row>
    <row r="419" spans="1:5" ht="13.8" x14ac:dyDescent="0.3">
      <c r="A419" s="4">
        <v>60202</v>
      </c>
      <c r="B419" s="4" t="s">
        <v>498</v>
      </c>
      <c r="C419" s="4"/>
      <c r="D419" s="4" t="s">
        <v>498</v>
      </c>
      <c r="E419" s="4">
        <v>60202</v>
      </c>
    </row>
    <row r="420" spans="1:5" ht="13.8" x14ac:dyDescent="0.3">
      <c r="A420" s="4">
        <v>60203</v>
      </c>
      <c r="B420" s="4" t="s">
        <v>499</v>
      </c>
      <c r="C420" s="4"/>
      <c r="D420" s="4" t="s">
        <v>499</v>
      </c>
      <c r="E420" s="4">
        <v>60203</v>
      </c>
    </row>
    <row r="421" spans="1:5" ht="13.8" x14ac:dyDescent="0.3">
      <c r="A421" s="4">
        <v>60204</v>
      </c>
      <c r="B421" s="4" t="s">
        <v>500</v>
      </c>
      <c r="C421" s="4"/>
      <c r="D421" s="4" t="s">
        <v>500</v>
      </c>
      <c r="E421" s="4">
        <v>60204</v>
      </c>
    </row>
    <row r="422" spans="1:5" ht="13.8" x14ac:dyDescent="0.3">
      <c r="A422" s="4">
        <v>60205</v>
      </c>
      <c r="B422" s="4" t="s">
        <v>501</v>
      </c>
      <c r="C422" s="4"/>
      <c r="D422" s="4" t="s">
        <v>501</v>
      </c>
      <c r="E422" s="4">
        <v>60205</v>
      </c>
    </row>
    <row r="423" spans="1:5" ht="13.8" x14ac:dyDescent="0.3">
      <c r="A423" s="4">
        <v>60206</v>
      </c>
      <c r="B423" s="4" t="s">
        <v>502</v>
      </c>
      <c r="C423" s="4"/>
      <c r="D423" s="4" t="s">
        <v>502</v>
      </c>
      <c r="E423" s="4">
        <v>60206</v>
      </c>
    </row>
    <row r="424" spans="1:5" ht="13.8" x14ac:dyDescent="0.3">
      <c r="A424" s="4">
        <v>60301</v>
      </c>
      <c r="B424" s="4" t="s">
        <v>503</v>
      </c>
      <c r="C424" s="4"/>
      <c r="D424" s="4" t="s">
        <v>503</v>
      </c>
      <c r="E424" s="4">
        <v>60301</v>
      </c>
    </row>
    <row r="425" spans="1:5" ht="13.8" x14ac:dyDescent="0.3">
      <c r="A425" s="4">
        <v>60302</v>
      </c>
      <c r="B425" s="4" t="s">
        <v>504</v>
      </c>
      <c r="C425" s="4"/>
      <c r="D425" s="4" t="s">
        <v>504</v>
      </c>
      <c r="E425" s="4">
        <v>60302</v>
      </c>
    </row>
    <row r="426" spans="1:5" ht="13.8" x14ac:dyDescent="0.3">
      <c r="A426" s="4">
        <v>60303</v>
      </c>
      <c r="B426" s="4" t="s">
        <v>505</v>
      </c>
      <c r="C426" s="4"/>
      <c r="D426" s="4" t="s">
        <v>505</v>
      </c>
      <c r="E426" s="4">
        <v>60303</v>
      </c>
    </row>
    <row r="427" spans="1:5" ht="13.8" x14ac:dyDescent="0.3">
      <c r="A427" s="4">
        <v>60304</v>
      </c>
      <c r="B427" s="4" t="s">
        <v>506</v>
      </c>
      <c r="C427" s="4"/>
      <c r="D427" s="4" t="s">
        <v>506</v>
      </c>
      <c r="E427" s="4">
        <v>60304</v>
      </c>
    </row>
    <row r="428" spans="1:5" ht="13.8" x14ac:dyDescent="0.3">
      <c r="A428" s="4">
        <v>60305</v>
      </c>
      <c r="B428" s="4" t="s">
        <v>507</v>
      </c>
      <c r="C428" s="4"/>
      <c r="D428" s="4" t="s">
        <v>507</v>
      </c>
      <c r="E428" s="4">
        <v>60305</v>
      </c>
    </row>
    <row r="429" spans="1:5" ht="13.8" x14ac:dyDescent="0.3">
      <c r="A429" s="4">
        <v>60306</v>
      </c>
      <c r="B429" s="4" t="s">
        <v>508</v>
      </c>
      <c r="C429" s="4"/>
      <c r="D429" s="4" t="s">
        <v>508</v>
      </c>
      <c r="E429" s="4">
        <v>60306</v>
      </c>
    </row>
    <row r="430" spans="1:5" ht="13.8" x14ac:dyDescent="0.3">
      <c r="A430" s="4">
        <v>60307</v>
      </c>
      <c r="B430" s="4" t="s">
        <v>509</v>
      </c>
      <c r="C430" s="4"/>
      <c r="D430" s="4" t="s">
        <v>509</v>
      </c>
      <c r="E430" s="4">
        <v>60307</v>
      </c>
    </row>
    <row r="431" spans="1:5" ht="13.8" x14ac:dyDescent="0.3">
      <c r="A431" s="4">
        <v>60308</v>
      </c>
      <c r="B431" s="4" t="s">
        <v>510</v>
      </c>
      <c r="C431" s="4"/>
      <c r="D431" s="4" t="s">
        <v>510</v>
      </c>
      <c r="E431" s="4">
        <v>60308</v>
      </c>
    </row>
    <row r="432" spans="1:5" ht="13.8" x14ac:dyDescent="0.3">
      <c r="A432" s="4">
        <v>60309</v>
      </c>
      <c r="B432" s="4" t="s">
        <v>511</v>
      </c>
      <c r="C432" s="4"/>
      <c r="D432" s="4" t="s">
        <v>511</v>
      </c>
      <c r="E432" s="4">
        <v>60309</v>
      </c>
    </row>
    <row r="433" spans="1:5" ht="13.8" x14ac:dyDescent="0.3">
      <c r="A433" s="4">
        <v>60401</v>
      </c>
      <c r="B433" s="4" t="s">
        <v>512</v>
      </c>
      <c r="C433" s="4"/>
      <c r="D433" s="4" t="s">
        <v>512</v>
      </c>
      <c r="E433" s="4">
        <v>60401</v>
      </c>
    </row>
    <row r="434" spans="1:5" ht="13.8" x14ac:dyDescent="0.3">
      <c r="A434" s="4">
        <v>60402</v>
      </c>
      <c r="B434" s="4" t="s">
        <v>629</v>
      </c>
      <c r="C434" s="4"/>
      <c r="D434" s="4" t="s">
        <v>629</v>
      </c>
      <c r="E434" s="4">
        <v>60402</v>
      </c>
    </row>
    <row r="435" spans="1:5" ht="13.8" x14ac:dyDescent="0.3">
      <c r="A435" s="4">
        <v>60403</v>
      </c>
      <c r="B435" s="4" t="s">
        <v>513</v>
      </c>
      <c r="C435" s="4"/>
      <c r="D435" s="4" t="s">
        <v>513</v>
      </c>
      <c r="E435" s="4">
        <v>60403</v>
      </c>
    </row>
    <row r="436" spans="1:5" ht="13.8" x14ac:dyDescent="0.3">
      <c r="A436" s="4">
        <v>60501</v>
      </c>
      <c r="B436" s="4" t="s">
        <v>514</v>
      </c>
      <c r="C436" s="4"/>
      <c r="D436" s="4" t="s">
        <v>514</v>
      </c>
      <c r="E436" s="4">
        <v>60501</v>
      </c>
    </row>
    <row r="437" spans="1:5" ht="13.8" x14ac:dyDescent="0.3">
      <c r="A437" s="4">
        <v>60502</v>
      </c>
      <c r="B437" s="4" t="s">
        <v>515</v>
      </c>
      <c r="C437" s="4"/>
      <c r="D437" s="4" t="s">
        <v>515</v>
      </c>
      <c r="E437" s="4">
        <v>60502</v>
      </c>
    </row>
    <row r="438" spans="1:5" ht="13.8" x14ac:dyDescent="0.3">
      <c r="A438" s="4">
        <v>60503</v>
      </c>
      <c r="B438" s="4" t="s">
        <v>516</v>
      </c>
      <c r="C438" s="4"/>
      <c r="D438" s="4" t="s">
        <v>516</v>
      </c>
      <c r="E438" s="4">
        <v>60503</v>
      </c>
    </row>
    <row r="439" spans="1:5" ht="13.8" x14ac:dyDescent="0.3">
      <c r="A439" s="4">
        <v>60504</v>
      </c>
      <c r="B439" s="4" t="s">
        <v>517</v>
      </c>
      <c r="C439" s="4"/>
      <c r="D439" s="4" t="s">
        <v>517</v>
      </c>
      <c r="E439" s="4">
        <v>60504</v>
      </c>
    </row>
    <row r="440" spans="1:5" ht="13.8" x14ac:dyDescent="0.3">
      <c r="A440" s="4">
        <v>60505</v>
      </c>
      <c r="B440" s="4" t="s">
        <v>518</v>
      </c>
      <c r="C440" s="4"/>
      <c r="D440" s="4" t="s">
        <v>518</v>
      </c>
      <c r="E440" s="4">
        <v>60505</v>
      </c>
    </row>
    <row r="441" spans="1:5" ht="13.8" x14ac:dyDescent="0.3">
      <c r="A441" s="4">
        <v>60506</v>
      </c>
      <c r="B441" s="4" t="s">
        <v>519</v>
      </c>
      <c r="C441" s="4"/>
      <c r="D441" s="4" t="s">
        <v>519</v>
      </c>
      <c r="E441" s="4">
        <v>60506</v>
      </c>
    </row>
    <row r="442" spans="1:5" ht="13.8" x14ac:dyDescent="0.3">
      <c r="A442" s="4">
        <v>60601</v>
      </c>
      <c r="B442" s="4" t="s">
        <v>630</v>
      </c>
      <c r="C442" s="4"/>
      <c r="D442" s="4" t="s">
        <v>630</v>
      </c>
      <c r="E442" s="4">
        <v>60601</v>
      </c>
    </row>
    <row r="443" spans="1:5" ht="13.8" x14ac:dyDescent="0.3">
      <c r="A443" s="4">
        <v>60602</v>
      </c>
      <c r="B443" s="4" t="s">
        <v>631</v>
      </c>
      <c r="C443" s="4"/>
      <c r="D443" s="4" t="s">
        <v>631</v>
      </c>
      <c r="E443" s="4">
        <v>60602</v>
      </c>
    </row>
    <row r="444" spans="1:5" ht="13.8" x14ac:dyDescent="0.3">
      <c r="A444" s="4">
        <v>60603</v>
      </c>
      <c r="B444" s="4" t="s">
        <v>632</v>
      </c>
      <c r="C444" s="4"/>
      <c r="D444" s="4" t="s">
        <v>632</v>
      </c>
      <c r="E444" s="4">
        <v>60603</v>
      </c>
    </row>
    <row r="445" spans="1:5" ht="13.8" x14ac:dyDescent="0.3">
      <c r="A445" s="4">
        <v>60701</v>
      </c>
      <c r="B445" s="4" t="s">
        <v>520</v>
      </c>
      <c r="C445" s="4"/>
      <c r="D445" s="4" t="s">
        <v>520</v>
      </c>
      <c r="E445" s="4">
        <v>60701</v>
      </c>
    </row>
    <row r="446" spans="1:5" ht="13.8" x14ac:dyDescent="0.3">
      <c r="A446" s="4">
        <v>60703</v>
      </c>
      <c r="B446" s="4" t="s">
        <v>521</v>
      </c>
      <c r="C446" s="4"/>
      <c r="D446" s="4" t="s">
        <v>521</v>
      </c>
      <c r="E446" s="4">
        <v>60703</v>
      </c>
    </row>
    <row r="447" spans="1:5" ht="13.8" x14ac:dyDescent="0.3">
      <c r="A447" s="4">
        <v>60704</v>
      </c>
      <c r="B447" s="4" t="s">
        <v>522</v>
      </c>
      <c r="C447" s="4"/>
      <c r="D447" s="4" t="s">
        <v>522</v>
      </c>
      <c r="E447" s="4">
        <v>60704</v>
      </c>
    </row>
    <row r="448" spans="1:5" ht="13.8" x14ac:dyDescent="0.3">
      <c r="A448" s="4">
        <v>60801</v>
      </c>
      <c r="B448" s="4" t="s">
        <v>523</v>
      </c>
      <c r="C448" s="4"/>
      <c r="D448" s="4" t="s">
        <v>523</v>
      </c>
      <c r="E448" s="4">
        <v>60801</v>
      </c>
    </row>
    <row r="449" spans="1:5" ht="13.8" x14ac:dyDescent="0.3">
      <c r="A449" s="4">
        <v>60802</v>
      </c>
      <c r="B449" s="4" t="s">
        <v>524</v>
      </c>
      <c r="C449" s="4"/>
      <c r="D449" s="4" t="s">
        <v>524</v>
      </c>
      <c r="E449" s="4">
        <v>60802</v>
      </c>
    </row>
    <row r="450" spans="1:5" ht="13.8" x14ac:dyDescent="0.3">
      <c r="A450" s="4">
        <v>60803</v>
      </c>
      <c r="B450" s="4" t="s">
        <v>633</v>
      </c>
      <c r="C450" s="4"/>
      <c r="D450" s="4" t="s">
        <v>633</v>
      </c>
      <c r="E450" s="4">
        <v>60803</v>
      </c>
    </row>
    <row r="451" spans="1:5" ht="13.8" x14ac:dyDescent="0.3">
      <c r="A451" s="4">
        <v>60804</v>
      </c>
      <c r="B451" s="4" t="s">
        <v>525</v>
      </c>
      <c r="C451" s="4"/>
      <c r="D451" s="4" t="s">
        <v>525</v>
      </c>
      <c r="E451" s="4">
        <v>60804</v>
      </c>
    </row>
    <row r="452" spans="1:5" ht="13.8" x14ac:dyDescent="0.3">
      <c r="A452" s="4">
        <v>60805</v>
      </c>
      <c r="B452" s="4" t="s">
        <v>526</v>
      </c>
      <c r="C452" s="4"/>
      <c r="D452" s="4" t="s">
        <v>526</v>
      </c>
      <c r="E452" s="4">
        <v>60805</v>
      </c>
    </row>
    <row r="453" spans="1:5" ht="13.8" x14ac:dyDescent="0.3">
      <c r="A453" s="4">
        <v>60806</v>
      </c>
      <c r="B453" s="4" t="s">
        <v>634</v>
      </c>
      <c r="C453" s="4"/>
      <c r="D453" s="4" t="s">
        <v>634</v>
      </c>
      <c r="E453" s="4">
        <v>60806</v>
      </c>
    </row>
    <row r="454" spans="1:5" ht="13.8" x14ac:dyDescent="0.3">
      <c r="A454" s="4">
        <v>60901</v>
      </c>
      <c r="B454" s="4" t="s">
        <v>527</v>
      </c>
      <c r="C454" s="4"/>
      <c r="D454" s="4" t="s">
        <v>527</v>
      </c>
      <c r="E454" s="4">
        <v>60901</v>
      </c>
    </row>
    <row r="455" spans="1:5" ht="13.8" x14ac:dyDescent="0.3">
      <c r="A455" s="4">
        <v>61001</v>
      </c>
      <c r="B455" s="4" t="s">
        <v>528</v>
      </c>
      <c r="C455" s="4"/>
      <c r="D455" s="4" t="s">
        <v>528</v>
      </c>
      <c r="E455" s="4">
        <v>61001</v>
      </c>
    </row>
    <row r="456" spans="1:5" ht="13.8" x14ac:dyDescent="0.3">
      <c r="A456" s="4">
        <v>61002</v>
      </c>
      <c r="B456" s="4" t="s">
        <v>529</v>
      </c>
      <c r="C456" s="4"/>
      <c r="D456" s="4" t="s">
        <v>529</v>
      </c>
      <c r="E456" s="4">
        <v>61002</v>
      </c>
    </row>
    <row r="457" spans="1:5" ht="13.8" x14ac:dyDescent="0.3">
      <c r="A457" s="4">
        <v>61003</v>
      </c>
      <c r="B457" s="4" t="s">
        <v>530</v>
      </c>
      <c r="C457" s="4"/>
      <c r="D457" s="4" t="s">
        <v>530</v>
      </c>
      <c r="E457" s="4">
        <v>61003</v>
      </c>
    </row>
    <row r="458" spans="1:5" ht="13.8" x14ac:dyDescent="0.3">
      <c r="A458" s="4">
        <v>61004</v>
      </c>
      <c r="B458" s="4" t="s">
        <v>531</v>
      </c>
      <c r="C458" s="4"/>
      <c r="D458" s="4" t="s">
        <v>531</v>
      </c>
      <c r="E458" s="4">
        <v>61004</v>
      </c>
    </row>
    <row r="459" spans="1:5" ht="13.8" x14ac:dyDescent="0.3">
      <c r="A459" s="4">
        <v>61101</v>
      </c>
      <c r="B459" s="4" t="s">
        <v>532</v>
      </c>
      <c r="C459" s="4"/>
      <c r="D459" s="4" t="s">
        <v>532</v>
      </c>
      <c r="E459" s="4">
        <v>61101</v>
      </c>
    </row>
    <row r="460" spans="1:5" ht="13.8" x14ac:dyDescent="0.3">
      <c r="A460" s="4">
        <v>61102</v>
      </c>
      <c r="B460" s="4" t="s">
        <v>533</v>
      </c>
      <c r="C460" s="4"/>
      <c r="D460" s="4" t="s">
        <v>533</v>
      </c>
      <c r="E460" s="4">
        <v>61102</v>
      </c>
    </row>
    <row r="461" spans="1:5" ht="13.8" x14ac:dyDescent="0.3">
      <c r="A461" s="4">
        <v>61103</v>
      </c>
      <c r="B461" s="4" t="s">
        <v>635</v>
      </c>
      <c r="C461" s="4"/>
      <c r="D461" s="4" t="s">
        <v>635</v>
      </c>
      <c r="E461" s="4">
        <v>61103</v>
      </c>
    </row>
    <row r="462" spans="1:5" ht="13.8" x14ac:dyDescent="0.3">
      <c r="A462" s="4">
        <v>61201</v>
      </c>
      <c r="B462" s="4" t="s">
        <v>636</v>
      </c>
      <c r="C462" s="4"/>
      <c r="D462" s="4" t="s">
        <v>636</v>
      </c>
      <c r="E462" s="4">
        <v>61201</v>
      </c>
    </row>
    <row r="463" spans="1:5" ht="13.8" x14ac:dyDescent="0.3">
      <c r="A463" s="4">
        <v>61301</v>
      </c>
      <c r="B463" s="4" t="s">
        <v>637</v>
      </c>
      <c r="C463" s="4"/>
      <c r="D463" s="4" t="s">
        <v>637</v>
      </c>
      <c r="E463" s="4">
        <v>61301</v>
      </c>
    </row>
    <row r="464" spans="1:5" ht="13.8" x14ac:dyDescent="0.3">
      <c r="A464" s="4">
        <v>70101</v>
      </c>
      <c r="B464" s="4" t="s">
        <v>534</v>
      </c>
      <c r="C464" s="4"/>
      <c r="D464" s="4" t="s">
        <v>534</v>
      </c>
      <c r="E464" s="4">
        <v>70101</v>
      </c>
    </row>
    <row r="465" spans="1:5" ht="13.8" x14ac:dyDescent="0.3">
      <c r="A465" s="4">
        <v>70102</v>
      </c>
      <c r="B465" s="4" t="s">
        <v>535</v>
      </c>
      <c r="C465" s="4"/>
      <c r="D465" s="4" t="s">
        <v>535</v>
      </c>
      <c r="E465" s="4">
        <v>70102</v>
      </c>
    </row>
    <row r="466" spans="1:5" ht="13.8" x14ac:dyDescent="0.3">
      <c r="A466" s="4">
        <v>70103</v>
      </c>
      <c r="B466" s="4" t="s">
        <v>536</v>
      </c>
      <c r="C466" s="4"/>
      <c r="D466" s="4" t="s">
        <v>536</v>
      </c>
      <c r="E466" s="4">
        <v>70103</v>
      </c>
    </row>
    <row r="467" spans="1:5" ht="13.8" x14ac:dyDescent="0.3">
      <c r="A467" s="4">
        <v>70104</v>
      </c>
      <c r="B467" s="4" t="s">
        <v>537</v>
      </c>
      <c r="C467" s="4"/>
      <c r="D467" s="4" t="s">
        <v>537</v>
      </c>
      <c r="E467" s="4">
        <v>70104</v>
      </c>
    </row>
    <row r="468" spans="1:5" ht="13.8" x14ac:dyDescent="0.3">
      <c r="A468" s="4">
        <v>70201</v>
      </c>
      <c r="B468" s="4" t="s">
        <v>538</v>
      </c>
      <c r="C468" s="4"/>
      <c r="D468" s="4" t="s">
        <v>538</v>
      </c>
      <c r="E468" s="4">
        <v>70201</v>
      </c>
    </row>
    <row r="469" spans="1:5" ht="13.8" x14ac:dyDescent="0.3">
      <c r="A469" s="4">
        <v>70202</v>
      </c>
      <c r="B469" s="4" t="s">
        <v>539</v>
      </c>
      <c r="C469" s="4"/>
      <c r="D469" s="4" t="s">
        <v>539</v>
      </c>
      <c r="E469" s="4">
        <v>70202</v>
      </c>
    </row>
    <row r="470" spans="1:5" ht="13.8" x14ac:dyDescent="0.3">
      <c r="A470" s="4">
        <v>70203</v>
      </c>
      <c r="B470" s="4" t="s">
        <v>638</v>
      </c>
      <c r="C470" s="4"/>
      <c r="D470" s="4" t="s">
        <v>638</v>
      </c>
      <c r="E470" s="4">
        <v>70203</v>
      </c>
    </row>
    <row r="471" spans="1:5" ht="13.8" x14ac:dyDescent="0.3">
      <c r="A471" s="4">
        <v>70204</v>
      </c>
      <c r="B471" s="4" t="s">
        <v>540</v>
      </c>
      <c r="C471" s="4"/>
      <c r="D471" s="4" t="s">
        <v>540</v>
      </c>
      <c r="E471" s="4">
        <v>70204</v>
      </c>
    </row>
    <row r="472" spans="1:5" ht="13.8" x14ac:dyDescent="0.3">
      <c r="A472" s="4">
        <v>70205</v>
      </c>
      <c r="B472" s="4" t="s">
        <v>541</v>
      </c>
      <c r="C472" s="4"/>
      <c r="D472" s="4" t="s">
        <v>541</v>
      </c>
      <c r="E472" s="4">
        <v>70205</v>
      </c>
    </row>
    <row r="473" spans="1:5" ht="13.8" x14ac:dyDescent="0.3">
      <c r="A473" s="4">
        <v>70206</v>
      </c>
      <c r="B473" s="4" t="s">
        <v>542</v>
      </c>
      <c r="C473" s="4"/>
      <c r="D473" s="4" t="s">
        <v>542</v>
      </c>
      <c r="E473" s="4">
        <v>70206</v>
      </c>
    </row>
    <row r="474" spans="1:5" ht="13.8" x14ac:dyDescent="0.3">
      <c r="A474" s="4">
        <v>70207</v>
      </c>
      <c r="B474" s="4" t="s">
        <v>657</v>
      </c>
      <c r="C474" s="4"/>
      <c r="D474" s="4" t="s">
        <v>657</v>
      </c>
      <c r="E474" s="4">
        <v>70207</v>
      </c>
    </row>
    <row r="475" spans="1:5" ht="13.8" x14ac:dyDescent="0.3">
      <c r="A475" s="4">
        <v>70301</v>
      </c>
      <c r="B475" s="4" t="s">
        <v>543</v>
      </c>
      <c r="C475" s="4"/>
      <c r="D475" s="4" t="s">
        <v>543</v>
      </c>
      <c r="E475" s="4">
        <v>70301</v>
      </c>
    </row>
    <row r="476" spans="1:5" ht="13.8" x14ac:dyDescent="0.3">
      <c r="A476" s="4">
        <v>70302</v>
      </c>
      <c r="B476" s="4" t="s">
        <v>544</v>
      </c>
      <c r="C476" s="4"/>
      <c r="D476" s="4" t="s">
        <v>544</v>
      </c>
      <c r="E476" s="4">
        <v>70302</v>
      </c>
    </row>
    <row r="477" spans="1:5" ht="13.8" x14ac:dyDescent="0.3">
      <c r="A477" s="4">
        <v>70303</v>
      </c>
      <c r="B477" s="4" t="s">
        <v>545</v>
      </c>
      <c r="C477" s="4"/>
      <c r="D477" s="4" t="s">
        <v>545</v>
      </c>
      <c r="E477" s="4">
        <v>70303</v>
      </c>
    </row>
    <row r="478" spans="1:5" ht="13.8" x14ac:dyDescent="0.3">
      <c r="A478" s="4">
        <v>70304</v>
      </c>
      <c r="B478" s="4" t="s">
        <v>546</v>
      </c>
      <c r="C478" s="4"/>
      <c r="D478" s="4" t="s">
        <v>546</v>
      </c>
      <c r="E478" s="4">
        <v>70304</v>
      </c>
    </row>
    <row r="479" spans="1:5" ht="13.8" x14ac:dyDescent="0.3">
      <c r="A479" s="4">
        <v>70305</v>
      </c>
      <c r="B479" s="4" t="s">
        <v>639</v>
      </c>
      <c r="C479" s="4"/>
      <c r="D479" s="4" t="s">
        <v>639</v>
      </c>
      <c r="E479" s="4">
        <v>70305</v>
      </c>
    </row>
    <row r="480" spans="1:5" ht="13.8" x14ac:dyDescent="0.3">
      <c r="A480" s="4">
        <v>70306</v>
      </c>
      <c r="B480" s="4" t="s">
        <v>547</v>
      </c>
      <c r="C480" s="4"/>
      <c r="D480" s="4" t="s">
        <v>547</v>
      </c>
      <c r="E480" s="4">
        <v>70306</v>
      </c>
    </row>
    <row r="481" spans="1:5" ht="13.8" x14ac:dyDescent="0.3">
      <c r="A481" s="4">
        <v>70307</v>
      </c>
      <c r="B481" s="4" t="s">
        <v>548</v>
      </c>
      <c r="C481" s="4"/>
      <c r="D481" s="4" t="s">
        <v>548</v>
      </c>
      <c r="E481" s="4">
        <v>70307</v>
      </c>
    </row>
    <row r="482" spans="1:5" ht="13.8" x14ac:dyDescent="0.3">
      <c r="A482" s="4">
        <v>70401</v>
      </c>
      <c r="B482" s="4" t="s">
        <v>549</v>
      </c>
      <c r="C482" s="4"/>
      <c r="D482" s="4" t="s">
        <v>549</v>
      </c>
      <c r="E482" s="4">
        <v>70401</v>
      </c>
    </row>
    <row r="483" spans="1:5" ht="13.8" x14ac:dyDescent="0.3">
      <c r="A483" s="4">
        <v>70402</v>
      </c>
      <c r="B483" s="4" t="s">
        <v>550</v>
      </c>
      <c r="C483" s="4"/>
      <c r="D483" s="4" t="s">
        <v>550</v>
      </c>
      <c r="E483" s="4">
        <v>70402</v>
      </c>
    </row>
    <row r="484" spans="1:5" ht="13.8" x14ac:dyDescent="0.3">
      <c r="A484" s="4">
        <v>70403</v>
      </c>
      <c r="B484" s="4" t="s">
        <v>551</v>
      </c>
      <c r="C484" s="4"/>
      <c r="D484" s="4" t="s">
        <v>551</v>
      </c>
      <c r="E484" s="4">
        <v>70403</v>
      </c>
    </row>
    <row r="485" spans="1:5" ht="13.8" x14ac:dyDescent="0.3">
      <c r="A485" s="4">
        <v>70404</v>
      </c>
      <c r="B485" s="4" t="s">
        <v>552</v>
      </c>
      <c r="C485" s="4"/>
      <c r="D485" s="4" t="s">
        <v>552</v>
      </c>
      <c r="E485" s="4">
        <v>70404</v>
      </c>
    </row>
    <row r="486" spans="1:5" ht="13.8" x14ac:dyDescent="0.3">
      <c r="A486" s="4">
        <v>70501</v>
      </c>
      <c r="B486" s="4" t="s">
        <v>553</v>
      </c>
      <c r="C486" s="4"/>
      <c r="D486" s="4" t="s">
        <v>553</v>
      </c>
      <c r="E486" s="4">
        <v>70501</v>
      </c>
    </row>
    <row r="487" spans="1:5" ht="13.8" x14ac:dyDescent="0.3">
      <c r="A487" s="4">
        <v>70502</v>
      </c>
      <c r="B487" s="4" t="s">
        <v>554</v>
      </c>
      <c r="C487" s="4"/>
      <c r="D487" s="4" t="s">
        <v>554</v>
      </c>
      <c r="E487" s="4">
        <v>70502</v>
      </c>
    </row>
    <row r="488" spans="1:5" ht="13.8" x14ac:dyDescent="0.3">
      <c r="A488" s="4">
        <v>70503</v>
      </c>
      <c r="B488" s="4" t="s">
        <v>555</v>
      </c>
      <c r="C488" s="4"/>
      <c r="D488" s="4" t="s">
        <v>555</v>
      </c>
      <c r="E488" s="4">
        <v>70503</v>
      </c>
    </row>
    <row r="489" spans="1:5" ht="13.8" x14ac:dyDescent="0.3">
      <c r="A489" s="4">
        <v>70601</v>
      </c>
      <c r="B489" s="4" t="s">
        <v>556</v>
      </c>
      <c r="C489" s="4"/>
      <c r="D489" s="4" t="s">
        <v>556</v>
      </c>
      <c r="E489" s="4">
        <v>70601</v>
      </c>
    </row>
    <row r="490" spans="1:5" ht="13.8" x14ac:dyDescent="0.3">
      <c r="A490" s="4">
        <v>70602</v>
      </c>
      <c r="B490" s="4" t="s">
        <v>557</v>
      </c>
      <c r="C490" s="4"/>
      <c r="D490" s="4" t="s">
        <v>557</v>
      </c>
      <c r="E490" s="4">
        <v>70602</v>
      </c>
    </row>
    <row r="491" spans="1:5" ht="13.8" x14ac:dyDescent="0.3">
      <c r="A491" s="4">
        <v>70603</v>
      </c>
      <c r="B491" s="4" t="s">
        <v>558</v>
      </c>
      <c r="C491" s="4"/>
      <c r="D491" s="4" t="s">
        <v>558</v>
      </c>
      <c r="E491" s="4">
        <v>70603</v>
      </c>
    </row>
    <row r="492" spans="1:5" ht="13.8" x14ac:dyDescent="0.3">
      <c r="A492" s="4">
        <v>70604</v>
      </c>
      <c r="B492" s="4" t="s">
        <v>559</v>
      </c>
      <c r="C492" s="4"/>
      <c r="D492" s="4" t="s">
        <v>559</v>
      </c>
      <c r="E492" s="4">
        <v>70604</v>
      </c>
    </row>
    <row r="493" spans="1:5" ht="13.8" x14ac:dyDescent="0.3">
      <c r="A493" s="5">
        <v>70605</v>
      </c>
      <c r="B493" s="4" t="s">
        <v>560</v>
      </c>
      <c r="C493" s="4"/>
      <c r="D493" s="4" t="s">
        <v>560</v>
      </c>
      <c r="E493" s="5">
        <v>70605</v>
      </c>
    </row>
  </sheetData>
  <sheetProtection algorithmName="SHA-512" hashValue="J48DrTEmEeXjAOrrni95kJngUyB3RmaOnh2cF9h/aZHfbdsjzUIm4awXcTpIqWip3I6e7sPFwOTmWA8Wjb8SmQ==" saltValue="6TMwI5+VB6nA8GhQazgpxw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2">
    <tabColor theme="7" tint="0.79998168889431442"/>
    <pageSetUpPr fitToPage="1"/>
  </sheetPr>
  <dimension ref="B1:I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9.44140625" style="35" customWidth="1"/>
    <col min="2" max="2" width="6.109375" style="35" hidden="1" customWidth="1"/>
    <col min="3" max="3" width="56.109375" style="35" customWidth="1"/>
    <col min="4" max="4" width="8.33203125" style="35" customWidth="1"/>
    <col min="5" max="7" width="12.5546875" style="35" customWidth="1"/>
    <col min="8" max="9" width="17.44140625" style="35" customWidth="1"/>
    <col min="10" max="16384" width="11.44140625" style="35"/>
  </cols>
  <sheetData>
    <row r="1" spans="2:9" ht="18.600000000000001" x14ac:dyDescent="0.3">
      <c r="B1" s="30">
        <v>1</v>
      </c>
      <c r="C1" s="102" t="s">
        <v>97</v>
      </c>
      <c r="D1" s="102"/>
    </row>
    <row r="2" spans="2:9" ht="18.600000000000001" x14ac:dyDescent="0.3">
      <c r="B2" s="30">
        <v>2</v>
      </c>
      <c r="C2" s="102" t="s">
        <v>565</v>
      </c>
      <c r="D2" s="102"/>
      <c r="E2" s="102"/>
      <c r="F2" s="102"/>
      <c r="G2" s="102"/>
    </row>
    <row r="3" spans="2:9" ht="19.2" thickBot="1" x14ac:dyDescent="0.35">
      <c r="B3" s="30">
        <v>3</v>
      </c>
      <c r="C3" s="374" t="s">
        <v>1466</v>
      </c>
      <c r="D3" s="103"/>
      <c r="E3" s="102"/>
      <c r="F3" s="102"/>
      <c r="G3" s="102"/>
    </row>
    <row r="4" spans="2:9" ht="26.25" customHeight="1" thickTop="1" thickBot="1" x14ac:dyDescent="0.35">
      <c r="B4" s="30">
        <v>4</v>
      </c>
      <c r="C4" s="104" t="s">
        <v>14</v>
      </c>
      <c r="D4" s="105"/>
      <c r="E4" s="106" t="s">
        <v>0</v>
      </c>
      <c r="F4" s="39" t="s">
        <v>12</v>
      </c>
      <c r="G4" s="40" t="s">
        <v>13</v>
      </c>
    </row>
    <row r="5" spans="2:9" ht="34.5" customHeight="1" thickTop="1" thickBot="1" x14ac:dyDescent="0.35">
      <c r="B5" s="30">
        <v>5</v>
      </c>
      <c r="C5" s="107" t="s">
        <v>79</v>
      </c>
      <c r="D5" s="107"/>
      <c r="E5" s="108">
        <f t="shared" ref="E5:E10" si="0">+F5+G5</f>
        <v>0</v>
      </c>
      <c r="F5" s="109">
        <f>SUM(F6:F10)</f>
        <v>0</v>
      </c>
      <c r="G5" s="110">
        <f>SUM(G6:G10)</f>
        <v>0</v>
      </c>
    </row>
    <row r="6" spans="2:9" ht="34.5" customHeight="1" x14ac:dyDescent="0.3">
      <c r="B6" s="30">
        <v>6</v>
      </c>
      <c r="C6" s="111" t="s">
        <v>668</v>
      </c>
      <c r="D6" s="112" t="str">
        <f>IF(AND(E6=0,'CUADRO 7'!E6&gt;0),"**","")</f>
        <v/>
      </c>
      <c r="E6" s="88">
        <f t="shared" si="0"/>
        <v>0</v>
      </c>
      <c r="F6" s="289"/>
      <c r="G6" s="330"/>
    </row>
    <row r="7" spans="2:9" ht="34.5" customHeight="1" x14ac:dyDescent="0.3">
      <c r="B7" s="30">
        <v>7</v>
      </c>
      <c r="C7" s="113" t="s">
        <v>669</v>
      </c>
      <c r="D7" s="114" t="str">
        <f>IF(AND(E7=0,'CUADRO 7'!E14&gt;0),"**","")</f>
        <v/>
      </c>
      <c r="E7" s="115">
        <f t="shared" si="0"/>
        <v>0</v>
      </c>
      <c r="F7" s="296"/>
      <c r="G7" s="332"/>
    </row>
    <row r="8" spans="2:9" ht="34.5" customHeight="1" x14ac:dyDescent="0.3">
      <c r="B8" s="30">
        <v>8</v>
      </c>
      <c r="C8" s="113" t="s">
        <v>95</v>
      </c>
      <c r="D8" s="114" t="str">
        <f>IF(AND(E8=0,'CUADRO 7'!E19&gt;0),"**","")</f>
        <v/>
      </c>
      <c r="E8" s="115">
        <f t="shared" si="0"/>
        <v>0</v>
      </c>
      <c r="F8" s="296"/>
      <c r="G8" s="332"/>
    </row>
    <row r="9" spans="2:9" ht="34.5" customHeight="1" x14ac:dyDescent="0.3">
      <c r="B9" s="30">
        <v>9</v>
      </c>
      <c r="C9" s="113" t="s">
        <v>670</v>
      </c>
      <c r="D9" s="114" t="str">
        <f>IF(AND(E9=0,'CUADRO 7'!E42&gt;0),"**","")</f>
        <v/>
      </c>
      <c r="E9" s="115">
        <f t="shared" si="0"/>
        <v>0</v>
      </c>
      <c r="F9" s="296"/>
      <c r="G9" s="332"/>
      <c r="H9" s="470" t="str">
        <f>IF(AND(OR(E9=0),AND(('CUADRO 5'!G7)&gt;0)),"¿Quién atiende los estudiantes que reciben Servicio de Apoyo Educativo?",(IF(AND(OR(E9&gt;0),AND(('CUADRO 5'!G7)=0)),"¡No reportó datos en el Cuadro 5!","")))</f>
        <v/>
      </c>
      <c r="I9" s="470"/>
    </row>
    <row r="10" spans="2:9" ht="34.5" customHeight="1" thickBot="1" x14ac:dyDescent="0.35">
      <c r="B10" s="30">
        <v>10</v>
      </c>
      <c r="C10" s="116" t="s">
        <v>671</v>
      </c>
      <c r="D10" s="117" t="str">
        <f>IF(AND(E10=0,'CUADRO 7'!E53&gt;0),"**","")</f>
        <v/>
      </c>
      <c r="E10" s="118">
        <f t="shared" si="0"/>
        <v>0</v>
      </c>
      <c r="F10" s="340"/>
      <c r="G10" s="341"/>
      <c r="H10" s="470"/>
      <c r="I10" s="470"/>
    </row>
    <row r="11" spans="2:9" ht="28.95" customHeight="1" thickTop="1" x14ac:dyDescent="0.3">
      <c r="B11" s="30">
        <v>11</v>
      </c>
      <c r="C11" s="350" t="str">
        <f>IF(OR(D6="**",D7="**",D8="**",D9="**",D10="**"),"** = En el Cuadro 7 se indicaron datos, debe completar este Cuadro.","")</f>
        <v/>
      </c>
      <c r="D11" s="119"/>
      <c r="E11" s="120"/>
      <c r="F11" s="64"/>
      <c r="G11" s="64"/>
    </row>
    <row r="12" spans="2:9" ht="21" customHeight="1" x14ac:dyDescent="0.35">
      <c r="B12" s="30">
        <v>12</v>
      </c>
      <c r="C12" s="65" t="s">
        <v>63</v>
      </c>
      <c r="D12" s="121"/>
      <c r="F12" s="469"/>
      <c r="G12" s="469"/>
    </row>
    <row r="13" spans="2:9" x14ac:dyDescent="0.3">
      <c r="B13" s="30">
        <v>13</v>
      </c>
      <c r="C13" s="402"/>
      <c r="D13" s="442"/>
      <c r="E13" s="442"/>
      <c r="F13" s="442"/>
      <c r="G13" s="443"/>
    </row>
    <row r="14" spans="2:9" x14ac:dyDescent="0.3">
      <c r="C14" s="444"/>
      <c r="D14" s="445"/>
      <c r="E14" s="445"/>
      <c r="F14" s="445"/>
      <c r="G14" s="446"/>
    </row>
    <row r="15" spans="2:9" ht="18" customHeight="1" x14ac:dyDescent="0.3">
      <c r="C15" s="444"/>
      <c r="D15" s="445"/>
      <c r="E15" s="445"/>
      <c r="F15" s="445"/>
      <c r="G15" s="446"/>
    </row>
    <row r="16" spans="2:9" ht="18" customHeight="1" x14ac:dyDescent="0.3">
      <c r="C16" s="444"/>
      <c r="D16" s="445"/>
      <c r="E16" s="445"/>
      <c r="F16" s="445"/>
      <c r="G16" s="446"/>
    </row>
    <row r="17" spans="3:7" ht="18" customHeight="1" x14ac:dyDescent="0.3">
      <c r="C17" s="447"/>
      <c r="D17" s="448"/>
      <c r="E17" s="448"/>
      <c r="F17" s="448"/>
      <c r="G17" s="449"/>
    </row>
  </sheetData>
  <sheetProtection algorithmName="SHA-512" hashValue="Odqs8bmS8Dokv4u706J8kdEEU9mLaiC4ykrAWSMKRg5G4kPVGwcrmtzfA0UT7NHDD133634ITm4BJ3EoCvm2Vg==" saltValue="fQLeU8SA/odAwAql2km4Fw==" spinCount="100000" sheet="1" objects="1" scenarios="1" sort="0" autoFilter="0" pivotTables="0"/>
  <mergeCells count="3">
    <mergeCell ref="C13:G17"/>
    <mergeCell ref="F12:G12"/>
    <mergeCell ref="H9:I10"/>
  </mergeCells>
  <conditionalFormatting sqref="E5:E10">
    <cfRule type="cellIs" dxfId="5" priority="2" operator="equal">
      <formula>0</formula>
    </cfRule>
  </conditionalFormatting>
  <conditionalFormatting sqref="E5:G5">
    <cfRule type="cellIs" dxfId="4" priority="1" operator="equal">
      <formula>0</formula>
    </cfRule>
  </conditionalFormatting>
  <dataValidations count="1">
    <dataValidation type="whole" operator="greaterThanOrEqual" allowBlank="1" showInputMessage="1" showErrorMessage="1" sqref="E5:G10" xr:uid="{F9D0CB64-EA60-401A-9F3C-2F447F0F1703}">
      <formula1>0</formula1>
    </dataValidation>
  </dataValidations>
  <printOptions horizontalCentered="1" verticalCentered="1"/>
  <pageMargins left="0.39370078740157483" right="0.39370078740157483" top="0.39370078740157483" bottom="0.48" header="0.11811023622047245" footer="0.19685039370078741"/>
  <pageSetup paperSize="172" scale="95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3">
    <tabColor theme="7" tint="0.79998168889431442"/>
    <pageSetUpPr fitToPage="1"/>
  </sheetPr>
  <dimension ref="B1:J73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5546875" style="33" customWidth="1"/>
    <col min="2" max="2" width="5.6640625" style="33" hidden="1" customWidth="1"/>
    <col min="3" max="3" width="57.6640625" style="33" customWidth="1"/>
    <col min="4" max="4" width="9.109375" style="33" customWidth="1"/>
    <col min="5" max="7" width="11" style="33" customWidth="1"/>
    <col min="8" max="8" width="3.33203125" style="33" customWidth="1"/>
    <col min="9" max="10" width="19.33203125" style="33" customWidth="1"/>
    <col min="11" max="16384" width="11.44140625" style="33"/>
  </cols>
  <sheetData>
    <row r="1" spans="2:10" ht="18.600000000000001" x14ac:dyDescent="0.4">
      <c r="B1" s="30">
        <v>1</v>
      </c>
      <c r="C1" s="66" t="s">
        <v>86</v>
      </c>
      <c r="D1" s="66"/>
      <c r="E1" s="67"/>
      <c r="F1" s="67"/>
      <c r="G1" s="67"/>
      <c r="H1" s="35"/>
    </row>
    <row r="2" spans="2:10" ht="18.600000000000001" x14ac:dyDescent="0.3">
      <c r="B2" s="30">
        <v>2</v>
      </c>
      <c r="C2" s="31" t="s">
        <v>566</v>
      </c>
      <c r="D2" s="31"/>
      <c r="E2" s="67"/>
      <c r="F2" s="67"/>
      <c r="G2" s="67"/>
    </row>
    <row r="3" spans="2:10" ht="19.2" thickBot="1" x14ac:dyDescent="0.35">
      <c r="B3" s="30">
        <v>3</v>
      </c>
      <c r="C3" s="374" t="s">
        <v>1467</v>
      </c>
      <c r="D3" s="31"/>
      <c r="E3" s="67"/>
      <c r="F3" s="67"/>
      <c r="G3" s="67"/>
    </row>
    <row r="4" spans="2:10" ht="30" customHeight="1" thickTop="1" thickBot="1" x14ac:dyDescent="0.35">
      <c r="B4" s="30">
        <v>4</v>
      </c>
      <c r="C4" s="68" t="s">
        <v>14</v>
      </c>
      <c r="D4" s="69"/>
      <c r="E4" s="70" t="s">
        <v>0</v>
      </c>
      <c r="F4" s="71" t="s">
        <v>12</v>
      </c>
      <c r="G4" s="72" t="s">
        <v>13</v>
      </c>
    </row>
    <row r="5" spans="2:10" ht="19.5" customHeight="1" thickTop="1" thickBot="1" x14ac:dyDescent="0.35">
      <c r="B5" s="30">
        <v>5</v>
      </c>
      <c r="C5" s="73" t="s">
        <v>19</v>
      </c>
      <c r="D5" s="74" t="str">
        <f>IF(AND(E5&gt;0,'CUADRO 6'!E5=0),"|**|","")</f>
        <v/>
      </c>
      <c r="E5" s="42">
        <f t="shared" ref="E5:E11" si="0">+F5+G5</f>
        <v>0</v>
      </c>
      <c r="F5" s="43">
        <f>+F6+F14+F19+F42+F53</f>
        <v>0</v>
      </c>
      <c r="G5" s="75">
        <f>+G6+G14+G19+G42+G53</f>
        <v>0</v>
      </c>
      <c r="I5" s="283" t="str">
        <f>IF(D5="|**|","|**| = El Cuadro 6 no tiene información.","")</f>
        <v/>
      </c>
      <c r="J5" s="30"/>
    </row>
    <row r="6" spans="2:10" ht="19.5" customHeight="1" x14ac:dyDescent="0.3">
      <c r="B6" s="30">
        <v>6</v>
      </c>
      <c r="C6" s="76" t="s">
        <v>577</v>
      </c>
      <c r="D6" s="77" t="str">
        <f>IF(OR('CUADRO 6'!E6&gt;E6,'CUADRO 6'!F6&gt;F6,'CUADRO 6'!G6&gt;G6),"*","")</f>
        <v/>
      </c>
      <c r="E6" s="78">
        <f t="shared" si="0"/>
        <v>0</v>
      </c>
      <c r="F6" s="79">
        <f>SUM(F7:F13)</f>
        <v>0</v>
      </c>
      <c r="G6" s="80">
        <f>SUM(G7:G13)</f>
        <v>0</v>
      </c>
    </row>
    <row r="7" spans="2:10" ht="19.5" customHeight="1" x14ac:dyDescent="0.3">
      <c r="B7" s="30">
        <v>7</v>
      </c>
      <c r="C7" s="56" t="s">
        <v>575</v>
      </c>
      <c r="D7" s="81"/>
      <c r="E7" s="54">
        <f t="shared" si="0"/>
        <v>0</v>
      </c>
      <c r="F7" s="352"/>
      <c r="G7" s="353"/>
      <c r="I7" s="440" t="str">
        <f>IF(OR(D6="*",D14="*",D19="*",D42="*",D53="*"),"* = Los datos del Cuadro 6 son mayores a los reportados en este Cuadro. Recuerde, los datos de este Cuadro pueden ser mayores, en caso de que una persona desempeñe más de un cargo, sino, deben ser iguales a los datos indicados en el Cuadro 6.","")</f>
        <v/>
      </c>
      <c r="J7" s="440"/>
    </row>
    <row r="8" spans="2:10" ht="19.5" customHeight="1" x14ac:dyDescent="0.3">
      <c r="B8" s="30">
        <v>8</v>
      </c>
      <c r="C8" s="56" t="s">
        <v>576</v>
      </c>
      <c r="D8" s="81"/>
      <c r="E8" s="54">
        <f t="shared" si="0"/>
        <v>0</v>
      </c>
      <c r="F8" s="352"/>
      <c r="G8" s="353"/>
      <c r="I8" s="440"/>
      <c r="J8" s="440"/>
    </row>
    <row r="9" spans="2:10" ht="19.5" customHeight="1" x14ac:dyDescent="0.3">
      <c r="B9" s="30">
        <v>9</v>
      </c>
      <c r="C9" s="55" t="s">
        <v>586</v>
      </c>
      <c r="D9" s="82"/>
      <c r="E9" s="54">
        <f t="shared" si="0"/>
        <v>0</v>
      </c>
      <c r="F9" s="352"/>
      <c r="G9" s="353"/>
      <c r="I9" s="440"/>
      <c r="J9" s="440"/>
    </row>
    <row r="10" spans="2:10" ht="19.5" customHeight="1" x14ac:dyDescent="0.3">
      <c r="B10" s="30">
        <v>10</v>
      </c>
      <c r="C10" s="379" t="s">
        <v>587</v>
      </c>
      <c r="D10" s="83"/>
      <c r="E10" s="84">
        <f t="shared" si="0"/>
        <v>0</v>
      </c>
      <c r="F10" s="358"/>
      <c r="G10" s="359"/>
      <c r="I10" s="440"/>
      <c r="J10" s="440"/>
    </row>
    <row r="11" spans="2:10" ht="19.5" customHeight="1" x14ac:dyDescent="0.3">
      <c r="B11" s="30">
        <v>11</v>
      </c>
      <c r="C11" s="379" t="s">
        <v>588</v>
      </c>
      <c r="D11" s="83"/>
      <c r="E11" s="84">
        <f t="shared" si="0"/>
        <v>0</v>
      </c>
      <c r="F11" s="358"/>
      <c r="G11" s="359"/>
      <c r="I11" s="440"/>
      <c r="J11" s="440"/>
    </row>
    <row r="12" spans="2:10" ht="19.5" customHeight="1" x14ac:dyDescent="0.3">
      <c r="B12" s="30">
        <v>12</v>
      </c>
      <c r="C12" s="379" t="s">
        <v>589</v>
      </c>
      <c r="D12" s="83"/>
      <c r="E12" s="84">
        <f t="shared" ref="E12:E13" si="1">+F12+G12</f>
        <v>0</v>
      </c>
      <c r="F12" s="358"/>
      <c r="G12" s="359"/>
      <c r="I12" s="440"/>
      <c r="J12" s="440"/>
    </row>
    <row r="13" spans="2:10" ht="19.5" customHeight="1" x14ac:dyDescent="0.3">
      <c r="B13" s="30">
        <v>13</v>
      </c>
      <c r="C13" s="378" t="s">
        <v>590</v>
      </c>
      <c r="D13" s="83"/>
      <c r="E13" s="85">
        <f t="shared" si="1"/>
        <v>0</v>
      </c>
      <c r="F13" s="356"/>
      <c r="G13" s="357"/>
      <c r="I13" s="440"/>
      <c r="J13" s="440"/>
    </row>
    <row r="14" spans="2:10" ht="19.5" customHeight="1" x14ac:dyDescent="0.3">
      <c r="B14" s="30">
        <v>14</v>
      </c>
      <c r="C14" s="86" t="s">
        <v>578</v>
      </c>
      <c r="D14" s="87" t="str">
        <f>IF(OR('CUADRO 6'!E7&gt;E14,'CUADRO 6'!F7&gt;F14,'CUADRO 6'!G7&gt;G14),"*","")</f>
        <v/>
      </c>
      <c r="E14" s="88">
        <f t="shared" ref="E14:E35" si="2">+F14+G14</f>
        <v>0</v>
      </c>
      <c r="F14" s="89">
        <f>SUM(F15:F18)</f>
        <v>0</v>
      </c>
      <c r="G14" s="90">
        <f>SUM(G15:G18)</f>
        <v>0</v>
      </c>
    </row>
    <row r="15" spans="2:10" ht="19.5" customHeight="1" x14ac:dyDescent="0.3">
      <c r="B15" s="30">
        <v>15</v>
      </c>
      <c r="C15" s="55" t="s">
        <v>73</v>
      </c>
      <c r="D15" s="82"/>
      <c r="E15" s="54">
        <f t="shared" si="2"/>
        <v>0</v>
      </c>
      <c r="F15" s="352"/>
      <c r="G15" s="353"/>
    </row>
    <row r="16" spans="2:10" ht="19.5" customHeight="1" x14ac:dyDescent="0.3">
      <c r="B16" s="30">
        <v>16</v>
      </c>
      <c r="C16" s="55" t="s">
        <v>74</v>
      </c>
      <c r="D16" s="82"/>
      <c r="E16" s="54">
        <f t="shared" si="2"/>
        <v>0</v>
      </c>
      <c r="F16" s="352"/>
      <c r="G16" s="353"/>
    </row>
    <row r="17" spans="2:7" ht="19.5" customHeight="1" x14ac:dyDescent="0.3">
      <c r="B17" s="30">
        <v>17</v>
      </c>
      <c r="C17" s="379" t="s">
        <v>75</v>
      </c>
      <c r="D17" s="83"/>
      <c r="E17" s="84">
        <f t="shared" si="2"/>
        <v>0</v>
      </c>
      <c r="F17" s="358"/>
      <c r="G17" s="359"/>
    </row>
    <row r="18" spans="2:7" ht="19.5" customHeight="1" x14ac:dyDescent="0.3">
      <c r="B18" s="30">
        <v>18</v>
      </c>
      <c r="C18" s="378" t="s">
        <v>98</v>
      </c>
      <c r="D18" s="91"/>
      <c r="E18" s="85">
        <f t="shared" si="2"/>
        <v>0</v>
      </c>
      <c r="F18" s="356"/>
      <c r="G18" s="357"/>
    </row>
    <row r="19" spans="2:7" ht="19.5" customHeight="1" x14ac:dyDescent="0.3">
      <c r="B19" s="30">
        <v>19</v>
      </c>
      <c r="C19" s="59" t="s">
        <v>16</v>
      </c>
      <c r="D19" s="87" t="str">
        <f>IF(OR('CUADRO 6'!E8&gt;E19,'CUADRO 6'!F8&gt;F19,'CUADRO 6'!G8&gt;G19),"*","")</f>
        <v/>
      </c>
      <c r="E19" s="61">
        <f t="shared" si="2"/>
        <v>0</v>
      </c>
      <c r="F19" s="49">
        <f>SUM(F20:F35,F36:F41)</f>
        <v>0</v>
      </c>
      <c r="G19" s="92">
        <f>SUM(G20:G35,G36:G41)</f>
        <v>0</v>
      </c>
    </row>
    <row r="20" spans="2:7" ht="19.5" customHeight="1" x14ac:dyDescent="0.3">
      <c r="B20" s="30">
        <v>20</v>
      </c>
      <c r="C20" s="55" t="s">
        <v>65</v>
      </c>
      <c r="D20" s="82"/>
      <c r="E20" s="54">
        <f t="shared" si="2"/>
        <v>0</v>
      </c>
      <c r="F20" s="352"/>
      <c r="G20" s="353"/>
    </row>
    <row r="21" spans="2:7" ht="19.5" customHeight="1" x14ac:dyDescent="0.3">
      <c r="B21" s="30">
        <v>21</v>
      </c>
      <c r="C21" s="55" t="s">
        <v>66</v>
      </c>
      <c r="D21" s="82"/>
      <c r="E21" s="54">
        <f t="shared" si="2"/>
        <v>0</v>
      </c>
      <c r="F21" s="352"/>
      <c r="G21" s="353"/>
    </row>
    <row r="22" spans="2:7" ht="19.5" customHeight="1" x14ac:dyDescent="0.3">
      <c r="B22" s="30">
        <v>22</v>
      </c>
      <c r="C22" s="55" t="s">
        <v>68</v>
      </c>
      <c r="D22" s="82"/>
      <c r="E22" s="54">
        <f t="shared" si="2"/>
        <v>0</v>
      </c>
      <c r="F22" s="352"/>
      <c r="G22" s="353"/>
    </row>
    <row r="23" spans="2:7" ht="19.5" customHeight="1" x14ac:dyDescent="0.3">
      <c r="B23" s="30">
        <v>23</v>
      </c>
      <c r="C23" s="55" t="s">
        <v>67</v>
      </c>
      <c r="D23" s="82"/>
      <c r="E23" s="54">
        <f t="shared" si="2"/>
        <v>0</v>
      </c>
      <c r="F23" s="352"/>
      <c r="G23" s="353"/>
    </row>
    <row r="24" spans="2:7" ht="19.5" customHeight="1" x14ac:dyDescent="0.3">
      <c r="B24" s="30">
        <v>24</v>
      </c>
      <c r="C24" s="55" t="s">
        <v>88</v>
      </c>
      <c r="D24" s="82"/>
      <c r="E24" s="54">
        <f t="shared" si="2"/>
        <v>0</v>
      </c>
      <c r="F24" s="352"/>
      <c r="G24" s="353"/>
    </row>
    <row r="25" spans="2:7" ht="19.5" customHeight="1" x14ac:dyDescent="0.3">
      <c r="B25" s="30">
        <v>25</v>
      </c>
      <c r="C25" s="55" t="s">
        <v>89</v>
      </c>
      <c r="D25" s="82"/>
      <c r="E25" s="54">
        <f t="shared" si="2"/>
        <v>0</v>
      </c>
      <c r="F25" s="352"/>
      <c r="G25" s="353"/>
    </row>
    <row r="26" spans="2:7" ht="19.5" customHeight="1" x14ac:dyDescent="0.3">
      <c r="B26" s="30">
        <v>26</v>
      </c>
      <c r="C26" s="55" t="s">
        <v>90</v>
      </c>
      <c r="D26" s="82"/>
      <c r="E26" s="54">
        <f t="shared" si="2"/>
        <v>0</v>
      </c>
      <c r="F26" s="352"/>
      <c r="G26" s="353"/>
    </row>
    <row r="27" spans="2:7" ht="19.5" customHeight="1" x14ac:dyDescent="0.3">
      <c r="B27" s="30">
        <v>27</v>
      </c>
      <c r="C27" s="55" t="s">
        <v>17</v>
      </c>
      <c r="D27" s="82"/>
      <c r="E27" s="54">
        <f t="shared" si="2"/>
        <v>0</v>
      </c>
      <c r="F27" s="352"/>
      <c r="G27" s="353"/>
    </row>
    <row r="28" spans="2:7" ht="19.5" customHeight="1" x14ac:dyDescent="0.3">
      <c r="B28" s="30">
        <v>28</v>
      </c>
      <c r="C28" s="55" t="s">
        <v>3</v>
      </c>
      <c r="D28" s="82"/>
      <c r="E28" s="54">
        <f t="shared" si="2"/>
        <v>0</v>
      </c>
      <c r="F28" s="352"/>
      <c r="G28" s="353"/>
    </row>
    <row r="29" spans="2:7" ht="19.5" customHeight="1" x14ac:dyDescent="0.3">
      <c r="B29" s="30">
        <v>29</v>
      </c>
      <c r="C29" s="55" t="s">
        <v>30</v>
      </c>
      <c r="D29" s="82"/>
      <c r="E29" s="54">
        <f t="shared" si="2"/>
        <v>0</v>
      </c>
      <c r="F29" s="352"/>
      <c r="G29" s="353"/>
    </row>
    <row r="30" spans="2:7" ht="19.5" customHeight="1" x14ac:dyDescent="0.3">
      <c r="B30" s="30">
        <v>30</v>
      </c>
      <c r="C30" s="55" t="s">
        <v>31</v>
      </c>
      <c r="D30" s="82"/>
      <c r="E30" s="54">
        <f t="shared" si="2"/>
        <v>0</v>
      </c>
      <c r="F30" s="352"/>
      <c r="G30" s="353"/>
    </row>
    <row r="31" spans="2:7" ht="19.5" customHeight="1" x14ac:dyDescent="0.3">
      <c r="B31" s="30">
        <v>31</v>
      </c>
      <c r="C31" s="55" t="s">
        <v>91</v>
      </c>
      <c r="D31" s="82"/>
      <c r="E31" s="54">
        <f t="shared" si="2"/>
        <v>0</v>
      </c>
      <c r="F31" s="352"/>
      <c r="G31" s="353"/>
    </row>
    <row r="32" spans="2:7" ht="19.5" customHeight="1" x14ac:dyDescent="0.3">
      <c r="B32" s="30">
        <v>32</v>
      </c>
      <c r="C32" s="55" t="s">
        <v>92</v>
      </c>
      <c r="D32" s="82"/>
      <c r="E32" s="54">
        <f t="shared" si="2"/>
        <v>0</v>
      </c>
      <c r="F32" s="352"/>
      <c r="G32" s="353"/>
    </row>
    <row r="33" spans="2:7" ht="19.5" customHeight="1" x14ac:dyDescent="0.3">
      <c r="B33" s="30">
        <v>33</v>
      </c>
      <c r="C33" s="55" t="s">
        <v>10</v>
      </c>
      <c r="D33" s="82"/>
      <c r="E33" s="54">
        <f t="shared" si="2"/>
        <v>0</v>
      </c>
      <c r="F33" s="352"/>
      <c r="G33" s="353"/>
    </row>
    <row r="34" spans="2:7" ht="19.5" customHeight="1" x14ac:dyDescent="0.3">
      <c r="B34" s="30">
        <v>34</v>
      </c>
      <c r="C34" s="55" t="s">
        <v>11</v>
      </c>
      <c r="D34" s="82"/>
      <c r="E34" s="54">
        <f t="shared" si="2"/>
        <v>0</v>
      </c>
      <c r="F34" s="352"/>
      <c r="G34" s="353"/>
    </row>
    <row r="35" spans="2:7" s="35" customFormat="1" ht="19.5" customHeight="1" x14ac:dyDescent="0.3">
      <c r="B35" s="30">
        <v>35</v>
      </c>
      <c r="C35" s="55" t="s">
        <v>9</v>
      </c>
      <c r="D35" s="82"/>
      <c r="E35" s="54">
        <f t="shared" si="2"/>
        <v>0</v>
      </c>
      <c r="F35" s="352"/>
      <c r="G35" s="353"/>
    </row>
    <row r="36" spans="2:7" ht="21" customHeight="1" x14ac:dyDescent="0.3">
      <c r="B36" s="30">
        <v>36</v>
      </c>
      <c r="C36" s="93" t="s">
        <v>93</v>
      </c>
      <c r="D36" s="94"/>
      <c r="E36" s="84">
        <f>+F36+G36</f>
        <v>0</v>
      </c>
      <c r="F36" s="358"/>
      <c r="G36" s="359"/>
    </row>
    <row r="37" spans="2:7" ht="21" customHeight="1" x14ac:dyDescent="0.3">
      <c r="B37" s="30">
        <v>37</v>
      </c>
      <c r="C37" s="93" t="s">
        <v>1471</v>
      </c>
      <c r="D37" s="94"/>
      <c r="E37" s="84">
        <f>+F37+G37</f>
        <v>0</v>
      </c>
      <c r="F37" s="358"/>
      <c r="G37" s="359"/>
    </row>
    <row r="38" spans="2:7" ht="21" customHeight="1" x14ac:dyDescent="0.3">
      <c r="B38" s="30">
        <v>38</v>
      </c>
      <c r="C38" s="93" t="s">
        <v>106</v>
      </c>
      <c r="D38" s="94"/>
      <c r="E38" s="84">
        <f>+F38+G38</f>
        <v>0</v>
      </c>
      <c r="F38" s="358"/>
      <c r="G38" s="359"/>
    </row>
    <row r="39" spans="2:7" ht="21" customHeight="1" x14ac:dyDescent="0.3">
      <c r="B39" s="30">
        <v>39</v>
      </c>
      <c r="C39" s="93" t="s">
        <v>1468</v>
      </c>
      <c r="D39" s="94"/>
      <c r="E39" s="84">
        <f>+F39+G39</f>
        <v>0</v>
      </c>
      <c r="F39" s="358"/>
      <c r="G39" s="359"/>
    </row>
    <row r="40" spans="2:7" ht="21" customHeight="1" x14ac:dyDescent="0.3">
      <c r="B40" s="30">
        <v>40</v>
      </c>
      <c r="C40" s="56" t="s">
        <v>99</v>
      </c>
      <c r="D40" s="95"/>
      <c r="E40" s="54">
        <f t="shared" ref="E40:E66" si="3">+F40+G40</f>
        <v>0</v>
      </c>
      <c r="F40" s="352"/>
      <c r="G40" s="353"/>
    </row>
    <row r="41" spans="2:7" ht="21" customHeight="1" x14ac:dyDescent="0.3">
      <c r="B41" s="30">
        <v>41</v>
      </c>
      <c r="C41" s="378" t="s">
        <v>77</v>
      </c>
      <c r="D41" s="91"/>
      <c r="E41" s="85">
        <f t="shared" si="3"/>
        <v>0</v>
      </c>
      <c r="F41" s="356"/>
      <c r="G41" s="357"/>
    </row>
    <row r="42" spans="2:7" ht="21" customHeight="1" x14ac:dyDescent="0.3">
      <c r="B42" s="30">
        <v>42</v>
      </c>
      <c r="C42" s="59" t="s">
        <v>72</v>
      </c>
      <c r="D42" s="87" t="str">
        <f>IF(OR('CUADRO 6'!E9&gt;E42,'CUADRO 6'!F9&gt;F42,'CUADRO 6'!G9&gt;G42),"*","")</f>
        <v/>
      </c>
      <c r="E42" s="61">
        <f t="shared" si="3"/>
        <v>0</v>
      </c>
      <c r="F42" s="49">
        <f>SUM(F43:F52)</f>
        <v>0</v>
      </c>
      <c r="G42" s="92">
        <f>SUM(G43:G52)</f>
        <v>0</v>
      </c>
    </row>
    <row r="43" spans="2:7" ht="21" customHeight="1" x14ac:dyDescent="0.3">
      <c r="B43" s="30">
        <v>43</v>
      </c>
      <c r="C43" s="55" t="s">
        <v>29</v>
      </c>
      <c r="D43" s="82"/>
      <c r="E43" s="54">
        <f t="shared" si="3"/>
        <v>0</v>
      </c>
      <c r="F43" s="352"/>
      <c r="G43" s="353"/>
    </row>
    <row r="44" spans="2:7" ht="21" customHeight="1" x14ac:dyDescent="0.3">
      <c r="B44" s="30">
        <v>44</v>
      </c>
      <c r="C44" s="55" t="s">
        <v>20</v>
      </c>
      <c r="D44" s="82"/>
      <c r="E44" s="54">
        <f t="shared" si="3"/>
        <v>0</v>
      </c>
      <c r="F44" s="352"/>
      <c r="G44" s="353"/>
    </row>
    <row r="45" spans="2:7" ht="21" customHeight="1" x14ac:dyDescent="0.3">
      <c r="B45" s="30">
        <v>45</v>
      </c>
      <c r="C45" s="55" t="s">
        <v>21</v>
      </c>
      <c r="D45" s="82"/>
      <c r="E45" s="54">
        <f t="shared" si="3"/>
        <v>0</v>
      </c>
      <c r="F45" s="352"/>
      <c r="G45" s="353"/>
    </row>
    <row r="46" spans="2:7" ht="21" customHeight="1" x14ac:dyDescent="0.3">
      <c r="B46" s="30">
        <v>46</v>
      </c>
      <c r="C46" s="56" t="s">
        <v>116</v>
      </c>
      <c r="D46" s="81"/>
      <c r="E46" s="54">
        <f t="shared" si="3"/>
        <v>0</v>
      </c>
      <c r="F46" s="352"/>
      <c r="G46" s="353"/>
    </row>
    <row r="47" spans="2:7" ht="21" customHeight="1" x14ac:dyDescent="0.3">
      <c r="B47" s="30">
        <v>47</v>
      </c>
      <c r="C47" s="56" t="s">
        <v>27</v>
      </c>
      <c r="D47" s="81"/>
      <c r="E47" s="54">
        <f t="shared" si="3"/>
        <v>0</v>
      </c>
      <c r="F47" s="352"/>
      <c r="G47" s="353"/>
    </row>
    <row r="48" spans="2:7" ht="21" customHeight="1" x14ac:dyDescent="0.3">
      <c r="B48" s="30">
        <v>48</v>
      </c>
      <c r="C48" s="56" t="s">
        <v>22</v>
      </c>
      <c r="D48" s="81"/>
      <c r="E48" s="54">
        <f t="shared" si="3"/>
        <v>0</v>
      </c>
      <c r="F48" s="352"/>
      <c r="G48" s="353"/>
    </row>
    <row r="49" spans="2:7" ht="21" customHeight="1" x14ac:dyDescent="0.3">
      <c r="B49" s="30">
        <v>49</v>
      </c>
      <c r="C49" s="56" t="s">
        <v>25</v>
      </c>
      <c r="D49" s="81"/>
      <c r="E49" s="54">
        <f t="shared" si="3"/>
        <v>0</v>
      </c>
      <c r="F49" s="352"/>
      <c r="G49" s="353"/>
    </row>
    <row r="50" spans="2:7" ht="21" customHeight="1" x14ac:dyDescent="0.3">
      <c r="B50" s="30">
        <v>50</v>
      </c>
      <c r="C50" s="56" t="s">
        <v>26</v>
      </c>
      <c r="D50" s="81"/>
      <c r="E50" s="54">
        <f t="shared" si="3"/>
        <v>0</v>
      </c>
      <c r="F50" s="352"/>
      <c r="G50" s="353"/>
    </row>
    <row r="51" spans="2:7" ht="21" customHeight="1" x14ac:dyDescent="0.3">
      <c r="B51" s="30">
        <v>51</v>
      </c>
      <c r="C51" s="56" t="s">
        <v>100</v>
      </c>
      <c r="D51" s="81"/>
      <c r="E51" s="54">
        <f t="shared" si="3"/>
        <v>0</v>
      </c>
      <c r="F51" s="352"/>
      <c r="G51" s="353"/>
    </row>
    <row r="52" spans="2:7" ht="21" customHeight="1" x14ac:dyDescent="0.3">
      <c r="B52" s="30">
        <v>52</v>
      </c>
      <c r="C52" s="377" t="s">
        <v>76</v>
      </c>
      <c r="D52" s="96"/>
      <c r="E52" s="85">
        <f t="shared" si="3"/>
        <v>0</v>
      </c>
      <c r="F52" s="356"/>
      <c r="G52" s="357"/>
    </row>
    <row r="53" spans="2:7" ht="21" customHeight="1" x14ac:dyDescent="0.3">
      <c r="B53" s="30">
        <v>53</v>
      </c>
      <c r="C53" s="97" t="s">
        <v>18</v>
      </c>
      <c r="D53" s="87" t="str">
        <f>IF(OR('CUADRO 6'!E10&gt;E53,'CUADRO 6'!F10&gt;F53,'CUADRO 6'!G10&gt;G53),"*","")</f>
        <v/>
      </c>
      <c r="E53" s="88">
        <f t="shared" si="3"/>
        <v>0</v>
      </c>
      <c r="F53" s="89">
        <f>SUM(F54:F66)</f>
        <v>0</v>
      </c>
      <c r="G53" s="90">
        <f>SUM(G54:G66)</f>
        <v>0</v>
      </c>
    </row>
    <row r="54" spans="2:7" ht="21" customHeight="1" x14ac:dyDescent="0.3">
      <c r="B54" s="30">
        <v>54</v>
      </c>
      <c r="C54" s="56" t="s">
        <v>579</v>
      </c>
      <c r="D54" s="81"/>
      <c r="E54" s="54">
        <f t="shared" si="3"/>
        <v>0</v>
      </c>
      <c r="F54" s="352"/>
      <c r="G54" s="353"/>
    </row>
    <row r="55" spans="2:7" ht="21" customHeight="1" x14ac:dyDescent="0.3">
      <c r="B55" s="30">
        <v>55</v>
      </c>
      <c r="C55" s="56" t="s">
        <v>1470</v>
      </c>
      <c r="D55" s="81"/>
      <c r="E55" s="54">
        <f t="shared" si="3"/>
        <v>0</v>
      </c>
      <c r="F55" s="352"/>
      <c r="G55" s="353"/>
    </row>
    <row r="56" spans="2:7" ht="21" customHeight="1" x14ac:dyDescent="0.3">
      <c r="B56" s="30">
        <v>56</v>
      </c>
      <c r="C56" s="56" t="s">
        <v>62</v>
      </c>
      <c r="D56" s="81"/>
      <c r="E56" s="54">
        <f t="shared" si="3"/>
        <v>0</v>
      </c>
      <c r="F56" s="352"/>
      <c r="G56" s="353"/>
    </row>
    <row r="57" spans="2:7" ht="21" customHeight="1" x14ac:dyDescent="0.3">
      <c r="B57" s="30">
        <v>57</v>
      </c>
      <c r="C57" s="56" t="s">
        <v>28</v>
      </c>
      <c r="D57" s="81"/>
      <c r="E57" s="54">
        <f t="shared" si="3"/>
        <v>0</v>
      </c>
      <c r="F57" s="352"/>
      <c r="G57" s="353"/>
    </row>
    <row r="58" spans="2:7" ht="21" customHeight="1" x14ac:dyDescent="0.3">
      <c r="B58" s="30">
        <v>58</v>
      </c>
      <c r="C58" s="56" t="s">
        <v>117</v>
      </c>
      <c r="D58" s="81"/>
      <c r="E58" s="54">
        <f t="shared" si="3"/>
        <v>0</v>
      </c>
      <c r="F58" s="352"/>
      <c r="G58" s="353"/>
    </row>
    <row r="59" spans="2:7" ht="21" customHeight="1" x14ac:dyDescent="0.3">
      <c r="B59" s="30">
        <v>59</v>
      </c>
      <c r="C59" s="56" t="s">
        <v>118</v>
      </c>
      <c r="D59" s="81"/>
      <c r="E59" s="54">
        <f t="shared" si="3"/>
        <v>0</v>
      </c>
      <c r="F59" s="352"/>
      <c r="G59" s="353"/>
    </row>
    <row r="60" spans="2:7" ht="21" customHeight="1" x14ac:dyDescent="0.3">
      <c r="B60" s="30">
        <v>60</v>
      </c>
      <c r="C60" s="56" t="s">
        <v>580</v>
      </c>
      <c r="D60" s="81"/>
      <c r="E60" s="54">
        <f t="shared" si="3"/>
        <v>0</v>
      </c>
      <c r="F60" s="352"/>
      <c r="G60" s="353"/>
    </row>
    <row r="61" spans="2:7" ht="21" customHeight="1" x14ac:dyDescent="0.3">
      <c r="B61" s="30">
        <v>61</v>
      </c>
      <c r="C61" s="55" t="s">
        <v>581</v>
      </c>
      <c r="D61" s="82"/>
      <c r="E61" s="54">
        <f t="shared" si="3"/>
        <v>0</v>
      </c>
      <c r="F61" s="352"/>
      <c r="G61" s="353"/>
    </row>
    <row r="62" spans="2:7" ht="21" customHeight="1" x14ac:dyDescent="0.3">
      <c r="B62" s="30">
        <v>62</v>
      </c>
      <c r="C62" s="55" t="s">
        <v>582</v>
      </c>
      <c r="D62" s="82"/>
      <c r="E62" s="54">
        <f t="shared" si="3"/>
        <v>0</v>
      </c>
      <c r="F62" s="352"/>
      <c r="G62" s="353"/>
    </row>
    <row r="63" spans="2:7" ht="21" customHeight="1" x14ac:dyDescent="0.3">
      <c r="B63" s="30">
        <v>63</v>
      </c>
      <c r="C63" s="55" t="s">
        <v>583</v>
      </c>
      <c r="D63" s="82"/>
      <c r="E63" s="54">
        <f t="shared" si="3"/>
        <v>0</v>
      </c>
      <c r="F63" s="352"/>
      <c r="G63" s="353"/>
    </row>
    <row r="64" spans="2:7" ht="21" customHeight="1" x14ac:dyDescent="0.3">
      <c r="B64" s="30">
        <v>64</v>
      </c>
      <c r="C64" s="55" t="s">
        <v>584</v>
      </c>
      <c r="D64" s="82"/>
      <c r="E64" s="54">
        <f t="shared" si="3"/>
        <v>0</v>
      </c>
      <c r="F64" s="352"/>
      <c r="G64" s="353"/>
    </row>
    <row r="65" spans="2:7" ht="21" customHeight="1" x14ac:dyDescent="0.3">
      <c r="B65" s="30">
        <v>65</v>
      </c>
      <c r="C65" s="56" t="s">
        <v>585</v>
      </c>
      <c r="D65" s="95"/>
      <c r="E65" s="54">
        <f t="shared" si="3"/>
        <v>0</v>
      </c>
      <c r="F65" s="352"/>
      <c r="G65" s="353"/>
    </row>
    <row r="66" spans="2:7" ht="21" customHeight="1" thickBot="1" x14ac:dyDescent="0.35">
      <c r="B66" s="30">
        <v>66</v>
      </c>
      <c r="C66" s="376" t="s">
        <v>15</v>
      </c>
      <c r="D66" s="98"/>
      <c r="E66" s="63">
        <f t="shared" si="3"/>
        <v>0</v>
      </c>
      <c r="F66" s="354"/>
      <c r="G66" s="355"/>
    </row>
    <row r="67" spans="2:7" ht="16.8" customHeight="1" thickTop="1" x14ac:dyDescent="0.3">
      <c r="B67" s="30">
        <v>67</v>
      </c>
    </row>
    <row r="68" spans="2:7" ht="18.600000000000001" x14ac:dyDescent="0.35">
      <c r="B68" s="30">
        <v>68</v>
      </c>
      <c r="C68" s="65" t="s">
        <v>63</v>
      </c>
      <c r="D68" s="65"/>
      <c r="E68" s="100"/>
      <c r="F68" s="101"/>
      <c r="G68" s="101"/>
    </row>
    <row r="69" spans="2:7" x14ac:dyDescent="0.3">
      <c r="B69" s="30">
        <v>69</v>
      </c>
      <c r="C69" s="471"/>
      <c r="D69" s="472"/>
      <c r="E69" s="472"/>
      <c r="F69" s="472"/>
      <c r="G69" s="473"/>
    </row>
    <row r="70" spans="2:7" x14ac:dyDescent="0.3">
      <c r="C70" s="474"/>
      <c r="D70" s="475"/>
      <c r="E70" s="475"/>
      <c r="F70" s="475"/>
      <c r="G70" s="476"/>
    </row>
    <row r="71" spans="2:7" x14ac:dyDescent="0.3">
      <c r="C71" s="474"/>
      <c r="D71" s="475"/>
      <c r="E71" s="475"/>
      <c r="F71" s="475"/>
      <c r="G71" s="476"/>
    </row>
    <row r="72" spans="2:7" x14ac:dyDescent="0.3">
      <c r="C72" s="474"/>
      <c r="D72" s="475"/>
      <c r="E72" s="475"/>
      <c r="F72" s="475"/>
      <c r="G72" s="476"/>
    </row>
    <row r="73" spans="2:7" x14ac:dyDescent="0.3">
      <c r="C73" s="477"/>
      <c r="D73" s="478"/>
      <c r="E73" s="478"/>
      <c r="F73" s="478"/>
      <c r="G73" s="479"/>
    </row>
  </sheetData>
  <sheetProtection algorithmName="SHA-512" hashValue="chMrry5SL0o+50E8RTcmTLdljsUF45DSQICZHM5vojEPXZ4ehbvDyRt3eG1uJncmKZsuo0dWFJHPEPT7BUyFmw==" saltValue="FqgWYNa+kmnLVXMmAI9STw==" spinCount="100000" sheet="1" objects="1" scenarios="1" sort="0" autoFilter="0" pivotTables="0"/>
  <mergeCells count="2">
    <mergeCell ref="C69:G73"/>
    <mergeCell ref="I7:J13"/>
  </mergeCells>
  <conditionalFormatting sqref="E7:E66">
    <cfRule type="cellIs" dxfId="3" priority="1" operator="equal">
      <formula>0</formula>
    </cfRule>
  </conditionalFormatting>
  <conditionalFormatting sqref="E5:G6 F14:G14 F19:G19 F42:G42 F53:G53">
    <cfRule type="cellIs" dxfId="2" priority="10" operator="equal">
      <formula>0</formula>
    </cfRule>
  </conditionalFormatting>
  <dataValidations count="1">
    <dataValidation type="whole" operator="greaterThanOrEqual" allowBlank="1" showInputMessage="1" showErrorMessage="1" sqref="E5:G66" xr:uid="{00000000-0002-0000-0A00-000000000000}">
      <formula1>0</formula1>
    </dataValidation>
  </dataValidations>
  <printOptions horizontalCentered="1" verticalCentered="1"/>
  <pageMargins left="0.39370078740157483" right="0.39370078740157483" top="0.39370078740157483" bottom="0.44" header="0.11811023622047245" footer="0.19685039370078741"/>
  <pageSetup paperSize="172" scale="50" orientation="portrait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24">
    <tabColor theme="7" tint="0.79998168889431442"/>
    <pageSetUpPr fitToPage="1"/>
  </sheetPr>
  <dimension ref="B1:M4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33203125" style="33" customWidth="1"/>
    <col min="2" max="2" width="5.6640625" style="33" hidden="1" customWidth="1"/>
    <col min="3" max="3" width="47.6640625" style="33" customWidth="1"/>
    <col min="4" max="4" width="6.5546875" style="33" customWidth="1"/>
    <col min="5" max="13" width="9.109375" style="33" customWidth="1"/>
    <col min="14" max="16384" width="11.44140625" style="33"/>
  </cols>
  <sheetData>
    <row r="1" spans="2:13" ht="18.600000000000001" x14ac:dyDescent="0.3">
      <c r="B1" s="30">
        <v>1</v>
      </c>
      <c r="C1" s="31" t="s">
        <v>108</v>
      </c>
      <c r="D1" s="32"/>
      <c r="E1" s="32"/>
      <c r="I1" s="34"/>
      <c r="J1" s="35"/>
      <c r="K1" s="35"/>
      <c r="L1" s="35"/>
      <c r="M1" s="35"/>
    </row>
    <row r="2" spans="2:13" ht="19.2" thickBot="1" x14ac:dyDescent="0.35">
      <c r="B2" s="30">
        <v>2</v>
      </c>
      <c r="C2" s="31" t="s">
        <v>567</v>
      </c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2:13" s="35" customFormat="1" ht="38.4" customHeight="1" thickTop="1" thickBot="1" x14ac:dyDescent="0.35">
      <c r="B3" s="30">
        <v>3</v>
      </c>
      <c r="C3" s="36" t="s">
        <v>14</v>
      </c>
      <c r="D3" s="37"/>
      <c r="E3" s="38" t="s">
        <v>0</v>
      </c>
      <c r="F3" s="39" t="s">
        <v>662</v>
      </c>
      <c r="G3" s="39" t="s">
        <v>663</v>
      </c>
      <c r="H3" s="39" t="s">
        <v>664</v>
      </c>
      <c r="I3" s="39" t="s">
        <v>665</v>
      </c>
      <c r="J3" s="39" t="s">
        <v>666</v>
      </c>
      <c r="K3" s="39" t="s">
        <v>667</v>
      </c>
      <c r="L3" s="39" t="s">
        <v>78</v>
      </c>
      <c r="M3" s="40" t="s">
        <v>15</v>
      </c>
    </row>
    <row r="4" spans="2:13" ht="24.75" customHeight="1" thickTop="1" thickBot="1" x14ac:dyDescent="0.35">
      <c r="B4" s="30">
        <v>4</v>
      </c>
      <c r="C4" s="41" t="s">
        <v>640</v>
      </c>
      <c r="D4" s="41"/>
      <c r="E4" s="42">
        <f t="shared" ref="E4:M4" si="0">+E5+E28</f>
        <v>0</v>
      </c>
      <c r="F4" s="43">
        <f t="shared" si="0"/>
        <v>0</v>
      </c>
      <c r="G4" s="44">
        <f t="shared" si="0"/>
        <v>0</v>
      </c>
      <c r="H4" s="44">
        <f t="shared" si="0"/>
        <v>0</v>
      </c>
      <c r="I4" s="44">
        <f t="shared" si="0"/>
        <v>0</v>
      </c>
      <c r="J4" s="44">
        <f t="shared" si="0"/>
        <v>0</v>
      </c>
      <c r="K4" s="44">
        <f t="shared" si="0"/>
        <v>0</v>
      </c>
      <c r="L4" s="43">
        <f t="shared" si="0"/>
        <v>0</v>
      </c>
      <c r="M4" s="45">
        <f t="shared" si="0"/>
        <v>0</v>
      </c>
    </row>
    <row r="5" spans="2:13" ht="22.5" customHeight="1" x14ac:dyDescent="0.3">
      <c r="B5" s="30">
        <v>5</v>
      </c>
      <c r="C5" s="46" t="s">
        <v>16</v>
      </c>
      <c r="D5" s="47"/>
      <c r="E5" s="48">
        <f t="shared" ref="E5:M5" si="1">SUM(E6:E27)</f>
        <v>0</v>
      </c>
      <c r="F5" s="49">
        <f t="shared" si="1"/>
        <v>0</v>
      </c>
      <c r="G5" s="50">
        <f t="shared" si="1"/>
        <v>0</v>
      </c>
      <c r="H5" s="50">
        <f t="shared" si="1"/>
        <v>0</v>
      </c>
      <c r="I5" s="50">
        <f t="shared" si="1"/>
        <v>0</v>
      </c>
      <c r="J5" s="50">
        <f t="shared" si="1"/>
        <v>0</v>
      </c>
      <c r="K5" s="50">
        <f t="shared" si="1"/>
        <v>0</v>
      </c>
      <c r="L5" s="51">
        <f t="shared" si="1"/>
        <v>0</v>
      </c>
      <c r="M5" s="52">
        <f t="shared" si="1"/>
        <v>0</v>
      </c>
    </row>
    <row r="6" spans="2:13" ht="22.5" customHeight="1" x14ac:dyDescent="0.3">
      <c r="B6" s="30">
        <v>6</v>
      </c>
      <c r="C6" s="55" t="s">
        <v>65</v>
      </c>
      <c r="D6" s="53" t="str">
        <f>IF(AND(E6=(F6+G6+H6+I6+J6+K6+L6+M6)),"","**")</f>
        <v/>
      </c>
      <c r="E6" s="54">
        <f>+'CUADRO 7'!E20</f>
        <v>0</v>
      </c>
      <c r="F6" s="352"/>
      <c r="G6" s="360"/>
      <c r="H6" s="360"/>
      <c r="I6" s="360"/>
      <c r="J6" s="360"/>
      <c r="K6" s="360"/>
      <c r="L6" s="352"/>
      <c r="M6" s="361"/>
    </row>
    <row r="7" spans="2:13" ht="22.5" customHeight="1" x14ac:dyDescent="0.3">
      <c r="B7" s="30">
        <v>7</v>
      </c>
      <c r="C7" s="55" t="s">
        <v>66</v>
      </c>
      <c r="D7" s="53" t="str">
        <f t="shared" ref="D7:D27" si="2">IF(AND(E7=(F7+G7+H7+I7+J7+K7+L7+M7)),"","**")</f>
        <v/>
      </c>
      <c r="E7" s="54">
        <f>+'CUADRO 7'!E21</f>
        <v>0</v>
      </c>
      <c r="F7" s="352"/>
      <c r="G7" s="360"/>
      <c r="H7" s="360"/>
      <c r="I7" s="360"/>
      <c r="J7" s="360"/>
      <c r="K7" s="360"/>
      <c r="L7" s="352"/>
      <c r="M7" s="361"/>
    </row>
    <row r="8" spans="2:13" ht="22.5" customHeight="1" x14ac:dyDescent="0.3">
      <c r="B8" s="30">
        <v>8</v>
      </c>
      <c r="C8" s="55" t="s">
        <v>68</v>
      </c>
      <c r="D8" s="53" t="str">
        <f t="shared" si="2"/>
        <v/>
      </c>
      <c r="E8" s="54">
        <f>+'CUADRO 7'!E22</f>
        <v>0</v>
      </c>
      <c r="F8" s="352"/>
      <c r="G8" s="360"/>
      <c r="H8" s="360"/>
      <c r="I8" s="360"/>
      <c r="J8" s="360"/>
      <c r="K8" s="360"/>
      <c r="L8" s="352"/>
      <c r="M8" s="361"/>
    </row>
    <row r="9" spans="2:13" ht="22.5" customHeight="1" x14ac:dyDescent="0.3">
      <c r="B9" s="30">
        <v>9</v>
      </c>
      <c r="C9" s="55" t="s">
        <v>67</v>
      </c>
      <c r="D9" s="53" t="str">
        <f t="shared" si="2"/>
        <v/>
      </c>
      <c r="E9" s="54">
        <f>+'CUADRO 7'!E23</f>
        <v>0</v>
      </c>
      <c r="F9" s="352"/>
      <c r="G9" s="360"/>
      <c r="H9" s="360"/>
      <c r="I9" s="360"/>
      <c r="J9" s="360"/>
      <c r="K9" s="360"/>
      <c r="L9" s="352"/>
      <c r="M9" s="361"/>
    </row>
    <row r="10" spans="2:13" ht="22.5" customHeight="1" x14ac:dyDescent="0.3">
      <c r="B10" s="30">
        <v>10</v>
      </c>
      <c r="C10" s="55" t="s">
        <v>88</v>
      </c>
      <c r="D10" s="53" t="str">
        <f t="shared" si="2"/>
        <v/>
      </c>
      <c r="E10" s="54">
        <f>+'CUADRO 7'!E24</f>
        <v>0</v>
      </c>
      <c r="F10" s="352"/>
      <c r="G10" s="362"/>
      <c r="H10" s="360"/>
      <c r="I10" s="360"/>
      <c r="J10" s="360"/>
      <c r="K10" s="360"/>
      <c r="L10" s="352"/>
      <c r="M10" s="361"/>
    </row>
    <row r="11" spans="2:13" ht="22.5" customHeight="1" x14ac:dyDescent="0.3">
      <c r="B11" s="30">
        <v>11</v>
      </c>
      <c r="C11" s="55" t="s">
        <v>89</v>
      </c>
      <c r="D11" s="53" t="str">
        <f t="shared" si="2"/>
        <v/>
      </c>
      <c r="E11" s="54">
        <f>+'CUADRO 7'!E25</f>
        <v>0</v>
      </c>
      <c r="F11" s="352"/>
      <c r="G11" s="363"/>
      <c r="H11" s="363"/>
      <c r="I11" s="363"/>
      <c r="J11" s="363"/>
      <c r="K11" s="363"/>
      <c r="L11" s="352"/>
      <c r="M11" s="361"/>
    </row>
    <row r="12" spans="2:13" ht="22.5" customHeight="1" x14ac:dyDescent="0.3">
      <c r="B12" s="30">
        <v>12</v>
      </c>
      <c r="C12" s="55" t="s">
        <v>90</v>
      </c>
      <c r="D12" s="53" t="str">
        <f t="shared" si="2"/>
        <v/>
      </c>
      <c r="E12" s="54">
        <f>+'CUADRO 7'!E26</f>
        <v>0</v>
      </c>
      <c r="F12" s="352"/>
      <c r="G12" s="363"/>
      <c r="H12" s="363"/>
      <c r="I12" s="363"/>
      <c r="J12" s="363"/>
      <c r="K12" s="363"/>
      <c r="L12" s="352"/>
      <c r="M12" s="361"/>
    </row>
    <row r="13" spans="2:13" ht="22.5" customHeight="1" x14ac:dyDescent="0.3">
      <c r="B13" s="30">
        <v>13</v>
      </c>
      <c r="C13" s="55" t="s">
        <v>17</v>
      </c>
      <c r="D13" s="53" t="str">
        <f t="shared" si="2"/>
        <v/>
      </c>
      <c r="E13" s="54">
        <f>+'CUADRO 7'!E27</f>
        <v>0</v>
      </c>
      <c r="F13" s="352"/>
      <c r="G13" s="363"/>
      <c r="H13" s="364"/>
      <c r="I13" s="363"/>
      <c r="J13" s="364"/>
      <c r="K13" s="364"/>
      <c r="L13" s="352"/>
      <c r="M13" s="365"/>
    </row>
    <row r="14" spans="2:13" ht="22.5" customHeight="1" x14ac:dyDescent="0.3">
      <c r="B14" s="30">
        <v>14</v>
      </c>
      <c r="C14" s="55" t="s">
        <v>3</v>
      </c>
      <c r="D14" s="53" t="str">
        <f t="shared" si="2"/>
        <v/>
      </c>
      <c r="E14" s="54">
        <f>+'CUADRO 7'!E28</f>
        <v>0</v>
      </c>
      <c r="F14" s="352"/>
      <c r="G14" s="363"/>
      <c r="H14" s="364"/>
      <c r="I14" s="363"/>
      <c r="J14" s="364"/>
      <c r="K14" s="364"/>
      <c r="L14" s="352"/>
      <c r="M14" s="365"/>
    </row>
    <row r="15" spans="2:13" ht="22.5" customHeight="1" x14ac:dyDescent="0.3">
      <c r="B15" s="30">
        <v>15</v>
      </c>
      <c r="C15" s="55" t="s">
        <v>30</v>
      </c>
      <c r="D15" s="53" t="str">
        <f t="shared" si="2"/>
        <v/>
      </c>
      <c r="E15" s="54">
        <f>+'CUADRO 7'!E29</f>
        <v>0</v>
      </c>
      <c r="F15" s="352"/>
      <c r="G15" s="360"/>
      <c r="H15" s="360"/>
      <c r="I15" s="360"/>
      <c r="J15" s="360"/>
      <c r="K15" s="360"/>
      <c r="L15" s="352"/>
      <c r="M15" s="361"/>
    </row>
    <row r="16" spans="2:13" ht="22.5" customHeight="1" x14ac:dyDescent="0.3">
      <c r="B16" s="30">
        <v>16</v>
      </c>
      <c r="C16" s="55" t="s">
        <v>31</v>
      </c>
      <c r="D16" s="53" t="str">
        <f t="shared" si="2"/>
        <v/>
      </c>
      <c r="E16" s="54">
        <f>+'CUADRO 7'!E30</f>
        <v>0</v>
      </c>
      <c r="F16" s="352"/>
      <c r="G16" s="360"/>
      <c r="H16" s="360"/>
      <c r="I16" s="360"/>
      <c r="J16" s="360"/>
      <c r="K16" s="360"/>
      <c r="L16" s="352"/>
      <c r="M16" s="361"/>
    </row>
    <row r="17" spans="2:13" ht="22.5" customHeight="1" x14ac:dyDescent="0.3">
      <c r="B17" s="30">
        <v>17</v>
      </c>
      <c r="C17" s="55" t="s">
        <v>91</v>
      </c>
      <c r="D17" s="53" t="str">
        <f t="shared" si="2"/>
        <v/>
      </c>
      <c r="E17" s="54">
        <f>+'CUADRO 7'!E31</f>
        <v>0</v>
      </c>
      <c r="F17" s="352"/>
      <c r="G17" s="360"/>
      <c r="H17" s="360"/>
      <c r="I17" s="360"/>
      <c r="J17" s="360"/>
      <c r="K17" s="360"/>
      <c r="L17" s="352"/>
      <c r="M17" s="361"/>
    </row>
    <row r="18" spans="2:13" ht="22.5" customHeight="1" x14ac:dyDescent="0.3">
      <c r="B18" s="30">
        <v>18</v>
      </c>
      <c r="C18" s="55" t="s">
        <v>92</v>
      </c>
      <c r="D18" s="53" t="str">
        <f t="shared" si="2"/>
        <v/>
      </c>
      <c r="E18" s="54">
        <f>+'CUADRO 7'!E32</f>
        <v>0</v>
      </c>
      <c r="F18" s="352"/>
      <c r="G18" s="360"/>
      <c r="H18" s="360"/>
      <c r="I18" s="360"/>
      <c r="J18" s="360"/>
      <c r="K18" s="360"/>
      <c r="L18" s="352"/>
      <c r="M18" s="361"/>
    </row>
    <row r="19" spans="2:13" ht="22.5" customHeight="1" x14ac:dyDescent="0.3">
      <c r="B19" s="30">
        <v>19</v>
      </c>
      <c r="C19" s="55" t="s">
        <v>10</v>
      </c>
      <c r="D19" s="53" t="str">
        <f t="shared" si="2"/>
        <v/>
      </c>
      <c r="E19" s="54">
        <f>+'CUADRO 7'!E33</f>
        <v>0</v>
      </c>
      <c r="F19" s="352"/>
      <c r="G19" s="360"/>
      <c r="H19" s="360"/>
      <c r="I19" s="360"/>
      <c r="J19" s="360"/>
      <c r="K19" s="360"/>
      <c r="L19" s="352"/>
      <c r="M19" s="361"/>
    </row>
    <row r="20" spans="2:13" ht="22.5" customHeight="1" x14ac:dyDescent="0.3">
      <c r="B20" s="30">
        <v>20</v>
      </c>
      <c r="C20" s="55" t="s">
        <v>11</v>
      </c>
      <c r="D20" s="53" t="str">
        <f t="shared" si="2"/>
        <v/>
      </c>
      <c r="E20" s="54">
        <f>+'CUADRO 7'!E34</f>
        <v>0</v>
      </c>
      <c r="F20" s="352"/>
      <c r="G20" s="363"/>
      <c r="H20" s="364"/>
      <c r="I20" s="363"/>
      <c r="J20" s="364"/>
      <c r="K20" s="364"/>
      <c r="L20" s="352"/>
      <c r="M20" s="365"/>
    </row>
    <row r="21" spans="2:13" ht="22.5" customHeight="1" x14ac:dyDescent="0.3">
      <c r="B21" s="30">
        <v>21</v>
      </c>
      <c r="C21" s="55" t="s">
        <v>9</v>
      </c>
      <c r="D21" s="53" t="str">
        <f t="shared" si="2"/>
        <v/>
      </c>
      <c r="E21" s="54">
        <f>+'CUADRO 7'!E35</f>
        <v>0</v>
      </c>
      <c r="F21" s="352"/>
      <c r="G21" s="360"/>
      <c r="H21" s="360"/>
      <c r="I21" s="360"/>
      <c r="J21" s="360"/>
      <c r="K21" s="360"/>
      <c r="L21" s="352"/>
      <c r="M21" s="361"/>
    </row>
    <row r="22" spans="2:13" ht="22.5" customHeight="1" x14ac:dyDescent="0.3">
      <c r="B22" s="30">
        <v>22</v>
      </c>
      <c r="C22" s="55" t="s">
        <v>93</v>
      </c>
      <c r="D22" s="53" t="str">
        <f t="shared" si="2"/>
        <v/>
      </c>
      <c r="E22" s="54">
        <f>+'CUADRO 7'!E36</f>
        <v>0</v>
      </c>
      <c r="F22" s="352"/>
      <c r="G22" s="360"/>
      <c r="H22" s="360"/>
      <c r="I22" s="360"/>
      <c r="J22" s="360"/>
      <c r="K22" s="360"/>
      <c r="L22" s="352"/>
      <c r="M22" s="361"/>
    </row>
    <row r="23" spans="2:13" ht="22.5" customHeight="1" x14ac:dyDescent="0.3">
      <c r="B23" s="30">
        <v>23</v>
      </c>
      <c r="C23" s="55" t="s">
        <v>1471</v>
      </c>
      <c r="D23" s="53" t="str">
        <f t="shared" si="2"/>
        <v/>
      </c>
      <c r="E23" s="54">
        <f>+'CUADRO 7'!E37</f>
        <v>0</v>
      </c>
      <c r="F23" s="352"/>
      <c r="G23" s="360"/>
      <c r="H23" s="360"/>
      <c r="I23" s="360"/>
      <c r="J23" s="360"/>
      <c r="K23" s="360"/>
      <c r="L23" s="352"/>
      <c r="M23" s="361"/>
    </row>
    <row r="24" spans="2:13" ht="22.5" customHeight="1" x14ac:dyDescent="0.3">
      <c r="B24" s="30">
        <v>24</v>
      </c>
      <c r="C24" s="56" t="s">
        <v>106</v>
      </c>
      <c r="D24" s="53" t="str">
        <f t="shared" si="2"/>
        <v/>
      </c>
      <c r="E24" s="54">
        <f>+'CUADRO 7'!E38</f>
        <v>0</v>
      </c>
      <c r="F24" s="352"/>
      <c r="G24" s="360"/>
      <c r="H24" s="360"/>
      <c r="I24" s="360"/>
      <c r="J24" s="360"/>
      <c r="K24" s="360"/>
      <c r="L24" s="352"/>
      <c r="M24" s="361"/>
    </row>
    <row r="25" spans="2:13" ht="22.5" customHeight="1" x14ac:dyDescent="0.3">
      <c r="B25" s="30">
        <v>25</v>
      </c>
      <c r="C25" s="55" t="s">
        <v>1468</v>
      </c>
      <c r="D25" s="53" t="str">
        <f t="shared" si="2"/>
        <v/>
      </c>
      <c r="E25" s="54">
        <f>+'CUADRO 7'!E39</f>
        <v>0</v>
      </c>
      <c r="F25" s="352"/>
      <c r="G25" s="360"/>
      <c r="H25" s="360"/>
      <c r="I25" s="360"/>
      <c r="J25" s="360"/>
      <c r="K25" s="360"/>
      <c r="L25" s="352"/>
      <c r="M25" s="361"/>
    </row>
    <row r="26" spans="2:13" ht="22.5" customHeight="1" x14ac:dyDescent="0.3">
      <c r="B26" s="30">
        <v>26</v>
      </c>
      <c r="C26" s="55" t="s">
        <v>99</v>
      </c>
      <c r="D26" s="53" t="str">
        <f t="shared" si="2"/>
        <v/>
      </c>
      <c r="E26" s="54">
        <f>+'CUADRO 7'!E40</f>
        <v>0</v>
      </c>
      <c r="F26" s="352"/>
      <c r="G26" s="360"/>
      <c r="H26" s="360"/>
      <c r="I26" s="360"/>
      <c r="J26" s="360"/>
      <c r="K26" s="360"/>
      <c r="L26" s="352"/>
      <c r="M26" s="361"/>
    </row>
    <row r="27" spans="2:13" ht="22.5" customHeight="1" x14ac:dyDescent="0.3">
      <c r="B27" s="30">
        <v>27</v>
      </c>
      <c r="C27" s="375" t="s">
        <v>77</v>
      </c>
      <c r="D27" s="57" t="str">
        <f t="shared" si="2"/>
        <v/>
      </c>
      <c r="E27" s="58">
        <f>+'CUADRO 7'!E41</f>
        <v>0</v>
      </c>
      <c r="F27" s="366"/>
      <c r="G27" s="367"/>
      <c r="H27" s="367"/>
      <c r="I27" s="367"/>
      <c r="J27" s="367"/>
      <c r="K27" s="367"/>
      <c r="L27" s="366"/>
      <c r="M27" s="368"/>
    </row>
    <row r="28" spans="2:13" ht="22.5" customHeight="1" x14ac:dyDescent="0.3">
      <c r="B28" s="30">
        <v>28</v>
      </c>
      <c r="C28" s="59" t="s">
        <v>72</v>
      </c>
      <c r="D28" s="60"/>
      <c r="E28" s="61">
        <f t="shared" ref="E28:M28" si="3">SUM(E29:E38)</f>
        <v>0</v>
      </c>
      <c r="F28" s="49">
        <f t="shared" si="3"/>
        <v>0</v>
      </c>
      <c r="G28" s="50">
        <f t="shared" si="3"/>
        <v>0</v>
      </c>
      <c r="H28" s="50">
        <f t="shared" si="3"/>
        <v>0</v>
      </c>
      <c r="I28" s="50">
        <f t="shared" si="3"/>
        <v>0</v>
      </c>
      <c r="J28" s="50">
        <f t="shared" si="3"/>
        <v>0</v>
      </c>
      <c r="K28" s="50">
        <f t="shared" si="3"/>
        <v>0</v>
      </c>
      <c r="L28" s="49">
        <f t="shared" si="3"/>
        <v>0</v>
      </c>
      <c r="M28" s="52">
        <f t="shared" si="3"/>
        <v>0</v>
      </c>
    </row>
    <row r="29" spans="2:13" ht="22.5" customHeight="1" x14ac:dyDescent="0.3">
      <c r="B29" s="30">
        <v>29</v>
      </c>
      <c r="C29" s="55" t="s">
        <v>29</v>
      </c>
      <c r="D29" s="53" t="str">
        <f t="shared" ref="D29:D38" si="4">IF(AND(E29=(F29+G29+H29+I29+J29+K29+L29+M29)),"","**")</f>
        <v/>
      </c>
      <c r="E29" s="54">
        <f>+'CUADRO 7'!E43</f>
        <v>0</v>
      </c>
      <c r="F29" s="352"/>
      <c r="G29" s="360"/>
      <c r="H29" s="360"/>
      <c r="I29" s="360"/>
      <c r="J29" s="360"/>
      <c r="K29" s="360"/>
      <c r="L29" s="352"/>
      <c r="M29" s="361"/>
    </row>
    <row r="30" spans="2:13" ht="22.5" customHeight="1" x14ac:dyDescent="0.3">
      <c r="B30" s="30">
        <v>30</v>
      </c>
      <c r="C30" s="55" t="s">
        <v>20</v>
      </c>
      <c r="D30" s="53" t="str">
        <f t="shared" si="4"/>
        <v/>
      </c>
      <c r="E30" s="54">
        <f>+'CUADRO 7'!E44</f>
        <v>0</v>
      </c>
      <c r="F30" s="352"/>
      <c r="G30" s="360"/>
      <c r="H30" s="360"/>
      <c r="I30" s="360"/>
      <c r="J30" s="360"/>
      <c r="K30" s="360"/>
      <c r="L30" s="352"/>
      <c r="M30" s="361"/>
    </row>
    <row r="31" spans="2:13" ht="22.5" customHeight="1" x14ac:dyDescent="0.3">
      <c r="B31" s="30">
        <v>31</v>
      </c>
      <c r="C31" s="55" t="s">
        <v>21</v>
      </c>
      <c r="D31" s="53" t="str">
        <f t="shared" si="4"/>
        <v/>
      </c>
      <c r="E31" s="54">
        <f>+'CUADRO 7'!E45</f>
        <v>0</v>
      </c>
      <c r="F31" s="352"/>
      <c r="G31" s="360"/>
      <c r="H31" s="360"/>
      <c r="I31" s="360"/>
      <c r="J31" s="360"/>
      <c r="K31" s="360"/>
      <c r="L31" s="352"/>
      <c r="M31" s="361"/>
    </row>
    <row r="32" spans="2:13" ht="22.5" customHeight="1" x14ac:dyDescent="0.3">
      <c r="B32" s="30">
        <v>32</v>
      </c>
      <c r="C32" s="56" t="s">
        <v>116</v>
      </c>
      <c r="D32" s="53" t="str">
        <f t="shared" si="4"/>
        <v/>
      </c>
      <c r="E32" s="54">
        <f>+'CUADRO 7'!E46</f>
        <v>0</v>
      </c>
      <c r="F32" s="352"/>
      <c r="G32" s="360"/>
      <c r="H32" s="360"/>
      <c r="I32" s="360"/>
      <c r="J32" s="360"/>
      <c r="K32" s="360"/>
      <c r="L32" s="352"/>
      <c r="M32" s="361"/>
    </row>
    <row r="33" spans="2:13" ht="22.5" customHeight="1" x14ac:dyDescent="0.3">
      <c r="B33" s="30">
        <v>33</v>
      </c>
      <c r="C33" s="55" t="s">
        <v>27</v>
      </c>
      <c r="D33" s="53" t="str">
        <f t="shared" si="4"/>
        <v/>
      </c>
      <c r="E33" s="54">
        <f>+'CUADRO 7'!E47</f>
        <v>0</v>
      </c>
      <c r="F33" s="352"/>
      <c r="G33" s="360"/>
      <c r="H33" s="360"/>
      <c r="I33" s="360"/>
      <c r="J33" s="360"/>
      <c r="K33" s="360"/>
      <c r="L33" s="352"/>
      <c r="M33" s="361"/>
    </row>
    <row r="34" spans="2:13" ht="22.5" customHeight="1" x14ac:dyDescent="0.3">
      <c r="B34" s="30">
        <v>34</v>
      </c>
      <c r="C34" s="55" t="s">
        <v>22</v>
      </c>
      <c r="D34" s="53" t="str">
        <f t="shared" si="4"/>
        <v/>
      </c>
      <c r="E34" s="54">
        <f>+'CUADRO 7'!E48</f>
        <v>0</v>
      </c>
      <c r="F34" s="352"/>
      <c r="G34" s="360"/>
      <c r="H34" s="360"/>
      <c r="I34" s="360"/>
      <c r="J34" s="360"/>
      <c r="K34" s="360"/>
      <c r="L34" s="352"/>
      <c r="M34" s="361"/>
    </row>
    <row r="35" spans="2:13" ht="22.5" customHeight="1" x14ac:dyDescent="0.3">
      <c r="B35" s="30">
        <v>35</v>
      </c>
      <c r="C35" s="55" t="s">
        <v>25</v>
      </c>
      <c r="D35" s="53" t="str">
        <f t="shared" si="4"/>
        <v/>
      </c>
      <c r="E35" s="54">
        <f>+'CUADRO 7'!E49</f>
        <v>0</v>
      </c>
      <c r="F35" s="352"/>
      <c r="G35" s="360"/>
      <c r="H35" s="360"/>
      <c r="I35" s="360"/>
      <c r="J35" s="360"/>
      <c r="K35" s="360"/>
      <c r="L35" s="352"/>
      <c r="M35" s="361"/>
    </row>
    <row r="36" spans="2:13" ht="22.5" customHeight="1" x14ac:dyDescent="0.3">
      <c r="B36" s="30">
        <v>36</v>
      </c>
      <c r="C36" s="55" t="s">
        <v>26</v>
      </c>
      <c r="D36" s="53" t="str">
        <f t="shared" si="4"/>
        <v/>
      </c>
      <c r="E36" s="54">
        <f>+'CUADRO 7'!E50</f>
        <v>0</v>
      </c>
      <c r="F36" s="352"/>
      <c r="G36" s="360"/>
      <c r="H36" s="360"/>
      <c r="I36" s="360"/>
      <c r="J36" s="360"/>
      <c r="K36" s="360"/>
      <c r="L36" s="352"/>
      <c r="M36" s="361"/>
    </row>
    <row r="37" spans="2:13" ht="22.5" customHeight="1" x14ac:dyDescent="0.3">
      <c r="B37" s="30">
        <v>37</v>
      </c>
      <c r="C37" s="55" t="s">
        <v>100</v>
      </c>
      <c r="D37" s="53" t="str">
        <f t="shared" si="4"/>
        <v/>
      </c>
      <c r="E37" s="54">
        <f>+'CUADRO 7'!E51</f>
        <v>0</v>
      </c>
      <c r="F37" s="352"/>
      <c r="G37" s="360"/>
      <c r="H37" s="360"/>
      <c r="I37" s="360"/>
      <c r="J37" s="360"/>
      <c r="K37" s="360"/>
      <c r="L37" s="352"/>
      <c r="M37" s="361"/>
    </row>
    <row r="38" spans="2:13" ht="22.5" customHeight="1" thickBot="1" x14ac:dyDescent="0.35">
      <c r="B38" s="30">
        <v>38</v>
      </c>
      <c r="C38" s="376" t="s">
        <v>76</v>
      </c>
      <c r="D38" s="62" t="str">
        <f t="shared" si="4"/>
        <v/>
      </c>
      <c r="E38" s="63">
        <f>+'CUADRO 7'!E52</f>
        <v>0</v>
      </c>
      <c r="F38" s="354"/>
      <c r="G38" s="369"/>
      <c r="H38" s="369"/>
      <c r="I38" s="369"/>
      <c r="J38" s="369"/>
      <c r="K38" s="369"/>
      <c r="L38" s="354"/>
      <c r="M38" s="370"/>
    </row>
    <row r="39" spans="2:13" s="35" customFormat="1" ht="15.75" customHeight="1" thickTop="1" x14ac:dyDescent="0.3">
      <c r="B39" s="30">
        <v>39</v>
      </c>
      <c r="C39" s="22"/>
      <c r="D39" s="22"/>
      <c r="E39" s="64" t="str" cm="1">
        <f t="array" ref="E39">IF(OR(D6:D38="**"),"**","")</f>
        <v/>
      </c>
      <c r="F39" s="480" t="str">
        <f>IF(E39="**","** = ¡VERIFICAR!.  Los datos desglosados no coinciden con el total.","")</f>
        <v/>
      </c>
      <c r="G39" s="480"/>
      <c r="H39" s="480"/>
      <c r="I39" s="480"/>
      <c r="J39" s="480"/>
      <c r="K39" s="480"/>
      <c r="L39" s="480"/>
      <c r="M39" s="480"/>
    </row>
    <row r="40" spans="2:13" ht="16.2" x14ac:dyDescent="0.35">
      <c r="B40" s="30">
        <v>40</v>
      </c>
      <c r="C40" s="65" t="s">
        <v>63</v>
      </c>
      <c r="D40" s="65"/>
      <c r="E40" s="371"/>
      <c r="F40" s="481"/>
      <c r="G40" s="481"/>
      <c r="H40" s="481"/>
      <c r="I40" s="481"/>
      <c r="J40" s="481"/>
      <c r="K40" s="481"/>
      <c r="L40" s="481"/>
      <c r="M40" s="481"/>
    </row>
    <row r="41" spans="2:13" x14ac:dyDescent="0.3">
      <c r="B41" s="30">
        <v>41</v>
      </c>
      <c r="C41" s="471"/>
      <c r="D41" s="472"/>
      <c r="E41" s="472"/>
      <c r="F41" s="472"/>
      <c r="G41" s="472"/>
      <c r="H41" s="472"/>
      <c r="I41" s="472"/>
      <c r="J41" s="472"/>
      <c r="K41" s="472"/>
      <c r="L41" s="472"/>
      <c r="M41" s="473"/>
    </row>
    <row r="42" spans="2:13" x14ac:dyDescent="0.3">
      <c r="C42" s="474"/>
      <c r="D42" s="475"/>
      <c r="E42" s="475"/>
      <c r="F42" s="475"/>
      <c r="G42" s="475"/>
      <c r="H42" s="475"/>
      <c r="I42" s="475"/>
      <c r="J42" s="475"/>
      <c r="K42" s="475"/>
      <c r="L42" s="475"/>
      <c r="M42" s="476"/>
    </row>
    <row r="43" spans="2:13" x14ac:dyDescent="0.3">
      <c r="C43" s="474"/>
      <c r="D43" s="475"/>
      <c r="E43" s="475"/>
      <c r="F43" s="475"/>
      <c r="G43" s="475"/>
      <c r="H43" s="475"/>
      <c r="I43" s="475"/>
      <c r="J43" s="475"/>
      <c r="K43" s="475"/>
      <c r="L43" s="475"/>
      <c r="M43" s="476"/>
    </row>
    <row r="44" spans="2:13" x14ac:dyDescent="0.3">
      <c r="C44" s="474"/>
      <c r="D44" s="475"/>
      <c r="E44" s="475"/>
      <c r="F44" s="475"/>
      <c r="G44" s="475"/>
      <c r="H44" s="475"/>
      <c r="I44" s="475"/>
      <c r="J44" s="475"/>
      <c r="K44" s="475"/>
      <c r="L44" s="475"/>
      <c r="M44" s="476"/>
    </row>
    <row r="45" spans="2:13" x14ac:dyDescent="0.3">
      <c r="C45" s="474"/>
      <c r="D45" s="475"/>
      <c r="E45" s="475"/>
      <c r="F45" s="475"/>
      <c r="G45" s="475"/>
      <c r="H45" s="475"/>
      <c r="I45" s="475"/>
      <c r="J45" s="475"/>
      <c r="K45" s="475"/>
      <c r="L45" s="475"/>
      <c r="M45" s="476"/>
    </row>
    <row r="46" spans="2:13" x14ac:dyDescent="0.3">
      <c r="C46" s="477"/>
      <c r="D46" s="478"/>
      <c r="E46" s="478"/>
      <c r="F46" s="478"/>
      <c r="G46" s="478"/>
      <c r="H46" s="478"/>
      <c r="I46" s="478"/>
      <c r="J46" s="478"/>
      <c r="K46" s="478"/>
      <c r="L46" s="478"/>
      <c r="M46" s="479"/>
    </row>
  </sheetData>
  <sheetProtection algorithmName="SHA-512" hashValue="XHZ++X77HkNNPNMcajs0KJqwolJttPxQ60Wq+2yIXODtPYRCOG3NDxMkOAodAlRIoJ7/suvhH2Gelag86usa5A==" saltValue="lE4fhc7TkfTDsLQTbTeviA==" spinCount="100000" sheet="1" objects="1" scenarios="1" sort="0" autoFilter="0" pivotTables="0"/>
  <mergeCells count="2">
    <mergeCell ref="C41:M46"/>
    <mergeCell ref="F39:M40"/>
  </mergeCells>
  <conditionalFormatting sqref="E4:E38">
    <cfRule type="cellIs" dxfId="1" priority="1" operator="equal">
      <formula>0</formula>
    </cfRule>
  </conditionalFormatting>
  <conditionalFormatting sqref="F4:M5 F28:M28">
    <cfRule type="cellIs" dxfId="0" priority="6" operator="equal">
      <formula>0</formula>
    </cfRule>
  </conditionalFormatting>
  <dataValidations count="1">
    <dataValidation type="whole" operator="greaterThanOrEqual" allowBlank="1" showInputMessage="1" showErrorMessage="1" sqref="E4:M38" xr:uid="{00000000-0002-0000-0B00-000000000000}">
      <formula1>0</formula1>
    </dataValidation>
  </dataValidations>
  <printOptions horizontalCentered="1" verticalCentered="1"/>
  <pageMargins left="0.39370078740157483" right="0.39370078740157483" top="0.39370078740157483" bottom="0.43" header="0.11811023622047245" footer="0.19685039370078741"/>
  <pageSetup paperSize="172" scale="55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B8AD6-27DD-4BE5-A27E-0FF52FA153EE}">
  <sheetPr codeName="Hoja2">
    <tabColor theme="7" tint="-0.499984740745262"/>
  </sheetPr>
  <dimension ref="A1:AN58"/>
  <sheetViews>
    <sheetView topLeftCell="P1" zoomScale="80" zoomScaleNormal="80" workbookViewId="0">
      <pane ySplit="2" topLeftCell="A14" activePane="bottomLeft" state="frozen"/>
      <selection activeCell="BB1" sqref="BB1"/>
      <selection pane="bottomLeft" activeCell="AC31" sqref="AC31"/>
    </sheetView>
  </sheetViews>
  <sheetFormatPr baseColWidth="10" defaultColWidth="13.88671875" defaultRowHeight="14.4" x14ac:dyDescent="0.3"/>
  <cols>
    <col min="1" max="5" width="13.88671875" style="270"/>
    <col min="6" max="6" width="10.5546875" style="270" bestFit="1" customWidth="1"/>
    <col min="7" max="7" width="13.77734375" style="270" customWidth="1"/>
    <col min="8" max="8" width="13.88671875" style="270"/>
    <col min="9" max="9" width="8.88671875" style="270" bestFit="1" customWidth="1"/>
    <col min="10" max="10" width="13.88671875" style="270"/>
    <col min="11" max="11" width="12.109375" style="270" bestFit="1" customWidth="1"/>
    <col min="12" max="12" width="9.6640625" style="270" bestFit="1" customWidth="1"/>
    <col min="13" max="13" width="8.5546875" style="270" bestFit="1" customWidth="1"/>
    <col min="14" max="14" width="13.88671875" style="270"/>
    <col min="15" max="15" width="9.5546875" style="270" bestFit="1" customWidth="1"/>
    <col min="16" max="16" width="13.88671875" style="270"/>
    <col min="17" max="17" width="10.5546875" style="270" bestFit="1" customWidth="1"/>
    <col min="18" max="18" width="13.88671875" style="270"/>
    <col min="19" max="19" width="8.44140625" style="270" bestFit="1" customWidth="1"/>
    <col min="20" max="20" width="13.88671875" style="270"/>
    <col min="21" max="21" width="10.109375" style="270" bestFit="1" customWidth="1"/>
    <col min="22" max="22" width="6" style="270" bestFit="1" customWidth="1"/>
    <col min="23" max="23" width="7.33203125" style="270" bestFit="1" customWidth="1"/>
    <col min="24" max="24" width="6.6640625" style="270" bestFit="1" customWidth="1"/>
    <col min="25" max="35" width="13.88671875" style="270"/>
    <col min="36" max="36" width="13.88671875" style="273"/>
    <col min="37" max="16384" width="13.88671875" style="270"/>
  </cols>
  <sheetData>
    <row r="1" spans="1:40" s="259" customFormat="1" ht="29.25" customHeight="1" x14ac:dyDescent="0.3">
      <c r="AJ1" s="260"/>
      <c r="AN1" s="261" t="s">
        <v>703</v>
      </c>
    </row>
    <row r="2" spans="1:40" s="264" customFormat="1" ht="21.75" customHeight="1" x14ac:dyDescent="0.3">
      <c r="A2" s="262" t="s">
        <v>707</v>
      </c>
      <c r="B2" s="263" t="s">
        <v>708</v>
      </c>
      <c r="D2" s="265" t="s">
        <v>704</v>
      </c>
      <c r="E2" s="266" t="s">
        <v>705</v>
      </c>
      <c r="F2" s="267" t="s">
        <v>706</v>
      </c>
      <c r="G2" s="267" t="s">
        <v>707</v>
      </c>
      <c r="H2" s="267" t="s">
        <v>708</v>
      </c>
      <c r="I2" s="267" t="s">
        <v>709</v>
      </c>
      <c r="J2" s="267" t="s">
        <v>710</v>
      </c>
      <c r="K2" s="267" t="s">
        <v>711</v>
      </c>
      <c r="L2" s="267" t="s">
        <v>712</v>
      </c>
      <c r="M2" s="267" t="s">
        <v>713</v>
      </c>
      <c r="N2" s="267" t="s">
        <v>714</v>
      </c>
      <c r="O2" s="267" t="s">
        <v>715</v>
      </c>
      <c r="P2" s="267" t="s">
        <v>716</v>
      </c>
      <c r="Q2" s="267" t="s">
        <v>717</v>
      </c>
      <c r="R2" s="267" t="s">
        <v>718</v>
      </c>
      <c r="S2" s="267" t="s">
        <v>719</v>
      </c>
      <c r="T2" s="267" t="s">
        <v>720</v>
      </c>
      <c r="U2" s="267" t="s">
        <v>721</v>
      </c>
      <c r="V2" s="267" t="s">
        <v>722</v>
      </c>
      <c r="W2" s="267" t="s">
        <v>723</v>
      </c>
      <c r="X2" s="267" t="s">
        <v>724</v>
      </c>
      <c r="Y2" s="267" t="s">
        <v>725</v>
      </c>
      <c r="Z2" s="267" t="s">
        <v>726</v>
      </c>
      <c r="AA2" s="267" t="s">
        <v>727</v>
      </c>
      <c r="AB2" s="267" t="s">
        <v>728</v>
      </c>
      <c r="AC2" s="267" t="s">
        <v>729</v>
      </c>
      <c r="AD2" s="267" t="s">
        <v>730</v>
      </c>
      <c r="AE2" s="267" t="s">
        <v>731</v>
      </c>
      <c r="AF2" s="267" t="s">
        <v>732</v>
      </c>
      <c r="AG2" s="267" t="s">
        <v>733</v>
      </c>
      <c r="AH2" s="267" t="s">
        <v>734</v>
      </c>
      <c r="AI2" s="267" t="s">
        <v>735</v>
      </c>
      <c r="AJ2" s="267" t="s">
        <v>736</v>
      </c>
      <c r="AK2" s="267" t="s">
        <v>737</v>
      </c>
      <c r="AL2" s="267" t="s">
        <v>738</v>
      </c>
      <c r="AM2" s="267" t="s">
        <v>739</v>
      </c>
      <c r="AN2" s="268" t="s">
        <v>740</v>
      </c>
    </row>
    <row r="3" spans="1:40" x14ac:dyDescent="0.3">
      <c r="A3" s="269" t="str" cm="1">
        <f t="array" ref="A3:A25">_xlfn._xlws.SORT(_xlfn.UNIQUE(portada_F[CODIGO]))</f>
        <v>0000</v>
      </c>
      <c r="B3" s="269" t="e" cm="1" vm="1">
        <f t="array" ref="B3">_xlfn._xlws.FILTER(portada_F[NOMBRE],portada_F[CODIGO]='Datos del Servicio'!D5)</f>
        <v>#VALUE!</v>
      </c>
      <c r="D3" s="271" t="s">
        <v>1425</v>
      </c>
      <c r="E3" s="272" t="s">
        <v>1174</v>
      </c>
      <c r="F3" s="270" t="s">
        <v>1175</v>
      </c>
      <c r="G3" s="270" t="s">
        <v>763</v>
      </c>
      <c r="H3" s="270" t="s">
        <v>1176</v>
      </c>
      <c r="I3" s="270" t="s">
        <v>806</v>
      </c>
      <c r="J3" s="270" t="s">
        <v>1095</v>
      </c>
      <c r="K3" s="270" t="s">
        <v>765</v>
      </c>
      <c r="L3" s="270" t="s">
        <v>971</v>
      </c>
      <c r="M3" s="270" t="s">
        <v>744</v>
      </c>
      <c r="N3" s="270" t="s">
        <v>745</v>
      </c>
      <c r="O3" s="270" t="s">
        <v>746</v>
      </c>
      <c r="Q3" s="270" t="s">
        <v>766</v>
      </c>
      <c r="R3" s="270" t="s">
        <v>767</v>
      </c>
      <c r="S3" s="270" t="s">
        <v>748</v>
      </c>
      <c r="T3" s="270" t="s">
        <v>750</v>
      </c>
      <c r="U3" s="270">
        <v>50101</v>
      </c>
      <c r="V3" s="270" t="s">
        <v>1096</v>
      </c>
      <c r="W3" s="270" t="s">
        <v>741</v>
      </c>
      <c r="X3" s="270" t="s">
        <v>741</v>
      </c>
      <c r="Y3" s="270" t="s">
        <v>429</v>
      </c>
      <c r="Z3" s="270" t="s">
        <v>1097</v>
      </c>
      <c r="AA3" s="270" t="s">
        <v>1095</v>
      </c>
      <c r="AB3" s="270" t="s">
        <v>1095</v>
      </c>
      <c r="AC3" s="270" t="s">
        <v>1177</v>
      </c>
      <c r="AD3" s="270" t="s">
        <v>1098</v>
      </c>
      <c r="AE3" s="270" t="s">
        <v>1178</v>
      </c>
      <c r="AF3" s="270" t="s">
        <v>1179</v>
      </c>
      <c r="AG3" s="270">
        <v>26660273</v>
      </c>
      <c r="AH3" s="270">
        <v>26668780</v>
      </c>
      <c r="AI3" s="270" t="s">
        <v>1181</v>
      </c>
      <c r="AJ3" s="273" t="s">
        <v>1180</v>
      </c>
      <c r="AK3" s="270" t="s">
        <v>1099</v>
      </c>
      <c r="AL3" s="270" t="s">
        <v>1182</v>
      </c>
      <c r="AM3" s="270" t="s">
        <v>778</v>
      </c>
      <c r="AN3" s="270">
        <v>13</v>
      </c>
    </row>
    <row r="4" spans="1:40" x14ac:dyDescent="0.3">
      <c r="A4" s="270" t="str">
        <v>3940</v>
      </c>
      <c r="D4" s="271" t="s">
        <v>1401</v>
      </c>
      <c r="E4" s="272" t="s">
        <v>836</v>
      </c>
      <c r="F4" s="270" t="s">
        <v>837</v>
      </c>
      <c r="G4" s="270" t="s">
        <v>763</v>
      </c>
      <c r="H4" s="270" t="s">
        <v>838</v>
      </c>
      <c r="I4" s="270" t="s">
        <v>755</v>
      </c>
      <c r="J4" s="270" t="s">
        <v>756</v>
      </c>
      <c r="K4" s="270" t="s">
        <v>743</v>
      </c>
      <c r="L4" s="270" t="s">
        <v>757</v>
      </c>
      <c r="M4" s="270" t="s">
        <v>744</v>
      </c>
      <c r="N4" s="270" t="s">
        <v>745</v>
      </c>
      <c r="O4" s="270" t="s">
        <v>746</v>
      </c>
      <c r="Q4" s="270" t="s">
        <v>766</v>
      </c>
      <c r="R4" s="270" t="s">
        <v>767</v>
      </c>
      <c r="S4" s="270" t="s">
        <v>748</v>
      </c>
      <c r="T4" s="270" t="s">
        <v>750</v>
      </c>
      <c r="U4" s="270">
        <v>10109</v>
      </c>
      <c r="V4" s="270" t="s">
        <v>748</v>
      </c>
      <c r="W4" s="270" t="s">
        <v>741</v>
      </c>
      <c r="X4" s="270" t="s">
        <v>768</v>
      </c>
      <c r="Y4" s="270" t="s">
        <v>137</v>
      </c>
      <c r="Z4" s="270" t="s">
        <v>751</v>
      </c>
      <c r="AA4" s="270" t="s">
        <v>751</v>
      </c>
      <c r="AB4" s="270" t="s">
        <v>839</v>
      </c>
      <c r="AC4" s="270" t="s">
        <v>840</v>
      </c>
      <c r="AD4" s="270" t="s">
        <v>752</v>
      </c>
      <c r="AE4" s="270" t="s">
        <v>841</v>
      </c>
      <c r="AF4" s="270" t="s">
        <v>842</v>
      </c>
      <c r="AG4" s="270">
        <v>22200131</v>
      </c>
      <c r="AH4" s="270">
        <v>22327833</v>
      </c>
      <c r="AI4" s="270" t="s">
        <v>844</v>
      </c>
      <c r="AJ4" s="273" t="s">
        <v>843</v>
      </c>
      <c r="AK4" s="270" t="s">
        <v>845</v>
      </c>
      <c r="AL4" s="270" t="s">
        <v>846</v>
      </c>
      <c r="AM4" s="270" t="s">
        <v>778</v>
      </c>
      <c r="AN4" s="270">
        <v>67</v>
      </c>
    </row>
    <row r="5" spans="1:40" x14ac:dyDescent="0.3">
      <c r="A5" s="270" t="str">
        <v>3949</v>
      </c>
      <c r="D5" s="271" t="s">
        <v>1450</v>
      </c>
      <c r="E5" s="272" t="s">
        <v>1378</v>
      </c>
      <c r="F5" s="270" t="s">
        <v>1379</v>
      </c>
      <c r="G5" s="270" t="s">
        <v>763</v>
      </c>
      <c r="H5" s="270" t="s">
        <v>1380</v>
      </c>
      <c r="I5" s="270" t="s">
        <v>784</v>
      </c>
      <c r="J5" s="270" t="s">
        <v>1101</v>
      </c>
      <c r="K5" s="270" t="s">
        <v>757</v>
      </c>
      <c r="L5" s="270" t="s">
        <v>825</v>
      </c>
      <c r="M5" s="270" t="s">
        <v>744</v>
      </c>
      <c r="N5" s="270" t="s">
        <v>745</v>
      </c>
      <c r="O5" s="270" t="s">
        <v>746</v>
      </c>
      <c r="Q5" s="270" t="s">
        <v>766</v>
      </c>
      <c r="R5" s="270" t="s">
        <v>767</v>
      </c>
      <c r="S5" s="270" t="s">
        <v>766</v>
      </c>
      <c r="T5" s="270" t="s">
        <v>857</v>
      </c>
      <c r="U5" s="270">
        <v>50309</v>
      </c>
      <c r="V5" s="270" t="s">
        <v>1096</v>
      </c>
      <c r="W5" s="270" t="s">
        <v>757</v>
      </c>
      <c r="X5" s="270" t="s">
        <v>768</v>
      </c>
      <c r="Y5" s="270" t="s">
        <v>447</v>
      </c>
      <c r="Z5" s="270" t="s">
        <v>1097</v>
      </c>
      <c r="AA5" s="270" t="s">
        <v>1101</v>
      </c>
      <c r="AB5" s="270" t="s">
        <v>1278</v>
      </c>
      <c r="AC5" s="270" t="s">
        <v>1123</v>
      </c>
      <c r="AD5" s="270" t="s">
        <v>1098</v>
      </c>
      <c r="AE5" s="270" t="s">
        <v>1381</v>
      </c>
      <c r="AF5" s="270" t="s">
        <v>1382</v>
      </c>
      <c r="AG5" s="270">
        <v>87282178</v>
      </c>
      <c r="AH5" s="270">
        <v>85824849</v>
      </c>
      <c r="AI5" s="270" t="s">
        <v>1384</v>
      </c>
      <c r="AJ5" s="273" t="s">
        <v>1383</v>
      </c>
      <c r="AK5" s="270" t="s">
        <v>1102</v>
      </c>
      <c r="AL5" s="270" t="s">
        <v>1385</v>
      </c>
      <c r="AM5" s="270" t="s">
        <v>778</v>
      </c>
      <c r="AN5" s="270">
        <v>13</v>
      </c>
    </row>
    <row r="6" spans="1:40" x14ac:dyDescent="0.3">
      <c r="A6" s="270" t="str">
        <v>3959</v>
      </c>
      <c r="D6" s="271" t="s">
        <v>1433</v>
      </c>
      <c r="E6" s="272" t="s">
        <v>1247</v>
      </c>
      <c r="F6" s="270" t="s">
        <v>1248</v>
      </c>
      <c r="G6" s="270" t="s">
        <v>763</v>
      </c>
      <c r="H6" s="270" t="s">
        <v>1249</v>
      </c>
      <c r="I6" s="270" t="s">
        <v>885</v>
      </c>
      <c r="J6" s="270" t="s">
        <v>886</v>
      </c>
      <c r="K6" s="270" t="s">
        <v>757</v>
      </c>
      <c r="L6" s="270" t="s">
        <v>743</v>
      </c>
      <c r="M6" s="270" t="s">
        <v>744</v>
      </c>
      <c r="N6" s="270" t="s">
        <v>745</v>
      </c>
      <c r="O6" s="270" t="s">
        <v>746</v>
      </c>
      <c r="Q6" s="270" t="s">
        <v>766</v>
      </c>
      <c r="R6" s="270" t="s">
        <v>767</v>
      </c>
      <c r="S6" s="270" t="s">
        <v>748</v>
      </c>
      <c r="T6" s="270" t="s">
        <v>750</v>
      </c>
      <c r="U6" s="270">
        <v>30305</v>
      </c>
      <c r="V6" s="270" t="s">
        <v>782</v>
      </c>
      <c r="W6" s="270" t="s">
        <v>757</v>
      </c>
      <c r="X6" s="270" t="s">
        <v>797</v>
      </c>
      <c r="Y6" s="270" t="s">
        <v>358</v>
      </c>
      <c r="Z6" s="270" t="s">
        <v>926</v>
      </c>
      <c r="AA6" s="270" t="s">
        <v>927</v>
      </c>
      <c r="AB6" s="270" t="s">
        <v>785</v>
      </c>
      <c r="AC6" s="270" t="s">
        <v>1250</v>
      </c>
      <c r="AD6" s="270" t="s">
        <v>752</v>
      </c>
      <c r="AE6" s="270" t="s">
        <v>1251</v>
      </c>
      <c r="AF6" s="270" t="s">
        <v>1252</v>
      </c>
      <c r="AG6" s="270">
        <v>22792626</v>
      </c>
      <c r="AH6" s="270">
        <v>22794821</v>
      </c>
      <c r="AI6" s="270" t="s">
        <v>1254</v>
      </c>
      <c r="AJ6" s="273" t="s">
        <v>1253</v>
      </c>
      <c r="AK6" s="270" t="s">
        <v>934</v>
      </c>
      <c r="AL6" s="270" t="s">
        <v>953</v>
      </c>
      <c r="AM6" s="270" t="s">
        <v>778</v>
      </c>
      <c r="AN6" s="270">
        <v>70</v>
      </c>
    </row>
    <row r="7" spans="1:40" x14ac:dyDescent="0.3">
      <c r="A7" s="270" t="str">
        <v>3997</v>
      </c>
      <c r="D7" s="271" t="s">
        <v>1438</v>
      </c>
      <c r="E7" s="272" t="s">
        <v>1292</v>
      </c>
      <c r="F7" s="270" t="s">
        <v>1293</v>
      </c>
      <c r="G7" s="270" t="s">
        <v>763</v>
      </c>
      <c r="H7" s="270" t="s">
        <v>1294</v>
      </c>
      <c r="I7" s="270" t="s">
        <v>755</v>
      </c>
      <c r="J7" s="270" t="s">
        <v>756</v>
      </c>
      <c r="K7" s="270" t="s">
        <v>765</v>
      </c>
      <c r="L7" s="270" t="s">
        <v>757</v>
      </c>
      <c r="M7" s="270" t="s">
        <v>744</v>
      </c>
      <c r="N7" s="270" t="s">
        <v>745</v>
      </c>
      <c r="O7" s="270" t="s">
        <v>746</v>
      </c>
      <c r="Q7" s="270" t="s">
        <v>766</v>
      </c>
      <c r="R7" s="270" t="s">
        <v>767</v>
      </c>
      <c r="S7" s="270" t="s">
        <v>748</v>
      </c>
      <c r="T7" s="270" t="s">
        <v>750</v>
      </c>
      <c r="U7" s="270">
        <v>10901</v>
      </c>
      <c r="V7" s="270" t="s">
        <v>748</v>
      </c>
      <c r="W7" s="270" t="s">
        <v>768</v>
      </c>
      <c r="X7" s="270" t="s">
        <v>741</v>
      </c>
      <c r="Y7" s="270" t="s">
        <v>186</v>
      </c>
      <c r="Z7" s="270" t="s">
        <v>751</v>
      </c>
      <c r="AA7" s="270" t="s">
        <v>769</v>
      </c>
      <c r="AB7" s="270" t="s">
        <v>769</v>
      </c>
      <c r="AC7" s="270" t="s">
        <v>769</v>
      </c>
      <c r="AD7" s="270" t="s">
        <v>752</v>
      </c>
      <c r="AE7" s="270" t="s">
        <v>1295</v>
      </c>
      <c r="AF7" s="270" t="s">
        <v>1296</v>
      </c>
      <c r="AG7" s="270">
        <v>22825609</v>
      </c>
      <c r="AH7" s="270">
        <v>22821504</v>
      </c>
      <c r="AI7" s="270" t="s">
        <v>1297</v>
      </c>
      <c r="AJ7" s="273" t="s">
        <v>1298</v>
      </c>
      <c r="AK7" s="270" t="s">
        <v>776</v>
      </c>
      <c r="AL7" s="270" t="s">
        <v>777</v>
      </c>
      <c r="AM7" s="270" t="s">
        <v>778</v>
      </c>
      <c r="AN7" s="270">
        <v>202</v>
      </c>
    </row>
    <row r="8" spans="1:40" x14ac:dyDescent="0.3">
      <c r="A8" s="270" t="str">
        <v>3999</v>
      </c>
      <c r="D8" s="271" t="s">
        <v>1406</v>
      </c>
      <c r="E8" s="272" t="s">
        <v>907</v>
      </c>
      <c r="F8" s="270" t="s">
        <v>908</v>
      </c>
      <c r="G8" s="270" t="s">
        <v>763</v>
      </c>
      <c r="H8" s="270" t="s">
        <v>909</v>
      </c>
      <c r="I8" s="270" t="s">
        <v>885</v>
      </c>
      <c r="J8" s="270" t="s">
        <v>886</v>
      </c>
      <c r="K8" s="270" t="s">
        <v>797</v>
      </c>
      <c r="L8" s="270" t="s">
        <v>743</v>
      </c>
      <c r="M8" s="270" t="s">
        <v>744</v>
      </c>
      <c r="N8" s="270" t="s">
        <v>745</v>
      </c>
      <c r="O8" s="270" t="s">
        <v>746</v>
      </c>
      <c r="Q8" s="270" t="s">
        <v>766</v>
      </c>
      <c r="R8" s="270" t="s">
        <v>767</v>
      </c>
      <c r="S8" s="270" t="s">
        <v>748</v>
      </c>
      <c r="T8" s="270" t="s">
        <v>750</v>
      </c>
      <c r="U8" s="270">
        <v>40303</v>
      </c>
      <c r="V8" s="270" t="s">
        <v>744</v>
      </c>
      <c r="W8" s="270" t="s">
        <v>757</v>
      </c>
      <c r="X8" s="270" t="s">
        <v>757</v>
      </c>
      <c r="Y8" s="270" t="s">
        <v>399</v>
      </c>
      <c r="Z8" s="270" t="s">
        <v>910</v>
      </c>
      <c r="AA8" s="270" t="s">
        <v>911</v>
      </c>
      <c r="AB8" s="270" t="s">
        <v>856</v>
      </c>
      <c r="AC8" s="270" t="s">
        <v>912</v>
      </c>
      <c r="AD8" s="270" t="s">
        <v>752</v>
      </c>
      <c r="AE8" s="270" t="s">
        <v>913</v>
      </c>
      <c r="AF8" s="270" t="s">
        <v>914</v>
      </c>
      <c r="AG8" s="270">
        <v>22476612</v>
      </c>
      <c r="AH8" s="270">
        <v>22476686</v>
      </c>
      <c r="AI8" s="270" t="s">
        <v>916</v>
      </c>
      <c r="AJ8" s="273" t="s">
        <v>915</v>
      </c>
      <c r="AK8" s="270" t="s">
        <v>917</v>
      </c>
      <c r="AL8" s="270" t="s">
        <v>918</v>
      </c>
      <c r="AM8" s="270" t="s">
        <v>778</v>
      </c>
      <c r="AN8" s="270">
        <v>195</v>
      </c>
    </row>
    <row r="9" spans="1:40" x14ac:dyDescent="0.3">
      <c r="A9" s="270" t="str">
        <v>4019</v>
      </c>
      <c r="D9" s="271" t="s">
        <v>1411</v>
      </c>
      <c r="E9" s="272" t="s">
        <v>963</v>
      </c>
      <c r="F9" s="270" t="s">
        <v>964</v>
      </c>
      <c r="G9" s="270" t="s">
        <v>763</v>
      </c>
      <c r="H9" s="270" t="s">
        <v>965</v>
      </c>
      <c r="I9" s="270" t="s">
        <v>885</v>
      </c>
      <c r="J9" s="270" t="s">
        <v>886</v>
      </c>
      <c r="K9" s="270" t="s">
        <v>757</v>
      </c>
      <c r="L9" s="270" t="s">
        <v>743</v>
      </c>
      <c r="M9" s="270" t="s">
        <v>744</v>
      </c>
      <c r="N9" s="270" t="s">
        <v>745</v>
      </c>
      <c r="O9" s="270" t="s">
        <v>746</v>
      </c>
      <c r="Q9" s="270" t="s">
        <v>766</v>
      </c>
      <c r="R9" s="270" t="s">
        <v>767</v>
      </c>
      <c r="S9" s="270" t="s">
        <v>748</v>
      </c>
      <c r="T9" s="270" t="s">
        <v>750</v>
      </c>
      <c r="U9" s="270">
        <v>11502</v>
      </c>
      <c r="V9" s="270" t="s">
        <v>748</v>
      </c>
      <c r="W9" s="270" t="s">
        <v>950</v>
      </c>
      <c r="X9" s="270" t="s">
        <v>743</v>
      </c>
      <c r="Y9" s="270" t="s">
        <v>214</v>
      </c>
      <c r="Z9" s="270" t="s">
        <v>751</v>
      </c>
      <c r="AA9" s="270" t="s">
        <v>951</v>
      </c>
      <c r="AB9" s="270" t="s">
        <v>966</v>
      </c>
      <c r="AC9" s="270" t="s">
        <v>966</v>
      </c>
      <c r="AD9" s="270" t="s">
        <v>752</v>
      </c>
      <c r="AE9" s="270" t="s">
        <v>967</v>
      </c>
      <c r="AF9" s="270" t="s">
        <v>968</v>
      </c>
      <c r="AG9" s="270">
        <v>40363100</v>
      </c>
      <c r="AH9" s="270">
        <v>22801230</v>
      </c>
      <c r="AI9" s="270" t="s">
        <v>970</v>
      </c>
      <c r="AJ9" s="273" t="s">
        <v>969</v>
      </c>
      <c r="AK9" s="270" t="s">
        <v>934</v>
      </c>
      <c r="AL9" s="270" t="s">
        <v>953</v>
      </c>
      <c r="AM9" s="270" t="s">
        <v>778</v>
      </c>
      <c r="AN9" s="270">
        <v>15</v>
      </c>
    </row>
    <row r="10" spans="1:40" x14ac:dyDescent="0.3">
      <c r="A10" s="270" t="str">
        <v>4021</v>
      </c>
      <c r="D10" s="271" t="s">
        <v>1408</v>
      </c>
      <c r="E10" s="272" t="s">
        <v>935</v>
      </c>
      <c r="F10" s="270" t="s">
        <v>936</v>
      </c>
      <c r="G10" s="270" t="s">
        <v>763</v>
      </c>
      <c r="H10" s="270" t="s">
        <v>937</v>
      </c>
      <c r="I10" s="270" t="s">
        <v>885</v>
      </c>
      <c r="J10" s="270" t="s">
        <v>886</v>
      </c>
      <c r="K10" s="270" t="s">
        <v>797</v>
      </c>
      <c r="L10" s="270" t="s">
        <v>743</v>
      </c>
      <c r="M10" s="270" t="s">
        <v>744</v>
      </c>
      <c r="N10" s="270" t="s">
        <v>745</v>
      </c>
      <c r="O10" s="270" t="s">
        <v>746</v>
      </c>
      <c r="Q10" s="270" t="s">
        <v>766</v>
      </c>
      <c r="R10" s="270" t="s">
        <v>767</v>
      </c>
      <c r="S10" s="270" t="s">
        <v>748</v>
      </c>
      <c r="T10" s="270" t="s">
        <v>750</v>
      </c>
      <c r="U10" s="270">
        <v>11401</v>
      </c>
      <c r="V10" s="270" t="s">
        <v>748</v>
      </c>
      <c r="W10" s="270" t="s">
        <v>919</v>
      </c>
      <c r="X10" s="270" t="s">
        <v>741</v>
      </c>
      <c r="Y10" s="270" t="s">
        <v>210</v>
      </c>
      <c r="Z10" s="270" t="s">
        <v>751</v>
      </c>
      <c r="AA10" s="270" t="s">
        <v>920</v>
      </c>
      <c r="AB10" s="270" t="s">
        <v>921</v>
      </c>
      <c r="AC10" s="270" t="s">
        <v>922</v>
      </c>
      <c r="AD10" s="270" t="s">
        <v>752</v>
      </c>
      <c r="AE10" s="270" t="s">
        <v>938</v>
      </c>
      <c r="AF10" s="270" t="s">
        <v>939</v>
      </c>
      <c r="AG10" s="270">
        <v>22971704</v>
      </c>
      <c r="AH10" s="270">
        <v>22409672</v>
      </c>
      <c r="AI10" s="270" t="s">
        <v>941</v>
      </c>
      <c r="AJ10" s="273" t="s">
        <v>940</v>
      </c>
      <c r="AK10" s="270" t="s">
        <v>917</v>
      </c>
      <c r="AL10" s="270" t="s">
        <v>918</v>
      </c>
      <c r="AM10" s="270" t="s">
        <v>778</v>
      </c>
      <c r="AN10" s="270">
        <v>21</v>
      </c>
    </row>
    <row r="11" spans="1:40" x14ac:dyDescent="0.3">
      <c r="A11" s="270" t="str">
        <v>4022</v>
      </c>
      <c r="D11" s="271" t="s">
        <v>1447</v>
      </c>
      <c r="E11" s="272" t="s">
        <v>1360</v>
      </c>
      <c r="F11" s="270" t="s">
        <v>1361</v>
      </c>
      <c r="G11" s="270" t="s">
        <v>763</v>
      </c>
      <c r="H11" s="270" t="s">
        <v>1362</v>
      </c>
      <c r="I11" s="270" t="s">
        <v>768</v>
      </c>
      <c r="J11" s="270" t="s">
        <v>1100</v>
      </c>
      <c r="K11" s="270" t="s">
        <v>781</v>
      </c>
      <c r="L11" s="270" t="s">
        <v>973</v>
      </c>
      <c r="M11" s="270" t="s">
        <v>744</v>
      </c>
      <c r="N11" s="270" t="s">
        <v>745</v>
      </c>
      <c r="O11" s="270" t="s">
        <v>746</v>
      </c>
      <c r="Q11" s="270" t="s">
        <v>766</v>
      </c>
      <c r="R11" s="270" t="s">
        <v>767</v>
      </c>
      <c r="S11" s="270" t="s">
        <v>766</v>
      </c>
      <c r="T11" s="270" t="s">
        <v>857</v>
      </c>
      <c r="U11" s="270">
        <v>50206</v>
      </c>
      <c r="V11" s="270" t="s">
        <v>1096</v>
      </c>
      <c r="W11" s="270" t="s">
        <v>743</v>
      </c>
      <c r="X11" s="270" t="s">
        <v>781</v>
      </c>
      <c r="Y11" s="270" t="s">
        <v>438</v>
      </c>
      <c r="Z11" s="270" t="s">
        <v>1097</v>
      </c>
      <c r="AA11" s="270" t="s">
        <v>1100</v>
      </c>
      <c r="AB11" s="270" t="s">
        <v>1271</v>
      </c>
      <c r="AC11" s="270" t="s">
        <v>1271</v>
      </c>
      <c r="AD11" s="270" t="s">
        <v>1098</v>
      </c>
      <c r="AE11" s="270" t="s">
        <v>1363</v>
      </c>
      <c r="AF11" s="270" t="s">
        <v>1364</v>
      </c>
      <c r="AG11" s="270">
        <v>26821213</v>
      </c>
      <c r="AH11" s="270">
        <v>26821210</v>
      </c>
      <c r="AI11" s="270" t="s">
        <v>1366</v>
      </c>
      <c r="AJ11" s="273" t="s">
        <v>1365</v>
      </c>
      <c r="AK11" s="270" t="s">
        <v>1272</v>
      </c>
      <c r="AL11" s="270" t="s">
        <v>1273</v>
      </c>
      <c r="AM11" s="270" t="s">
        <v>778</v>
      </c>
      <c r="AN11" s="270">
        <v>31</v>
      </c>
    </row>
    <row r="12" spans="1:40" x14ac:dyDescent="0.3">
      <c r="A12" s="270" t="str">
        <v>4034</v>
      </c>
      <c r="D12" s="271" t="s">
        <v>1434</v>
      </c>
      <c r="E12" s="272" t="s">
        <v>1255</v>
      </c>
      <c r="F12" s="270" t="s">
        <v>1256</v>
      </c>
      <c r="G12" s="270" t="s">
        <v>763</v>
      </c>
      <c r="H12" s="270" t="s">
        <v>1257</v>
      </c>
      <c r="I12" s="270" t="s">
        <v>801</v>
      </c>
      <c r="J12" s="270" t="s">
        <v>910</v>
      </c>
      <c r="K12" s="270" t="s">
        <v>781</v>
      </c>
      <c r="L12" s="270" t="s">
        <v>919</v>
      </c>
      <c r="M12" s="270" t="s">
        <v>744</v>
      </c>
      <c r="N12" s="270" t="s">
        <v>745</v>
      </c>
      <c r="O12" s="270" t="s">
        <v>746</v>
      </c>
      <c r="Q12" s="270" t="s">
        <v>766</v>
      </c>
      <c r="R12" s="270" t="s">
        <v>767</v>
      </c>
      <c r="S12" s="270" t="s">
        <v>748</v>
      </c>
      <c r="T12" s="270" t="s">
        <v>750</v>
      </c>
      <c r="U12" s="270">
        <v>40901</v>
      </c>
      <c r="V12" s="270" t="s">
        <v>744</v>
      </c>
      <c r="W12" s="270" t="s">
        <v>768</v>
      </c>
      <c r="X12" s="270" t="s">
        <v>741</v>
      </c>
      <c r="Y12" s="270" t="s">
        <v>424</v>
      </c>
      <c r="Z12" s="270" t="s">
        <v>910</v>
      </c>
      <c r="AA12" s="270" t="s">
        <v>972</v>
      </c>
      <c r="AB12" s="270" t="s">
        <v>972</v>
      </c>
      <c r="AC12" s="270" t="s">
        <v>1258</v>
      </c>
      <c r="AD12" s="270" t="s">
        <v>752</v>
      </c>
      <c r="AE12" s="270" t="s">
        <v>1259</v>
      </c>
      <c r="AF12" s="270" t="s">
        <v>1260</v>
      </c>
      <c r="AG12" s="270">
        <v>22610717</v>
      </c>
      <c r="AH12" s="270">
        <v>22635593</v>
      </c>
      <c r="AI12" s="270" t="s">
        <v>1262</v>
      </c>
      <c r="AJ12" s="273" t="s">
        <v>1261</v>
      </c>
      <c r="AK12" s="270" t="s">
        <v>1092</v>
      </c>
      <c r="AL12" s="270" t="s">
        <v>1093</v>
      </c>
      <c r="AM12" s="270" t="s">
        <v>778</v>
      </c>
      <c r="AN12" s="270">
        <v>93</v>
      </c>
    </row>
    <row r="13" spans="1:40" x14ac:dyDescent="0.3">
      <c r="A13" s="270" t="str">
        <v>4045</v>
      </c>
      <c r="D13" s="271" t="s">
        <v>1445</v>
      </c>
      <c r="E13" s="272" t="s">
        <v>1345</v>
      </c>
      <c r="F13" s="270" t="s">
        <v>1346</v>
      </c>
      <c r="G13" s="270" t="s">
        <v>763</v>
      </c>
      <c r="H13" s="270" t="s">
        <v>1347</v>
      </c>
      <c r="I13" s="270" t="s">
        <v>755</v>
      </c>
      <c r="J13" s="270" t="s">
        <v>756</v>
      </c>
      <c r="K13" s="270" t="s">
        <v>765</v>
      </c>
      <c r="L13" s="270" t="s">
        <v>757</v>
      </c>
      <c r="M13" s="270" t="s">
        <v>744</v>
      </c>
      <c r="N13" s="270" t="s">
        <v>745</v>
      </c>
      <c r="O13" s="270" t="s">
        <v>746</v>
      </c>
      <c r="Q13" s="270" t="s">
        <v>766</v>
      </c>
      <c r="R13" s="270" t="s">
        <v>767</v>
      </c>
      <c r="S13" s="270" t="s">
        <v>766</v>
      </c>
      <c r="T13" s="270" t="s">
        <v>857</v>
      </c>
      <c r="U13" s="270">
        <v>10902</v>
      </c>
      <c r="V13" s="270" t="s">
        <v>748</v>
      </c>
      <c r="W13" s="270" t="s">
        <v>768</v>
      </c>
      <c r="X13" s="270" t="s">
        <v>743</v>
      </c>
      <c r="Y13" s="270" t="s">
        <v>187</v>
      </c>
      <c r="Z13" s="270" t="s">
        <v>751</v>
      </c>
      <c r="AA13" s="270" t="s">
        <v>769</v>
      </c>
      <c r="AB13" s="270" t="s">
        <v>1348</v>
      </c>
      <c r="AC13" s="270" t="s">
        <v>848</v>
      </c>
      <c r="AD13" s="270" t="s">
        <v>752</v>
      </c>
      <c r="AE13" s="270" t="s">
        <v>1349</v>
      </c>
      <c r="AF13" s="270" t="s">
        <v>1350</v>
      </c>
      <c r="AG13" s="270">
        <v>22826512</v>
      </c>
      <c r="AH13" s="270">
        <v>22038128</v>
      </c>
      <c r="AI13" s="270" t="s">
        <v>1351</v>
      </c>
      <c r="AJ13" s="273" t="s">
        <v>1352</v>
      </c>
      <c r="AK13" s="270" t="s">
        <v>776</v>
      </c>
      <c r="AL13" s="270" t="s">
        <v>777</v>
      </c>
      <c r="AM13" s="270" t="s">
        <v>778</v>
      </c>
      <c r="AN13" s="270">
        <v>21</v>
      </c>
    </row>
    <row r="14" spans="1:40" x14ac:dyDescent="0.3">
      <c r="A14" s="270" t="str">
        <v>4057</v>
      </c>
      <c r="D14" s="271" t="s">
        <v>1444</v>
      </c>
      <c r="E14" s="272" t="s">
        <v>1338</v>
      </c>
      <c r="F14" s="270" t="s">
        <v>1339</v>
      </c>
      <c r="G14" s="270" t="s">
        <v>763</v>
      </c>
      <c r="H14" s="270" t="s">
        <v>1340</v>
      </c>
      <c r="I14" s="270" t="s">
        <v>1117</v>
      </c>
      <c r="J14" s="270" t="s">
        <v>1118</v>
      </c>
      <c r="K14" s="270" t="s">
        <v>743</v>
      </c>
      <c r="L14" s="270" t="s">
        <v>885</v>
      </c>
      <c r="M14" s="270" t="s">
        <v>744</v>
      </c>
      <c r="N14" s="270" t="s">
        <v>745</v>
      </c>
      <c r="O14" s="270" t="s">
        <v>746</v>
      </c>
      <c r="Q14" s="270" t="s">
        <v>766</v>
      </c>
      <c r="R14" s="270" t="s">
        <v>767</v>
      </c>
      <c r="S14" s="270" t="s">
        <v>766</v>
      </c>
      <c r="T14" s="270" t="s">
        <v>857</v>
      </c>
      <c r="U14" s="270">
        <v>60111</v>
      </c>
      <c r="V14" s="270" t="s">
        <v>1063</v>
      </c>
      <c r="W14" s="270" t="s">
        <v>741</v>
      </c>
      <c r="X14" s="270" t="s">
        <v>746</v>
      </c>
      <c r="Y14" s="270" t="s">
        <v>491</v>
      </c>
      <c r="Z14" s="270" t="s">
        <v>1064</v>
      </c>
      <c r="AA14" s="270" t="s">
        <v>1064</v>
      </c>
      <c r="AB14" s="270" t="s">
        <v>1120</v>
      </c>
      <c r="AC14" s="270" t="s">
        <v>1120</v>
      </c>
      <c r="AD14" s="270" t="s">
        <v>1006</v>
      </c>
      <c r="AE14" s="270" t="s">
        <v>1341</v>
      </c>
      <c r="AF14" s="270" t="s">
        <v>1342</v>
      </c>
      <c r="AG14" s="270">
        <v>26420289</v>
      </c>
      <c r="AH14" s="270">
        <v>87772105</v>
      </c>
      <c r="AI14" s="270" t="s">
        <v>1343</v>
      </c>
      <c r="AJ14" s="273" t="s">
        <v>1344</v>
      </c>
      <c r="AK14" s="270" t="s">
        <v>1121</v>
      </c>
      <c r="AL14" s="270" t="s">
        <v>1122</v>
      </c>
      <c r="AM14" s="270" t="s">
        <v>778</v>
      </c>
      <c r="AN14" s="270">
        <v>21</v>
      </c>
    </row>
    <row r="15" spans="1:40" x14ac:dyDescent="0.3">
      <c r="A15" s="270" t="str">
        <v>4058</v>
      </c>
      <c r="D15" s="271" t="s">
        <v>1442</v>
      </c>
      <c r="E15" s="272" t="s">
        <v>1322</v>
      </c>
      <c r="F15" s="270" t="s">
        <v>1323</v>
      </c>
      <c r="G15" s="270" t="s">
        <v>763</v>
      </c>
      <c r="H15" s="270" t="s">
        <v>1324</v>
      </c>
      <c r="I15" s="270" t="s">
        <v>801</v>
      </c>
      <c r="J15" s="270" t="s">
        <v>910</v>
      </c>
      <c r="K15" s="270" t="s">
        <v>781</v>
      </c>
      <c r="L15" s="270" t="s">
        <v>919</v>
      </c>
      <c r="M15" s="270" t="s">
        <v>744</v>
      </c>
      <c r="N15" s="270" t="s">
        <v>745</v>
      </c>
      <c r="O15" s="270" t="s">
        <v>746</v>
      </c>
      <c r="Q15" s="270" t="s">
        <v>766</v>
      </c>
      <c r="R15" s="270" t="s">
        <v>767</v>
      </c>
      <c r="S15" s="270" t="s">
        <v>748</v>
      </c>
      <c r="T15" s="270" t="s">
        <v>750</v>
      </c>
      <c r="U15" s="270">
        <v>40604</v>
      </c>
      <c r="V15" s="270" t="s">
        <v>744</v>
      </c>
      <c r="W15" s="270" t="s">
        <v>781</v>
      </c>
      <c r="X15" s="270" t="s">
        <v>765</v>
      </c>
      <c r="Y15" s="270" t="s">
        <v>418</v>
      </c>
      <c r="Z15" s="270" t="s">
        <v>910</v>
      </c>
      <c r="AA15" s="270" t="s">
        <v>904</v>
      </c>
      <c r="AB15" s="270" t="s">
        <v>1082</v>
      </c>
      <c r="AC15" s="270" t="s">
        <v>1325</v>
      </c>
      <c r="AD15" s="270" t="s">
        <v>752</v>
      </c>
      <c r="AE15" s="270" t="s">
        <v>1326</v>
      </c>
      <c r="AF15" s="270" t="s">
        <v>1327</v>
      </c>
      <c r="AG15" s="270">
        <v>40520560</v>
      </c>
      <c r="AH15" s="270">
        <v>73007405</v>
      </c>
      <c r="AI15" s="270" t="s">
        <v>1329</v>
      </c>
      <c r="AJ15" s="273" t="s">
        <v>1328</v>
      </c>
      <c r="AK15" s="270" t="s">
        <v>1092</v>
      </c>
      <c r="AL15" s="270" t="s">
        <v>1093</v>
      </c>
      <c r="AM15" s="270" t="s">
        <v>778</v>
      </c>
      <c r="AN15" s="270">
        <v>68</v>
      </c>
    </row>
    <row r="16" spans="1:40" x14ac:dyDescent="0.3">
      <c r="A16" s="270" t="str">
        <v>4066</v>
      </c>
      <c r="D16" s="271" t="s">
        <v>1449</v>
      </c>
      <c r="E16" s="272" t="s">
        <v>1370</v>
      </c>
      <c r="F16" s="270" t="s">
        <v>1371</v>
      </c>
      <c r="G16" s="270" t="s">
        <v>763</v>
      </c>
      <c r="H16" s="270" t="s">
        <v>1372</v>
      </c>
      <c r="I16" s="270" t="s">
        <v>757</v>
      </c>
      <c r="J16" s="270" t="s">
        <v>847</v>
      </c>
      <c r="K16" s="270" t="s">
        <v>765</v>
      </c>
      <c r="L16" s="270" t="s">
        <v>806</v>
      </c>
      <c r="M16" s="270" t="s">
        <v>744</v>
      </c>
      <c r="N16" s="270" t="s">
        <v>745</v>
      </c>
      <c r="O16" s="270" t="s">
        <v>746</v>
      </c>
      <c r="Q16" s="270" t="s">
        <v>766</v>
      </c>
      <c r="R16" s="270" t="s">
        <v>767</v>
      </c>
      <c r="S16" s="270" t="s">
        <v>748</v>
      </c>
      <c r="T16" s="270" t="s">
        <v>750</v>
      </c>
      <c r="U16" s="270">
        <v>20105</v>
      </c>
      <c r="V16" s="270" t="s">
        <v>766</v>
      </c>
      <c r="W16" s="270" t="s">
        <v>741</v>
      </c>
      <c r="X16" s="270" t="s">
        <v>797</v>
      </c>
      <c r="Y16" s="270" t="s">
        <v>243</v>
      </c>
      <c r="Z16" s="270" t="s">
        <v>847</v>
      </c>
      <c r="AA16" s="270" t="s">
        <v>847</v>
      </c>
      <c r="AB16" s="270" t="s">
        <v>1306</v>
      </c>
      <c r="AC16" s="270" t="s">
        <v>1373</v>
      </c>
      <c r="AD16" s="270" t="s">
        <v>752</v>
      </c>
      <c r="AE16" s="270" t="s">
        <v>1374</v>
      </c>
      <c r="AF16" s="270" t="s">
        <v>1375</v>
      </c>
      <c r="AG16" s="270">
        <v>22019467</v>
      </c>
      <c r="AH16" s="270" t="s">
        <v>753</v>
      </c>
      <c r="AI16" s="270" t="s">
        <v>1377</v>
      </c>
      <c r="AJ16" s="273" t="s">
        <v>1376</v>
      </c>
      <c r="AK16" s="270" t="s">
        <v>1001</v>
      </c>
      <c r="AL16" s="270" t="s">
        <v>849</v>
      </c>
      <c r="AM16" s="270" t="s">
        <v>778</v>
      </c>
      <c r="AN16" s="270">
        <v>17</v>
      </c>
    </row>
    <row r="17" spans="1:40" x14ac:dyDescent="0.3">
      <c r="A17" s="270" t="str">
        <v>4069</v>
      </c>
      <c r="D17" s="271" t="s">
        <v>1410</v>
      </c>
      <c r="E17" s="272" t="s">
        <v>954</v>
      </c>
      <c r="F17" s="270" t="s">
        <v>955</v>
      </c>
      <c r="G17" s="270" t="s">
        <v>763</v>
      </c>
      <c r="H17" s="270" t="s">
        <v>956</v>
      </c>
      <c r="I17" s="270" t="s">
        <v>801</v>
      </c>
      <c r="J17" s="270" t="s">
        <v>910</v>
      </c>
      <c r="K17" s="270" t="s">
        <v>797</v>
      </c>
      <c r="L17" s="270" t="s">
        <v>919</v>
      </c>
      <c r="M17" s="270" t="s">
        <v>744</v>
      </c>
      <c r="N17" s="270" t="s">
        <v>745</v>
      </c>
      <c r="O17" s="270" t="s">
        <v>746</v>
      </c>
      <c r="Q17" s="270" t="s">
        <v>766</v>
      </c>
      <c r="R17" s="270" t="s">
        <v>767</v>
      </c>
      <c r="S17" s="270" t="s">
        <v>748</v>
      </c>
      <c r="T17" s="270" t="s">
        <v>750</v>
      </c>
      <c r="U17" s="270">
        <v>40303</v>
      </c>
      <c r="V17" s="270" t="s">
        <v>744</v>
      </c>
      <c r="W17" s="270" t="s">
        <v>757</v>
      </c>
      <c r="X17" s="270" t="s">
        <v>757</v>
      </c>
      <c r="Y17" s="270" t="s">
        <v>399</v>
      </c>
      <c r="Z17" s="270" t="s">
        <v>910</v>
      </c>
      <c r="AA17" s="270" t="s">
        <v>911</v>
      </c>
      <c r="AB17" s="270" t="s">
        <v>856</v>
      </c>
      <c r="AC17" s="270" t="s">
        <v>856</v>
      </c>
      <c r="AD17" s="270" t="s">
        <v>752</v>
      </c>
      <c r="AE17" s="270" t="s">
        <v>957</v>
      </c>
      <c r="AF17" s="270" t="s">
        <v>958</v>
      </c>
      <c r="AG17" s="270">
        <v>22411445</v>
      </c>
      <c r="AH17" s="270" t="s">
        <v>753</v>
      </c>
      <c r="AI17" s="270" t="s">
        <v>960</v>
      </c>
      <c r="AJ17" s="273" t="s">
        <v>959</v>
      </c>
      <c r="AK17" s="270" t="s">
        <v>961</v>
      </c>
      <c r="AL17" s="270" t="s">
        <v>962</v>
      </c>
      <c r="AM17" s="270" t="s">
        <v>778</v>
      </c>
      <c r="AN17" s="270">
        <v>42</v>
      </c>
    </row>
    <row r="18" spans="1:40" x14ac:dyDescent="0.3">
      <c r="A18" s="270" t="str">
        <v>4081</v>
      </c>
      <c r="D18" s="271" t="s">
        <v>1398</v>
      </c>
      <c r="E18" s="272" t="s">
        <v>803</v>
      </c>
      <c r="F18" s="270" t="s">
        <v>804</v>
      </c>
      <c r="G18" s="270" t="s">
        <v>763</v>
      </c>
      <c r="H18" s="270" t="s">
        <v>805</v>
      </c>
      <c r="I18" s="270" t="s">
        <v>755</v>
      </c>
      <c r="J18" s="270" t="s">
        <v>756</v>
      </c>
      <c r="K18" s="270" t="s">
        <v>741</v>
      </c>
      <c r="L18" s="270" t="s">
        <v>757</v>
      </c>
      <c r="M18" s="270" t="s">
        <v>744</v>
      </c>
      <c r="N18" s="270" t="s">
        <v>745</v>
      </c>
      <c r="O18" s="270" t="s">
        <v>746</v>
      </c>
      <c r="Q18" s="270" t="s">
        <v>766</v>
      </c>
      <c r="R18" s="270" t="s">
        <v>767</v>
      </c>
      <c r="S18" s="270" t="s">
        <v>748</v>
      </c>
      <c r="T18" s="270" t="s">
        <v>750</v>
      </c>
      <c r="U18" s="270">
        <v>10108</v>
      </c>
      <c r="V18" s="270" t="s">
        <v>748</v>
      </c>
      <c r="W18" s="270" t="s">
        <v>741</v>
      </c>
      <c r="X18" s="270" t="s">
        <v>806</v>
      </c>
      <c r="Y18" s="270" t="s">
        <v>136</v>
      </c>
      <c r="Z18" s="270" t="s">
        <v>751</v>
      </c>
      <c r="AA18" s="270" t="s">
        <v>751</v>
      </c>
      <c r="AB18" s="270" t="s">
        <v>807</v>
      </c>
      <c r="AC18" s="270" t="s">
        <v>808</v>
      </c>
      <c r="AD18" s="270" t="s">
        <v>752</v>
      </c>
      <c r="AE18" s="270" t="s">
        <v>809</v>
      </c>
      <c r="AF18" s="270" t="s">
        <v>810</v>
      </c>
      <c r="AG18" s="270">
        <v>22201050</v>
      </c>
      <c r="AH18" s="270">
        <v>22917871</v>
      </c>
      <c r="AI18" s="270" t="s">
        <v>812</v>
      </c>
      <c r="AJ18" s="273" t="s">
        <v>811</v>
      </c>
      <c r="AK18" s="270" t="s">
        <v>759</v>
      </c>
      <c r="AL18" s="270" t="s">
        <v>760</v>
      </c>
      <c r="AM18" s="270" t="s">
        <v>778</v>
      </c>
      <c r="AN18" s="270">
        <v>32</v>
      </c>
    </row>
    <row r="19" spans="1:40" x14ac:dyDescent="0.3">
      <c r="A19" s="270" t="str">
        <v>4090</v>
      </c>
      <c r="D19" s="271" t="s">
        <v>1404</v>
      </c>
      <c r="E19" s="272" t="s">
        <v>887</v>
      </c>
      <c r="F19" s="270" t="s">
        <v>888</v>
      </c>
      <c r="G19" s="270" t="s">
        <v>763</v>
      </c>
      <c r="H19" s="270" t="s">
        <v>889</v>
      </c>
      <c r="I19" s="270" t="s">
        <v>741</v>
      </c>
      <c r="J19" s="270" t="s">
        <v>742</v>
      </c>
      <c r="K19" s="270" t="s">
        <v>757</v>
      </c>
      <c r="L19" s="270" t="s">
        <v>741</v>
      </c>
      <c r="M19" s="270" t="s">
        <v>744</v>
      </c>
      <c r="N19" s="270" t="s">
        <v>745</v>
      </c>
      <c r="O19" s="270" t="s">
        <v>746</v>
      </c>
      <c r="Q19" s="270" t="s">
        <v>766</v>
      </c>
      <c r="R19" s="270" t="s">
        <v>767</v>
      </c>
      <c r="S19" s="270" t="s">
        <v>748</v>
      </c>
      <c r="T19" s="270" t="s">
        <v>750</v>
      </c>
      <c r="U19" s="270">
        <v>11803</v>
      </c>
      <c r="V19" s="270" t="s">
        <v>748</v>
      </c>
      <c r="W19" s="270" t="s">
        <v>825</v>
      </c>
      <c r="X19" s="270" t="s">
        <v>757</v>
      </c>
      <c r="Y19" s="270" t="s">
        <v>227</v>
      </c>
      <c r="Z19" s="270" t="s">
        <v>751</v>
      </c>
      <c r="AA19" s="270" t="s">
        <v>826</v>
      </c>
      <c r="AB19" s="270" t="s">
        <v>827</v>
      </c>
      <c r="AC19" s="270" t="s">
        <v>828</v>
      </c>
      <c r="AD19" s="270" t="s">
        <v>752</v>
      </c>
      <c r="AE19" s="270" t="s">
        <v>890</v>
      </c>
      <c r="AF19" s="270" t="s">
        <v>891</v>
      </c>
      <c r="AG19" s="270">
        <v>40008989</v>
      </c>
      <c r="AH19" s="270" t="s">
        <v>753</v>
      </c>
      <c r="AI19" s="270" t="s">
        <v>893</v>
      </c>
      <c r="AJ19" s="273" t="s">
        <v>892</v>
      </c>
      <c r="AK19" s="270" t="s">
        <v>798</v>
      </c>
      <c r="AL19" s="270" t="s">
        <v>799</v>
      </c>
      <c r="AM19" s="270" t="s">
        <v>778</v>
      </c>
      <c r="AN19" s="270">
        <v>35</v>
      </c>
    </row>
    <row r="20" spans="1:40" x14ac:dyDescent="0.3">
      <c r="A20" s="270" t="str">
        <v>4101</v>
      </c>
      <c r="D20" s="271" t="s">
        <v>1443</v>
      </c>
      <c r="E20" s="272" t="s">
        <v>1330</v>
      </c>
      <c r="F20" s="270" t="s">
        <v>1331</v>
      </c>
      <c r="G20" s="270" t="s">
        <v>763</v>
      </c>
      <c r="H20" s="270" t="s">
        <v>1332</v>
      </c>
      <c r="I20" s="270" t="s">
        <v>784</v>
      </c>
      <c r="J20" s="270" t="s">
        <v>1101</v>
      </c>
      <c r="K20" s="270" t="s">
        <v>757</v>
      </c>
      <c r="L20" s="270" t="s">
        <v>825</v>
      </c>
      <c r="M20" s="270" t="s">
        <v>744</v>
      </c>
      <c r="N20" s="270" t="s">
        <v>745</v>
      </c>
      <c r="O20" s="270" t="s">
        <v>746</v>
      </c>
      <c r="Q20" s="270" t="s">
        <v>766</v>
      </c>
      <c r="R20" s="270" t="s">
        <v>767</v>
      </c>
      <c r="S20" s="270" t="s">
        <v>766</v>
      </c>
      <c r="T20" s="270" t="s">
        <v>857</v>
      </c>
      <c r="U20" s="270">
        <v>50308</v>
      </c>
      <c r="V20" s="270" t="s">
        <v>1096</v>
      </c>
      <c r="W20" s="270" t="s">
        <v>757</v>
      </c>
      <c r="X20" s="270" t="s">
        <v>806</v>
      </c>
      <c r="Y20" s="270" t="s">
        <v>446</v>
      </c>
      <c r="Z20" s="270" t="s">
        <v>1097</v>
      </c>
      <c r="AA20" s="270" t="s">
        <v>1101</v>
      </c>
      <c r="AB20" s="270" t="s">
        <v>1333</v>
      </c>
      <c r="AC20" s="270" t="s">
        <v>1334</v>
      </c>
      <c r="AD20" s="270" t="s">
        <v>1098</v>
      </c>
      <c r="AE20" s="275" t="s">
        <v>1335</v>
      </c>
      <c r="AF20" s="275" t="s">
        <v>1336</v>
      </c>
      <c r="AG20" s="270">
        <v>26546087</v>
      </c>
      <c r="AH20" s="270" t="s">
        <v>753</v>
      </c>
      <c r="AI20" s="275" t="s">
        <v>1337</v>
      </c>
      <c r="AJ20" s="276">
        <v>88880126</v>
      </c>
      <c r="AK20" s="270" t="s">
        <v>1102</v>
      </c>
      <c r="AL20" s="276">
        <v>26750475</v>
      </c>
      <c r="AM20" s="270" t="s">
        <v>778</v>
      </c>
      <c r="AN20" s="270">
        <v>32</v>
      </c>
    </row>
    <row r="21" spans="1:40" x14ac:dyDescent="0.3">
      <c r="A21" s="270" t="str">
        <v>4118</v>
      </c>
      <c r="D21" s="271" t="s">
        <v>1451</v>
      </c>
      <c r="E21" s="272" t="s">
        <v>1386</v>
      </c>
      <c r="F21" s="270" t="s">
        <v>1387</v>
      </c>
      <c r="G21" s="270" t="s">
        <v>763</v>
      </c>
      <c r="H21" s="270" t="s">
        <v>1388</v>
      </c>
      <c r="I21" s="270" t="s">
        <v>784</v>
      </c>
      <c r="J21" s="270" t="s">
        <v>1101</v>
      </c>
      <c r="K21" s="270" t="s">
        <v>781</v>
      </c>
      <c r="L21" s="270" t="s">
        <v>825</v>
      </c>
      <c r="M21" s="270" t="s">
        <v>744</v>
      </c>
      <c r="N21" s="270" t="s">
        <v>745</v>
      </c>
      <c r="O21" s="270" t="s">
        <v>746</v>
      </c>
      <c r="Q21" s="270" t="s">
        <v>766</v>
      </c>
      <c r="R21" s="270" t="s">
        <v>767</v>
      </c>
      <c r="S21" s="270" t="s">
        <v>748</v>
      </c>
      <c r="T21" s="270" t="s">
        <v>750</v>
      </c>
      <c r="U21" s="270">
        <v>50502</v>
      </c>
      <c r="V21" s="270" t="s">
        <v>1096</v>
      </c>
      <c r="W21" s="270" t="s">
        <v>797</v>
      </c>
      <c r="X21" s="270" t="s">
        <v>743</v>
      </c>
      <c r="Y21" s="270" t="s">
        <v>452</v>
      </c>
      <c r="Z21" s="270" t="s">
        <v>1097</v>
      </c>
      <c r="AA21" s="270" t="s">
        <v>1115</v>
      </c>
      <c r="AB21" s="270" t="s">
        <v>1154</v>
      </c>
      <c r="AC21" s="270" t="s">
        <v>1154</v>
      </c>
      <c r="AD21" s="270" t="s">
        <v>1098</v>
      </c>
      <c r="AE21" s="270" t="s">
        <v>1389</v>
      </c>
      <c r="AF21" s="270" t="s">
        <v>1390</v>
      </c>
      <c r="AG21" s="270">
        <v>26546087</v>
      </c>
      <c r="AH21" s="270" t="s">
        <v>753</v>
      </c>
      <c r="AI21" s="270" t="s">
        <v>1391</v>
      </c>
      <c r="AJ21" s="273" t="s">
        <v>1392</v>
      </c>
      <c r="AK21" s="270" t="s">
        <v>1116</v>
      </c>
      <c r="AL21" s="270" t="s">
        <v>1313</v>
      </c>
      <c r="AM21" s="270" t="s">
        <v>778</v>
      </c>
      <c r="AN21" s="270">
        <v>23</v>
      </c>
    </row>
    <row r="22" spans="1:40" x14ac:dyDescent="0.3">
      <c r="A22" s="270" t="str">
        <v>4124</v>
      </c>
      <c r="D22" s="271" t="s">
        <v>1446</v>
      </c>
      <c r="E22" s="272" t="s">
        <v>1353</v>
      </c>
      <c r="F22" s="270" t="s">
        <v>1354</v>
      </c>
      <c r="G22" s="270" t="s">
        <v>763</v>
      </c>
      <c r="H22" s="270" t="s">
        <v>1355</v>
      </c>
      <c r="I22" s="270" t="s">
        <v>755</v>
      </c>
      <c r="J22" s="270" t="s">
        <v>756</v>
      </c>
      <c r="K22" s="270" t="s">
        <v>757</v>
      </c>
      <c r="L22" s="270" t="s">
        <v>757</v>
      </c>
      <c r="M22" s="270" t="s">
        <v>744</v>
      </c>
      <c r="N22" s="270" t="s">
        <v>745</v>
      </c>
      <c r="O22" s="270" t="s">
        <v>746</v>
      </c>
      <c r="Q22" s="270" t="s">
        <v>766</v>
      </c>
      <c r="R22" s="270" t="s">
        <v>767</v>
      </c>
      <c r="S22" s="270" t="s">
        <v>748</v>
      </c>
      <c r="T22" s="270" t="s">
        <v>750</v>
      </c>
      <c r="U22" s="270">
        <v>10203</v>
      </c>
      <c r="V22" s="270" t="s">
        <v>748</v>
      </c>
      <c r="W22" s="270" t="s">
        <v>743</v>
      </c>
      <c r="X22" s="270" t="s">
        <v>757</v>
      </c>
      <c r="Y22" s="270" t="s">
        <v>142</v>
      </c>
      <c r="Z22" s="270" t="s">
        <v>751</v>
      </c>
      <c r="AA22" s="270" t="s">
        <v>850</v>
      </c>
      <c r="AB22" s="270" t="s">
        <v>848</v>
      </c>
      <c r="AC22" s="270" t="s">
        <v>1173</v>
      </c>
      <c r="AD22" s="270" t="s">
        <v>752</v>
      </c>
      <c r="AE22" s="270" t="s">
        <v>1356</v>
      </c>
      <c r="AF22" s="270" t="s">
        <v>1357</v>
      </c>
      <c r="AG22" s="270">
        <v>22152393</v>
      </c>
      <c r="AH22" s="270">
        <v>22152398</v>
      </c>
      <c r="AI22" s="270" t="s">
        <v>1359</v>
      </c>
      <c r="AJ22" s="273" t="s">
        <v>1358</v>
      </c>
      <c r="AK22" s="270" t="s">
        <v>851</v>
      </c>
      <c r="AL22" s="270" t="s">
        <v>852</v>
      </c>
      <c r="AM22" s="270" t="s">
        <v>778</v>
      </c>
      <c r="AN22" s="270">
        <v>11</v>
      </c>
    </row>
    <row r="23" spans="1:40" x14ac:dyDescent="0.3">
      <c r="A23" s="270" t="str">
        <v>4134</v>
      </c>
      <c r="D23" s="271" t="s">
        <v>1399</v>
      </c>
      <c r="E23" s="272" t="s">
        <v>813</v>
      </c>
      <c r="F23" s="270" t="s">
        <v>814</v>
      </c>
      <c r="G23" s="270" t="s">
        <v>763</v>
      </c>
      <c r="H23" s="274" t="s">
        <v>815</v>
      </c>
      <c r="I23" s="270" t="s">
        <v>755</v>
      </c>
      <c r="J23" s="270" t="s">
        <v>756</v>
      </c>
      <c r="K23" s="270" t="s">
        <v>741</v>
      </c>
      <c r="L23" s="270" t="s">
        <v>757</v>
      </c>
      <c r="M23" s="270" t="s">
        <v>744</v>
      </c>
      <c r="N23" s="270" t="s">
        <v>745</v>
      </c>
      <c r="O23" s="270" t="s">
        <v>746</v>
      </c>
      <c r="Q23" s="270" t="s">
        <v>766</v>
      </c>
      <c r="R23" s="270" t="s">
        <v>767</v>
      </c>
      <c r="S23" s="270" t="s">
        <v>748</v>
      </c>
      <c r="T23" s="270" t="s">
        <v>750</v>
      </c>
      <c r="U23" s="270">
        <v>10108</v>
      </c>
      <c r="V23" s="270" t="s">
        <v>748</v>
      </c>
      <c r="W23" s="270" t="s">
        <v>741</v>
      </c>
      <c r="X23" s="270" t="s">
        <v>806</v>
      </c>
      <c r="Y23" s="270" t="s">
        <v>136</v>
      </c>
      <c r="Z23" s="270" t="s">
        <v>751</v>
      </c>
      <c r="AA23" s="270" t="s">
        <v>751</v>
      </c>
      <c r="AB23" s="270" t="s">
        <v>807</v>
      </c>
      <c r="AC23" s="270" t="s">
        <v>816</v>
      </c>
      <c r="AD23" s="270" t="s">
        <v>752</v>
      </c>
      <c r="AE23" s="270" t="s">
        <v>817</v>
      </c>
      <c r="AF23" s="270" t="s">
        <v>818</v>
      </c>
      <c r="AG23" s="270">
        <v>22320122</v>
      </c>
      <c r="AH23" s="270">
        <v>40700122</v>
      </c>
      <c r="AI23" s="270" t="s">
        <v>820</v>
      </c>
      <c r="AJ23" s="273" t="s">
        <v>819</v>
      </c>
      <c r="AK23" s="270" t="s">
        <v>759</v>
      </c>
      <c r="AL23" s="270" t="s">
        <v>821</v>
      </c>
      <c r="AM23" s="270" t="s">
        <v>778</v>
      </c>
      <c r="AN23" s="270">
        <v>44</v>
      </c>
    </row>
    <row r="24" spans="1:40" x14ac:dyDescent="0.3">
      <c r="A24" s="270" t="str">
        <v>4141</v>
      </c>
      <c r="D24" s="271" t="s">
        <v>1441</v>
      </c>
      <c r="E24" s="272" t="s">
        <v>1314</v>
      </c>
      <c r="F24" s="270" t="s">
        <v>1315</v>
      </c>
      <c r="G24" s="270" t="s">
        <v>763</v>
      </c>
      <c r="H24" s="270" t="s">
        <v>1316</v>
      </c>
      <c r="I24" s="270" t="s">
        <v>797</v>
      </c>
      <c r="J24" s="270" t="s">
        <v>926</v>
      </c>
      <c r="K24" s="270" t="s">
        <v>781</v>
      </c>
      <c r="L24" s="270" t="s">
        <v>855</v>
      </c>
      <c r="M24" s="270" t="s">
        <v>744</v>
      </c>
      <c r="N24" s="270" t="s">
        <v>745</v>
      </c>
      <c r="O24" s="270" t="s">
        <v>746</v>
      </c>
      <c r="Q24" s="270" t="s">
        <v>766</v>
      </c>
      <c r="R24" s="270" t="s">
        <v>767</v>
      </c>
      <c r="S24" s="270" t="s">
        <v>748</v>
      </c>
      <c r="T24" s="270" t="s">
        <v>750</v>
      </c>
      <c r="U24" s="270">
        <v>30307</v>
      </c>
      <c r="V24" s="270" t="s">
        <v>782</v>
      </c>
      <c r="W24" s="270" t="s">
        <v>757</v>
      </c>
      <c r="X24" s="270" t="s">
        <v>801</v>
      </c>
      <c r="Y24" s="270" t="s">
        <v>359</v>
      </c>
      <c r="Z24" s="270" t="s">
        <v>926</v>
      </c>
      <c r="AA24" s="270" t="s">
        <v>927</v>
      </c>
      <c r="AB24" s="270" t="s">
        <v>1004</v>
      </c>
      <c r="AC24" s="270" t="s">
        <v>1317</v>
      </c>
      <c r="AD24" s="270" t="s">
        <v>752</v>
      </c>
      <c r="AE24" s="270" t="s">
        <v>1318</v>
      </c>
      <c r="AF24" s="270" t="s">
        <v>1319</v>
      </c>
      <c r="AG24" s="270">
        <v>22730024</v>
      </c>
      <c r="AH24" s="270">
        <v>22730280</v>
      </c>
      <c r="AI24" s="270" t="s">
        <v>1321</v>
      </c>
      <c r="AJ24" s="273" t="s">
        <v>1320</v>
      </c>
      <c r="AK24" s="270" t="s">
        <v>1065</v>
      </c>
      <c r="AL24" s="270" t="s">
        <v>1066</v>
      </c>
      <c r="AM24" s="270" t="s">
        <v>778</v>
      </c>
      <c r="AN24" s="270">
        <v>10</v>
      </c>
    </row>
    <row r="25" spans="1:40" x14ac:dyDescent="0.3">
      <c r="A25" s="270" t="str">
        <v>5079</v>
      </c>
      <c r="D25" s="271" t="s">
        <v>1435</v>
      </c>
      <c r="E25" s="272" t="s">
        <v>1263</v>
      </c>
      <c r="F25" s="270" t="s">
        <v>1264</v>
      </c>
      <c r="G25" s="270" t="s">
        <v>763</v>
      </c>
      <c r="H25" s="270" t="s">
        <v>1265</v>
      </c>
      <c r="I25" s="270" t="s">
        <v>797</v>
      </c>
      <c r="J25" s="270" t="s">
        <v>926</v>
      </c>
      <c r="K25" s="270" t="s">
        <v>741</v>
      </c>
      <c r="L25" s="270" t="s">
        <v>855</v>
      </c>
      <c r="M25" s="270" t="s">
        <v>744</v>
      </c>
      <c r="N25" s="270" t="s">
        <v>745</v>
      </c>
      <c r="O25" s="270" t="s">
        <v>746</v>
      </c>
      <c r="Q25" s="270" t="s">
        <v>766</v>
      </c>
      <c r="R25" s="270" t="s">
        <v>767</v>
      </c>
      <c r="S25" s="270" t="s">
        <v>748</v>
      </c>
      <c r="T25" s="270" t="s">
        <v>750</v>
      </c>
      <c r="U25" s="270">
        <v>30101</v>
      </c>
      <c r="V25" s="270" t="s">
        <v>782</v>
      </c>
      <c r="W25" s="270" t="s">
        <v>741</v>
      </c>
      <c r="X25" s="270" t="s">
        <v>741</v>
      </c>
      <c r="Y25" s="270" t="s">
        <v>341</v>
      </c>
      <c r="Z25" s="270" t="s">
        <v>926</v>
      </c>
      <c r="AA25" s="270" t="s">
        <v>926</v>
      </c>
      <c r="AB25" s="270" t="s">
        <v>1056</v>
      </c>
      <c r="AC25" s="270" t="s">
        <v>1266</v>
      </c>
      <c r="AD25" s="270" t="s">
        <v>752</v>
      </c>
      <c r="AE25" s="270" t="s">
        <v>1267</v>
      </c>
      <c r="AF25" s="270" t="s">
        <v>1268</v>
      </c>
      <c r="AG25" s="270">
        <v>25527378</v>
      </c>
      <c r="AH25" s="270">
        <v>25517626</v>
      </c>
      <c r="AI25" s="270" t="s">
        <v>1270</v>
      </c>
      <c r="AJ25" s="273" t="s">
        <v>1269</v>
      </c>
      <c r="AK25" s="270" t="s">
        <v>1057</v>
      </c>
      <c r="AL25" s="270" t="s">
        <v>1058</v>
      </c>
      <c r="AM25" s="270" t="s">
        <v>778</v>
      </c>
      <c r="AN25" s="270">
        <v>95</v>
      </c>
    </row>
    <row r="26" spans="1:40" x14ac:dyDescent="0.3">
      <c r="D26" s="271" t="s">
        <v>1440</v>
      </c>
      <c r="E26" s="272" t="s">
        <v>1307</v>
      </c>
      <c r="F26" s="270" t="s">
        <v>1119</v>
      </c>
      <c r="G26" s="270" t="s">
        <v>763</v>
      </c>
      <c r="H26" s="270" t="s">
        <v>1308</v>
      </c>
      <c r="I26" s="270" t="s">
        <v>755</v>
      </c>
      <c r="J26" s="270" t="s">
        <v>756</v>
      </c>
      <c r="K26" s="270" t="s">
        <v>757</v>
      </c>
      <c r="L26" s="270" t="s">
        <v>757</v>
      </c>
      <c r="M26" s="270" t="s">
        <v>744</v>
      </c>
      <c r="N26" s="270" t="s">
        <v>745</v>
      </c>
      <c r="O26" s="270" t="s">
        <v>746</v>
      </c>
      <c r="Q26" s="270" t="s">
        <v>766</v>
      </c>
      <c r="R26" s="270" t="s">
        <v>767</v>
      </c>
      <c r="S26" s="270" t="s">
        <v>748</v>
      </c>
      <c r="T26" s="270" t="s">
        <v>750</v>
      </c>
      <c r="U26" s="270">
        <v>10203</v>
      </c>
      <c r="V26" s="270" t="s">
        <v>748</v>
      </c>
      <c r="W26" s="270" t="s">
        <v>743</v>
      </c>
      <c r="X26" s="270" t="s">
        <v>757</v>
      </c>
      <c r="Y26" s="270" t="s">
        <v>142</v>
      </c>
      <c r="Z26" s="270" t="s">
        <v>751</v>
      </c>
      <c r="AA26" s="270" t="s">
        <v>850</v>
      </c>
      <c r="AB26" s="270" t="s">
        <v>848</v>
      </c>
      <c r="AC26" s="270" t="s">
        <v>1173</v>
      </c>
      <c r="AD26" s="270" t="s">
        <v>752</v>
      </c>
      <c r="AE26" s="270" t="s">
        <v>1309</v>
      </c>
      <c r="AF26" s="270" t="s">
        <v>1310</v>
      </c>
      <c r="AG26" s="270">
        <v>22151154</v>
      </c>
      <c r="AH26" s="270">
        <v>22151339</v>
      </c>
      <c r="AI26" s="270" t="s">
        <v>1312</v>
      </c>
      <c r="AJ26" s="273" t="s">
        <v>1311</v>
      </c>
      <c r="AK26" s="270" t="s">
        <v>851</v>
      </c>
      <c r="AL26" s="270" t="s">
        <v>852</v>
      </c>
      <c r="AM26" s="270" t="s">
        <v>778</v>
      </c>
      <c r="AN26" s="270">
        <v>39</v>
      </c>
    </row>
    <row r="27" spans="1:40" x14ac:dyDescent="0.3">
      <c r="D27" s="271" t="s">
        <v>1431</v>
      </c>
      <c r="E27" s="272" t="s">
        <v>1228</v>
      </c>
      <c r="F27" s="270" t="s">
        <v>1229</v>
      </c>
      <c r="G27" s="270" t="s">
        <v>763</v>
      </c>
      <c r="H27" s="270" t="s">
        <v>1230</v>
      </c>
      <c r="I27" s="270" t="s">
        <v>755</v>
      </c>
      <c r="J27" s="270" t="s">
        <v>756</v>
      </c>
      <c r="K27" s="270" t="s">
        <v>765</v>
      </c>
      <c r="L27" s="270" t="s">
        <v>757</v>
      </c>
      <c r="M27" s="270" t="s">
        <v>744</v>
      </c>
      <c r="N27" s="270" t="s">
        <v>745</v>
      </c>
      <c r="O27" s="270" t="s">
        <v>746</v>
      </c>
      <c r="Q27" s="270" t="s">
        <v>766</v>
      </c>
      <c r="R27" s="270" t="s">
        <v>767</v>
      </c>
      <c r="S27" s="270" t="s">
        <v>748</v>
      </c>
      <c r="T27" s="270" t="s">
        <v>750</v>
      </c>
      <c r="U27" s="270">
        <v>40701</v>
      </c>
      <c r="V27" s="270" t="s">
        <v>744</v>
      </c>
      <c r="W27" s="270" t="s">
        <v>801</v>
      </c>
      <c r="X27" s="270" t="s">
        <v>741</v>
      </c>
      <c r="Y27" s="270" t="s">
        <v>419</v>
      </c>
      <c r="Z27" s="270" t="s">
        <v>910</v>
      </c>
      <c r="AA27" s="270" t="s">
        <v>1094</v>
      </c>
      <c r="AB27" s="270" t="s">
        <v>853</v>
      </c>
      <c r="AC27" s="270" t="s">
        <v>853</v>
      </c>
      <c r="AD27" s="270" t="s">
        <v>752</v>
      </c>
      <c r="AE27" s="270" t="s">
        <v>1231</v>
      </c>
      <c r="AF27" s="270" t="s">
        <v>1232</v>
      </c>
      <c r="AG27" s="270">
        <v>22985755</v>
      </c>
      <c r="AH27" s="270">
        <v>22985754</v>
      </c>
      <c r="AI27" s="270" t="s">
        <v>1234</v>
      </c>
      <c r="AJ27" s="273" t="s">
        <v>1233</v>
      </c>
      <c r="AK27" s="270" t="s">
        <v>776</v>
      </c>
      <c r="AL27" s="270" t="s">
        <v>777</v>
      </c>
      <c r="AM27" s="270" t="s">
        <v>778</v>
      </c>
      <c r="AN27" s="270">
        <v>103</v>
      </c>
    </row>
    <row r="28" spans="1:40" x14ac:dyDescent="0.3">
      <c r="D28" s="271" t="s">
        <v>1407</v>
      </c>
      <c r="E28" s="272" t="s">
        <v>923</v>
      </c>
      <c r="F28" s="270" t="s">
        <v>924</v>
      </c>
      <c r="G28" s="270" t="s">
        <v>763</v>
      </c>
      <c r="H28" s="270" t="s">
        <v>925</v>
      </c>
      <c r="I28" s="270" t="s">
        <v>885</v>
      </c>
      <c r="J28" s="270" t="s">
        <v>886</v>
      </c>
      <c r="K28" s="270" t="s">
        <v>757</v>
      </c>
      <c r="L28" s="270" t="s">
        <v>743</v>
      </c>
      <c r="M28" s="270" t="s">
        <v>744</v>
      </c>
      <c r="N28" s="270" t="s">
        <v>745</v>
      </c>
      <c r="O28" s="270" t="s">
        <v>746</v>
      </c>
      <c r="Q28" s="270" t="s">
        <v>766</v>
      </c>
      <c r="R28" s="270" t="s">
        <v>767</v>
      </c>
      <c r="S28" s="270" t="s">
        <v>748</v>
      </c>
      <c r="T28" s="270" t="s">
        <v>750</v>
      </c>
      <c r="U28" s="270">
        <v>30301</v>
      </c>
      <c r="V28" s="270" t="s">
        <v>782</v>
      </c>
      <c r="W28" s="270" t="s">
        <v>757</v>
      </c>
      <c r="X28" s="270" t="s">
        <v>741</v>
      </c>
      <c r="Y28" s="270" t="s">
        <v>354</v>
      </c>
      <c r="Z28" s="270" t="s">
        <v>926</v>
      </c>
      <c r="AA28" s="270" t="s">
        <v>927</v>
      </c>
      <c r="AB28" s="270" t="s">
        <v>928</v>
      </c>
      <c r="AC28" s="270" t="s">
        <v>929</v>
      </c>
      <c r="AD28" s="270" t="s">
        <v>752</v>
      </c>
      <c r="AE28" s="270" t="s">
        <v>930</v>
      </c>
      <c r="AF28" s="270" t="s">
        <v>931</v>
      </c>
      <c r="AG28" s="270">
        <v>22789300</v>
      </c>
      <c r="AH28" s="270" t="s">
        <v>753</v>
      </c>
      <c r="AI28" s="270" t="s">
        <v>932</v>
      </c>
      <c r="AJ28" s="273" t="s">
        <v>933</v>
      </c>
      <c r="AK28" s="270" t="s">
        <v>934</v>
      </c>
      <c r="AL28" s="270" t="s">
        <v>753</v>
      </c>
      <c r="AM28" s="270" t="s">
        <v>778</v>
      </c>
      <c r="AN28" s="270">
        <v>16</v>
      </c>
    </row>
    <row r="29" spans="1:40" x14ac:dyDescent="0.3">
      <c r="D29" s="271" t="s">
        <v>1429</v>
      </c>
      <c r="E29" s="272" t="s">
        <v>1214</v>
      </c>
      <c r="F29" s="270" t="s">
        <v>1215</v>
      </c>
      <c r="G29" s="270" t="s">
        <v>763</v>
      </c>
      <c r="H29" s="270" t="s">
        <v>1216</v>
      </c>
      <c r="I29" s="270" t="s">
        <v>885</v>
      </c>
      <c r="J29" s="270" t="s">
        <v>886</v>
      </c>
      <c r="K29" s="270" t="s">
        <v>757</v>
      </c>
      <c r="L29" s="270" t="s">
        <v>743</v>
      </c>
      <c r="M29" s="270" t="s">
        <v>744</v>
      </c>
      <c r="N29" s="270" t="s">
        <v>745</v>
      </c>
      <c r="O29" s="270" t="s">
        <v>746</v>
      </c>
      <c r="Q29" s="270" t="s">
        <v>766</v>
      </c>
      <c r="R29" s="270" t="s">
        <v>767</v>
      </c>
      <c r="S29" s="270" t="s">
        <v>748</v>
      </c>
      <c r="T29" s="270" t="s">
        <v>750</v>
      </c>
      <c r="U29" s="270">
        <v>30303</v>
      </c>
      <c r="V29" s="270" t="s">
        <v>782</v>
      </c>
      <c r="W29" s="270" t="s">
        <v>757</v>
      </c>
      <c r="X29" s="270" t="s">
        <v>757</v>
      </c>
      <c r="Y29" s="270" t="s">
        <v>356</v>
      </c>
      <c r="Z29" s="270" t="s">
        <v>926</v>
      </c>
      <c r="AA29" s="270" t="s">
        <v>927</v>
      </c>
      <c r="AB29" s="270" t="s">
        <v>906</v>
      </c>
      <c r="AC29" s="270" t="s">
        <v>906</v>
      </c>
      <c r="AD29" s="270" t="s">
        <v>752</v>
      </c>
      <c r="AE29" s="270" t="s">
        <v>1217</v>
      </c>
      <c r="AF29" s="270" t="s">
        <v>1218</v>
      </c>
      <c r="AG29" s="270">
        <v>22794444</v>
      </c>
      <c r="AH29" s="270" t="s">
        <v>753</v>
      </c>
      <c r="AI29" s="270" t="s">
        <v>1220</v>
      </c>
      <c r="AJ29" s="273" t="s">
        <v>1219</v>
      </c>
      <c r="AK29" s="270" t="s">
        <v>934</v>
      </c>
      <c r="AL29" s="270" t="s">
        <v>953</v>
      </c>
      <c r="AM29" s="270" t="s">
        <v>778</v>
      </c>
      <c r="AN29" s="270">
        <v>21</v>
      </c>
    </row>
    <row r="30" spans="1:40" x14ac:dyDescent="0.3">
      <c r="D30" s="271" t="s">
        <v>1396</v>
      </c>
      <c r="E30" s="272" t="s">
        <v>761</v>
      </c>
      <c r="F30" s="270" t="s">
        <v>762</v>
      </c>
      <c r="G30" s="270" t="s">
        <v>763</v>
      </c>
      <c r="H30" s="270" t="s">
        <v>764</v>
      </c>
      <c r="I30" s="270" t="s">
        <v>755</v>
      </c>
      <c r="J30" s="270" t="s">
        <v>756</v>
      </c>
      <c r="K30" s="270" t="s">
        <v>765</v>
      </c>
      <c r="L30" s="270" t="s">
        <v>757</v>
      </c>
      <c r="M30" s="270" t="s">
        <v>744</v>
      </c>
      <c r="N30" s="270" t="s">
        <v>745</v>
      </c>
      <c r="O30" s="270" t="s">
        <v>746</v>
      </c>
      <c r="Q30" s="270" t="s">
        <v>766</v>
      </c>
      <c r="R30" s="270" t="s">
        <v>767</v>
      </c>
      <c r="S30" s="270" t="s">
        <v>748</v>
      </c>
      <c r="T30" s="270" t="s">
        <v>750</v>
      </c>
      <c r="U30" s="270">
        <v>10903</v>
      </c>
      <c r="V30" s="270" t="s">
        <v>748</v>
      </c>
      <c r="W30" s="270" t="s">
        <v>768</v>
      </c>
      <c r="X30" s="270" t="s">
        <v>757</v>
      </c>
      <c r="Y30" s="270" t="s">
        <v>188</v>
      </c>
      <c r="Z30" s="270" t="s">
        <v>751</v>
      </c>
      <c r="AA30" s="270" t="s">
        <v>769</v>
      </c>
      <c r="AB30" s="270" t="s">
        <v>770</v>
      </c>
      <c r="AC30" s="270" t="s">
        <v>771</v>
      </c>
      <c r="AD30" s="270" t="s">
        <v>752</v>
      </c>
      <c r="AE30" s="270" t="s">
        <v>772</v>
      </c>
      <c r="AF30" s="270" t="s">
        <v>773</v>
      </c>
      <c r="AG30" s="270">
        <v>22036474</v>
      </c>
      <c r="AH30" s="270">
        <v>22821609</v>
      </c>
      <c r="AI30" s="270" t="s">
        <v>775</v>
      </c>
      <c r="AJ30" s="273" t="s">
        <v>774</v>
      </c>
      <c r="AK30" s="270" t="s">
        <v>776</v>
      </c>
      <c r="AL30" s="270" t="s">
        <v>777</v>
      </c>
      <c r="AM30" s="270" t="s">
        <v>778</v>
      </c>
      <c r="AN30" s="270">
        <v>45</v>
      </c>
    </row>
    <row r="31" spans="1:40" x14ac:dyDescent="0.3">
      <c r="D31" s="271" t="s">
        <v>1439</v>
      </c>
      <c r="E31" s="272" t="s">
        <v>1299</v>
      </c>
      <c r="F31" s="270" t="s">
        <v>1300</v>
      </c>
      <c r="G31" s="270" t="s">
        <v>763</v>
      </c>
      <c r="H31" s="270" t="s">
        <v>1301</v>
      </c>
      <c r="I31" s="270" t="s">
        <v>755</v>
      </c>
      <c r="J31" s="270" t="s">
        <v>756</v>
      </c>
      <c r="K31" s="270" t="s">
        <v>757</v>
      </c>
      <c r="L31" s="270" t="s">
        <v>757</v>
      </c>
      <c r="M31" s="270" t="s">
        <v>744</v>
      </c>
      <c r="N31" s="270" t="s">
        <v>745</v>
      </c>
      <c r="O31" s="270" t="s">
        <v>746</v>
      </c>
      <c r="Q31" s="270" t="s">
        <v>766</v>
      </c>
      <c r="R31" s="270" t="s">
        <v>767</v>
      </c>
      <c r="S31" s="270" t="s">
        <v>748</v>
      </c>
      <c r="T31" s="270" t="s">
        <v>750</v>
      </c>
      <c r="U31" s="270">
        <v>10203</v>
      </c>
      <c r="V31" s="270" t="s">
        <v>748</v>
      </c>
      <c r="W31" s="270" t="s">
        <v>743</v>
      </c>
      <c r="X31" s="270" t="s">
        <v>757</v>
      </c>
      <c r="Y31" s="270" t="s">
        <v>142</v>
      </c>
      <c r="Z31" s="270" t="s">
        <v>751</v>
      </c>
      <c r="AA31" s="270" t="s">
        <v>850</v>
      </c>
      <c r="AB31" s="270" t="s">
        <v>848</v>
      </c>
      <c r="AC31" s="270" t="s">
        <v>1173</v>
      </c>
      <c r="AD31" s="270" t="s">
        <v>752</v>
      </c>
      <c r="AE31" s="270" t="s">
        <v>1302</v>
      </c>
      <c r="AF31" s="270" t="s">
        <v>1303</v>
      </c>
      <c r="AG31" s="270">
        <v>40366010</v>
      </c>
      <c r="AH31" s="270" t="s">
        <v>753</v>
      </c>
      <c r="AI31" s="270" t="s">
        <v>1304</v>
      </c>
      <c r="AJ31" s="273" t="s">
        <v>1305</v>
      </c>
      <c r="AK31" s="270" t="s">
        <v>851</v>
      </c>
      <c r="AL31" s="270" t="s">
        <v>852</v>
      </c>
      <c r="AM31" s="270" t="s">
        <v>778</v>
      </c>
      <c r="AN31" s="270">
        <v>25</v>
      </c>
    </row>
    <row r="32" spans="1:40" x14ac:dyDescent="0.3">
      <c r="D32" s="271" t="s">
        <v>1413</v>
      </c>
      <c r="E32" s="272" t="s">
        <v>993</v>
      </c>
      <c r="F32" s="270" t="s">
        <v>994</v>
      </c>
      <c r="G32" s="270" t="s">
        <v>763</v>
      </c>
      <c r="H32" s="270" t="s">
        <v>995</v>
      </c>
      <c r="I32" s="270" t="s">
        <v>757</v>
      </c>
      <c r="J32" s="270" t="s">
        <v>847</v>
      </c>
      <c r="K32" s="270" t="s">
        <v>765</v>
      </c>
      <c r="L32" s="270" t="s">
        <v>806</v>
      </c>
      <c r="M32" s="270" t="s">
        <v>744</v>
      </c>
      <c r="N32" s="270" t="s">
        <v>745</v>
      </c>
      <c r="O32" s="270" t="s">
        <v>746</v>
      </c>
      <c r="Q32" s="270" t="s">
        <v>766</v>
      </c>
      <c r="R32" s="270" t="s">
        <v>767</v>
      </c>
      <c r="S32" s="270" t="s">
        <v>748</v>
      </c>
      <c r="T32" s="270" t="s">
        <v>750</v>
      </c>
      <c r="U32" s="270">
        <v>20108</v>
      </c>
      <c r="V32" s="270" t="s">
        <v>766</v>
      </c>
      <c r="W32" s="270" t="s">
        <v>741</v>
      </c>
      <c r="X32" s="270" t="s">
        <v>806</v>
      </c>
      <c r="Y32" s="270" t="s">
        <v>246</v>
      </c>
      <c r="Z32" s="270" t="s">
        <v>847</v>
      </c>
      <c r="AA32" s="270" t="s">
        <v>847</v>
      </c>
      <c r="AB32" s="270" t="s">
        <v>848</v>
      </c>
      <c r="AC32" s="270" t="s">
        <v>996</v>
      </c>
      <c r="AD32" s="270" t="s">
        <v>752</v>
      </c>
      <c r="AE32" s="270" t="s">
        <v>997</v>
      </c>
      <c r="AF32" s="270" t="s">
        <v>998</v>
      </c>
      <c r="AG32" s="270">
        <v>24380824</v>
      </c>
      <c r="AH32" s="270">
        <v>24382122</v>
      </c>
      <c r="AI32" s="270" t="s">
        <v>1000</v>
      </c>
      <c r="AJ32" s="273" t="s">
        <v>999</v>
      </c>
      <c r="AK32" s="270" t="s">
        <v>1001</v>
      </c>
      <c r="AL32" s="270" t="s">
        <v>849</v>
      </c>
      <c r="AM32" s="270" t="s">
        <v>778</v>
      </c>
      <c r="AN32" s="270">
        <v>24</v>
      </c>
    </row>
    <row r="33" spans="4:40" x14ac:dyDescent="0.3">
      <c r="D33" s="271" t="s">
        <v>1424</v>
      </c>
      <c r="E33" s="272" t="s">
        <v>1165</v>
      </c>
      <c r="F33" s="270" t="s">
        <v>1166</v>
      </c>
      <c r="G33" s="270" t="s">
        <v>763</v>
      </c>
      <c r="H33" s="270" t="s">
        <v>1167</v>
      </c>
      <c r="I33" s="270" t="s">
        <v>741</v>
      </c>
      <c r="J33" s="270" t="s">
        <v>742</v>
      </c>
      <c r="K33" s="270" t="s">
        <v>757</v>
      </c>
      <c r="L33" s="270" t="s">
        <v>741</v>
      </c>
      <c r="M33" s="270" t="s">
        <v>744</v>
      </c>
      <c r="N33" s="270" t="s">
        <v>745</v>
      </c>
      <c r="O33" s="270" t="s">
        <v>746</v>
      </c>
      <c r="Q33" s="270" t="s">
        <v>766</v>
      </c>
      <c r="R33" s="270" t="s">
        <v>767</v>
      </c>
      <c r="S33" s="270" t="s">
        <v>748</v>
      </c>
      <c r="T33" s="270" t="s">
        <v>750</v>
      </c>
      <c r="U33" s="270">
        <v>11801</v>
      </c>
      <c r="V33" s="270" t="s">
        <v>748</v>
      </c>
      <c r="W33" s="270" t="s">
        <v>825</v>
      </c>
      <c r="X33" s="270" t="s">
        <v>741</v>
      </c>
      <c r="Y33" s="270" t="s">
        <v>225</v>
      </c>
      <c r="Z33" s="270" t="s">
        <v>751</v>
      </c>
      <c r="AA33" s="270" t="s">
        <v>826</v>
      </c>
      <c r="AB33" s="270" t="s">
        <v>826</v>
      </c>
      <c r="AC33" s="270" t="s">
        <v>1168</v>
      </c>
      <c r="AD33" s="270" t="s">
        <v>752</v>
      </c>
      <c r="AE33" s="270" t="s">
        <v>1169</v>
      </c>
      <c r="AF33" s="270" t="s">
        <v>1170</v>
      </c>
      <c r="AG33" s="270">
        <v>22725664</v>
      </c>
      <c r="AH33" s="270">
        <v>22725410</v>
      </c>
      <c r="AI33" s="270" t="s">
        <v>1171</v>
      </c>
      <c r="AJ33" s="273" t="s">
        <v>1172</v>
      </c>
      <c r="AK33" s="270" t="s">
        <v>798</v>
      </c>
      <c r="AL33" s="270" t="s">
        <v>799</v>
      </c>
      <c r="AM33" s="270" t="s">
        <v>778</v>
      </c>
      <c r="AN33" s="270">
        <v>39</v>
      </c>
    </row>
    <row r="34" spans="4:40" x14ac:dyDescent="0.3">
      <c r="D34" s="271" t="s">
        <v>1448</v>
      </c>
      <c r="E34" s="272" t="s">
        <v>1221</v>
      </c>
      <c r="F34" s="270" t="s">
        <v>1367</v>
      </c>
      <c r="G34" s="270" t="s">
        <v>763</v>
      </c>
      <c r="H34" s="270" t="s">
        <v>1195</v>
      </c>
      <c r="I34" s="270" t="s">
        <v>755</v>
      </c>
      <c r="J34" s="270" t="s">
        <v>756</v>
      </c>
      <c r="K34" s="270" t="s">
        <v>757</v>
      </c>
      <c r="L34" s="270" t="s">
        <v>757</v>
      </c>
      <c r="M34" s="270" t="s">
        <v>744</v>
      </c>
      <c r="N34" s="270" t="s">
        <v>745</v>
      </c>
      <c r="O34" s="270" t="s">
        <v>746</v>
      </c>
      <c r="Q34" s="270" t="s">
        <v>766</v>
      </c>
      <c r="R34" s="270" t="s">
        <v>767</v>
      </c>
      <c r="S34" s="270" t="s">
        <v>748</v>
      </c>
      <c r="T34" s="270" t="s">
        <v>750</v>
      </c>
      <c r="U34" s="270">
        <v>10203</v>
      </c>
      <c r="V34" s="270" t="s">
        <v>748</v>
      </c>
      <c r="W34" s="270" t="s">
        <v>743</v>
      </c>
      <c r="X34" s="270" t="s">
        <v>757</v>
      </c>
      <c r="Y34" s="270" t="s">
        <v>142</v>
      </c>
      <c r="Z34" s="270" t="s">
        <v>751</v>
      </c>
      <c r="AA34" s="270" t="s">
        <v>850</v>
      </c>
      <c r="AB34" s="270" t="s">
        <v>848</v>
      </c>
      <c r="AC34" s="270" t="s">
        <v>1173</v>
      </c>
      <c r="AD34" s="270" t="s">
        <v>752</v>
      </c>
      <c r="AE34" s="270" t="s">
        <v>1224</v>
      </c>
      <c r="AF34" s="270" t="s">
        <v>1368</v>
      </c>
      <c r="AG34" s="270">
        <v>22152204</v>
      </c>
      <c r="AH34" s="270" t="s">
        <v>753</v>
      </c>
      <c r="AI34" s="270" t="s">
        <v>1369</v>
      </c>
      <c r="AJ34" s="273" t="s">
        <v>1226</v>
      </c>
      <c r="AK34" s="270" t="s">
        <v>851</v>
      </c>
      <c r="AL34" s="270" t="s">
        <v>852</v>
      </c>
      <c r="AM34" s="270" t="s">
        <v>778</v>
      </c>
      <c r="AN34" s="270">
        <v>32</v>
      </c>
    </row>
    <row r="35" spans="4:40" x14ac:dyDescent="0.3">
      <c r="D35" s="271" t="s">
        <v>1430</v>
      </c>
      <c r="E35" s="272" t="s">
        <v>1221</v>
      </c>
      <c r="F35" s="270" t="s">
        <v>1222</v>
      </c>
      <c r="G35" s="270" t="s">
        <v>763</v>
      </c>
      <c r="H35" s="270" t="s">
        <v>1223</v>
      </c>
      <c r="I35" s="270" t="s">
        <v>755</v>
      </c>
      <c r="J35" s="270" t="s">
        <v>756</v>
      </c>
      <c r="K35" s="270" t="s">
        <v>757</v>
      </c>
      <c r="L35" s="270" t="s">
        <v>757</v>
      </c>
      <c r="M35" s="270" t="s">
        <v>744</v>
      </c>
      <c r="N35" s="270" t="s">
        <v>745</v>
      </c>
      <c r="O35" s="270" t="s">
        <v>746</v>
      </c>
      <c r="Q35" s="270" t="s">
        <v>766</v>
      </c>
      <c r="R35" s="270" t="s">
        <v>767</v>
      </c>
      <c r="S35" s="270" t="s">
        <v>748</v>
      </c>
      <c r="T35" s="270" t="s">
        <v>750</v>
      </c>
      <c r="U35" s="270">
        <v>10203</v>
      </c>
      <c r="V35" s="270" t="s">
        <v>748</v>
      </c>
      <c r="W35" s="270" t="s">
        <v>743</v>
      </c>
      <c r="X35" s="270" t="s">
        <v>757</v>
      </c>
      <c r="Y35" s="270" t="s">
        <v>142</v>
      </c>
      <c r="Z35" s="270" t="s">
        <v>751</v>
      </c>
      <c r="AA35" s="270" t="s">
        <v>850</v>
      </c>
      <c r="AB35" s="270" t="s">
        <v>848</v>
      </c>
      <c r="AC35" s="270" t="s">
        <v>1173</v>
      </c>
      <c r="AD35" s="270" t="s">
        <v>752</v>
      </c>
      <c r="AE35" s="270" t="s">
        <v>1224</v>
      </c>
      <c r="AF35" s="270" t="s">
        <v>1225</v>
      </c>
      <c r="AG35" s="270">
        <v>22152204</v>
      </c>
      <c r="AH35" s="270" t="s">
        <v>753</v>
      </c>
      <c r="AI35" s="270" t="s">
        <v>1227</v>
      </c>
      <c r="AJ35" s="273" t="s">
        <v>1226</v>
      </c>
      <c r="AK35" s="270" t="s">
        <v>851</v>
      </c>
      <c r="AL35" s="270" t="s">
        <v>852</v>
      </c>
      <c r="AM35" s="270" t="s">
        <v>778</v>
      </c>
      <c r="AN35" s="270">
        <v>29</v>
      </c>
    </row>
    <row r="36" spans="4:40" x14ac:dyDescent="0.3">
      <c r="D36" s="271" t="s">
        <v>1400</v>
      </c>
      <c r="E36" s="272" t="s">
        <v>822</v>
      </c>
      <c r="F36" s="270" t="s">
        <v>823</v>
      </c>
      <c r="G36" s="270" t="s">
        <v>763</v>
      </c>
      <c r="H36" s="270" t="s">
        <v>824</v>
      </c>
      <c r="I36" s="270" t="s">
        <v>741</v>
      </c>
      <c r="J36" s="270" t="s">
        <v>742</v>
      </c>
      <c r="K36" s="270" t="s">
        <v>765</v>
      </c>
      <c r="L36" s="270" t="s">
        <v>741</v>
      </c>
      <c r="M36" s="270" t="s">
        <v>744</v>
      </c>
      <c r="N36" s="270" t="s">
        <v>745</v>
      </c>
      <c r="O36" s="270" t="s">
        <v>746</v>
      </c>
      <c r="Q36" s="270" t="s">
        <v>766</v>
      </c>
      <c r="R36" s="270" t="s">
        <v>767</v>
      </c>
      <c r="S36" s="270" t="s">
        <v>748</v>
      </c>
      <c r="T36" s="270" t="s">
        <v>750</v>
      </c>
      <c r="U36" s="270">
        <v>11803</v>
      </c>
      <c r="V36" s="270" t="s">
        <v>748</v>
      </c>
      <c r="W36" s="270" t="s">
        <v>825</v>
      </c>
      <c r="X36" s="270" t="s">
        <v>757</v>
      </c>
      <c r="Y36" s="270" t="s">
        <v>227</v>
      </c>
      <c r="Z36" s="270" t="s">
        <v>751</v>
      </c>
      <c r="AA36" s="270" t="s">
        <v>826</v>
      </c>
      <c r="AB36" s="270" t="s">
        <v>827</v>
      </c>
      <c r="AC36" s="270" t="s">
        <v>828</v>
      </c>
      <c r="AD36" s="270" t="s">
        <v>752</v>
      </c>
      <c r="AE36" s="270" t="s">
        <v>829</v>
      </c>
      <c r="AF36" s="270" t="s">
        <v>830</v>
      </c>
      <c r="AG36" s="270">
        <v>40008900</v>
      </c>
      <c r="AH36" s="270" t="s">
        <v>753</v>
      </c>
      <c r="AI36" s="270" t="s">
        <v>832</v>
      </c>
      <c r="AJ36" s="273" t="s">
        <v>831</v>
      </c>
      <c r="AK36" s="270" t="s">
        <v>833</v>
      </c>
      <c r="AL36" s="270" t="s">
        <v>834</v>
      </c>
      <c r="AM36" s="270" t="s">
        <v>778</v>
      </c>
      <c r="AN36" s="270">
        <v>40</v>
      </c>
    </row>
    <row r="37" spans="4:40" x14ac:dyDescent="0.3">
      <c r="D37" s="271" t="s">
        <v>1397</v>
      </c>
      <c r="E37" s="272" t="s">
        <v>787</v>
      </c>
      <c r="F37" s="270" t="s">
        <v>788</v>
      </c>
      <c r="G37" s="270" t="s">
        <v>789</v>
      </c>
      <c r="H37" s="270" t="s">
        <v>790</v>
      </c>
      <c r="I37" s="270" t="s">
        <v>741</v>
      </c>
      <c r="J37" s="270" t="s">
        <v>742</v>
      </c>
      <c r="K37" s="270" t="s">
        <v>743</v>
      </c>
      <c r="L37" s="270" t="s">
        <v>741</v>
      </c>
      <c r="M37" s="270" t="s">
        <v>744</v>
      </c>
      <c r="N37" s="270" t="s">
        <v>745</v>
      </c>
      <c r="O37" s="270" t="s">
        <v>746</v>
      </c>
      <c r="P37" s="270" t="s">
        <v>791</v>
      </c>
      <c r="Q37" s="270" t="s">
        <v>748</v>
      </c>
      <c r="R37" s="270" t="s">
        <v>749</v>
      </c>
      <c r="S37" s="270" t="s">
        <v>748</v>
      </c>
      <c r="T37" s="270" t="s">
        <v>750</v>
      </c>
      <c r="U37" s="270">
        <v>10104</v>
      </c>
      <c r="V37" s="270" t="s">
        <v>748</v>
      </c>
      <c r="W37" s="270" t="s">
        <v>741</v>
      </c>
      <c r="X37" s="270" t="s">
        <v>765</v>
      </c>
      <c r="Y37" s="270" t="s">
        <v>132</v>
      </c>
      <c r="Z37" s="270" t="s">
        <v>751</v>
      </c>
      <c r="AA37" s="270" t="s">
        <v>751</v>
      </c>
      <c r="AB37" s="270" t="s">
        <v>786</v>
      </c>
      <c r="AC37" s="270" t="s">
        <v>792</v>
      </c>
      <c r="AD37" s="270" t="s">
        <v>752</v>
      </c>
      <c r="AE37" s="270" t="s">
        <v>793</v>
      </c>
      <c r="AF37" s="270" t="s">
        <v>794</v>
      </c>
      <c r="AG37" s="270">
        <v>22571887</v>
      </c>
      <c r="AH37" s="270" t="s">
        <v>753</v>
      </c>
      <c r="AI37" s="270" t="s">
        <v>796</v>
      </c>
      <c r="AJ37" s="273" t="s">
        <v>795</v>
      </c>
      <c r="AK37" s="270" t="s">
        <v>754</v>
      </c>
      <c r="AL37" s="270" t="s">
        <v>780</v>
      </c>
      <c r="AM37" s="270" t="s">
        <v>778</v>
      </c>
      <c r="AN37" s="270">
        <v>48</v>
      </c>
    </row>
    <row r="38" spans="4:40" x14ac:dyDescent="0.3">
      <c r="D38" s="271" t="s">
        <v>1409</v>
      </c>
      <c r="E38" s="272" t="s">
        <v>942</v>
      </c>
      <c r="F38" s="270" t="s">
        <v>943</v>
      </c>
      <c r="G38" s="270" t="s">
        <v>944</v>
      </c>
      <c r="H38" s="270" t="s">
        <v>945</v>
      </c>
      <c r="I38" s="270" t="s">
        <v>885</v>
      </c>
      <c r="J38" s="270" t="s">
        <v>886</v>
      </c>
      <c r="K38" s="270" t="s">
        <v>797</v>
      </c>
      <c r="L38" s="270" t="s">
        <v>743</v>
      </c>
      <c r="M38" s="270" t="s">
        <v>744</v>
      </c>
      <c r="N38" s="270" t="s">
        <v>745</v>
      </c>
      <c r="O38" s="270" t="s">
        <v>746</v>
      </c>
      <c r="P38" s="270" t="s">
        <v>747</v>
      </c>
      <c r="Q38" s="270" t="s">
        <v>748</v>
      </c>
      <c r="R38" s="270" t="s">
        <v>749</v>
      </c>
      <c r="S38" s="270" t="s">
        <v>748</v>
      </c>
      <c r="T38" s="270" t="s">
        <v>750</v>
      </c>
      <c r="U38" s="270">
        <v>11401</v>
      </c>
      <c r="V38" s="270" t="s">
        <v>748</v>
      </c>
      <c r="W38" s="270" t="s">
        <v>919</v>
      </c>
      <c r="X38" s="270" t="s">
        <v>741</v>
      </c>
      <c r="Y38" s="270" t="s">
        <v>210</v>
      </c>
      <c r="Z38" s="270" t="s">
        <v>751</v>
      </c>
      <c r="AA38" s="270" t="s">
        <v>920</v>
      </c>
      <c r="AB38" s="270" t="s">
        <v>921</v>
      </c>
      <c r="AC38" s="270" t="s">
        <v>848</v>
      </c>
      <c r="AD38" s="270" t="s">
        <v>752</v>
      </c>
      <c r="AE38" s="270" t="s">
        <v>946</v>
      </c>
      <c r="AF38" s="270" t="s">
        <v>947</v>
      </c>
      <c r="AG38" s="270">
        <v>22359282</v>
      </c>
      <c r="AH38" s="270">
        <v>22351336</v>
      </c>
      <c r="AI38" s="270" t="s">
        <v>949</v>
      </c>
      <c r="AJ38" s="273" t="s">
        <v>948</v>
      </c>
      <c r="AK38" s="270" t="s">
        <v>917</v>
      </c>
      <c r="AL38" s="270" t="s">
        <v>918</v>
      </c>
      <c r="AM38" s="270" t="s">
        <v>778</v>
      </c>
      <c r="AN38" s="270">
        <v>52</v>
      </c>
    </row>
    <row r="39" spans="4:40" x14ac:dyDescent="0.3">
      <c r="D39" s="271" t="s">
        <v>1405</v>
      </c>
      <c r="E39" s="272" t="s">
        <v>894</v>
      </c>
      <c r="F39" s="270" t="s">
        <v>895</v>
      </c>
      <c r="G39" s="270" t="s">
        <v>896</v>
      </c>
      <c r="H39" s="270" t="s">
        <v>897</v>
      </c>
      <c r="I39" s="270" t="s">
        <v>755</v>
      </c>
      <c r="J39" s="270" t="s">
        <v>756</v>
      </c>
      <c r="K39" s="270" t="s">
        <v>765</v>
      </c>
      <c r="L39" s="270" t="s">
        <v>757</v>
      </c>
      <c r="M39" s="270" t="s">
        <v>744</v>
      </c>
      <c r="N39" s="270" t="s">
        <v>745</v>
      </c>
      <c r="O39" s="270" t="s">
        <v>746</v>
      </c>
      <c r="P39" s="270" t="s">
        <v>800</v>
      </c>
      <c r="Q39" s="270" t="s">
        <v>748</v>
      </c>
      <c r="R39" s="270" t="s">
        <v>749</v>
      </c>
      <c r="S39" s="270" t="s">
        <v>748</v>
      </c>
      <c r="T39" s="270" t="s">
        <v>750</v>
      </c>
      <c r="U39" s="270">
        <v>10904</v>
      </c>
      <c r="V39" s="270" t="s">
        <v>748</v>
      </c>
      <c r="W39" s="270" t="s">
        <v>768</v>
      </c>
      <c r="X39" s="270" t="s">
        <v>765</v>
      </c>
      <c r="Y39" s="270" t="s">
        <v>189</v>
      </c>
      <c r="Z39" s="270" t="s">
        <v>751</v>
      </c>
      <c r="AA39" s="270" t="s">
        <v>769</v>
      </c>
      <c r="AB39" s="270" t="s">
        <v>802</v>
      </c>
      <c r="AC39" s="270" t="s">
        <v>898</v>
      </c>
      <c r="AD39" s="270" t="s">
        <v>752</v>
      </c>
      <c r="AE39" s="270" t="s">
        <v>899</v>
      </c>
      <c r="AF39" s="270" t="s">
        <v>900</v>
      </c>
      <c r="AG39" s="270">
        <v>22822636</v>
      </c>
      <c r="AH39" s="270">
        <v>22821457</v>
      </c>
      <c r="AI39" s="270" t="s">
        <v>902</v>
      </c>
      <c r="AJ39" s="273" t="s">
        <v>901</v>
      </c>
      <c r="AK39" s="270" t="s">
        <v>776</v>
      </c>
      <c r="AL39" s="270" t="s">
        <v>903</v>
      </c>
      <c r="AM39" s="270" t="s">
        <v>778</v>
      </c>
      <c r="AN39" s="270">
        <v>50</v>
      </c>
    </row>
    <row r="40" spans="4:40" x14ac:dyDescent="0.3">
      <c r="D40" s="271" t="s">
        <v>1402</v>
      </c>
      <c r="E40" s="272" t="s">
        <v>858</v>
      </c>
      <c r="F40" s="270" t="s">
        <v>859</v>
      </c>
      <c r="G40" s="270" t="s">
        <v>860</v>
      </c>
      <c r="H40" s="270" t="s">
        <v>861</v>
      </c>
      <c r="I40" s="270" t="s">
        <v>743</v>
      </c>
      <c r="J40" s="270" t="s">
        <v>862</v>
      </c>
      <c r="K40" s="270" t="s">
        <v>741</v>
      </c>
      <c r="L40" s="270" t="s">
        <v>797</v>
      </c>
      <c r="M40" s="270" t="s">
        <v>744</v>
      </c>
      <c r="N40" s="270" t="s">
        <v>745</v>
      </c>
      <c r="O40" s="270" t="s">
        <v>746</v>
      </c>
      <c r="P40" s="270" t="s">
        <v>758</v>
      </c>
      <c r="Q40" s="270" t="s">
        <v>748</v>
      </c>
      <c r="R40" s="270" t="s">
        <v>749</v>
      </c>
      <c r="S40" s="270" t="s">
        <v>748</v>
      </c>
      <c r="T40" s="270" t="s">
        <v>750</v>
      </c>
      <c r="U40" s="270">
        <v>10401</v>
      </c>
      <c r="V40" s="270" t="s">
        <v>748</v>
      </c>
      <c r="W40" s="270" t="s">
        <v>765</v>
      </c>
      <c r="X40" s="270" t="s">
        <v>741</v>
      </c>
      <c r="Y40" s="270" t="s">
        <v>156</v>
      </c>
      <c r="Z40" s="270" t="s">
        <v>751</v>
      </c>
      <c r="AA40" s="270" t="s">
        <v>862</v>
      </c>
      <c r="AB40" s="270" t="s">
        <v>863</v>
      </c>
      <c r="AC40" s="270" t="s">
        <v>863</v>
      </c>
      <c r="AD40" s="270" t="s">
        <v>752</v>
      </c>
      <c r="AE40" s="270" t="s">
        <v>864</v>
      </c>
      <c r="AF40" s="270" t="s">
        <v>865</v>
      </c>
      <c r="AG40" s="270">
        <v>24166163</v>
      </c>
      <c r="AH40" s="270">
        <v>24165424</v>
      </c>
      <c r="AI40" s="270" t="s">
        <v>867</v>
      </c>
      <c r="AJ40" s="273" t="s">
        <v>866</v>
      </c>
      <c r="AK40" s="270" t="s">
        <v>868</v>
      </c>
      <c r="AL40" s="270" t="s">
        <v>869</v>
      </c>
      <c r="AM40" s="270" t="s">
        <v>778</v>
      </c>
      <c r="AN40" s="270">
        <v>38</v>
      </c>
    </row>
    <row r="41" spans="4:40" x14ac:dyDescent="0.3">
      <c r="D41" s="271" t="s">
        <v>1437</v>
      </c>
      <c r="E41" s="272" t="s">
        <v>1284</v>
      </c>
      <c r="F41" s="270" t="s">
        <v>1285</v>
      </c>
      <c r="G41" s="270" t="s">
        <v>1286</v>
      </c>
      <c r="H41" s="270" t="s">
        <v>1287</v>
      </c>
      <c r="I41" s="270" t="s">
        <v>919</v>
      </c>
      <c r="J41" s="270" t="s">
        <v>974</v>
      </c>
      <c r="K41" s="270" t="s">
        <v>741</v>
      </c>
      <c r="L41" s="270" t="s">
        <v>781</v>
      </c>
      <c r="M41" s="270" t="s">
        <v>744</v>
      </c>
      <c r="N41" s="270" t="s">
        <v>745</v>
      </c>
      <c r="O41" s="270" t="s">
        <v>746</v>
      </c>
      <c r="P41" s="270" t="s">
        <v>1002</v>
      </c>
      <c r="Q41" s="270" t="s">
        <v>748</v>
      </c>
      <c r="R41" s="270" t="s">
        <v>749</v>
      </c>
      <c r="S41" s="270" t="s">
        <v>748</v>
      </c>
      <c r="T41" s="270" t="s">
        <v>750</v>
      </c>
      <c r="U41" s="270">
        <v>11901</v>
      </c>
      <c r="V41" s="270" t="s">
        <v>748</v>
      </c>
      <c r="W41" s="270" t="s">
        <v>975</v>
      </c>
      <c r="X41" s="270" t="s">
        <v>741</v>
      </c>
      <c r="Y41" s="270" t="s">
        <v>976</v>
      </c>
      <c r="Z41" s="270" t="s">
        <v>751</v>
      </c>
      <c r="AA41" s="270" t="s">
        <v>974</v>
      </c>
      <c r="AB41" s="270" t="s">
        <v>977</v>
      </c>
      <c r="AC41" s="270" t="s">
        <v>1138</v>
      </c>
      <c r="AD41" s="270" t="s">
        <v>978</v>
      </c>
      <c r="AE41" s="270" t="s">
        <v>1288</v>
      </c>
      <c r="AF41" s="270" t="s">
        <v>1289</v>
      </c>
      <c r="AG41" s="270">
        <v>27706669</v>
      </c>
      <c r="AH41" s="270">
        <v>27702555</v>
      </c>
      <c r="AI41" s="270" t="s">
        <v>1290</v>
      </c>
      <c r="AJ41" s="273" t="s">
        <v>1291</v>
      </c>
      <c r="AK41" s="270" t="s">
        <v>979</v>
      </c>
      <c r="AL41" s="270" t="s">
        <v>980</v>
      </c>
      <c r="AM41" s="270" t="s">
        <v>778</v>
      </c>
      <c r="AN41" s="270">
        <v>61</v>
      </c>
    </row>
    <row r="42" spans="4:40" x14ac:dyDescent="0.3">
      <c r="D42" s="271" t="s">
        <v>1414</v>
      </c>
      <c r="E42" s="272" t="s">
        <v>1007</v>
      </c>
      <c r="F42" s="270" t="s">
        <v>1008</v>
      </c>
      <c r="G42" s="270" t="s">
        <v>1009</v>
      </c>
      <c r="H42" s="270" t="s">
        <v>1010</v>
      </c>
      <c r="I42" s="270" t="s">
        <v>757</v>
      </c>
      <c r="J42" s="270" t="s">
        <v>847</v>
      </c>
      <c r="K42" s="270" t="s">
        <v>806</v>
      </c>
      <c r="L42" s="270" t="s">
        <v>806</v>
      </c>
      <c r="M42" s="270" t="s">
        <v>744</v>
      </c>
      <c r="N42" s="270" t="s">
        <v>745</v>
      </c>
      <c r="O42" s="270" t="s">
        <v>746</v>
      </c>
      <c r="P42" s="270" t="s">
        <v>1011</v>
      </c>
      <c r="Q42" s="270" t="s">
        <v>748</v>
      </c>
      <c r="R42" s="270" t="s">
        <v>749</v>
      </c>
      <c r="S42" s="270" t="s">
        <v>748</v>
      </c>
      <c r="T42" s="270" t="s">
        <v>750</v>
      </c>
      <c r="U42" s="270">
        <v>20501</v>
      </c>
      <c r="V42" s="270" t="s">
        <v>766</v>
      </c>
      <c r="W42" s="270" t="s">
        <v>797</v>
      </c>
      <c r="X42" s="270" t="s">
        <v>741</v>
      </c>
      <c r="Y42" s="270" t="s">
        <v>276</v>
      </c>
      <c r="Z42" s="270" t="s">
        <v>847</v>
      </c>
      <c r="AA42" s="270" t="s">
        <v>1012</v>
      </c>
      <c r="AB42" s="270" t="s">
        <v>1012</v>
      </c>
      <c r="AC42" s="270" t="s">
        <v>1012</v>
      </c>
      <c r="AD42" s="270" t="s">
        <v>752</v>
      </c>
      <c r="AE42" s="270" t="s">
        <v>1013</v>
      </c>
      <c r="AF42" s="270" t="s">
        <v>1014</v>
      </c>
      <c r="AG42" s="270">
        <v>24460559</v>
      </c>
      <c r="AH42" s="270">
        <v>24469001</v>
      </c>
      <c r="AI42" s="270" t="s">
        <v>1016</v>
      </c>
      <c r="AJ42" s="273" t="s">
        <v>1015</v>
      </c>
      <c r="AK42" s="270" t="s">
        <v>1017</v>
      </c>
      <c r="AL42" s="270" t="s">
        <v>1018</v>
      </c>
      <c r="AM42" s="270" t="s">
        <v>778</v>
      </c>
      <c r="AN42" s="270">
        <v>49</v>
      </c>
    </row>
    <row r="43" spans="4:40" x14ac:dyDescent="0.3">
      <c r="D43" s="271" t="s">
        <v>1416</v>
      </c>
      <c r="E43" s="272" t="s">
        <v>1031</v>
      </c>
      <c r="F43" s="270" t="s">
        <v>1032</v>
      </c>
      <c r="G43" s="270" t="s">
        <v>1033</v>
      </c>
      <c r="H43" s="270" t="s">
        <v>1034</v>
      </c>
      <c r="I43" s="270" t="s">
        <v>757</v>
      </c>
      <c r="J43" s="270" t="s">
        <v>847</v>
      </c>
      <c r="K43" s="270" t="s">
        <v>801</v>
      </c>
      <c r="L43" s="270" t="s">
        <v>806</v>
      </c>
      <c r="M43" s="270" t="s">
        <v>744</v>
      </c>
      <c r="N43" s="270" t="s">
        <v>745</v>
      </c>
      <c r="O43" s="270" t="s">
        <v>746</v>
      </c>
      <c r="P43" s="270" t="s">
        <v>1035</v>
      </c>
      <c r="Q43" s="270" t="s">
        <v>748</v>
      </c>
      <c r="R43" s="270" t="s">
        <v>749</v>
      </c>
      <c r="S43" s="270" t="s">
        <v>748</v>
      </c>
      <c r="T43" s="270" t="s">
        <v>750</v>
      </c>
      <c r="U43" s="270">
        <v>20801</v>
      </c>
      <c r="V43" s="270" t="s">
        <v>766</v>
      </c>
      <c r="W43" s="270" t="s">
        <v>806</v>
      </c>
      <c r="X43" s="270" t="s">
        <v>741</v>
      </c>
      <c r="Y43" s="270" t="s">
        <v>297</v>
      </c>
      <c r="Z43" s="270" t="s">
        <v>847</v>
      </c>
      <c r="AA43" s="270" t="s">
        <v>1036</v>
      </c>
      <c r="AB43" s="270" t="s">
        <v>952</v>
      </c>
      <c r="AC43" s="270" t="s">
        <v>952</v>
      </c>
      <c r="AD43" s="270" t="s">
        <v>752</v>
      </c>
      <c r="AE43" s="270" t="s">
        <v>1037</v>
      </c>
      <c r="AF43" s="270" t="s">
        <v>1038</v>
      </c>
      <c r="AG43" s="270">
        <v>24485027</v>
      </c>
      <c r="AH43" s="270">
        <v>24484500</v>
      </c>
      <c r="AI43" s="270" t="s">
        <v>1040</v>
      </c>
      <c r="AJ43" s="273" t="s">
        <v>1039</v>
      </c>
      <c r="AK43" s="270" t="s">
        <v>1041</v>
      </c>
      <c r="AL43" s="270" t="s">
        <v>1042</v>
      </c>
      <c r="AM43" s="270" t="s">
        <v>778</v>
      </c>
      <c r="AN43" s="270">
        <v>67</v>
      </c>
    </row>
    <row r="44" spans="4:40" x14ac:dyDescent="0.3">
      <c r="D44" s="271" t="s">
        <v>1412</v>
      </c>
      <c r="E44" s="272" t="s">
        <v>984</v>
      </c>
      <c r="F44" s="270" t="s">
        <v>985</v>
      </c>
      <c r="G44" s="270" t="s">
        <v>986</v>
      </c>
      <c r="H44" s="270" t="s">
        <v>987</v>
      </c>
      <c r="I44" s="270" t="s">
        <v>757</v>
      </c>
      <c r="J44" s="270" t="s">
        <v>847</v>
      </c>
      <c r="K44" s="270" t="s">
        <v>743</v>
      </c>
      <c r="L44" s="270" t="s">
        <v>806</v>
      </c>
      <c r="M44" s="270" t="s">
        <v>744</v>
      </c>
      <c r="N44" s="270" t="s">
        <v>745</v>
      </c>
      <c r="O44" s="270" t="s">
        <v>746</v>
      </c>
      <c r="P44" s="270" t="s">
        <v>747</v>
      </c>
      <c r="Q44" s="270" t="s">
        <v>748</v>
      </c>
      <c r="R44" s="270" t="s">
        <v>749</v>
      </c>
      <c r="S44" s="270" t="s">
        <v>748</v>
      </c>
      <c r="T44" s="270" t="s">
        <v>750</v>
      </c>
      <c r="U44" s="270">
        <v>20104</v>
      </c>
      <c r="V44" s="270" t="s">
        <v>766</v>
      </c>
      <c r="W44" s="270" t="s">
        <v>741</v>
      </c>
      <c r="X44" s="270" t="s">
        <v>765</v>
      </c>
      <c r="Y44" s="270" t="s">
        <v>242</v>
      </c>
      <c r="Z44" s="270" t="s">
        <v>847</v>
      </c>
      <c r="AA44" s="270" t="s">
        <v>847</v>
      </c>
      <c r="AB44" s="270" t="s">
        <v>853</v>
      </c>
      <c r="AC44" s="270" t="s">
        <v>988</v>
      </c>
      <c r="AD44" s="270" t="s">
        <v>752</v>
      </c>
      <c r="AE44" s="270" t="s">
        <v>989</v>
      </c>
      <c r="AF44" s="270" t="s">
        <v>990</v>
      </c>
      <c r="AG44" s="270">
        <v>24300272</v>
      </c>
      <c r="AH44" s="270">
        <v>24544012</v>
      </c>
      <c r="AI44" s="270" t="s">
        <v>991</v>
      </c>
      <c r="AJ44" s="273" t="s">
        <v>992</v>
      </c>
      <c r="AK44" s="270" t="s">
        <v>982</v>
      </c>
      <c r="AL44" s="270" t="s">
        <v>983</v>
      </c>
      <c r="AM44" s="270" t="s">
        <v>778</v>
      </c>
      <c r="AN44" s="270">
        <v>66</v>
      </c>
    </row>
    <row r="45" spans="4:40" x14ac:dyDescent="0.3">
      <c r="D45" s="271" t="s">
        <v>1415</v>
      </c>
      <c r="E45" s="272" t="s">
        <v>1019</v>
      </c>
      <c r="F45" s="270" t="s">
        <v>1020</v>
      </c>
      <c r="G45" s="270" t="s">
        <v>1021</v>
      </c>
      <c r="H45" s="277" t="s">
        <v>1022</v>
      </c>
      <c r="I45" s="270" t="s">
        <v>765</v>
      </c>
      <c r="J45" s="270" t="s">
        <v>1003</v>
      </c>
      <c r="K45" s="270" t="s">
        <v>781</v>
      </c>
      <c r="L45" s="270" t="s">
        <v>768</v>
      </c>
      <c r="M45" s="270" t="s">
        <v>744</v>
      </c>
      <c r="N45" s="270" t="s">
        <v>745</v>
      </c>
      <c r="O45" s="270" t="s">
        <v>746</v>
      </c>
      <c r="P45" s="270" t="s">
        <v>1023</v>
      </c>
      <c r="Q45" s="270" t="s">
        <v>748</v>
      </c>
      <c r="R45" s="270" t="s">
        <v>749</v>
      </c>
      <c r="S45" s="270" t="s">
        <v>748</v>
      </c>
      <c r="T45" s="270" t="s">
        <v>750</v>
      </c>
      <c r="U45" s="270">
        <v>20701</v>
      </c>
      <c r="V45" s="270" t="s">
        <v>766</v>
      </c>
      <c r="W45" s="270" t="s">
        <v>801</v>
      </c>
      <c r="X45" s="270" t="s">
        <v>741</v>
      </c>
      <c r="Y45" s="270" t="s">
        <v>291</v>
      </c>
      <c r="Z45" s="270" t="s">
        <v>847</v>
      </c>
      <c r="AA45" s="270" t="s">
        <v>1024</v>
      </c>
      <c r="AB45" s="270" t="s">
        <v>1024</v>
      </c>
      <c r="AC45" s="270" t="s">
        <v>1024</v>
      </c>
      <c r="AD45" s="270" t="s">
        <v>752</v>
      </c>
      <c r="AE45" s="270" t="s">
        <v>1025</v>
      </c>
      <c r="AF45" s="270" t="s">
        <v>1026</v>
      </c>
      <c r="AG45" s="270">
        <v>24520835</v>
      </c>
      <c r="AH45" s="270">
        <v>24539006</v>
      </c>
      <c r="AI45" s="270" t="s">
        <v>1028</v>
      </c>
      <c r="AJ45" s="273" t="s">
        <v>1027</v>
      </c>
      <c r="AK45" s="270" t="s">
        <v>1029</v>
      </c>
      <c r="AL45" s="270" t="s">
        <v>1030</v>
      </c>
      <c r="AM45" s="270" t="s">
        <v>778</v>
      </c>
      <c r="AN45" s="270">
        <v>100</v>
      </c>
    </row>
    <row r="46" spans="4:40" x14ac:dyDescent="0.3">
      <c r="D46" s="271" t="s">
        <v>1417</v>
      </c>
      <c r="E46" s="272" t="s">
        <v>1048</v>
      </c>
      <c r="F46" s="270" t="s">
        <v>1049</v>
      </c>
      <c r="G46" s="270" t="s">
        <v>1050</v>
      </c>
      <c r="H46" s="270" t="s">
        <v>1051</v>
      </c>
      <c r="I46" s="270" t="s">
        <v>825</v>
      </c>
      <c r="J46" s="270" t="s">
        <v>1043</v>
      </c>
      <c r="K46" s="270" t="s">
        <v>757</v>
      </c>
      <c r="L46" s="270" t="s">
        <v>784</v>
      </c>
      <c r="M46" s="270" t="s">
        <v>744</v>
      </c>
      <c r="N46" s="270" t="s">
        <v>745</v>
      </c>
      <c r="O46" s="270" t="s">
        <v>746</v>
      </c>
      <c r="P46" s="270" t="s">
        <v>779</v>
      </c>
      <c r="Q46" s="270" t="s">
        <v>748</v>
      </c>
      <c r="R46" s="270" t="s">
        <v>749</v>
      </c>
      <c r="S46" s="270" t="s">
        <v>748</v>
      </c>
      <c r="T46" s="270" t="s">
        <v>750</v>
      </c>
      <c r="U46" s="270">
        <v>21001</v>
      </c>
      <c r="V46" s="270" t="s">
        <v>766</v>
      </c>
      <c r="W46" s="270" t="s">
        <v>784</v>
      </c>
      <c r="X46" s="270" t="s">
        <v>741</v>
      </c>
      <c r="Y46" s="270" t="s">
        <v>303</v>
      </c>
      <c r="Z46" s="270" t="s">
        <v>847</v>
      </c>
      <c r="AA46" s="270" t="s">
        <v>1043</v>
      </c>
      <c r="AB46" s="270" t="s">
        <v>1044</v>
      </c>
      <c r="AC46" s="270" t="s">
        <v>1005</v>
      </c>
      <c r="AD46" s="270" t="s">
        <v>1045</v>
      </c>
      <c r="AE46" s="270" t="s">
        <v>1052</v>
      </c>
      <c r="AF46" s="270" t="s">
        <v>1053</v>
      </c>
      <c r="AG46" s="270">
        <v>24610332</v>
      </c>
      <c r="AH46" s="270" t="s">
        <v>753</v>
      </c>
      <c r="AI46" s="270" t="s">
        <v>1055</v>
      </c>
      <c r="AJ46" s="273" t="s">
        <v>1054</v>
      </c>
      <c r="AK46" s="270" t="s">
        <v>1046</v>
      </c>
      <c r="AL46" s="270" t="s">
        <v>1047</v>
      </c>
      <c r="AM46" s="270" t="s">
        <v>778</v>
      </c>
      <c r="AN46" s="270">
        <v>45</v>
      </c>
    </row>
    <row r="47" spans="4:40" x14ac:dyDescent="0.3">
      <c r="D47" s="271" t="s">
        <v>1403</v>
      </c>
      <c r="E47" s="272" t="s">
        <v>870</v>
      </c>
      <c r="F47" s="270" t="s">
        <v>871</v>
      </c>
      <c r="G47" s="270" t="s">
        <v>872</v>
      </c>
      <c r="H47" s="270" t="s">
        <v>873</v>
      </c>
      <c r="I47" s="270" t="s">
        <v>874</v>
      </c>
      <c r="J47" s="270" t="s">
        <v>875</v>
      </c>
      <c r="K47" s="270" t="s">
        <v>741</v>
      </c>
      <c r="L47" s="270" t="s">
        <v>801</v>
      </c>
      <c r="M47" s="270" t="s">
        <v>744</v>
      </c>
      <c r="N47" s="270" t="s">
        <v>745</v>
      </c>
      <c r="O47" s="270" t="s">
        <v>746</v>
      </c>
      <c r="P47" s="270" t="s">
        <v>747</v>
      </c>
      <c r="Q47" s="270" t="s">
        <v>748</v>
      </c>
      <c r="R47" s="270" t="s">
        <v>749</v>
      </c>
      <c r="S47" s="270" t="s">
        <v>748</v>
      </c>
      <c r="T47" s="270" t="s">
        <v>750</v>
      </c>
      <c r="U47" s="270">
        <v>10501</v>
      </c>
      <c r="V47" s="270" t="s">
        <v>748</v>
      </c>
      <c r="W47" s="270" t="s">
        <v>797</v>
      </c>
      <c r="X47" s="270" t="s">
        <v>741</v>
      </c>
      <c r="Y47" s="270" t="s">
        <v>164</v>
      </c>
      <c r="Z47" s="270" t="s">
        <v>751</v>
      </c>
      <c r="AA47" s="270" t="s">
        <v>876</v>
      </c>
      <c r="AB47" s="270" t="s">
        <v>877</v>
      </c>
      <c r="AC47" s="270" t="s">
        <v>878</v>
      </c>
      <c r="AD47" s="270" t="s">
        <v>752</v>
      </c>
      <c r="AE47" s="270" t="s">
        <v>879</v>
      </c>
      <c r="AF47" s="270" t="s">
        <v>880</v>
      </c>
      <c r="AG47" s="270">
        <v>25466012</v>
      </c>
      <c r="AH47" s="270">
        <v>25469038</v>
      </c>
      <c r="AI47" s="270" t="s">
        <v>881</v>
      </c>
      <c r="AJ47" s="273" t="s">
        <v>882</v>
      </c>
      <c r="AK47" s="270" t="s">
        <v>883</v>
      </c>
      <c r="AL47" s="270" t="s">
        <v>884</v>
      </c>
      <c r="AM47" s="270" t="s">
        <v>778</v>
      </c>
      <c r="AN47" s="270">
        <v>36</v>
      </c>
    </row>
    <row r="48" spans="4:40" x14ac:dyDescent="0.3">
      <c r="D48" s="271" t="s">
        <v>1428</v>
      </c>
      <c r="E48" s="272" t="s">
        <v>1205</v>
      </c>
      <c r="F48" s="270" t="s">
        <v>1206</v>
      </c>
      <c r="G48" s="270" t="s">
        <v>1207</v>
      </c>
      <c r="H48" s="270" t="s">
        <v>1208</v>
      </c>
      <c r="I48" s="270" t="s">
        <v>797</v>
      </c>
      <c r="J48" s="270" t="s">
        <v>926</v>
      </c>
      <c r="K48" s="270" t="s">
        <v>765</v>
      </c>
      <c r="L48" s="270" t="s">
        <v>855</v>
      </c>
      <c r="M48" s="270" t="s">
        <v>744</v>
      </c>
      <c r="N48" s="270" t="s">
        <v>745</v>
      </c>
      <c r="O48" s="270" t="s">
        <v>746</v>
      </c>
      <c r="P48" s="270" t="s">
        <v>800</v>
      </c>
      <c r="Q48" s="270" t="s">
        <v>748</v>
      </c>
      <c r="R48" s="270" t="s">
        <v>749</v>
      </c>
      <c r="S48" s="270" t="s">
        <v>748</v>
      </c>
      <c r="T48" s="270" t="s">
        <v>750</v>
      </c>
      <c r="U48" s="270">
        <v>30702</v>
      </c>
      <c r="V48" s="270" t="s">
        <v>782</v>
      </c>
      <c r="W48" s="270" t="s">
        <v>801</v>
      </c>
      <c r="X48" s="270" t="s">
        <v>743</v>
      </c>
      <c r="Y48" s="270" t="s">
        <v>379</v>
      </c>
      <c r="Z48" s="270" t="s">
        <v>926</v>
      </c>
      <c r="AA48" s="270" t="s">
        <v>1081</v>
      </c>
      <c r="AB48" s="270" t="s">
        <v>1209</v>
      </c>
      <c r="AC48" s="270" t="s">
        <v>1209</v>
      </c>
      <c r="AD48" s="270" t="s">
        <v>752</v>
      </c>
      <c r="AE48" s="270" t="s">
        <v>1210</v>
      </c>
      <c r="AF48" s="270" t="s">
        <v>1211</v>
      </c>
      <c r="AG48" s="270">
        <v>25366509</v>
      </c>
      <c r="AH48" s="270">
        <v>25366509</v>
      </c>
      <c r="AI48" s="270" t="s">
        <v>1213</v>
      </c>
      <c r="AJ48" s="273" t="s">
        <v>1212</v>
      </c>
      <c r="AK48" s="270" t="s">
        <v>1079</v>
      </c>
      <c r="AL48" s="270" t="s">
        <v>1080</v>
      </c>
      <c r="AM48" s="270" t="s">
        <v>778</v>
      </c>
      <c r="AN48" s="270">
        <v>20</v>
      </c>
    </row>
    <row r="49" spans="4:40" x14ac:dyDescent="0.3">
      <c r="D49" s="271" t="s">
        <v>1427</v>
      </c>
      <c r="E49" s="272" t="s">
        <v>1196</v>
      </c>
      <c r="F49" s="270" t="s">
        <v>1197</v>
      </c>
      <c r="G49" s="270" t="s">
        <v>1198</v>
      </c>
      <c r="H49" s="270" t="s">
        <v>1199</v>
      </c>
      <c r="I49" s="270" t="s">
        <v>797</v>
      </c>
      <c r="J49" s="270" t="s">
        <v>926</v>
      </c>
      <c r="K49" s="270" t="s">
        <v>743</v>
      </c>
      <c r="L49" s="270" t="s">
        <v>855</v>
      </c>
      <c r="M49" s="270" t="s">
        <v>744</v>
      </c>
      <c r="N49" s="270" t="s">
        <v>745</v>
      </c>
      <c r="O49" s="270" t="s">
        <v>746</v>
      </c>
      <c r="Q49" s="270" t="s">
        <v>782</v>
      </c>
      <c r="R49" s="270" t="s">
        <v>783</v>
      </c>
      <c r="S49" s="270" t="s">
        <v>748</v>
      </c>
      <c r="T49" s="270" t="s">
        <v>750</v>
      </c>
      <c r="U49" s="270">
        <v>30104</v>
      </c>
      <c r="V49" s="270" t="s">
        <v>782</v>
      </c>
      <c r="W49" s="270" t="s">
        <v>741</v>
      </c>
      <c r="X49" s="270" t="s">
        <v>765</v>
      </c>
      <c r="Y49" s="270" t="s">
        <v>344</v>
      </c>
      <c r="Z49" s="270" t="s">
        <v>926</v>
      </c>
      <c r="AA49" s="270" t="s">
        <v>926</v>
      </c>
      <c r="AB49" s="270" t="s">
        <v>1061</v>
      </c>
      <c r="AC49" s="270" t="s">
        <v>1200</v>
      </c>
      <c r="AD49" s="270" t="s">
        <v>752</v>
      </c>
      <c r="AE49" s="270" t="s">
        <v>1201</v>
      </c>
      <c r="AF49" s="270" t="s">
        <v>1202</v>
      </c>
      <c r="AG49" s="270">
        <v>25372425</v>
      </c>
      <c r="AH49" s="270">
        <v>25372425</v>
      </c>
      <c r="AI49" s="270" t="s">
        <v>1204</v>
      </c>
      <c r="AJ49" s="273" t="s">
        <v>1203</v>
      </c>
      <c r="AK49" s="270" t="s">
        <v>1059</v>
      </c>
      <c r="AL49" s="270" t="s">
        <v>1060</v>
      </c>
      <c r="AM49" s="270" t="s">
        <v>778</v>
      </c>
      <c r="AN49" s="270">
        <v>38</v>
      </c>
    </row>
    <row r="50" spans="4:40" x14ac:dyDescent="0.3">
      <c r="D50" s="271" t="s">
        <v>1418</v>
      </c>
      <c r="E50" s="272" t="s">
        <v>1068</v>
      </c>
      <c r="F50" s="270" t="s">
        <v>1069</v>
      </c>
      <c r="G50" s="270" t="s">
        <v>1070</v>
      </c>
      <c r="H50" s="270" t="s">
        <v>1071</v>
      </c>
      <c r="I50" s="270" t="s">
        <v>781</v>
      </c>
      <c r="J50" s="270" t="s">
        <v>1067</v>
      </c>
      <c r="K50" s="270" t="s">
        <v>743</v>
      </c>
      <c r="L50" s="270" t="s">
        <v>905</v>
      </c>
      <c r="M50" s="270" t="s">
        <v>744</v>
      </c>
      <c r="N50" s="270" t="s">
        <v>745</v>
      </c>
      <c r="O50" s="270" t="s">
        <v>746</v>
      </c>
      <c r="P50" s="270" t="s">
        <v>758</v>
      </c>
      <c r="Q50" s="270" t="s">
        <v>748</v>
      </c>
      <c r="R50" s="270" t="s">
        <v>749</v>
      </c>
      <c r="S50" s="270" t="s">
        <v>748</v>
      </c>
      <c r="T50" s="270" t="s">
        <v>750</v>
      </c>
      <c r="U50" s="270">
        <v>30501</v>
      </c>
      <c r="V50" s="270" t="s">
        <v>782</v>
      </c>
      <c r="W50" s="270" t="s">
        <v>797</v>
      </c>
      <c r="X50" s="270" t="s">
        <v>741</v>
      </c>
      <c r="Y50" s="270" t="s">
        <v>364</v>
      </c>
      <c r="Z50" s="270" t="s">
        <v>926</v>
      </c>
      <c r="AA50" s="270" t="s">
        <v>1067</v>
      </c>
      <c r="AB50" s="270" t="s">
        <v>1067</v>
      </c>
      <c r="AC50" s="270" t="s">
        <v>1072</v>
      </c>
      <c r="AD50" s="270" t="s">
        <v>752</v>
      </c>
      <c r="AE50" s="270" t="s">
        <v>1073</v>
      </c>
      <c r="AF50" s="270" t="s">
        <v>1074</v>
      </c>
      <c r="AG50" s="270">
        <v>25560025</v>
      </c>
      <c r="AH50" s="270">
        <v>25560207</v>
      </c>
      <c r="AI50" s="270" t="s">
        <v>1075</v>
      </c>
      <c r="AJ50" s="273" t="s">
        <v>1076</v>
      </c>
      <c r="AK50" s="270" t="s">
        <v>1077</v>
      </c>
      <c r="AL50" s="270" t="s">
        <v>1078</v>
      </c>
      <c r="AM50" s="270" t="s">
        <v>778</v>
      </c>
      <c r="AN50" s="270">
        <v>48</v>
      </c>
    </row>
    <row r="51" spans="4:40" x14ac:dyDescent="0.3">
      <c r="D51" s="271" t="s">
        <v>1419</v>
      </c>
      <c r="E51" s="272" t="s">
        <v>1083</v>
      </c>
      <c r="F51" s="270" t="s">
        <v>1084</v>
      </c>
      <c r="G51" s="270" t="s">
        <v>1085</v>
      </c>
      <c r="H51" s="270" t="s">
        <v>1086</v>
      </c>
      <c r="I51" s="270" t="s">
        <v>801</v>
      </c>
      <c r="J51" s="270" t="s">
        <v>910</v>
      </c>
      <c r="K51" s="270" t="s">
        <v>797</v>
      </c>
      <c r="L51" s="270" t="s">
        <v>919</v>
      </c>
      <c r="M51" s="270" t="s">
        <v>744</v>
      </c>
      <c r="N51" s="270" t="s">
        <v>745</v>
      </c>
      <c r="O51" s="270" t="s">
        <v>746</v>
      </c>
      <c r="Q51" s="270" t="s">
        <v>782</v>
      </c>
      <c r="R51" s="270" t="s">
        <v>783</v>
      </c>
      <c r="S51" s="270" t="s">
        <v>748</v>
      </c>
      <c r="T51" s="270" t="s">
        <v>750</v>
      </c>
      <c r="U51" s="270">
        <v>40302</v>
      </c>
      <c r="V51" s="270" t="s">
        <v>744</v>
      </c>
      <c r="W51" s="270" t="s">
        <v>757</v>
      </c>
      <c r="X51" s="270" t="s">
        <v>743</v>
      </c>
      <c r="Y51" s="270" t="s">
        <v>398</v>
      </c>
      <c r="Z51" s="270" t="s">
        <v>910</v>
      </c>
      <c r="AA51" s="270" t="s">
        <v>911</v>
      </c>
      <c r="AB51" s="270" t="s">
        <v>921</v>
      </c>
      <c r="AC51" s="270" t="s">
        <v>1087</v>
      </c>
      <c r="AD51" s="270" t="s">
        <v>752</v>
      </c>
      <c r="AE51" s="270" t="s">
        <v>1088</v>
      </c>
      <c r="AF51" s="270" t="s">
        <v>1089</v>
      </c>
      <c r="AG51" s="270">
        <v>22440749</v>
      </c>
      <c r="AH51" s="270">
        <v>22444935</v>
      </c>
      <c r="AI51" s="270" t="s">
        <v>1090</v>
      </c>
      <c r="AJ51" s="273" t="s">
        <v>1091</v>
      </c>
      <c r="AK51" s="270" t="s">
        <v>961</v>
      </c>
      <c r="AL51" s="270" t="s">
        <v>962</v>
      </c>
      <c r="AM51" s="270" t="s">
        <v>778</v>
      </c>
      <c r="AN51" s="270">
        <v>25</v>
      </c>
    </row>
    <row r="52" spans="4:40" x14ac:dyDescent="0.3">
      <c r="D52" s="271" t="s">
        <v>1423</v>
      </c>
      <c r="E52" s="272" t="s">
        <v>1155</v>
      </c>
      <c r="F52" s="270" t="s">
        <v>1156</v>
      </c>
      <c r="G52" s="270" t="s">
        <v>1157</v>
      </c>
      <c r="H52" s="270" t="s">
        <v>1158</v>
      </c>
      <c r="I52" s="270" t="s">
        <v>801</v>
      </c>
      <c r="J52" s="270" t="s">
        <v>910</v>
      </c>
      <c r="K52" s="270" t="s">
        <v>797</v>
      </c>
      <c r="L52" s="270" t="s">
        <v>919</v>
      </c>
      <c r="M52" s="270" t="s">
        <v>744</v>
      </c>
      <c r="N52" s="270" t="s">
        <v>745</v>
      </c>
      <c r="O52" s="270" t="s">
        <v>746</v>
      </c>
      <c r="P52" s="270" t="s">
        <v>1002</v>
      </c>
      <c r="Q52" s="270" t="s">
        <v>748</v>
      </c>
      <c r="R52" s="270" t="s">
        <v>749</v>
      </c>
      <c r="S52" s="270" t="s">
        <v>748</v>
      </c>
      <c r="T52" s="270" t="s">
        <v>750</v>
      </c>
      <c r="U52" s="270">
        <v>40302</v>
      </c>
      <c r="V52" s="270" t="s">
        <v>744</v>
      </c>
      <c r="W52" s="270" t="s">
        <v>757</v>
      </c>
      <c r="X52" s="270" t="s">
        <v>743</v>
      </c>
      <c r="Y52" s="270" t="s">
        <v>398</v>
      </c>
      <c r="Z52" s="270" t="s">
        <v>910</v>
      </c>
      <c r="AA52" s="270" t="s">
        <v>911</v>
      </c>
      <c r="AB52" s="270" t="s">
        <v>921</v>
      </c>
      <c r="AC52" s="270" t="s">
        <v>911</v>
      </c>
      <c r="AD52" s="270" t="s">
        <v>752</v>
      </c>
      <c r="AE52" s="270" t="s">
        <v>1159</v>
      </c>
      <c r="AF52" s="270" t="s">
        <v>1160</v>
      </c>
      <c r="AG52" s="270">
        <v>22449549</v>
      </c>
      <c r="AH52" s="270" t="s">
        <v>753</v>
      </c>
      <c r="AI52" s="270" t="s">
        <v>1161</v>
      </c>
      <c r="AJ52" s="273" t="s">
        <v>1162</v>
      </c>
      <c r="AK52" s="270" t="s">
        <v>1163</v>
      </c>
      <c r="AL52" s="270" t="s">
        <v>1164</v>
      </c>
      <c r="AM52" s="270" t="s">
        <v>778</v>
      </c>
      <c r="AN52" s="270">
        <v>61</v>
      </c>
    </row>
    <row r="53" spans="4:40" x14ac:dyDescent="0.3">
      <c r="D53" s="271" t="s">
        <v>1420</v>
      </c>
      <c r="E53" s="272" t="s">
        <v>1104</v>
      </c>
      <c r="F53" s="270" t="s">
        <v>1105</v>
      </c>
      <c r="G53" s="270" t="s">
        <v>1106</v>
      </c>
      <c r="H53" s="270" t="s">
        <v>1107</v>
      </c>
      <c r="I53" s="270" t="s">
        <v>806</v>
      </c>
      <c r="J53" s="270" t="s">
        <v>1095</v>
      </c>
      <c r="K53" s="270" t="s">
        <v>757</v>
      </c>
      <c r="L53" s="270" t="s">
        <v>971</v>
      </c>
      <c r="M53" s="270" t="s">
        <v>744</v>
      </c>
      <c r="N53" s="270" t="s">
        <v>745</v>
      </c>
      <c r="O53" s="270" t="s">
        <v>746</v>
      </c>
      <c r="P53" s="270" t="s">
        <v>758</v>
      </c>
      <c r="Q53" s="270" t="s">
        <v>748</v>
      </c>
      <c r="R53" s="270" t="s">
        <v>749</v>
      </c>
      <c r="S53" s="270" t="s">
        <v>766</v>
      </c>
      <c r="T53" s="270" t="s">
        <v>857</v>
      </c>
      <c r="U53" s="270">
        <v>50401</v>
      </c>
      <c r="V53" s="270" t="s">
        <v>1096</v>
      </c>
      <c r="W53" s="270" t="s">
        <v>765</v>
      </c>
      <c r="X53" s="270" t="s">
        <v>741</v>
      </c>
      <c r="Y53" s="270" t="s">
        <v>448</v>
      </c>
      <c r="Z53" s="270" t="s">
        <v>1097</v>
      </c>
      <c r="AA53" s="270" t="s">
        <v>1108</v>
      </c>
      <c r="AB53" s="270" t="s">
        <v>1108</v>
      </c>
      <c r="AC53" s="270" t="s">
        <v>1108</v>
      </c>
      <c r="AD53" s="270" t="s">
        <v>1098</v>
      </c>
      <c r="AE53" s="270" t="s">
        <v>1109</v>
      </c>
      <c r="AF53" s="270" t="s">
        <v>1110</v>
      </c>
      <c r="AG53" s="270">
        <v>26711116</v>
      </c>
      <c r="AH53" s="270" t="s">
        <v>753</v>
      </c>
      <c r="AI53" s="270" t="s">
        <v>1111</v>
      </c>
      <c r="AJ53" s="273" t="s">
        <v>1112</v>
      </c>
      <c r="AK53" s="270" t="s">
        <v>1113</v>
      </c>
      <c r="AL53" s="270" t="s">
        <v>1114</v>
      </c>
      <c r="AM53" s="270" t="s">
        <v>778</v>
      </c>
      <c r="AN53" s="270">
        <v>40</v>
      </c>
    </row>
    <row r="54" spans="4:40" x14ac:dyDescent="0.3">
      <c r="D54" s="271" t="s">
        <v>1421</v>
      </c>
      <c r="E54" s="272" t="s">
        <v>1124</v>
      </c>
      <c r="F54" s="270" t="s">
        <v>1125</v>
      </c>
      <c r="G54" s="270" t="s">
        <v>1126</v>
      </c>
      <c r="H54" s="270" t="s">
        <v>1127</v>
      </c>
      <c r="I54" s="270" t="s">
        <v>855</v>
      </c>
      <c r="J54" s="270" t="s">
        <v>1064</v>
      </c>
      <c r="K54" s="270" t="s">
        <v>765</v>
      </c>
      <c r="L54" s="270" t="s">
        <v>854</v>
      </c>
      <c r="M54" s="270" t="s">
        <v>744</v>
      </c>
      <c r="N54" s="270" t="s">
        <v>745</v>
      </c>
      <c r="O54" s="270" t="s">
        <v>746</v>
      </c>
      <c r="P54" s="270" t="s">
        <v>747</v>
      </c>
      <c r="Q54" s="270" t="s">
        <v>748</v>
      </c>
      <c r="R54" s="270" t="s">
        <v>749</v>
      </c>
      <c r="S54" s="270" t="s">
        <v>748</v>
      </c>
      <c r="T54" s="270" t="s">
        <v>750</v>
      </c>
      <c r="U54" s="270">
        <v>60401</v>
      </c>
      <c r="V54" s="270" t="s">
        <v>1063</v>
      </c>
      <c r="W54" s="270" t="s">
        <v>765</v>
      </c>
      <c r="X54" s="270" t="s">
        <v>741</v>
      </c>
      <c r="Y54" s="270" t="s">
        <v>512</v>
      </c>
      <c r="Z54" s="270" t="s">
        <v>1064</v>
      </c>
      <c r="AA54" s="270" t="s">
        <v>1128</v>
      </c>
      <c r="AB54" s="270" t="s">
        <v>1129</v>
      </c>
      <c r="AC54" s="270" t="s">
        <v>1129</v>
      </c>
      <c r="AD54" s="270" t="s">
        <v>1006</v>
      </c>
      <c r="AE54" s="270" t="s">
        <v>1130</v>
      </c>
      <c r="AF54" s="270" t="s">
        <v>1131</v>
      </c>
      <c r="AG54" s="270">
        <v>26397360</v>
      </c>
      <c r="AH54" s="270">
        <v>26399069</v>
      </c>
      <c r="AI54" s="270" t="s">
        <v>1133</v>
      </c>
      <c r="AJ54" s="273" t="s">
        <v>1132</v>
      </c>
      <c r="AK54" s="270" t="s">
        <v>1134</v>
      </c>
      <c r="AL54" s="270" t="s">
        <v>1135</v>
      </c>
      <c r="AM54" s="270" t="s">
        <v>778</v>
      </c>
      <c r="AN54" s="270">
        <v>20</v>
      </c>
    </row>
    <row r="55" spans="4:40" x14ac:dyDescent="0.3">
      <c r="D55" s="271" t="s">
        <v>1432</v>
      </c>
      <c r="E55" s="272" t="s">
        <v>1235</v>
      </c>
      <c r="F55" s="270" t="s">
        <v>1236</v>
      </c>
      <c r="G55" s="270" t="s">
        <v>1237</v>
      </c>
      <c r="H55" s="270" t="s">
        <v>1238</v>
      </c>
      <c r="I55" s="270" t="s">
        <v>981</v>
      </c>
      <c r="J55" s="270" t="s">
        <v>1062</v>
      </c>
      <c r="K55" s="270" t="s">
        <v>781</v>
      </c>
      <c r="L55" s="270" t="s">
        <v>874</v>
      </c>
      <c r="M55" s="270" t="s">
        <v>744</v>
      </c>
      <c r="N55" s="270" t="s">
        <v>745</v>
      </c>
      <c r="O55" s="270" t="s">
        <v>746</v>
      </c>
      <c r="P55" s="270" t="s">
        <v>835</v>
      </c>
      <c r="Q55" s="270" t="s">
        <v>748</v>
      </c>
      <c r="R55" s="270" t="s">
        <v>749</v>
      </c>
      <c r="S55" s="270" t="s">
        <v>748</v>
      </c>
      <c r="T55" s="270" t="s">
        <v>750</v>
      </c>
      <c r="U55" s="270">
        <v>60501</v>
      </c>
      <c r="V55" s="270" t="s">
        <v>1063</v>
      </c>
      <c r="W55" s="270" t="s">
        <v>797</v>
      </c>
      <c r="X55" s="270" t="s">
        <v>741</v>
      </c>
      <c r="Y55" s="270" t="s">
        <v>514</v>
      </c>
      <c r="Z55" s="270" t="s">
        <v>1064</v>
      </c>
      <c r="AA55" s="270" t="s">
        <v>1137</v>
      </c>
      <c r="AB55" s="270" t="s">
        <v>1239</v>
      </c>
      <c r="AC55" s="270" t="s">
        <v>1240</v>
      </c>
      <c r="AD55" s="270" t="s">
        <v>978</v>
      </c>
      <c r="AE55" s="270" t="s">
        <v>1241</v>
      </c>
      <c r="AF55" s="270" t="s">
        <v>1242</v>
      </c>
      <c r="AG55" s="270">
        <v>27864373</v>
      </c>
      <c r="AH55" s="270" t="s">
        <v>753</v>
      </c>
      <c r="AI55" s="270" t="s">
        <v>1244</v>
      </c>
      <c r="AJ55" s="273" t="s">
        <v>1243</v>
      </c>
      <c r="AK55" s="270" t="s">
        <v>1245</v>
      </c>
      <c r="AL55" s="270" t="s">
        <v>1246</v>
      </c>
      <c r="AM55" s="270" t="s">
        <v>778</v>
      </c>
      <c r="AN55" s="270">
        <v>23</v>
      </c>
    </row>
    <row r="56" spans="4:40" x14ac:dyDescent="0.3">
      <c r="D56" s="271" t="s">
        <v>1422</v>
      </c>
      <c r="E56" s="272" t="s">
        <v>1142</v>
      </c>
      <c r="F56" s="270" t="s">
        <v>1143</v>
      </c>
      <c r="G56" s="270" t="s">
        <v>1144</v>
      </c>
      <c r="H56" s="270" t="s">
        <v>1145</v>
      </c>
      <c r="I56" s="270" t="s">
        <v>971</v>
      </c>
      <c r="J56" s="270" t="s">
        <v>1139</v>
      </c>
      <c r="K56" s="270" t="s">
        <v>743</v>
      </c>
      <c r="L56" s="270" t="s">
        <v>755</v>
      </c>
      <c r="M56" s="270" t="s">
        <v>744</v>
      </c>
      <c r="N56" s="270" t="s">
        <v>745</v>
      </c>
      <c r="O56" s="270" t="s">
        <v>746</v>
      </c>
      <c r="P56" s="270" t="s">
        <v>1011</v>
      </c>
      <c r="Q56" s="270" t="s">
        <v>748</v>
      </c>
      <c r="R56" s="270" t="s">
        <v>749</v>
      </c>
      <c r="S56" s="270" t="s">
        <v>748</v>
      </c>
      <c r="T56" s="270" t="s">
        <v>750</v>
      </c>
      <c r="U56" s="270">
        <v>70101</v>
      </c>
      <c r="V56" s="270" t="s">
        <v>1140</v>
      </c>
      <c r="W56" s="270" t="s">
        <v>741</v>
      </c>
      <c r="X56" s="270" t="s">
        <v>741</v>
      </c>
      <c r="Y56" s="270" t="s">
        <v>534</v>
      </c>
      <c r="Z56" s="270" t="s">
        <v>1139</v>
      </c>
      <c r="AA56" s="270" t="s">
        <v>1139</v>
      </c>
      <c r="AB56" s="270" t="s">
        <v>1139</v>
      </c>
      <c r="AC56" s="270" t="s">
        <v>1136</v>
      </c>
      <c r="AD56" s="270" t="s">
        <v>1141</v>
      </c>
      <c r="AE56" s="270" t="s">
        <v>1146</v>
      </c>
      <c r="AF56" s="270" t="s">
        <v>1147</v>
      </c>
      <c r="AG56" s="270">
        <v>27580980</v>
      </c>
      <c r="AH56" s="270">
        <v>27580980</v>
      </c>
      <c r="AI56" s="270" t="s">
        <v>1149</v>
      </c>
      <c r="AJ56" s="273" t="s">
        <v>1148</v>
      </c>
      <c r="AK56" s="270" t="s">
        <v>1150</v>
      </c>
      <c r="AL56" s="270" t="s">
        <v>1151</v>
      </c>
      <c r="AM56" s="270" t="s">
        <v>778</v>
      </c>
      <c r="AN56" s="270">
        <v>36</v>
      </c>
    </row>
    <row r="57" spans="4:40" x14ac:dyDescent="0.3">
      <c r="D57" s="271" t="s">
        <v>1426</v>
      </c>
      <c r="E57" s="272" t="s">
        <v>1183</v>
      </c>
      <c r="F57" s="270" t="s">
        <v>1184</v>
      </c>
      <c r="G57" s="270" t="s">
        <v>1185</v>
      </c>
      <c r="H57" s="270" t="s">
        <v>1186</v>
      </c>
      <c r="I57" s="270" t="s">
        <v>973</v>
      </c>
      <c r="J57" s="270" t="s">
        <v>1152</v>
      </c>
      <c r="K57" s="270" t="s">
        <v>757</v>
      </c>
      <c r="L57" s="270" t="s">
        <v>1117</v>
      </c>
      <c r="M57" s="270" t="s">
        <v>744</v>
      </c>
      <c r="N57" s="270" t="s">
        <v>745</v>
      </c>
      <c r="O57" s="270" t="s">
        <v>746</v>
      </c>
      <c r="P57" s="270" t="s">
        <v>747</v>
      </c>
      <c r="Q57" s="270" t="s">
        <v>748</v>
      </c>
      <c r="R57" s="270" t="s">
        <v>749</v>
      </c>
      <c r="S57" s="270" t="s">
        <v>748</v>
      </c>
      <c r="T57" s="270" t="s">
        <v>750</v>
      </c>
      <c r="U57" s="270">
        <v>70205</v>
      </c>
      <c r="V57" s="270" t="s">
        <v>1140</v>
      </c>
      <c r="W57" s="270" t="s">
        <v>743</v>
      </c>
      <c r="X57" s="270" t="s">
        <v>797</v>
      </c>
      <c r="Y57" s="270" t="s">
        <v>541</v>
      </c>
      <c r="Z57" s="270" t="s">
        <v>1139</v>
      </c>
      <c r="AA57" s="270" t="s">
        <v>1153</v>
      </c>
      <c r="AB57" s="270" t="s">
        <v>1187</v>
      </c>
      <c r="AC57" s="270" t="s">
        <v>1188</v>
      </c>
      <c r="AD57" s="270" t="s">
        <v>1141</v>
      </c>
      <c r="AE57" s="270" t="s">
        <v>1189</v>
      </c>
      <c r="AF57" s="270" t="s">
        <v>1190</v>
      </c>
      <c r="AG57" s="270">
        <v>27677180</v>
      </c>
      <c r="AH57" s="270">
        <v>27678362</v>
      </c>
      <c r="AI57" s="270" t="s">
        <v>1191</v>
      </c>
      <c r="AJ57" s="273" t="s">
        <v>1192</v>
      </c>
      <c r="AK57" s="270" t="s">
        <v>1193</v>
      </c>
      <c r="AL57" s="270" t="s">
        <v>1194</v>
      </c>
      <c r="AM57" s="270" t="s">
        <v>778</v>
      </c>
      <c r="AN57" s="270">
        <v>40</v>
      </c>
    </row>
    <row r="58" spans="4:40" x14ac:dyDescent="0.3">
      <c r="D58" s="271" t="s">
        <v>1436</v>
      </c>
      <c r="E58" s="272" t="s">
        <v>1274</v>
      </c>
      <c r="F58" s="278" t="s">
        <v>1275</v>
      </c>
      <c r="G58" s="270" t="s">
        <v>1276</v>
      </c>
      <c r="H58" s="270" t="s">
        <v>1277</v>
      </c>
      <c r="I58" s="270" t="s">
        <v>784</v>
      </c>
      <c r="J58" s="270" t="s">
        <v>1101</v>
      </c>
      <c r="K58" s="270" t="s">
        <v>757</v>
      </c>
      <c r="L58" s="270" t="s">
        <v>825</v>
      </c>
      <c r="M58" s="270" t="s">
        <v>744</v>
      </c>
      <c r="N58" s="270" t="s">
        <v>745</v>
      </c>
      <c r="O58" s="270" t="s">
        <v>746</v>
      </c>
      <c r="P58" s="270" t="s">
        <v>835</v>
      </c>
      <c r="Q58" s="270" t="s">
        <v>748</v>
      </c>
      <c r="R58" s="270" t="s">
        <v>749</v>
      </c>
      <c r="S58" s="270" t="s">
        <v>766</v>
      </c>
      <c r="T58" s="270" t="s">
        <v>857</v>
      </c>
      <c r="U58" s="270">
        <v>50309</v>
      </c>
      <c r="V58" s="270" t="s">
        <v>1096</v>
      </c>
      <c r="W58" s="270" t="s">
        <v>757</v>
      </c>
      <c r="X58" s="270" t="s">
        <v>768</v>
      </c>
      <c r="Y58" s="270" t="s">
        <v>447</v>
      </c>
      <c r="Z58" s="270" t="s">
        <v>1097</v>
      </c>
      <c r="AA58" s="270" t="s">
        <v>1101</v>
      </c>
      <c r="AB58" s="270" t="s">
        <v>1278</v>
      </c>
      <c r="AC58" s="270" t="s">
        <v>1279</v>
      </c>
      <c r="AD58" s="270" t="s">
        <v>1098</v>
      </c>
      <c r="AE58" s="270" t="s">
        <v>1280</v>
      </c>
      <c r="AF58" s="270" t="s">
        <v>1281</v>
      </c>
      <c r="AG58" s="270">
        <v>26530716</v>
      </c>
      <c r="AH58" s="270">
        <v>26530716</v>
      </c>
      <c r="AI58" s="270" t="s">
        <v>1283</v>
      </c>
      <c r="AJ58" s="273" t="s">
        <v>1282</v>
      </c>
      <c r="AK58" s="270" t="s">
        <v>1102</v>
      </c>
      <c r="AL58" s="270" t="s">
        <v>1103</v>
      </c>
      <c r="AM58" s="270" t="s">
        <v>778</v>
      </c>
      <c r="AN58" s="270">
        <v>16</v>
      </c>
    </row>
  </sheetData>
  <sheetProtection algorithmName="SHA-512" hashValue="3gyyfhAVnYX1Ip89irNj4FtrjUxd5x4HLOm3lNZ961rj7QUuQrZ2FPGbyRQlESvf+T4nQhwurood9/NWJxOGMg==" saltValue="Eye6D7FOf1x2EpKGKnIziA==" spinCount="100000" sheet="1" objects="1" scenarios="1" sort="0" autoFilter="0" pivotTables="0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A87BE-69E2-4F29-96D5-DC7074FD75DB}">
  <sheetPr codeName="Hoja3"/>
  <dimension ref="B2:L59"/>
  <sheetViews>
    <sheetView workbookViewId="0">
      <selection activeCell="L6" sqref="L6:L39"/>
    </sheetView>
  </sheetViews>
  <sheetFormatPr baseColWidth="10" defaultRowHeight="14.4" x14ac:dyDescent="0.3"/>
  <cols>
    <col min="3" max="3" width="10.6640625" bestFit="1" customWidth="1"/>
    <col min="4" max="4" width="45.5546875" customWidth="1"/>
    <col min="12" max="12" width="43.77734375" customWidth="1"/>
  </cols>
  <sheetData>
    <row r="2" spans="2:12" x14ac:dyDescent="0.3">
      <c r="F2" s="232" t="s">
        <v>1394</v>
      </c>
    </row>
    <row r="3" spans="2:12" x14ac:dyDescent="0.3">
      <c r="B3" s="233" t="s">
        <v>706</v>
      </c>
      <c r="C3" s="233" t="s">
        <v>707</v>
      </c>
      <c r="D3" s="233" t="s">
        <v>708</v>
      </c>
      <c r="E3" s="240" t="s">
        <v>1395</v>
      </c>
      <c r="F3" t="s">
        <v>706</v>
      </c>
      <c r="G3" t="s">
        <v>707</v>
      </c>
      <c r="H3" t="s">
        <v>708</v>
      </c>
    </row>
    <row r="4" spans="2:12" x14ac:dyDescent="0.3">
      <c r="B4" s="234" t="s">
        <v>762</v>
      </c>
      <c r="C4" s="234" t="s">
        <v>763</v>
      </c>
      <c r="D4" s="234" t="s">
        <v>764</v>
      </c>
      <c r="E4" s="239" t="str">
        <f>IF(B4=F4,"","REV")</f>
        <v/>
      </c>
      <c r="F4" t="s">
        <v>762</v>
      </c>
      <c r="G4" t="s">
        <v>763</v>
      </c>
      <c r="H4" t="s">
        <v>764</v>
      </c>
    </row>
    <row r="5" spans="2:12" x14ac:dyDescent="0.3">
      <c r="B5" s="235" t="s">
        <v>788</v>
      </c>
      <c r="C5" s="235" t="s">
        <v>789</v>
      </c>
      <c r="D5" s="235" t="s">
        <v>790</v>
      </c>
      <c r="E5" s="239" t="str">
        <f t="shared" ref="E5:E59" si="0">IF(B5=F5,"","REV")</f>
        <v/>
      </c>
      <c r="F5" t="s">
        <v>788</v>
      </c>
      <c r="G5" t="s">
        <v>789</v>
      </c>
      <c r="H5" t="s">
        <v>790</v>
      </c>
    </row>
    <row r="6" spans="2:12" x14ac:dyDescent="0.3">
      <c r="B6" s="234" t="s">
        <v>804</v>
      </c>
      <c r="C6" s="234" t="s">
        <v>763</v>
      </c>
      <c r="D6" s="234" t="s">
        <v>805</v>
      </c>
      <c r="E6" s="239" t="str">
        <f t="shared" si="0"/>
        <v/>
      </c>
      <c r="F6" t="s">
        <v>804</v>
      </c>
      <c r="G6" t="s">
        <v>763</v>
      </c>
      <c r="H6" t="s">
        <v>805</v>
      </c>
      <c r="L6" s="279" t="s">
        <v>1176</v>
      </c>
    </row>
    <row r="7" spans="2:12" x14ac:dyDescent="0.3">
      <c r="B7" s="235" t="s">
        <v>814</v>
      </c>
      <c r="C7" s="235" t="s">
        <v>763</v>
      </c>
      <c r="D7" s="236" t="s">
        <v>815</v>
      </c>
      <c r="E7" s="239" t="str">
        <f t="shared" si="0"/>
        <v/>
      </c>
      <c r="F7" t="s">
        <v>814</v>
      </c>
      <c r="G7" t="s">
        <v>763</v>
      </c>
      <c r="H7" t="s">
        <v>815</v>
      </c>
      <c r="L7" s="279" t="s">
        <v>838</v>
      </c>
    </row>
    <row r="8" spans="2:12" x14ac:dyDescent="0.3">
      <c r="B8" s="234" t="s">
        <v>823</v>
      </c>
      <c r="C8" s="234" t="s">
        <v>763</v>
      </c>
      <c r="D8" s="234" t="s">
        <v>824</v>
      </c>
      <c r="E8" s="239" t="str">
        <f t="shared" si="0"/>
        <v/>
      </c>
      <c r="F8" t="s">
        <v>823</v>
      </c>
      <c r="G8" t="s">
        <v>763</v>
      </c>
      <c r="H8" t="s">
        <v>824</v>
      </c>
      <c r="L8" s="279" t="s">
        <v>1380</v>
      </c>
    </row>
    <row r="9" spans="2:12" x14ac:dyDescent="0.3">
      <c r="B9" s="235" t="s">
        <v>837</v>
      </c>
      <c r="C9" s="235" t="s">
        <v>763</v>
      </c>
      <c r="D9" s="235" t="s">
        <v>838</v>
      </c>
      <c r="E9" s="239" t="str">
        <f t="shared" si="0"/>
        <v/>
      </c>
      <c r="F9" t="s">
        <v>837</v>
      </c>
      <c r="G9" t="s">
        <v>763</v>
      </c>
      <c r="H9" t="s">
        <v>838</v>
      </c>
      <c r="L9" s="279" t="s">
        <v>1249</v>
      </c>
    </row>
    <row r="10" spans="2:12" x14ac:dyDescent="0.3">
      <c r="B10" s="234" t="s">
        <v>859</v>
      </c>
      <c r="C10" s="234" t="s">
        <v>860</v>
      </c>
      <c r="D10" s="234" t="s">
        <v>861</v>
      </c>
      <c r="E10" s="239" t="str">
        <f t="shared" si="0"/>
        <v/>
      </c>
      <c r="F10" t="s">
        <v>859</v>
      </c>
      <c r="G10" t="s">
        <v>860</v>
      </c>
      <c r="H10" t="s">
        <v>861</v>
      </c>
      <c r="L10" s="279" t="s">
        <v>1294</v>
      </c>
    </row>
    <row r="11" spans="2:12" x14ac:dyDescent="0.3">
      <c r="B11" s="235" t="s">
        <v>871</v>
      </c>
      <c r="C11" s="235" t="s">
        <v>872</v>
      </c>
      <c r="D11" s="235" t="s">
        <v>873</v>
      </c>
      <c r="E11" s="239" t="str">
        <f t="shared" si="0"/>
        <v/>
      </c>
      <c r="F11" t="s">
        <v>871</v>
      </c>
      <c r="G11" t="s">
        <v>872</v>
      </c>
      <c r="H11" t="s">
        <v>873</v>
      </c>
      <c r="L11" s="279" t="s">
        <v>909</v>
      </c>
    </row>
    <row r="12" spans="2:12" x14ac:dyDescent="0.3">
      <c r="B12" s="234" t="s">
        <v>888</v>
      </c>
      <c r="C12" s="234" t="s">
        <v>763</v>
      </c>
      <c r="D12" s="234" t="s">
        <v>889</v>
      </c>
      <c r="E12" s="239" t="str">
        <f t="shared" si="0"/>
        <v/>
      </c>
      <c r="F12" t="s">
        <v>888</v>
      </c>
      <c r="G12" t="s">
        <v>763</v>
      </c>
      <c r="H12" t="s">
        <v>889</v>
      </c>
      <c r="L12" s="279" t="s">
        <v>965</v>
      </c>
    </row>
    <row r="13" spans="2:12" x14ac:dyDescent="0.3">
      <c r="B13" s="235" t="s">
        <v>895</v>
      </c>
      <c r="C13" s="235" t="s">
        <v>896</v>
      </c>
      <c r="D13" s="235" t="s">
        <v>897</v>
      </c>
      <c r="E13" s="239" t="str">
        <f t="shared" si="0"/>
        <v/>
      </c>
      <c r="F13" t="s">
        <v>895</v>
      </c>
      <c r="G13" t="s">
        <v>896</v>
      </c>
      <c r="H13" t="s">
        <v>897</v>
      </c>
      <c r="L13" s="279" t="s">
        <v>937</v>
      </c>
    </row>
    <row r="14" spans="2:12" x14ac:dyDescent="0.3">
      <c r="B14" s="234" t="s">
        <v>908</v>
      </c>
      <c r="C14" s="234" t="s">
        <v>763</v>
      </c>
      <c r="D14" s="234" t="s">
        <v>909</v>
      </c>
      <c r="E14" s="239" t="str">
        <f t="shared" si="0"/>
        <v/>
      </c>
      <c r="F14" t="s">
        <v>908</v>
      </c>
      <c r="G14" t="s">
        <v>763</v>
      </c>
      <c r="H14" t="s">
        <v>909</v>
      </c>
      <c r="L14" s="279" t="s">
        <v>1362</v>
      </c>
    </row>
    <row r="15" spans="2:12" x14ac:dyDescent="0.3">
      <c r="B15" s="235" t="s">
        <v>924</v>
      </c>
      <c r="C15" s="235" t="s">
        <v>763</v>
      </c>
      <c r="D15" s="235" t="s">
        <v>925</v>
      </c>
      <c r="E15" s="239" t="str">
        <f t="shared" si="0"/>
        <v/>
      </c>
      <c r="F15" t="s">
        <v>924</v>
      </c>
      <c r="G15" t="s">
        <v>763</v>
      </c>
      <c r="H15" t="s">
        <v>925</v>
      </c>
      <c r="L15" s="279" t="s">
        <v>1257</v>
      </c>
    </row>
    <row r="16" spans="2:12" x14ac:dyDescent="0.3">
      <c r="B16" s="234" t="s">
        <v>936</v>
      </c>
      <c r="C16" s="234" t="s">
        <v>763</v>
      </c>
      <c r="D16" s="234" t="s">
        <v>937</v>
      </c>
      <c r="E16" s="239" t="str">
        <f t="shared" si="0"/>
        <v/>
      </c>
      <c r="F16" t="s">
        <v>936</v>
      </c>
      <c r="G16" t="s">
        <v>763</v>
      </c>
      <c r="H16" t="s">
        <v>937</v>
      </c>
      <c r="L16" s="279" t="s">
        <v>1347</v>
      </c>
    </row>
    <row r="17" spans="2:12" x14ac:dyDescent="0.3">
      <c r="B17" s="235" t="s">
        <v>943</v>
      </c>
      <c r="C17" s="235" t="s">
        <v>944</v>
      </c>
      <c r="D17" s="235" t="s">
        <v>945</v>
      </c>
      <c r="E17" s="239" t="str">
        <f t="shared" si="0"/>
        <v/>
      </c>
      <c r="F17" t="s">
        <v>943</v>
      </c>
      <c r="G17" t="s">
        <v>944</v>
      </c>
      <c r="H17" t="s">
        <v>945</v>
      </c>
      <c r="L17" s="279" t="s">
        <v>1340</v>
      </c>
    </row>
    <row r="18" spans="2:12" x14ac:dyDescent="0.3">
      <c r="B18" s="234" t="s">
        <v>955</v>
      </c>
      <c r="C18" s="234" t="s">
        <v>763</v>
      </c>
      <c r="D18" s="234" t="s">
        <v>956</v>
      </c>
      <c r="E18" s="239" t="str">
        <f t="shared" si="0"/>
        <v/>
      </c>
      <c r="F18" t="s">
        <v>955</v>
      </c>
      <c r="G18" t="s">
        <v>763</v>
      </c>
      <c r="H18" t="s">
        <v>956</v>
      </c>
      <c r="L18" s="279" t="s">
        <v>1324</v>
      </c>
    </row>
    <row r="19" spans="2:12" x14ac:dyDescent="0.3">
      <c r="B19" s="235" t="s">
        <v>964</v>
      </c>
      <c r="C19" s="235" t="s">
        <v>763</v>
      </c>
      <c r="D19" s="235" t="s">
        <v>965</v>
      </c>
      <c r="E19" s="239" t="str">
        <f t="shared" si="0"/>
        <v/>
      </c>
      <c r="F19" t="s">
        <v>964</v>
      </c>
      <c r="G19" t="s">
        <v>763</v>
      </c>
      <c r="H19" t="s">
        <v>965</v>
      </c>
      <c r="L19" s="279" t="s">
        <v>1372</v>
      </c>
    </row>
    <row r="20" spans="2:12" x14ac:dyDescent="0.3">
      <c r="B20" s="234" t="s">
        <v>985</v>
      </c>
      <c r="C20" s="234" t="s">
        <v>986</v>
      </c>
      <c r="D20" s="234" t="s">
        <v>987</v>
      </c>
      <c r="E20" s="239" t="str">
        <f t="shared" si="0"/>
        <v/>
      </c>
      <c r="F20" t="s">
        <v>985</v>
      </c>
      <c r="G20" t="s">
        <v>986</v>
      </c>
      <c r="H20" t="s">
        <v>987</v>
      </c>
      <c r="L20" s="279" t="s">
        <v>956</v>
      </c>
    </row>
    <row r="21" spans="2:12" x14ac:dyDescent="0.3">
      <c r="B21" s="235" t="s">
        <v>994</v>
      </c>
      <c r="C21" s="235" t="s">
        <v>763</v>
      </c>
      <c r="D21" s="235" t="s">
        <v>995</v>
      </c>
      <c r="E21" s="239" t="str">
        <f t="shared" si="0"/>
        <v/>
      </c>
      <c r="F21" t="s">
        <v>994</v>
      </c>
      <c r="G21" t="s">
        <v>763</v>
      </c>
      <c r="H21" t="s">
        <v>995</v>
      </c>
      <c r="L21" s="279" t="s">
        <v>805</v>
      </c>
    </row>
    <row r="22" spans="2:12" x14ac:dyDescent="0.3">
      <c r="B22" s="234" t="s">
        <v>1008</v>
      </c>
      <c r="C22" s="234" t="s">
        <v>1009</v>
      </c>
      <c r="D22" s="234" t="s">
        <v>1010</v>
      </c>
      <c r="E22" s="239" t="str">
        <f t="shared" si="0"/>
        <v/>
      </c>
      <c r="F22" t="s">
        <v>1008</v>
      </c>
      <c r="G22" t="s">
        <v>1009</v>
      </c>
      <c r="H22" t="s">
        <v>1010</v>
      </c>
      <c r="L22" s="279" t="s">
        <v>889</v>
      </c>
    </row>
    <row r="23" spans="2:12" x14ac:dyDescent="0.3">
      <c r="B23" s="235" t="s">
        <v>1020</v>
      </c>
      <c r="C23" s="235" t="s">
        <v>1021</v>
      </c>
      <c r="D23" s="237" t="s">
        <v>1022</v>
      </c>
      <c r="E23" s="239" t="str">
        <f t="shared" si="0"/>
        <v/>
      </c>
      <c r="F23" t="s">
        <v>1020</v>
      </c>
      <c r="G23" t="s">
        <v>1021</v>
      </c>
      <c r="H23" t="s">
        <v>1393</v>
      </c>
      <c r="L23" s="279" t="s">
        <v>1332</v>
      </c>
    </row>
    <row r="24" spans="2:12" x14ac:dyDescent="0.3">
      <c r="B24" s="234" t="s">
        <v>1032</v>
      </c>
      <c r="C24" s="234" t="s">
        <v>1033</v>
      </c>
      <c r="D24" s="234" t="s">
        <v>1034</v>
      </c>
      <c r="E24" s="239" t="str">
        <f t="shared" si="0"/>
        <v/>
      </c>
      <c r="F24" t="s">
        <v>1032</v>
      </c>
      <c r="G24" t="s">
        <v>1033</v>
      </c>
      <c r="H24" t="s">
        <v>1034</v>
      </c>
      <c r="L24" s="279" t="s">
        <v>1388</v>
      </c>
    </row>
    <row r="25" spans="2:12" x14ac:dyDescent="0.3">
      <c r="B25" s="235" t="s">
        <v>1049</v>
      </c>
      <c r="C25" s="235" t="s">
        <v>1050</v>
      </c>
      <c r="D25" s="235" t="s">
        <v>1051</v>
      </c>
      <c r="E25" s="239" t="str">
        <f t="shared" si="0"/>
        <v/>
      </c>
      <c r="F25" t="s">
        <v>1049</v>
      </c>
      <c r="G25" t="s">
        <v>1050</v>
      </c>
      <c r="H25" t="s">
        <v>1051</v>
      </c>
      <c r="L25" s="279" t="s">
        <v>1355</v>
      </c>
    </row>
    <row r="26" spans="2:12" x14ac:dyDescent="0.3">
      <c r="B26" s="234" t="s">
        <v>1069</v>
      </c>
      <c r="C26" s="234" t="s">
        <v>1070</v>
      </c>
      <c r="D26" s="234" t="s">
        <v>1071</v>
      </c>
      <c r="E26" s="239" t="str">
        <f t="shared" si="0"/>
        <v/>
      </c>
      <c r="F26" t="s">
        <v>1069</v>
      </c>
      <c r="G26" t="s">
        <v>1070</v>
      </c>
      <c r="H26" t="s">
        <v>1071</v>
      </c>
      <c r="L26" s="279" t="s">
        <v>815</v>
      </c>
    </row>
    <row r="27" spans="2:12" x14ac:dyDescent="0.3">
      <c r="B27" s="235" t="s">
        <v>1084</v>
      </c>
      <c r="C27" s="235" t="s">
        <v>1085</v>
      </c>
      <c r="D27" s="235" t="s">
        <v>1086</v>
      </c>
      <c r="E27" s="239" t="str">
        <f t="shared" si="0"/>
        <v/>
      </c>
      <c r="F27" t="s">
        <v>1084</v>
      </c>
      <c r="G27" t="s">
        <v>1085</v>
      </c>
      <c r="H27" t="s">
        <v>1086</v>
      </c>
      <c r="L27" s="279" t="s">
        <v>1316</v>
      </c>
    </row>
    <row r="28" spans="2:12" x14ac:dyDescent="0.3">
      <c r="B28" s="234" t="s">
        <v>1105</v>
      </c>
      <c r="C28" s="234" t="s">
        <v>1106</v>
      </c>
      <c r="D28" s="234" t="s">
        <v>1107</v>
      </c>
      <c r="E28" s="239" t="str">
        <f t="shared" si="0"/>
        <v/>
      </c>
      <c r="F28" t="s">
        <v>1105</v>
      </c>
      <c r="G28" t="s">
        <v>1106</v>
      </c>
      <c r="H28" t="s">
        <v>1107</v>
      </c>
      <c r="L28" s="279" t="s">
        <v>1265</v>
      </c>
    </row>
    <row r="29" spans="2:12" x14ac:dyDescent="0.3">
      <c r="B29" s="235" t="s">
        <v>1125</v>
      </c>
      <c r="C29" s="235" t="s">
        <v>1126</v>
      </c>
      <c r="D29" s="235" t="s">
        <v>1127</v>
      </c>
      <c r="E29" s="239" t="str">
        <f t="shared" si="0"/>
        <v/>
      </c>
      <c r="F29" t="s">
        <v>1125</v>
      </c>
      <c r="G29" t="s">
        <v>1126</v>
      </c>
      <c r="H29" t="s">
        <v>1127</v>
      </c>
      <c r="L29" s="279" t="s">
        <v>1308</v>
      </c>
    </row>
    <row r="30" spans="2:12" x14ac:dyDescent="0.3">
      <c r="B30" s="234" t="s">
        <v>1143</v>
      </c>
      <c r="C30" s="234" t="s">
        <v>1144</v>
      </c>
      <c r="D30" s="234" t="s">
        <v>1145</v>
      </c>
      <c r="E30" s="239" t="str">
        <f t="shared" si="0"/>
        <v/>
      </c>
      <c r="F30" t="s">
        <v>1143</v>
      </c>
      <c r="G30" t="s">
        <v>1144</v>
      </c>
      <c r="H30" t="s">
        <v>1145</v>
      </c>
      <c r="L30" s="279" t="s">
        <v>1230</v>
      </c>
    </row>
    <row r="31" spans="2:12" x14ac:dyDescent="0.3">
      <c r="B31" s="235" t="s">
        <v>1156</v>
      </c>
      <c r="C31" s="235" t="s">
        <v>1157</v>
      </c>
      <c r="D31" s="235" t="s">
        <v>1158</v>
      </c>
      <c r="E31" s="239" t="str">
        <f t="shared" si="0"/>
        <v/>
      </c>
      <c r="F31" t="s">
        <v>1156</v>
      </c>
      <c r="G31" t="s">
        <v>1157</v>
      </c>
      <c r="H31" t="s">
        <v>1158</v>
      </c>
      <c r="L31" s="279" t="s">
        <v>925</v>
      </c>
    </row>
    <row r="32" spans="2:12" x14ac:dyDescent="0.3">
      <c r="B32" s="234" t="s">
        <v>1166</v>
      </c>
      <c r="C32" s="234" t="s">
        <v>763</v>
      </c>
      <c r="D32" s="234" t="s">
        <v>1167</v>
      </c>
      <c r="E32" s="239" t="str">
        <f t="shared" si="0"/>
        <v/>
      </c>
      <c r="F32" t="s">
        <v>1166</v>
      </c>
      <c r="G32" t="s">
        <v>763</v>
      </c>
      <c r="H32" t="s">
        <v>1167</v>
      </c>
      <c r="L32" s="279" t="s">
        <v>1216</v>
      </c>
    </row>
    <row r="33" spans="2:12" x14ac:dyDescent="0.3">
      <c r="B33" s="235" t="s">
        <v>1175</v>
      </c>
      <c r="C33" s="235" t="s">
        <v>763</v>
      </c>
      <c r="D33" s="235" t="s">
        <v>1176</v>
      </c>
      <c r="E33" s="239" t="str">
        <f t="shared" si="0"/>
        <v/>
      </c>
      <c r="F33" t="s">
        <v>1175</v>
      </c>
      <c r="G33" t="s">
        <v>763</v>
      </c>
      <c r="H33" t="s">
        <v>1176</v>
      </c>
      <c r="L33" s="279" t="s">
        <v>764</v>
      </c>
    </row>
    <row r="34" spans="2:12" x14ac:dyDescent="0.3">
      <c r="B34" s="234" t="s">
        <v>1184</v>
      </c>
      <c r="C34" s="234" t="s">
        <v>1185</v>
      </c>
      <c r="D34" s="234" t="s">
        <v>1186</v>
      </c>
      <c r="E34" s="239" t="str">
        <f t="shared" si="0"/>
        <v/>
      </c>
      <c r="F34" t="s">
        <v>1184</v>
      </c>
      <c r="G34" t="s">
        <v>1185</v>
      </c>
      <c r="H34" t="s">
        <v>1186</v>
      </c>
      <c r="L34" s="279" t="s">
        <v>1301</v>
      </c>
    </row>
    <row r="35" spans="2:12" x14ac:dyDescent="0.3">
      <c r="B35" s="235" t="s">
        <v>1197</v>
      </c>
      <c r="C35" s="235" t="s">
        <v>1198</v>
      </c>
      <c r="D35" s="235" t="s">
        <v>1199</v>
      </c>
      <c r="E35" s="239" t="str">
        <f t="shared" si="0"/>
        <v/>
      </c>
      <c r="F35" t="s">
        <v>1197</v>
      </c>
      <c r="G35" t="s">
        <v>1198</v>
      </c>
      <c r="H35" t="s">
        <v>1199</v>
      </c>
      <c r="L35" s="279" t="s">
        <v>995</v>
      </c>
    </row>
    <row r="36" spans="2:12" x14ac:dyDescent="0.3">
      <c r="B36" s="234" t="s">
        <v>1206</v>
      </c>
      <c r="C36" s="234" t="s">
        <v>1207</v>
      </c>
      <c r="D36" s="234" t="s">
        <v>1208</v>
      </c>
      <c r="E36" s="239" t="str">
        <f t="shared" si="0"/>
        <v/>
      </c>
      <c r="F36" t="s">
        <v>1206</v>
      </c>
      <c r="G36" t="s">
        <v>1207</v>
      </c>
      <c r="H36" t="s">
        <v>1208</v>
      </c>
      <c r="L36" s="279" t="s">
        <v>1167</v>
      </c>
    </row>
    <row r="37" spans="2:12" x14ac:dyDescent="0.3">
      <c r="B37" s="235" t="s">
        <v>1215</v>
      </c>
      <c r="C37" s="235" t="s">
        <v>763</v>
      </c>
      <c r="D37" s="235" t="s">
        <v>1216</v>
      </c>
      <c r="E37" s="239" t="str">
        <f t="shared" si="0"/>
        <v/>
      </c>
      <c r="F37" t="s">
        <v>1215</v>
      </c>
      <c r="G37" t="s">
        <v>763</v>
      </c>
      <c r="H37" t="s">
        <v>1216</v>
      </c>
      <c r="L37" s="279" t="s">
        <v>1195</v>
      </c>
    </row>
    <row r="38" spans="2:12" x14ac:dyDescent="0.3">
      <c r="B38" s="234" t="s">
        <v>1222</v>
      </c>
      <c r="C38" s="234" t="s">
        <v>763</v>
      </c>
      <c r="D38" s="234" t="s">
        <v>1223</v>
      </c>
      <c r="E38" s="239" t="str">
        <f t="shared" si="0"/>
        <v/>
      </c>
      <c r="F38" t="s">
        <v>1222</v>
      </c>
      <c r="G38" t="s">
        <v>763</v>
      </c>
      <c r="H38" t="s">
        <v>1223</v>
      </c>
      <c r="L38" s="279" t="s">
        <v>1223</v>
      </c>
    </row>
    <row r="39" spans="2:12" x14ac:dyDescent="0.3">
      <c r="B39" s="235" t="s">
        <v>1229</v>
      </c>
      <c r="C39" s="235" t="s">
        <v>763</v>
      </c>
      <c r="D39" s="235" t="s">
        <v>1230</v>
      </c>
      <c r="E39" s="239" t="str">
        <f t="shared" si="0"/>
        <v/>
      </c>
      <c r="F39" t="s">
        <v>1229</v>
      </c>
      <c r="G39" t="s">
        <v>763</v>
      </c>
      <c r="H39" t="s">
        <v>1230</v>
      </c>
      <c r="L39" s="279" t="s">
        <v>824</v>
      </c>
    </row>
    <row r="40" spans="2:12" x14ac:dyDescent="0.3">
      <c r="B40" s="234" t="s">
        <v>1236</v>
      </c>
      <c r="C40" s="234" t="s">
        <v>1237</v>
      </c>
      <c r="D40" s="234" t="s">
        <v>1238</v>
      </c>
      <c r="E40" s="239" t="str">
        <f t="shared" si="0"/>
        <v/>
      </c>
      <c r="F40" t="s">
        <v>1236</v>
      </c>
      <c r="G40" t="s">
        <v>1237</v>
      </c>
      <c r="H40" t="s">
        <v>1238</v>
      </c>
    </row>
    <row r="41" spans="2:12" x14ac:dyDescent="0.3">
      <c r="B41" s="235" t="s">
        <v>1248</v>
      </c>
      <c r="C41" s="235" t="s">
        <v>763</v>
      </c>
      <c r="D41" s="235" t="s">
        <v>1249</v>
      </c>
      <c r="E41" s="239" t="str">
        <f t="shared" si="0"/>
        <v/>
      </c>
      <c r="F41" t="s">
        <v>1248</v>
      </c>
      <c r="G41" t="s">
        <v>763</v>
      </c>
      <c r="H41" t="s">
        <v>1249</v>
      </c>
    </row>
    <row r="42" spans="2:12" x14ac:dyDescent="0.3">
      <c r="B42" s="234" t="s">
        <v>1256</v>
      </c>
      <c r="C42" s="234" t="s">
        <v>763</v>
      </c>
      <c r="D42" s="234" t="s">
        <v>1257</v>
      </c>
      <c r="E42" s="239" t="str">
        <f t="shared" si="0"/>
        <v/>
      </c>
      <c r="F42" t="s">
        <v>1256</v>
      </c>
      <c r="G42" t="s">
        <v>763</v>
      </c>
      <c r="H42" t="s">
        <v>1257</v>
      </c>
    </row>
    <row r="43" spans="2:12" x14ac:dyDescent="0.3">
      <c r="B43" s="235" t="s">
        <v>1264</v>
      </c>
      <c r="C43" s="235" t="s">
        <v>763</v>
      </c>
      <c r="D43" s="235" t="s">
        <v>1265</v>
      </c>
      <c r="E43" s="239" t="str">
        <f t="shared" si="0"/>
        <v/>
      </c>
      <c r="F43" t="s">
        <v>1264</v>
      </c>
      <c r="G43" t="s">
        <v>763</v>
      </c>
      <c r="H43" t="s">
        <v>1265</v>
      </c>
    </row>
    <row r="44" spans="2:12" x14ac:dyDescent="0.3">
      <c r="B44" s="238" t="s">
        <v>1275</v>
      </c>
      <c r="C44" s="234" t="s">
        <v>1276</v>
      </c>
      <c r="D44" s="234" t="s">
        <v>1277</v>
      </c>
      <c r="E44" s="239" t="str">
        <f t="shared" si="0"/>
        <v/>
      </c>
      <c r="F44" t="s">
        <v>1275</v>
      </c>
      <c r="G44" t="s">
        <v>1276</v>
      </c>
      <c r="H44" t="s">
        <v>1277</v>
      </c>
    </row>
    <row r="45" spans="2:12" x14ac:dyDescent="0.3">
      <c r="B45" s="235" t="s">
        <v>1285</v>
      </c>
      <c r="C45" s="235" t="s">
        <v>1286</v>
      </c>
      <c r="D45" s="235" t="s">
        <v>1287</v>
      </c>
      <c r="E45" s="239" t="str">
        <f t="shared" si="0"/>
        <v/>
      </c>
      <c r="F45" t="s">
        <v>1285</v>
      </c>
      <c r="G45" t="s">
        <v>1286</v>
      </c>
      <c r="H45" t="s">
        <v>1287</v>
      </c>
    </row>
    <row r="46" spans="2:12" x14ac:dyDescent="0.3">
      <c r="B46" s="234" t="s">
        <v>1293</v>
      </c>
      <c r="C46" s="234" t="s">
        <v>763</v>
      </c>
      <c r="D46" s="234" t="s">
        <v>1294</v>
      </c>
      <c r="E46" s="239" t="str">
        <f t="shared" si="0"/>
        <v/>
      </c>
      <c r="F46" t="s">
        <v>1293</v>
      </c>
      <c r="G46" t="s">
        <v>763</v>
      </c>
      <c r="H46" t="s">
        <v>1294</v>
      </c>
    </row>
    <row r="47" spans="2:12" x14ac:dyDescent="0.3">
      <c r="B47" s="235" t="s">
        <v>1300</v>
      </c>
      <c r="C47" s="235" t="s">
        <v>763</v>
      </c>
      <c r="D47" s="235" t="s">
        <v>1301</v>
      </c>
      <c r="E47" s="239" t="str">
        <f t="shared" si="0"/>
        <v/>
      </c>
      <c r="F47" t="s">
        <v>1300</v>
      </c>
      <c r="G47" t="s">
        <v>763</v>
      </c>
      <c r="H47" t="s">
        <v>1301</v>
      </c>
    </row>
    <row r="48" spans="2:12" x14ac:dyDescent="0.3">
      <c r="B48" s="234" t="s">
        <v>1119</v>
      </c>
      <c r="C48" s="234" t="s">
        <v>763</v>
      </c>
      <c r="D48" s="234" t="s">
        <v>1308</v>
      </c>
      <c r="E48" s="239" t="str">
        <f t="shared" si="0"/>
        <v/>
      </c>
      <c r="F48" t="s">
        <v>1119</v>
      </c>
      <c r="G48" t="s">
        <v>763</v>
      </c>
      <c r="H48" t="s">
        <v>1308</v>
      </c>
    </row>
    <row r="49" spans="2:8" x14ac:dyDescent="0.3">
      <c r="B49" s="235" t="s">
        <v>1315</v>
      </c>
      <c r="C49" s="235" t="s">
        <v>763</v>
      </c>
      <c r="D49" s="235" t="s">
        <v>1316</v>
      </c>
      <c r="E49" s="239" t="str">
        <f t="shared" si="0"/>
        <v/>
      </c>
      <c r="F49" t="s">
        <v>1315</v>
      </c>
      <c r="G49" t="s">
        <v>763</v>
      </c>
      <c r="H49" t="s">
        <v>1316</v>
      </c>
    </row>
    <row r="50" spans="2:8" x14ac:dyDescent="0.3">
      <c r="B50" s="234" t="s">
        <v>1323</v>
      </c>
      <c r="C50" s="234" t="s">
        <v>763</v>
      </c>
      <c r="D50" s="234" t="s">
        <v>1324</v>
      </c>
      <c r="E50" s="239" t="str">
        <f t="shared" si="0"/>
        <v/>
      </c>
      <c r="F50" t="s">
        <v>1323</v>
      </c>
      <c r="G50" t="s">
        <v>763</v>
      </c>
      <c r="H50" t="s">
        <v>1324</v>
      </c>
    </row>
    <row r="51" spans="2:8" x14ac:dyDescent="0.3">
      <c r="B51" s="235" t="s">
        <v>1331</v>
      </c>
      <c r="C51" s="235" t="s">
        <v>763</v>
      </c>
      <c r="D51" s="235" t="s">
        <v>1332</v>
      </c>
      <c r="E51" s="239" t="str">
        <f t="shared" si="0"/>
        <v/>
      </c>
      <c r="F51" t="s">
        <v>1331</v>
      </c>
      <c r="G51" t="s">
        <v>763</v>
      </c>
      <c r="H51" t="s">
        <v>1332</v>
      </c>
    </row>
    <row r="52" spans="2:8" x14ac:dyDescent="0.3">
      <c r="B52" s="234" t="s">
        <v>1339</v>
      </c>
      <c r="C52" s="234" t="s">
        <v>763</v>
      </c>
      <c r="D52" s="234" t="s">
        <v>1340</v>
      </c>
      <c r="E52" s="239" t="str">
        <f t="shared" si="0"/>
        <v/>
      </c>
      <c r="F52" t="s">
        <v>1339</v>
      </c>
      <c r="G52" t="s">
        <v>763</v>
      </c>
      <c r="H52" t="s">
        <v>1340</v>
      </c>
    </row>
    <row r="53" spans="2:8" x14ac:dyDescent="0.3">
      <c r="B53" s="235" t="s">
        <v>1346</v>
      </c>
      <c r="C53" s="235" t="s">
        <v>763</v>
      </c>
      <c r="D53" s="235" t="s">
        <v>1347</v>
      </c>
      <c r="E53" s="239" t="str">
        <f t="shared" si="0"/>
        <v/>
      </c>
      <c r="F53" t="s">
        <v>1346</v>
      </c>
      <c r="G53" t="s">
        <v>763</v>
      </c>
      <c r="H53" t="s">
        <v>1347</v>
      </c>
    </row>
    <row r="54" spans="2:8" x14ac:dyDescent="0.3">
      <c r="B54" s="234" t="s">
        <v>1354</v>
      </c>
      <c r="C54" s="234" t="s">
        <v>763</v>
      </c>
      <c r="D54" s="234" t="s">
        <v>1355</v>
      </c>
      <c r="E54" s="239" t="str">
        <f t="shared" si="0"/>
        <v/>
      </c>
      <c r="F54" t="s">
        <v>1354</v>
      </c>
      <c r="G54" t="s">
        <v>763</v>
      </c>
      <c r="H54" t="s">
        <v>1355</v>
      </c>
    </row>
    <row r="55" spans="2:8" x14ac:dyDescent="0.3">
      <c r="B55" s="235" t="s">
        <v>1361</v>
      </c>
      <c r="C55" s="235" t="s">
        <v>763</v>
      </c>
      <c r="D55" s="235" t="s">
        <v>1362</v>
      </c>
      <c r="E55" s="239" t="str">
        <f t="shared" si="0"/>
        <v/>
      </c>
      <c r="F55" t="s">
        <v>1361</v>
      </c>
      <c r="G55" t="s">
        <v>763</v>
      </c>
      <c r="H55" t="s">
        <v>1362</v>
      </c>
    </row>
    <row r="56" spans="2:8" x14ac:dyDescent="0.3">
      <c r="B56" s="234" t="s">
        <v>1367</v>
      </c>
      <c r="C56" s="234" t="s">
        <v>763</v>
      </c>
      <c r="D56" s="234" t="s">
        <v>1195</v>
      </c>
      <c r="E56" s="239" t="str">
        <f t="shared" si="0"/>
        <v/>
      </c>
      <c r="F56" t="s">
        <v>1367</v>
      </c>
      <c r="G56" t="s">
        <v>763</v>
      </c>
      <c r="H56" t="s">
        <v>1195</v>
      </c>
    </row>
    <row r="57" spans="2:8" x14ac:dyDescent="0.3">
      <c r="B57" s="235" t="s">
        <v>1371</v>
      </c>
      <c r="C57" s="235" t="s">
        <v>763</v>
      </c>
      <c r="D57" s="235" t="s">
        <v>1372</v>
      </c>
      <c r="E57" s="239" t="str">
        <f t="shared" si="0"/>
        <v/>
      </c>
      <c r="F57" t="s">
        <v>1371</v>
      </c>
      <c r="G57" t="s">
        <v>763</v>
      </c>
      <c r="H57" t="s">
        <v>1372</v>
      </c>
    </row>
    <row r="58" spans="2:8" x14ac:dyDescent="0.3">
      <c r="B58" s="234" t="s">
        <v>1379</v>
      </c>
      <c r="C58" s="234" t="s">
        <v>763</v>
      </c>
      <c r="D58" s="234" t="s">
        <v>1380</v>
      </c>
      <c r="E58" s="239" t="str">
        <f t="shared" si="0"/>
        <v/>
      </c>
      <c r="F58" t="s">
        <v>1379</v>
      </c>
      <c r="G58" t="s">
        <v>763</v>
      </c>
      <c r="H58" t="s">
        <v>1380</v>
      </c>
    </row>
    <row r="59" spans="2:8" x14ac:dyDescent="0.3">
      <c r="B59" s="235" t="s">
        <v>1387</v>
      </c>
      <c r="C59" s="235" t="s">
        <v>763</v>
      </c>
      <c r="D59" s="235" t="s">
        <v>1388</v>
      </c>
      <c r="E59" s="239" t="str">
        <f t="shared" si="0"/>
        <v/>
      </c>
      <c r="F59" t="s">
        <v>1387</v>
      </c>
      <c r="G59" t="s">
        <v>763</v>
      </c>
      <c r="H59" t="s">
        <v>1388</v>
      </c>
    </row>
  </sheetData>
  <sheetProtection algorithmName="SHA-512" hashValue="wD0yXEeJjOy6ye6bgmb4TlQl9iGpTUor9IoPmDjVS1uB9dxP4GuWrGOlGIvAI56fsSRr8J9U1tyhLHQHvtiCbw==" saltValue="c4Hl2fK5b4zY5rhDtbFOaw==" spinCount="100000" sheet="1" objects="1" scenarios="1" sort="0" autoFilter="0" pivotTables="0"/>
  <autoFilter ref="B3:H59" xr:uid="{C85A87BE-69E2-4F29-96D5-DC7074FD75DB}"/>
  <sortState xmlns:xlrd2="http://schemas.microsoft.com/office/spreadsheetml/2017/richdata2" ref="L6:L39">
    <sortCondition ref="L6:L3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tabColor theme="7" tint="-0.499984740745262"/>
    <pageSetUpPr fitToPage="1"/>
  </sheetPr>
  <dimension ref="B1:G49"/>
  <sheetViews>
    <sheetView showGridLines="0" tabSelected="1" showRuler="0" zoomScale="90" zoomScaleNormal="90" workbookViewId="0"/>
  </sheetViews>
  <sheetFormatPr baseColWidth="10" defaultColWidth="11.44140625" defaultRowHeight="14.4" x14ac:dyDescent="0.3"/>
  <cols>
    <col min="1" max="1" width="7" style="8" customWidth="1"/>
    <col min="2" max="2" width="6.6640625" style="7" hidden="1" customWidth="1"/>
    <col min="3" max="3" width="46.88671875" style="8" customWidth="1"/>
    <col min="4" max="4" width="66.88671875" style="8" customWidth="1"/>
    <col min="5" max="5" width="2.88671875" style="8" customWidth="1"/>
    <col min="6" max="6" width="48" style="8" customWidth="1"/>
    <col min="7" max="7" width="10.88671875" style="8" hidden="1" customWidth="1"/>
    <col min="8" max="16384" width="11.44140625" style="8"/>
  </cols>
  <sheetData>
    <row r="1" spans="2:6" ht="14.25" customHeight="1" x14ac:dyDescent="0.3">
      <c r="B1" s="7">
        <v>1</v>
      </c>
    </row>
    <row r="2" spans="2:6" ht="31.2" customHeight="1" x14ac:dyDescent="0.6">
      <c r="B2" s="7">
        <v>2</v>
      </c>
      <c r="C2" s="396" t="s">
        <v>701</v>
      </c>
      <c r="D2" s="396"/>
      <c r="E2" s="9"/>
    </row>
    <row r="3" spans="2:6" ht="32.4" x14ac:dyDescent="0.35">
      <c r="B3" s="7">
        <v>3</v>
      </c>
      <c r="C3" s="397" t="s">
        <v>87</v>
      </c>
      <c r="D3" s="397"/>
      <c r="E3" s="10"/>
      <c r="F3" s="231" t="s">
        <v>702</v>
      </c>
    </row>
    <row r="4" spans="2:6" ht="10.199999999999999" customHeight="1" thickBot="1" x14ac:dyDescent="0.35">
      <c r="B4" s="7">
        <v>4</v>
      </c>
      <c r="E4" s="10"/>
      <c r="F4" s="11"/>
    </row>
    <row r="5" spans="2:6" s="14" customFormat="1" ht="24.6" customHeight="1" thickTop="1" x14ac:dyDescent="0.3">
      <c r="B5" s="7">
        <v>5</v>
      </c>
      <c r="C5" s="241" t="s">
        <v>642</v>
      </c>
      <c r="D5" s="372"/>
      <c r="E5" s="13"/>
      <c r="F5" s="398" t="str">
        <f>CONCATENATE(D7,"-",D5,"-",D6)</f>
        <v>--</v>
      </c>
    </row>
    <row r="6" spans="2:6" ht="24.6" customHeight="1" thickBot="1" x14ac:dyDescent="0.35">
      <c r="B6" s="7">
        <v>6</v>
      </c>
      <c r="C6" s="241" t="s">
        <v>1452</v>
      </c>
      <c r="D6" s="373"/>
      <c r="E6" s="13"/>
      <c r="F6" s="399"/>
    </row>
    <row r="7" spans="2:6" ht="24.6" customHeight="1" thickTop="1" x14ac:dyDescent="0.3">
      <c r="B7" s="7">
        <v>7</v>
      </c>
      <c r="C7" s="241" t="s">
        <v>1453</v>
      </c>
      <c r="D7" s="242" t="str" cm="1">
        <f t="array" ref="D7">IFERROR(_xlfn._xlws.FILTER(portada_F[NCODINS],(portada_F[CODIGO]=$D$5)*(portada_F[NOMBRE]=$D$6)),"")</f>
        <v/>
      </c>
      <c r="E7" s="13"/>
      <c r="F7" s="243"/>
    </row>
    <row r="8" spans="2:6" ht="24.6" customHeight="1" x14ac:dyDescent="0.3">
      <c r="B8" s="7">
        <v>8</v>
      </c>
      <c r="C8" s="241" t="s">
        <v>1454</v>
      </c>
      <c r="D8" s="15" t="str" cm="1">
        <f t="array" ref="D8">IFERROR(_xlfn._xlws.FILTER(portada_F[COD_SABER],portada_F[NCODINS]=$D$7),"")</f>
        <v/>
      </c>
      <c r="E8" s="13"/>
    </row>
    <row r="9" spans="2:6" ht="10.199999999999999" customHeight="1" x14ac:dyDescent="0.3">
      <c r="B9" s="7">
        <v>9</v>
      </c>
      <c r="C9" s="12"/>
      <c r="E9" s="16"/>
    </row>
    <row r="10" spans="2:6" ht="24.6" customHeight="1" x14ac:dyDescent="0.3">
      <c r="B10" s="7">
        <v>10</v>
      </c>
      <c r="C10" s="244" t="s">
        <v>1456</v>
      </c>
      <c r="D10" s="245" t="str" cm="1">
        <f t="array" ref="D10">IFERROR(_xlfn._xlws.FILTER(portada_F[TELEFONO1],portada_F[NCODINS]=$D$7),"")</f>
        <v/>
      </c>
      <c r="E10" s="17"/>
    </row>
    <row r="11" spans="2:6" ht="24.6" customHeight="1" x14ac:dyDescent="0.3">
      <c r="B11" s="7">
        <v>11</v>
      </c>
      <c r="C11" s="244" t="s">
        <v>1457</v>
      </c>
      <c r="D11" s="245" t="str" cm="1">
        <f t="array" ref="D11">IFERROR(_xlfn._xlws.FILTER(portada_F[TELEFONO2],portada_F[NCODINS]=$D$7),"")</f>
        <v/>
      </c>
      <c r="E11" s="17"/>
    </row>
    <row r="12" spans="2:6" ht="24.6" customHeight="1" x14ac:dyDescent="0.3">
      <c r="B12" s="7">
        <v>12</v>
      </c>
      <c r="C12" s="244"/>
      <c r="D12" s="400" t="s">
        <v>1458</v>
      </c>
      <c r="E12" s="17"/>
      <c r="F12" s="20" t="s">
        <v>1455</v>
      </c>
    </row>
    <row r="13" spans="2:6" ht="24.6" customHeight="1" x14ac:dyDescent="0.3">
      <c r="B13" s="7">
        <v>13</v>
      </c>
      <c r="C13" s="244"/>
      <c r="D13" s="401"/>
      <c r="E13" s="17"/>
    </row>
    <row r="14" spans="2:6" ht="24.6" customHeight="1" x14ac:dyDescent="0.3">
      <c r="B14" s="7">
        <v>14</v>
      </c>
      <c r="C14" s="244"/>
      <c r="D14" s="401"/>
      <c r="E14" s="17"/>
    </row>
    <row r="15" spans="2:6" ht="10.199999999999999" customHeight="1" x14ac:dyDescent="0.3">
      <c r="B15" s="7">
        <v>15</v>
      </c>
      <c r="C15" s="12"/>
      <c r="E15" s="16"/>
    </row>
    <row r="16" spans="2:6" ht="24.6" customHeight="1" x14ac:dyDescent="0.3">
      <c r="B16" s="7">
        <v>16</v>
      </c>
      <c r="C16" s="244" t="s">
        <v>61</v>
      </c>
      <c r="D16" s="246" t="str" cm="1">
        <f t="array" ref="D16">IFERROR(_xlfn._xlws.FILTER(portada_F[EMAIL],portada_F[NCODINS]=$D$7),"")</f>
        <v/>
      </c>
      <c r="E16" s="18"/>
    </row>
    <row r="17" spans="2:7" ht="24.6" customHeight="1" x14ac:dyDescent="0.3">
      <c r="B17" s="7">
        <v>17</v>
      </c>
      <c r="C17" s="244" t="s">
        <v>643</v>
      </c>
      <c r="D17" s="247" t="str" cm="1">
        <f t="array" ref="D17">IFERROR(_xlfn._xlws.FILTER(portada_F[UBICACION],portada_F[NCODINS]=$D$7),"")</f>
        <v/>
      </c>
      <c r="E17" s="19"/>
      <c r="G17" s="21" t="str">
        <f>IFERROR(VLOOKUP(D8,sincod,9,0),"")</f>
        <v/>
      </c>
    </row>
    <row r="18" spans="2:7" ht="24.6" customHeight="1" x14ac:dyDescent="0.3">
      <c r="B18" s="7">
        <v>18</v>
      </c>
      <c r="C18" s="244" t="s">
        <v>80</v>
      </c>
      <c r="D18" s="248" t="str">
        <f>IFERROR(VLOOKUP(D17,ubicac,2,0),"")</f>
        <v/>
      </c>
      <c r="E18" s="19"/>
      <c r="F18" s="20" t="s">
        <v>1459</v>
      </c>
    </row>
    <row r="19" spans="2:7" ht="24.6" customHeight="1" x14ac:dyDescent="0.3">
      <c r="B19" s="7">
        <v>19</v>
      </c>
      <c r="C19" s="244" t="s">
        <v>6</v>
      </c>
      <c r="D19" s="247" t="str" cm="1">
        <f t="array" ref="D19">IFERROR(_xlfn._xlws.FILTER(portada_F[POBLADO],portada_F[NCODINS]=$D$7),"")</f>
        <v/>
      </c>
      <c r="E19" s="23"/>
    </row>
    <row r="20" spans="2:7" ht="24.6" customHeight="1" x14ac:dyDescent="0.3">
      <c r="B20" s="7">
        <v>20</v>
      </c>
      <c r="C20" s="249" t="s">
        <v>7</v>
      </c>
      <c r="D20" s="247" t="str" cm="1">
        <f t="array" ref="D20">IFERROR(_xlfn._xlws.FILTER(portada_F[EXACTA],portada_F[NCODINS]=$D$7),"")</f>
        <v/>
      </c>
      <c r="E20" s="23"/>
    </row>
    <row r="21" spans="2:7" ht="10.199999999999999" customHeight="1" x14ac:dyDescent="0.35">
      <c r="B21" s="7">
        <v>21</v>
      </c>
      <c r="C21" s="244"/>
      <c r="D21" s="250"/>
      <c r="E21" s="16"/>
    </row>
    <row r="22" spans="2:7" ht="24.6" customHeight="1" x14ac:dyDescent="0.3">
      <c r="B22" s="7">
        <v>22</v>
      </c>
      <c r="C22" s="249" t="s">
        <v>1</v>
      </c>
      <c r="D22" s="251" t="str" cm="1">
        <f t="array" ref="D22">IFERROR(_xlfn._xlws.FILTER(portada_F[DEPENDENCIA],portada_F[NCODINS]=$D$7),"")</f>
        <v/>
      </c>
      <c r="E22" s="23"/>
      <c r="F22" s="24"/>
    </row>
    <row r="23" spans="2:7" ht="24.6" customHeight="1" x14ac:dyDescent="0.3">
      <c r="B23" s="7">
        <v>23</v>
      </c>
      <c r="C23" s="249" t="s">
        <v>8</v>
      </c>
      <c r="D23" s="251" t="str" cm="1">
        <f t="array" ref="D23">IFERROR(_xlfn._xlws.FILTER(portada_F[REGION],portada_F[NCODINS]=$D$7),"")</f>
        <v/>
      </c>
      <c r="E23" s="23"/>
      <c r="F23" s="20" t="s">
        <v>646</v>
      </c>
    </row>
    <row r="24" spans="2:7" ht="24.6" customHeight="1" x14ac:dyDescent="0.3">
      <c r="B24" s="7">
        <v>24</v>
      </c>
      <c r="C24" s="249" t="s">
        <v>2</v>
      </c>
      <c r="D24" s="252" t="str" cm="1">
        <f t="array" ref="D24">IFERROR(_xlfn._xlws.FILTER(portada_F[CIRCUITO],portada_F[NCODINS]=$D$7),"")</f>
        <v/>
      </c>
      <c r="E24" s="23"/>
      <c r="F24" s="24"/>
    </row>
    <row r="25" spans="2:7" ht="10.199999999999999" customHeight="1" x14ac:dyDescent="0.35">
      <c r="B25" s="7">
        <v>25</v>
      </c>
      <c r="C25" s="253"/>
      <c r="D25" s="250"/>
      <c r="E25" s="23"/>
      <c r="F25" s="482" t="s">
        <v>1472</v>
      </c>
    </row>
    <row r="26" spans="2:7" ht="32.4" customHeight="1" x14ac:dyDescent="0.3">
      <c r="B26" s="7">
        <v>26</v>
      </c>
      <c r="C26" s="254" t="s">
        <v>1460</v>
      </c>
      <c r="D26" s="255"/>
      <c r="F26" s="483"/>
    </row>
    <row r="27" spans="2:7" s="25" customFormat="1" ht="21.6" customHeight="1" x14ac:dyDescent="0.3">
      <c r="B27" s="7">
        <v>27</v>
      </c>
      <c r="C27" s="256"/>
      <c r="D27" s="257" t="str">
        <f>IF(D26="Sí","Complete el Cuadro 5 (Parte 1, 2 y 3) de este formulario.","")</f>
        <v/>
      </c>
      <c r="F27" s="483"/>
    </row>
    <row r="28" spans="2:7" ht="24.6" customHeight="1" x14ac:dyDescent="0.3">
      <c r="B28" s="7">
        <v>28</v>
      </c>
      <c r="C28" s="244" t="s">
        <v>644</v>
      </c>
      <c r="D28" s="258"/>
      <c r="E28" s="19"/>
      <c r="F28" s="483"/>
    </row>
    <row r="29" spans="2:7" ht="24.6" customHeight="1" x14ac:dyDescent="0.3">
      <c r="B29" s="7">
        <v>29</v>
      </c>
      <c r="C29" s="244" t="s">
        <v>1461</v>
      </c>
      <c r="D29" s="245"/>
      <c r="E29" s="26"/>
      <c r="F29" s="483"/>
      <c r="G29" s="8" t="s">
        <v>649</v>
      </c>
    </row>
    <row r="30" spans="2:7" ht="24.6" customHeight="1" x14ac:dyDescent="0.3">
      <c r="B30" s="7">
        <v>30</v>
      </c>
      <c r="C30" s="244" t="s">
        <v>645</v>
      </c>
      <c r="D30" s="258"/>
      <c r="E30" s="27"/>
      <c r="F30" s="483"/>
      <c r="G30" s="8" t="s">
        <v>650</v>
      </c>
    </row>
    <row r="31" spans="2:7" ht="24.6" customHeight="1" x14ac:dyDescent="0.3">
      <c r="B31" s="7">
        <v>31</v>
      </c>
      <c r="C31" s="244" t="s">
        <v>647</v>
      </c>
      <c r="D31" s="245"/>
      <c r="E31" s="28"/>
      <c r="F31" s="483"/>
    </row>
    <row r="32" spans="2:7" x14ac:dyDescent="0.3">
      <c r="C32" s="29"/>
      <c r="F32" s="484"/>
    </row>
    <row r="44" ht="1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5" customHeight="1" x14ac:dyDescent="0.3"/>
  </sheetData>
  <sheetProtection algorithmName="SHA-512" hashValue="iXT4x3mxqFb8V7ddw7vlT5b+4JDnctOBop7P/soWMC/7uotTiQWQc2Ktyty9gRUhUkZUr0CGglRLx/tiaPX5cg==" saltValue="IDuNJ/MfBrQrqaPb2zahgA==" spinCount="100000" sheet="1" objects="1" scenarios="1" sort="0" autoFilter="0" pivotTables="0"/>
  <mergeCells count="5">
    <mergeCell ref="C2:D2"/>
    <mergeCell ref="C3:D3"/>
    <mergeCell ref="F5:F6"/>
    <mergeCell ref="D12:D14"/>
    <mergeCell ref="F25:F32"/>
  </mergeCells>
  <conditionalFormatting sqref="D5:D7 D22:D24">
    <cfRule type="cellIs" dxfId="35" priority="8" operator="equal">
      <formula>#N/A</formula>
    </cfRule>
  </conditionalFormatting>
  <conditionalFormatting sqref="D26">
    <cfRule type="containsBlanks" dxfId="34" priority="7">
      <formula>LEN(TRIM(D26))=0</formula>
    </cfRule>
  </conditionalFormatting>
  <conditionalFormatting sqref="D29">
    <cfRule type="cellIs" dxfId="33" priority="2" operator="equal">
      <formula>#N/A</formula>
    </cfRule>
  </conditionalFormatting>
  <conditionalFormatting sqref="D31">
    <cfRule type="cellIs" dxfId="32" priority="1" operator="equal">
      <formula>#N/A</formula>
    </cfRule>
  </conditionalFormatting>
  <conditionalFormatting sqref="D10:E13 E14">
    <cfRule type="cellIs" dxfId="31" priority="4" operator="equal">
      <formula>#N/A</formula>
    </cfRule>
  </conditionalFormatting>
  <conditionalFormatting sqref="D16:E19">
    <cfRule type="cellIs" dxfId="30" priority="5" operator="equal">
      <formula>#N/A</formula>
    </cfRule>
  </conditionalFormatting>
  <conditionalFormatting sqref="E22:E27">
    <cfRule type="cellIs" dxfId="29" priority="6" operator="equal">
      <formula>#N/A</formula>
    </cfRule>
  </conditionalFormatting>
  <conditionalFormatting sqref="G17">
    <cfRule type="cellIs" dxfId="28" priority="32" operator="equal">
      <formula>#N/A</formula>
    </cfRule>
  </conditionalFormatting>
  <dataValidations count="2">
    <dataValidation type="list" allowBlank="1" showInputMessage="1" showErrorMessage="1" sqref="D26" xr:uid="{CC927CE6-90F7-4026-BDA6-F7410FC4B7A5}">
      <formula1>sino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29 D31" xr:uid="{10EABC43-5A3D-42DE-91AD-79CEA1FE17C0}"/>
  </dataValidations>
  <printOptions horizontalCentered="1" verticalCentered="1"/>
  <pageMargins left="0.39370078740157483" right="0.39370078740157483" top="1.06" bottom="0.33" header="0.39370078740157483" footer="0.19685039370078741"/>
  <pageSetup paperSize="172" scale="71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CÓDIGO PRESUPUESTARIO" prompt="_x000a_Seleccione el Código Presupuestario._x000a__x000a_Las instituciones sin Código Presupuestario deben seleccionar la opción &quot;0000&quot;._x000a__x000a_Luego seleccione el nombre del Centro Educativo._x000a_" xr:uid="{0A62ED3D-94AE-44E8-871E-849D3254BBFC}">
          <x14:formula1>
            <xm:f>Colegios!$G$3:$G$58</xm:f>
          </x14:formula1>
          <xm:sqref>D5</xm:sqref>
        </x14:dataValidation>
        <x14:dataValidation type="list" allowBlank="1" showInputMessage="1" showErrorMessage="1" xr:uid="{743112D7-9876-4FC9-B7EC-C79676720379}">
          <x14:formula1>
            <xm:f>_xlfn.ANCHORARRAY(Colegios!$B$3)</xm:f>
          </x14:formula1>
          <xm:sqref>D6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0">
    <tabColor theme="7" tint="0.79998168889431442"/>
    <pageSetUpPr fitToPage="1"/>
  </sheetPr>
  <dimension ref="B1:L20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35" customWidth="1"/>
    <col min="2" max="2" width="7.6640625" style="30" hidden="1" customWidth="1"/>
    <col min="3" max="3" width="42.88671875" style="35" customWidth="1"/>
    <col min="4" max="6" width="11.109375" style="35" customWidth="1"/>
    <col min="7" max="7" width="15.109375" style="35" customWidth="1"/>
    <col min="8" max="9" width="13.88671875" style="35" customWidth="1"/>
    <col min="10" max="16384" width="11.44140625" style="35"/>
  </cols>
  <sheetData>
    <row r="1" spans="2:12" ht="18.600000000000001" x14ac:dyDescent="0.3">
      <c r="B1" s="30">
        <v>1</v>
      </c>
      <c r="C1" s="102" t="s">
        <v>82</v>
      </c>
      <c r="H1" s="217"/>
      <c r="K1" s="217"/>
      <c r="L1" s="217"/>
    </row>
    <row r="2" spans="2:12" ht="37.5" customHeight="1" thickBot="1" x14ac:dyDescent="0.35">
      <c r="B2" s="30">
        <v>2</v>
      </c>
      <c r="C2" s="416" t="s">
        <v>1469</v>
      </c>
      <c r="D2" s="416"/>
      <c r="E2" s="416"/>
      <c r="F2" s="416"/>
      <c r="G2" s="416"/>
    </row>
    <row r="3" spans="2:12" ht="26.25" customHeight="1" thickTop="1" x14ac:dyDescent="0.3">
      <c r="B3" s="30">
        <v>3</v>
      </c>
      <c r="C3" s="419" t="s">
        <v>112</v>
      </c>
      <c r="D3" s="421" t="s">
        <v>83</v>
      </c>
      <c r="E3" s="422"/>
      <c r="F3" s="422"/>
      <c r="G3" s="417" t="s">
        <v>105</v>
      </c>
      <c r="J3" s="141"/>
    </row>
    <row r="4" spans="2:12" ht="26.25" customHeight="1" thickBot="1" x14ac:dyDescent="0.35">
      <c r="B4" s="30">
        <v>4</v>
      </c>
      <c r="C4" s="420"/>
      <c r="D4" s="218" t="s">
        <v>0</v>
      </c>
      <c r="E4" s="219" t="s">
        <v>12</v>
      </c>
      <c r="F4" s="129" t="s">
        <v>13</v>
      </c>
      <c r="G4" s="418"/>
    </row>
    <row r="5" spans="2:12" ht="27" customHeight="1" thickTop="1" x14ac:dyDescent="0.3">
      <c r="B5" s="30">
        <v>5</v>
      </c>
      <c r="C5" s="220" t="s">
        <v>87</v>
      </c>
      <c r="D5" s="88">
        <f t="shared" ref="D5:D8" si="0">+E5+F5</f>
        <v>0</v>
      </c>
      <c r="E5" s="221">
        <f>SUM(E6:E8)</f>
        <v>0</v>
      </c>
      <c r="F5" s="222">
        <f>SUM(F6:F8)</f>
        <v>0</v>
      </c>
      <c r="G5" s="134">
        <f>SUM(G6:G8)</f>
        <v>0</v>
      </c>
    </row>
    <row r="6" spans="2:12" ht="24" customHeight="1" x14ac:dyDescent="0.3">
      <c r="B6" s="30">
        <v>6</v>
      </c>
      <c r="C6" s="223" t="s">
        <v>94</v>
      </c>
      <c r="D6" s="54">
        <f t="shared" si="0"/>
        <v>0</v>
      </c>
      <c r="E6" s="280"/>
      <c r="F6" s="281"/>
      <c r="G6" s="282"/>
      <c r="H6" s="283" t="str">
        <f>IF(AND(OR(D6&gt;0),AND(G6=0)),"Digite el número de secciones",IF(AND(OR(D6=0),AND(G6&gt;D6)),"No hay matrícula digitada",IF(AND(OR(D6&gt;0),AND(G6&gt;D6)),"Hay más secciones que matrícula","")))</f>
        <v/>
      </c>
    </row>
    <row r="7" spans="2:12" ht="24" customHeight="1" x14ac:dyDescent="0.3">
      <c r="B7" s="30">
        <v>7</v>
      </c>
      <c r="C7" s="223" t="s">
        <v>101</v>
      </c>
      <c r="D7" s="54">
        <f t="shared" si="0"/>
        <v>0</v>
      </c>
      <c r="E7" s="280"/>
      <c r="F7" s="281"/>
      <c r="G7" s="282"/>
      <c r="H7" s="283" t="str">
        <f t="shared" ref="H7:H8" si="1">IF(AND(OR(D7&gt;0),AND(G7=0)),"Digite el número de secciones",IF(AND(OR(D7=0),AND(G7&gt;D7)),"No hay matrícula digitada",IF(AND(OR(D7&gt;0),AND(G7&gt;D7)),"Hay más secciones que matrícula","")))</f>
        <v/>
      </c>
    </row>
    <row r="8" spans="2:12" ht="27" customHeight="1" thickBot="1" x14ac:dyDescent="0.35">
      <c r="B8" s="30">
        <v>8</v>
      </c>
      <c r="C8" s="224" t="s">
        <v>102</v>
      </c>
      <c r="D8" s="88">
        <f t="shared" si="0"/>
        <v>0</v>
      </c>
      <c r="E8" s="284"/>
      <c r="F8" s="285"/>
      <c r="G8" s="286"/>
      <c r="H8" s="283" t="str">
        <f t="shared" si="1"/>
        <v/>
      </c>
    </row>
    <row r="9" spans="2:12" ht="26.4" customHeight="1" x14ac:dyDescent="0.3">
      <c r="B9" s="30">
        <v>9</v>
      </c>
      <c r="C9" s="411" t="s">
        <v>1462</v>
      </c>
      <c r="D9" s="411"/>
      <c r="E9" s="411"/>
      <c r="F9" s="412"/>
      <c r="G9" s="413"/>
      <c r="H9" s="99" t="str">
        <f>IF(AND(OR(D9&gt;0),AND(G9=0)),"Digite el número de secciones",IF(AND(OR(D9=0),AND(G9&gt;D9)),"No hay matrícula digitada",IF(AND(OR(D9&gt;0),AND(G9&gt;D9)),"Hay más secciones que matrícula","")))</f>
        <v/>
      </c>
    </row>
    <row r="10" spans="2:12" ht="24" customHeight="1" x14ac:dyDescent="0.3">
      <c r="B10" s="30">
        <v>10</v>
      </c>
      <c r="C10" s="225" t="s">
        <v>121</v>
      </c>
      <c r="D10" s="54">
        <f t="shared" ref="D10:D12" si="2">+E10+F10</f>
        <v>0</v>
      </c>
      <c r="E10" s="280"/>
      <c r="F10" s="281"/>
      <c r="G10" s="414"/>
      <c r="H10" s="99"/>
    </row>
    <row r="11" spans="2:12" ht="24" customHeight="1" x14ac:dyDescent="0.3">
      <c r="B11" s="30">
        <v>11</v>
      </c>
      <c r="C11" s="225" t="s">
        <v>648</v>
      </c>
      <c r="D11" s="54">
        <f t="shared" si="2"/>
        <v>0</v>
      </c>
      <c r="E11" s="280"/>
      <c r="F11" s="281"/>
      <c r="G11" s="414"/>
      <c r="H11" s="99"/>
    </row>
    <row r="12" spans="2:12" ht="24" customHeight="1" thickBot="1" x14ac:dyDescent="0.35">
      <c r="B12" s="30">
        <v>12</v>
      </c>
      <c r="C12" s="226" t="s">
        <v>561</v>
      </c>
      <c r="D12" s="63">
        <f t="shared" si="2"/>
        <v>0</v>
      </c>
      <c r="E12" s="287"/>
      <c r="F12" s="288"/>
      <c r="G12" s="415"/>
    </row>
    <row r="13" spans="2:12" ht="20.25" customHeight="1" thickTop="1" x14ac:dyDescent="0.3">
      <c r="B13" s="30">
        <v>13</v>
      </c>
      <c r="C13" s="227" t="s">
        <v>1463</v>
      </c>
      <c r="D13" s="228"/>
      <c r="E13" s="228"/>
      <c r="F13" s="228"/>
      <c r="G13" s="228"/>
    </row>
    <row r="14" spans="2:12" ht="20.25" customHeight="1" x14ac:dyDescent="0.3">
      <c r="B14" s="30">
        <v>14</v>
      </c>
      <c r="C14" s="229"/>
      <c r="D14" s="230"/>
      <c r="E14" s="230"/>
      <c r="F14" s="230"/>
      <c r="G14" s="230"/>
    </row>
    <row r="15" spans="2:12" ht="22.5" customHeight="1" x14ac:dyDescent="0.35">
      <c r="B15" s="30">
        <v>15</v>
      </c>
      <c r="C15" s="65" t="s">
        <v>63</v>
      </c>
      <c r="D15" s="188"/>
      <c r="E15" s="188"/>
      <c r="F15" s="188"/>
      <c r="G15" s="188"/>
    </row>
    <row r="16" spans="2:12" ht="18" customHeight="1" x14ac:dyDescent="0.3">
      <c r="B16" s="30">
        <v>16</v>
      </c>
      <c r="C16" s="402"/>
      <c r="D16" s="403"/>
      <c r="E16" s="403"/>
      <c r="F16" s="403"/>
      <c r="G16" s="404"/>
    </row>
    <row r="17" spans="3:7" ht="18" customHeight="1" x14ac:dyDescent="0.3">
      <c r="C17" s="405"/>
      <c r="D17" s="406"/>
      <c r="E17" s="406"/>
      <c r="F17" s="406"/>
      <c r="G17" s="407"/>
    </row>
    <row r="18" spans="3:7" ht="18" customHeight="1" x14ac:dyDescent="0.3">
      <c r="C18" s="405"/>
      <c r="D18" s="406"/>
      <c r="E18" s="406"/>
      <c r="F18" s="406"/>
      <c r="G18" s="407"/>
    </row>
    <row r="19" spans="3:7" ht="18" customHeight="1" x14ac:dyDescent="0.3">
      <c r="C19" s="405"/>
      <c r="D19" s="406"/>
      <c r="E19" s="406"/>
      <c r="F19" s="406"/>
      <c r="G19" s="407"/>
    </row>
    <row r="20" spans="3:7" ht="18" customHeight="1" x14ac:dyDescent="0.3">
      <c r="C20" s="408"/>
      <c r="D20" s="409"/>
      <c r="E20" s="409"/>
      <c r="F20" s="409"/>
      <c r="G20" s="410"/>
    </row>
  </sheetData>
  <sheetProtection algorithmName="SHA-512" hashValue="UgFZEW+lhYPBJ4rJfGzUQqT/5G4dseorqyc1hgFtEAvQV6XVA7u1iEKtV0XS2KPzDBXW6gJuj6xBXlFcaYRkfw==" saltValue="q+3sjECa22PKRhneIlWucA==" spinCount="100000" sheet="1" objects="1" scenarios="1" sort="0" autoFilter="0" pivotTables="0"/>
  <mergeCells count="7">
    <mergeCell ref="C16:G20"/>
    <mergeCell ref="C9:F9"/>
    <mergeCell ref="G9:G12"/>
    <mergeCell ref="C2:G2"/>
    <mergeCell ref="G3:G4"/>
    <mergeCell ref="C3:C4"/>
    <mergeCell ref="D3:F3"/>
  </mergeCells>
  <conditionalFormatting sqref="D6:D8 D10:D12">
    <cfRule type="cellIs" dxfId="27" priority="2" operator="equal">
      <formula>0</formula>
    </cfRule>
  </conditionalFormatting>
  <conditionalFormatting sqref="D5:G5">
    <cfRule type="cellIs" dxfId="26" priority="1" operator="equal">
      <formula>0</formula>
    </cfRule>
  </conditionalFormatting>
  <dataValidations count="1">
    <dataValidation type="whole" operator="greaterThanOrEqual" allowBlank="1" showInputMessage="1" showErrorMessage="1" sqref="D10:F12 D5:G8" xr:uid="{36C5CB77-87C1-4EA2-89D5-1235FFD6CC03}">
      <formula1>0</formula1>
    </dataValidation>
  </dataValidations>
  <printOptions horizontalCentered="1" verticalCentered="1"/>
  <pageMargins left="0.39370078740157483" right="0.39370078740157483" top="0.39370078740157483" bottom="0.38" header="0.11811023622047245" footer="0.19685039370078741"/>
  <pageSetup paperSize="172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3">
    <tabColor theme="7" tint="0.79998168889431442"/>
    <pageSetUpPr fitToPage="1"/>
  </sheetPr>
  <dimension ref="B1:O4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35"/>
    <col min="2" max="2" width="4.5546875" style="35" hidden="1" customWidth="1"/>
    <col min="3" max="3" width="80.44140625" style="35" customWidth="1"/>
    <col min="4" max="15" width="8.109375" style="35" customWidth="1"/>
    <col min="16" max="16384" width="11.44140625" style="35"/>
  </cols>
  <sheetData>
    <row r="1" spans="2:15" ht="18.600000000000001" x14ac:dyDescent="0.3">
      <c r="B1" s="30">
        <v>1</v>
      </c>
      <c r="C1" s="102" t="s">
        <v>569</v>
      </c>
      <c r="D1" s="192"/>
      <c r="E1" s="192"/>
      <c r="F1" s="192"/>
      <c r="G1" s="192"/>
      <c r="J1" s="34"/>
      <c r="K1" s="34"/>
    </row>
    <row r="2" spans="2:15" ht="19.2" thickBot="1" x14ac:dyDescent="0.35">
      <c r="B2" s="30">
        <v>2</v>
      </c>
      <c r="C2" s="102" t="s">
        <v>568</v>
      </c>
      <c r="D2" s="192"/>
      <c r="E2" s="192"/>
      <c r="F2" s="192"/>
      <c r="G2" s="192"/>
      <c r="H2" s="193"/>
      <c r="I2" s="193"/>
      <c r="J2" s="193"/>
      <c r="K2" s="193"/>
      <c r="L2" s="193"/>
      <c r="M2" s="193"/>
      <c r="N2" s="193"/>
      <c r="O2" s="193"/>
    </row>
    <row r="3" spans="2:15" ht="21" customHeight="1" thickTop="1" thickBot="1" x14ac:dyDescent="0.35">
      <c r="B3" s="30">
        <v>3</v>
      </c>
      <c r="C3" s="432" t="s">
        <v>64</v>
      </c>
      <c r="D3" s="435" t="s">
        <v>0</v>
      </c>
      <c r="E3" s="436"/>
      <c r="F3" s="437"/>
      <c r="G3" s="423" t="s">
        <v>112</v>
      </c>
      <c r="H3" s="424"/>
      <c r="I3" s="424"/>
      <c r="J3" s="424"/>
      <c r="K3" s="424"/>
      <c r="L3" s="424"/>
      <c r="M3" s="424"/>
      <c r="N3" s="424"/>
      <c r="O3" s="424"/>
    </row>
    <row r="4" spans="2:15" ht="18" customHeight="1" x14ac:dyDescent="0.3">
      <c r="B4" s="30">
        <v>4</v>
      </c>
      <c r="C4" s="433"/>
      <c r="D4" s="438"/>
      <c r="E4" s="429"/>
      <c r="F4" s="439"/>
      <c r="G4" s="428" t="s">
        <v>94</v>
      </c>
      <c r="H4" s="429"/>
      <c r="I4" s="429"/>
      <c r="J4" s="428" t="s">
        <v>101</v>
      </c>
      <c r="K4" s="429"/>
      <c r="L4" s="429"/>
      <c r="M4" s="430" t="s">
        <v>102</v>
      </c>
      <c r="N4" s="431"/>
      <c r="O4" s="431"/>
    </row>
    <row r="5" spans="2:15" ht="32.25" customHeight="1" thickBot="1" x14ac:dyDescent="0.35">
      <c r="B5" s="30">
        <v>5</v>
      </c>
      <c r="C5" s="434"/>
      <c r="D5" s="195" t="s">
        <v>0</v>
      </c>
      <c r="E5" s="196" t="s">
        <v>5</v>
      </c>
      <c r="F5" s="197" t="s">
        <v>4</v>
      </c>
      <c r="G5" s="198" t="s">
        <v>0</v>
      </c>
      <c r="H5" s="196" t="s">
        <v>5</v>
      </c>
      <c r="I5" s="199" t="s">
        <v>4</v>
      </c>
      <c r="J5" s="198" t="s">
        <v>0</v>
      </c>
      <c r="K5" s="196" t="s">
        <v>5</v>
      </c>
      <c r="L5" s="199" t="s">
        <v>4</v>
      </c>
      <c r="M5" s="198" t="s">
        <v>0</v>
      </c>
      <c r="N5" s="196" t="s">
        <v>5</v>
      </c>
      <c r="O5" s="200" t="s">
        <v>4</v>
      </c>
    </row>
    <row r="6" spans="2:15" ht="22.95" customHeight="1" thickTop="1" x14ac:dyDescent="0.3">
      <c r="B6" s="30">
        <v>6</v>
      </c>
      <c r="C6" s="390" t="s">
        <v>571</v>
      </c>
      <c r="D6" s="88">
        <f t="shared" ref="D6:D18" si="0">+E6+F6</f>
        <v>0</v>
      </c>
      <c r="E6" s="89">
        <f t="shared" ref="E6:F11" si="1">+H6+K6+N6</f>
        <v>0</v>
      </c>
      <c r="F6" s="89">
        <f t="shared" si="1"/>
        <v>0</v>
      </c>
      <c r="G6" s="134">
        <f>+H6+I6</f>
        <v>0</v>
      </c>
      <c r="H6" s="289"/>
      <c r="I6" s="289"/>
      <c r="J6" s="134">
        <f>+K6+L6</f>
        <v>0</v>
      </c>
      <c r="K6" s="289"/>
      <c r="L6" s="289"/>
      <c r="M6" s="134">
        <f>+N6+O6</f>
        <v>0</v>
      </c>
      <c r="N6" s="290"/>
      <c r="O6" s="291"/>
    </row>
    <row r="7" spans="2:15" ht="22.95" customHeight="1" x14ac:dyDescent="0.3">
      <c r="B7" s="30">
        <v>7</v>
      </c>
      <c r="C7" s="391" t="s">
        <v>678</v>
      </c>
      <c r="D7" s="201">
        <f t="shared" si="0"/>
        <v>0</v>
      </c>
      <c r="E7" s="202">
        <f t="shared" si="1"/>
        <v>0</v>
      </c>
      <c r="F7" s="202">
        <f t="shared" si="1"/>
        <v>0</v>
      </c>
      <c r="G7" s="203">
        <f t="shared" ref="G7:G32" si="2">+H7+I7</f>
        <v>0</v>
      </c>
      <c r="H7" s="292"/>
      <c r="I7" s="292"/>
      <c r="J7" s="203">
        <f t="shared" ref="J7:J32" si="3">+K7+L7</f>
        <v>0</v>
      </c>
      <c r="K7" s="292"/>
      <c r="L7" s="292"/>
      <c r="M7" s="203">
        <f t="shared" ref="M7:M32" si="4">+N7+O7</f>
        <v>0</v>
      </c>
      <c r="N7" s="292"/>
      <c r="O7" s="293"/>
    </row>
    <row r="8" spans="2:15" ht="22.95" customHeight="1" x14ac:dyDescent="0.3">
      <c r="B8" s="30">
        <v>8</v>
      </c>
      <c r="C8" s="392" t="s">
        <v>679</v>
      </c>
      <c r="D8" s="204">
        <f t="shared" ref="D8:D9" si="5">+E8+F8</f>
        <v>0</v>
      </c>
      <c r="E8" s="205">
        <f t="shared" si="1"/>
        <v>0</v>
      </c>
      <c r="F8" s="205">
        <f t="shared" si="1"/>
        <v>0</v>
      </c>
      <c r="G8" s="206">
        <f t="shared" si="2"/>
        <v>0</v>
      </c>
      <c r="H8" s="294"/>
      <c r="I8" s="294"/>
      <c r="J8" s="206">
        <f t="shared" si="3"/>
        <v>0</v>
      </c>
      <c r="K8" s="294"/>
      <c r="L8" s="294"/>
      <c r="M8" s="206">
        <f t="shared" si="4"/>
        <v>0</v>
      </c>
      <c r="N8" s="294"/>
      <c r="O8" s="295"/>
    </row>
    <row r="9" spans="2:15" ht="22.95" customHeight="1" x14ac:dyDescent="0.3">
      <c r="B9" s="30">
        <v>9</v>
      </c>
      <c r="C9" s="393" t="s">
        <v>680</v>
      </c>
      <c r="D9" s="115">
        <f t="shared" si="5"/>
        <v>0</v>
      </c>
      <c r="E9" s="207">
        <f t="shared" si="1"/>
        <v>0</v>
      </c>
      <c r="F9" s="207">
        <f t="shared" si="1"/>
        <v>0</v>
      </c>
      <c r="G9" s="135">
        <f t="shared" si="2"/>
        <v>0</v>
      </c>
      <c r="H9" s="296"/>
      <c r="I9" s="296"/>
      <c r="J9" s="135">
        <f t="shared" si="3"/>
        <v>0</v>
      </c>
      <c r="K9" s="296"/>
      <c r="L9" s="296"/>
      <c r="M9" s="135">
        <f t="shared" si="4"/>
        <v>0</v>
      </c>
      <c r="N9" s="296"/>
      <c r="O9" s="297"/>
    </row>
    <row r="10" spans="2:15" ht="22.95" customHeight="1" x14ac:dyDescent="0.3">
      <c r="B10" s="30">
        <v>10</v>
      </c>
      <c r="C10" s="394" t="s">
        <v>681</v>
      </c>
      <c r="D10" s="208">
        <f t="shared" ref="D10" si="6">+E10+F10</f>
        <v>0</v>
      </c>
      <c r="E10" s="209">
        <f t="shared" si="1"/>
        <v>0</v>
      </c>
      <c r="F10" s="209">
        <f t="shared" si="1"/>
        <v>0</v>
      </c>
      <c r="G10" s="210">
        <f t="shared" si="2"/>
        <v>0</v>
      </c>
      <c r="H10" s="298"/>
      <c r="I10" s="298"/>
      <c r="J10" s="210">
        <f t="shared" si="3"/>
        <v>0</v>
      </c>
      <c r="K10" s="298"/>
      <c r="L10" s="298"/>
      <c r="M10" s="210">
        <f t="shared" si="4"/>
        <v>0</v>
      </c>
      <c r="N10" s="298"/>
      <c r="O10" s="299"/>
    </row>
    <row r="11" spans="2:15" ht="22.95" customHeight="1" x14ac:dyDescent="0.3">
      <c r="B11" s="30">
        <v>11</v>
      </c>
      <c r="C11" s="395" t="s">
        <v>682</v>
      </c>
      <c r="D11" s="211">
        <f t="shared" si="0"/>
        <v>0</v>
      </c>
      <c r="E11" s="212">
        <f t="shared" si="1"/>
        <v>0</v>
      </c>
      <c r="F11" s="212">
        <f t="shared" si="1"/>
        <v>0</v>
      </c>
      <c r="G11" s="213">
        <f t="shared" si="2"/>
        <v>0</v>
      </c>
      <c r="H11" s="300"/>
      <c r="I11" s="300"/>
      <c r="J11" s="213">
        <f t="shared" si="3"/>
        <v>0</v>
      </c>
      <c r="K11" s="300"/>
      <c r="L11" s="300"/>
      <c r="M11" s="213">
        <f t="shared" si="4"/>
        <v>0</v>
      </c>
      <c r="N11" s="300"/>
      <c r="O11" s="301"/>
    </row>
    <row r="12" spans="2:15" ht="22.95" customHeight="1" x14ac:dyDescent="0.3">
      <c r="B12" s="30">
        <v>12</v>
      </c>
      <c r="C12" s="393" t="s">
        <v>683</v>
      </c>
      <c r="D12" s="115">
        <f t="shared" ref="D12:D13" si="7">+E12+F12</f>
        <v>0</v>
      </c>
      <c r="E12" s="207">
        <f t="shared" ref="E12:E13" si="8">+H12+K12+N12</f>
        <v>0</v>
      </c>
      <c r="F12" s="207">
        <f t="shared" ref="F12:F13" si="9">+I12+L12+O12</f>
        <v>0</v>
      </c>
      <c r="G12" s="135">
        <f t="shared" si="2"/>
        <v>0</v>
      </c>
      <c r="H12" s="296"/>
      <c r="I12" s="296"/>
      <c r="J12" s="135">
        <f t="shared" si="3"/>
        <v>0</v>
      </c>
      <c r="K12" s="296"/>
      <c r="L12" s="296"/>
      <c r="M12" s="135">
        <f t="shared" si="4"/>
        <v>0</v>
      </c>
      <c r="N12" s="296"/>
      <c r="O12" s="297"/>
    </row>
    <row r="13" spans="2:15" ht="22.95" customHeight="1" x14ac:dyDescent="0.3">
      <c r="B13" s="30">
        <v>13</v>
      </c>
      <c r="C13" s="395" t="s">
        <v>684</v>
      </c>
      <c r="D13" s="115">
        <f t="shared" si="7"/>
        <v>0</v>
      </c>
      <c r="E13" s="207">
        <f t="shared" si="8"/>
        <v>0</v>
      </c>
      <c r="F13" s="207">
        <f t="shared" si="9"/>
        <v>0</v>
      </c>
      <c r="G13" s="135">
        <f t="shared" si="2"/>
        <v>0</v>
      </c>
      <c r="H13" s="296"/>
      <c r="I13" s="296"/>
      <c r="J13" s="135">
        <f t="shared" si="3"/>
        <v>0</v>
      </c>
      <c r="K13" s="296"/>
      <c r="L13" s="296"/>
      <c r="M13" s="135">
        <f t="shared" si="4"/>
        <v>0</v>
      </c>
      <c r="N13" s="296"/>
      <c r="O13" s="297"/>
    </row>
    <row r="14" spans="2:15" ht="22.95" customHeight="1" x14ac:dyDescent="0.3">
      <c r="B14" s="30">
        <v>14</v>
      </c>
      <c r="C14" s="393" t="s">
        <v>685</v>
      </c>
      <c r="D14" s="115">
        <f t="shared" si="0"/>
        <v>0</v>
      </c>
      <c r="E14" s="207">
        <f t="shared" ref="E14:F19" si="10">+H14+K14+N14</f>
        <v>0</v>
      </c>
      <c r="F14" s="207">
        <f t="shared" si="10"/>
        <v>0</v>
      </c>
      <c r="G14" s="135">
        <f t="shared" si="2"/>
        <v>0</v>
      </c>
      <c r="H14" s="296"/>
      <c r="I14" s="302"/>
      <c r="J14" s="135">
        <f t="shared" si="3"/>
        <v>0</v>
      </c>
      <c r="K14" s="296"/>
      <c r="L14" s="302"/>
      <c r="M14" s="135">
        <f t="shared" si="4"/>
        <v>0</v>
      </c>
      <c r="N14" s="296"/>
      <c r="O14" s="297"/>
    </row>
    <row r="15" spans="2:15" ht="22.95" customHeight="1" x14ac:dyDescent="0.3">
      <c r="B15" s="30">
        <v>15</v>
      </c>
      <c r="C15" s="395" t="s">
        <v>686</v>
      </c>
      <c r="D15" s="115">
        <f t="shared" ref="D15" si="11">+E15+F15</f>
        <v>0</v>
      </c>
      <c r="E15" s="207">
        <f t="shared" ref="E15" si="12">+H15+K15+N15</f>
        <v>0</v>
      </c>
      <c r="F15" s="207">
        <f t="shared" ref="F15" si="13">+I15+L15+O15</f>
        <v>0</v>
      </c>
      <c r="G15" s="135">
        <f t="shared" si="2"/>
        <v>0</v>
      </c>
      <c r="H15" s="296"/>
      <c r="I15" s="302"/>
      <c r="J15" s="135">
        <f t="shared" si="3"/>
        <v>0</v>
      </c>
      <c r="K15" s="296"/>
      <c r="L15" s="302"/>
      <c r="M15" s="135">
        <f t="shared" si="4"/>
        <v>0</v>
      </c>
      <c r="N15" s="296"/>
      <c r="O15" s="297"/>
    </row>
    <row r="16" spans="2:15" ht="22.95" customHeight="1" x14ac:dyDescent="0.3">
      <c r="B16" s="30">
        <v>16</v>
      </c>
      <c r="C16" s="395" t="s">
        <v>687</v>
      </c>
      <c r="D16" s="115">
        <f t="shared" ref="D16" si="14">+E16+F16</f>
        <v>0</v>
      </c>
      <c r="E16" s="207">
        <f t="shared" ref="E16" si="15">+H16+K16+N16</f>
        <v>0</v>
      </c>
      <c r="F16" s="207">
        <f t="shared" ref="F16" si="16">+I16+L16+O16</f>
        <v>0</v>
      </c>
      <c r="G16" s="135">
        <f t="shared" si="2"/>
        <v>0</v>
      </c>
      <c r="H16" s="296"/>
      <c r="I16" s="302"/>
      <c r="J16" s="135">
        <f t="shared" si="3"/>
        <v>0</v>
      </c>
      <c r="K16" s="296"/>
      <c r="L16" s="302"/>
      <c r="M16" s="135">
        <f t="shared" si="4"/>
        <v>0</v>
      </c>
      <c r="N16" s="296"/>
      <c r="O16" s="297"/>
    </row>
    <row r="17" spans="2:15" ht="22.95" customHeight="1" x14ac:dyDescent="0.3">
      <c r="B17" s="30">
        <v>17</v>
      </c>
      <c r="C17" s="395" t="s">
        <v>688</v>
      </c>
      <c r="D17" s="115">
        <f t="shared" si="0"/>
        <v>0</v>
      </c>
      <c r="E17" s="207">
        <f t="shared" si="10"/>
        <v>0</v>
      </c>
      <c r="F17" s="207">
        <f t="shared" si="10"/>
        <v>0</v>
      </c>
      <c r="G17" s="135">
        <f t="shared" si="2"/>
        <v>0</v>
      </c>
      <c r="H17" s="296"/>
      <c r="I17" s="302"/>
      <c r="J17" s="135">
        <f t="shared" si="3"/>
        <v>0</v>
      </c>
      <c r="K17" s="296"/>
      <c r="L17" s="302"/>
      <c r="M17" s="135">
        <f t="shared" si="4"/>
        <v>0</v>
      </c>
      <c r="N17" s="296"/>
      <c r="O17" s="297"/>
    </row>
    <row r="18" spans="2:15" ht="22.95" customHeight="1" x14ac:dyDescent="0.3">
      <c r="B18" s="30">
        <v>18</v>
      </c>
      <c r="C18" s="394" t="s">
        <v>689</v>
      </c>
      <c r="D18" s="208">
        <f t="shared" si="0"/>
        <v>0</v>
      </c>
      <c r="E18" s="209">
        <f t="shared" si="10"/>
        <v>0</v>
      </c>
      <c r="F18" s="209">
        <f t="shared" si="10"/>
        <v>0</v>
      </c>
      <c r="G18" s="210">
        <f t="shared" si="2"/>
        <v>0</v>
      </c>
      <c r="H18" s="298"/>
      <c r="I18" s="303"/>
      <c r="J18" s="210">
        <f t="shared" si="3"/>
        <v>0</v>
      </c>
      <c r="K18" s="298"/>
      <c r="L18" s="303"/>
      <c r="M18" s="210">
        <f t="shared" si="4"/>
        <v>0</v>
      </c>
      <c r="N18" s="298"/>
      <c r="O18" s="299"/>
    </row>
    <row r="19" spans="2:15" ht="22.95" customHeight="1" x14ac:dyDescent="0.3">
      <c r="B19" s="30">
        <v>19</v>
      </c>
      <c r="C19" s="395" t="s">
        <v>690</v>
      </c>
      <c r="D19" s="211">
        <f t="shared" ref="D19:D25" si="17">+E19+F19</f>
        <v>0</v>
      </c>
      <c r="E19" s="212">
        <f t="shared" si="10"/>
        <v>0</v>
      </c>
      <c r="F19" s="212">
        <f t="shared" si="10"/>
        <v>0</v>
      </c>
      <c r="G19" s="213">
        <f t="shared" si="2"/>
        <v>0</v>
      </c>
      <c r="H19" s="300"/>
      <c r="I19" s="300"/>
      <c r="J19" s="213">
        <f t="shared" si="3"/>
        <v>0</v>
      </c>
      <c r="K19" s="300"/>
      <c r="L19" s="300"/>
      <c r="M19" s="213">
        <f t="shared" si="4"/>
        <v>0</v>
      </c>
      <c r="N19" s="300"/>
      <c r="O19" s="301"/>
    </row>
    <row r="20" spans="2:15" ht="22.95" customHeight="1" x14ac:dyDescent="0.3">
      <c r="B20" s="30">
        <v>20</v>
      </c>
      <c r="C20" s="393" t="s">
        <v>691</v>
      </c>
      <c r="D20" s="115">
        <f t="shared" si="17"/>
        <v>0</v>
      </c>
      <c r="E20" s="207">
        <f t="shared" ref="E20:E21" si="18">+H20+K20+N20</f>
        <v>0</v>
      </c>
      <c r="F20" s="207">
        <f t="shared" ref="F20:F21" si="19">+I20+L20+O20</f>
        <v>0</v>
      </c>
      <c r="G20" s="135">
        <f t="shared" si="2"/>
        <v>0</v>
      </c>
      <c r="H20" s="296"/>
      <c r="I20" s="296"/>
      <c r="J20" s="135">
        <f t="shared" si="3"/>
        <v>0</v>
      </c>
      <c r="K20" s="296"/>
      <c r="L20" s="296"/>
      <c r="M20" s="135">
        <f t="shared" si="4"/>
        <v>0</v>
      </c>
      <c r="N20" s="296"/>
      <c r="O20" s="297"/>
    </row>
    <row r="21" spans="2:15" ht="22.95" customHeight="1" x14ac:dyDescent="0.3">
      <c r="B21" s="30">
        <v>21</v>
      </c>
      <c r="C21" s="395" t="s">
        <v>692</v>
      </c>
      <c r="D21" s="115">
        <f t="shared" si="17"/>
        <v>0</v>
      </c>
      <c r="E21" s="207">
        <f t="shared" si="18"/>
        <v>0</v>
      </c>
      <c r="F21" s="207">
        <f t="shared" si="19"/>
        <v>0</v>
      </c>
      <c r="G21" s="135">
        <f t="shared" si="2"/>
        <v>0</v>
      </c>
      <c r="H21" s="296"/>
      <c r="I21" s="296"/>
      <c r="J21" s="135">
        <f t="shared" si="3"/>
        <v>0</v>
      </c>
      <c r="K21" s="296"/>
      <c r="L21" s="296"/>
      <c r="M21" s="135">
        <f t="shared" si="4"/>
        <v>0</v>
      </c>
      <c r="N21" s="296"/>
      <c r="O21" s="297"/>
    </row>
    <row r="22" spans="2:15" ht="22.95" customHeight="1" x14ac:dyDescent="0.3">
      <c r="B22" s="30">
        <v>22</v>
      </c>
      <c r="C22" s="393" t="s">
        <v>693</v>
      </c>
      <c r="D22" s="115">
        <f t="shared" si="17"/>
        <v>0</v>
      </c>
      <c r="E22" s="207">
        <f>+H22+K22+N22</f>
        <v>0</v>
      </c>
      <c r="F22" s="207">
        <f>+I22+L22+O22</f>
        <v>0</v>
      </c>
      <c r="G22" s="135">
        <f t="shared" si="2"/>
        <v>0</v>
      </c>
      <c r="H22" s="296"/>
      <c r="I22" s="302"/>
      <c r="J22" s="135">
        <f t="shared" si="3"/>
        <v>0</v>
      </c>
      <c r="K22" s="296"/>
      <c r="L22" s="302"/>
      <c r="M22" s="135">
        <f t="shared" si="4"/>
        <v>0</v>
      </c>
      <c r="N22" s="296"/>
      <c r="O22" s="297"/>
    </row>
    <row r="23" spans="2:15" ht="22.95" customHeight="1" x14ac:dyDescent="0.3">
      <c r="B23" s="30">
        <v>23</v>
      </c>
      <c r="C23" s="395" t="s">
        <v>694</v>
      </c>
      <c r="D23" s="115">
        <f t="shared" ref="D23:D24" si="20">+E23+F23</f>
        <v>0</v>
      </c>
      <c r="E23" s="207">
        <f t="shared" ref="E23" si="21">+H23+K23+N23</f>
        <v>0</v>
      </c>
      <c r="F23" s="207">
        <f t="shared" ref="F23" si="22">+I23+L23+O23</f>
        <v>0</v>
      </c>
      <c r="G23" s="135">
        <f t="shared" si="2"/>
        <v>0</v>
      </c>
      <c r="H23" s="296"/>
      <c r="I23" s="296"/>
      <c r="J23" s="135">
        <f t="shared" si="3"/>
        <v>0</v>
      </c>
      <c r="K23" s="296"/>
      <c r="L23" s="296"/>
      <c r="M23" s="135">
        <f t="shared" si="4"/>
        <v>0</v>
      </c>
      <c r="N23" s="296"/>
      <c r="O23" s="297"/>
    </row>
    <row r="24" spans="2:15" ht="22.95" customHeight="1" x14ac:dyDescent="0.3">
      <c r="B24" s="30">
        <v>24</v>
      </c>
      <c r="C24" s="393" t="s">
        <v>695</v>
      </c>
      <c r="D24" s="115">
        <f t="shared" si="20"/>
        <v>0</v>
      </c>
      <c r="E24" s="207">
        <f t="shared" ref="E24:F26" si="23">+H24+K24+N24</f>
        <v>0</v>
      </c>
      <c r="F24" s="207">
        <f t="shared" si="23"/>
        <v>0</v>
      </c>
      <c r="G24" s="135">
        <f t="shared" si="2"/>
        <v>0</v>
      </c>
      <c r="H24" s="296"/>
      <c r="I24" s="302"/>
      <c r="J24" s="135">
        <f t="shared" si="3"/>
        <v>0</v>
      </c>
      <c r="K24" s="296"/>
      <c r="L24" s="302"/>
      <c r="M24" s="135">
        <f t="shared" si="4"/>
        <v>0</v>
      </c>
      <c r="N24" s="296"/>
      <c r="O24" s="297"/>
    </row>
    <row r="25" spans="2:15" ht="22.95" customHeight="1" x14ac:dyDescent="0.3">
      <c r="B25" s="30">
        <v>25</v>
      </c>
      <c r="C25" s="394" t="s">
        <v>696</v>
      </c>
      <c r="D25" s="208">
        <f t="shared" si="17"/>
        <v>0</v>
      </c>
      <c r="E25" s="209">
        <f t="shared" si="23"/>
        <v>0</v>
      </c>
      <c r="F25" s="209">
        <f t="shared" si="23"/>
        <v>0</v>
      </c>
      <c r="G25" s="210">
        <f t="shared" si="2"/>
        <v>0</v>
      </c>
      <c r="H25" s="298"/>
      <c r="I25" s="303"/>
      <c r="J25" s="210">
        <f t="shared" si="3"/>
        <v>0</v>
      </c>
      <c r="K25" s="298"/>
      <c r="L25" s="303"/>
      <c r="M25" s="210">
        <f t="shared" si="4"/>
        <v>0</v>
      </c>
      <c r="N25" s="298"/>
      <c r="O25" s="299"/>
    </row>
    <row r="26" spans="2:15" ht="22.95" customHeight="1" x14ac:dyDescent="0.3">
      <c r="B26" s="30">
        <v>26</v>
      </c>
      <c r="C26" s="395" t="s">
        <v>697</v>
      </c>
      <c r="D26" s="211">
        <f t="shared" ref="D26:D29" si="24">+E26+F26</f>
        <v>0</v>
      </c>
      <c r="E26" s="212">
        <f t="shared" si="23"/>
        <v>0</v>
      </c>
      <c r="F26" s="212">
        <f t="shared" si="23"/>
        <v>0</v>
      </c>
      <c r="G26" s="213">
        <f t="shared" si="2"/>
        <v>0</v>
      </c>
      <c r="H26" s="300"/>
      <c r="I26" s="300"/>
      <c r="J26" s="213">
        <f t="shared" si="3"/>
        <v>0</v>
      </c>
      <c r="K26" s="300"/>
      <c r="L26" s="300"/>
      <c r="M26" s="213">
        <f t="shared" si="4"/>
        <v>0</v>
      </c>
      <c r="N26" s="300"/>
      <c r="O26" s="301"/>
    </row>
    <row r="27" spans="2:15" ht="22.95" customHeight="1" x14ac:dyDescent="0.3">
      <c r="B27" s="30">
        <v>27</v>
      </c>
      <c r="C27" s="393" t="s">
        <v>698</v>
      </c>
      <c r="D27" s="115">
        <f t="shared" si="24"/>
        <v>0</v>
      </c>
      <c r="E27" s="207">
        <f t="shared" ref="E27:E28" si="25">+H27+K27+N27</f>
        <v>0</v>
      </c>
      <c r="F27" s="207">
        <f t="shared" ref="F27:F28" si="26">+I27+L27+O27</f>
        <v>0</v>
      </c>
      <c r="G27" s="135">
        <f t="shared" si="2"/>
        <v>0</v>
      </c>
      <c r="H27" s="296"/>
      <c r="I27" s="296"/>
      <c r="J27" s="135">
        <f t="shared" si="3"/>
        <v>0</v>
      </c>
      <c r="K27" s="296"/>
      <c r="L27" s="296"/>
      <c r="M27" s="135">
        <f t="shared" si="4"/>
        <v>0</v>
      </c>
      <c r="N27" s="296"/>
      <c r="O27" s="297"/>
    </row>
    <row r="28" spans="2:15" ht="22.95" customHeight="1" x14ac:dyDescent="0.3">
      <c r="B28" s="30">
        <v>28</v>
      </c>
      <c r="C28" s="395" t="s">
        <v>699</v>
      </c>
      <c r="D28" s="115">
        <f t="shared" si="24"/>
        <v>0</v>
      </c>
      <c r="E28" s="207">
        <f t="shared" si="25"/>
        <v>0</v>
      </c>
      <c r="F28" s="207">
        <f t="shared" si="26"/>
        <v>0</v>
      </c>
      <c r="G28" s="135">
        <f t="shared" si="2"/>
        <v>0</v>
      </c>
      <c r="H28" s="296"/>
      <c r="I28" s="296"/>
      <c r="J28" s="135">
        <f t="shared" si="3"/>
        <v>0</v>
      </c>
      <c r="K28" s="296"/>
      <c r="L28" s="296"/>
      <c r="M28" s="135">
        <f t="shared" si="4"/>
        <v>0</v>
      </c>
      <c r="N28" s="296"/>
      <c r="O28" s="297"/>
    </row>
    <row r="29" spans="2:15" ht="22.95" customHeight="1" x14ac:dyDescent="0.3">
      <c r="B29" s="30">
        <v>29</v>
      </c>
      <c r="C29" s="394" t="s">
        <v>700</v>
      </c>
      <c r="D29" s="208">
        <f t="shared" si="24"/>
        <v>0</v>
      </c>
      <c r="E29" s="209">
        <f>+H29+K29+N29</f>
        <v>0</v>
      </c>
      <c r="F29" s="209">
        <f>+I29+L29+O29</f>
        <v>0</v>
      </c>
      <c r="G29" s="210">
        <f t="shared" si="2"/>
        <v>0</v>
      </c>
      <c r="H29" s="298"/>
      <c r="I29" s="303"/>
      <c r="J29" s="210">
        <f t="shared" si="3"/>
        <v>0</v>
      </c>
      <c r="K29" s="298"/>
      <c r="L29" s="303"/>
      <c r="M29" s="210">
        <f t="shared" si="4"/>
        <v>0</v>
      </c>
      <c r="N29" s="298"/>
      <c r="O29" s="299"/>
    </row>
    <row r="30" spans="2:15" ht="22.95" customHeight="1" x14ac:dyDescent="0.3">
      <c r="B30" s="30">
        <v>30</v>
      </c>
      <c r="C30" s="395" t="s">
        <v>572</v>
      </c>
      <c r="D30" s="211">
        <f t="shared" ref="D30:D32" si="27">+E30+F30</f>
        <v>0</v>
      </c>
      <c r="E30" s="212">
        <f>+H30+K30+N30</f>
        <v>0</v>
      </c>
      <c r="F30" s="212">
        <f>+I30+L30+O30</f>
        <v>0</v>
      </c>
      <c r="G30" s="213">
        <f t="shared" si="2"/>
        <v>0</v>
      </c>
      <c r="H30" s="300"/>
      <c r="I30" s="300"/>
      <c r="J30" s="213">
        <f t="shared" si="3"/>
        <v>0</v>
      </c>
      <c r="K30" s="300"/>
      <c r="L30" s="300"/>
      <c r="M30" s="213">
        <f t="shared" si="4"/>
        <v>0</v>
      </c>
      <c r="N30" s="300"/>
      <c r="O30" s="301"/>
    </row>
    <row r="31" spans="2:15" ht="22.95" customHeight="1" x14ac:dyDescent="0.3">
      <c r="B31" s="30">
        <v>31</v>
      </c>
      <c r="C31" s="393" t="s">
        <v>573</v>
      </c>
      <c r="D31" s="115">
        <f t="shared" si="27"/>
        <v>0</v>
      </c>
      <c r="E31" s="207">
        <f t="shared" ref="E31:E32" si="28">+H31+K31+N31</f>
        <v>0</v>
      </c>
      <c r="F31" s="207">
        <f t="shared" ref="F31:F32" si="29">+I31+L31+O31</f>
        <v>0</v>
      </c>
      <c r="G31" s="135">
        <f t="shared" si="2"/>
        <v>0</v>
      </c>
      <c r="H31" s="296"/>
      <c r="I31" s="296"/>
      <c r="J31" s="135">
        <f t="shared" si="3"/>
        <v>0</v>
      </c>
      <c r="K31" s="296"/>
      <c r="L31" s="296"/>
      <c r="M31" s="135">
        <f t="shared" si="4"/>
        <v>0</v>
      </c>
      <c r="N31" s="296"/>
      <c r="O31" s="297"/>
    </row>
    <row r="32" spans="2:15" ht="22.95" customHeight="1" x14ac:dyDescent="0.3">
      <c r="B32" s="30">
        <v>32</v>
      </c>
      <c r="C32" s="395" t="s">
        <v>574</v>
      </c>
      <c r="D32" s="115">
        <f t="shared" si="27"/>
        <v>0</v>
      </c>
      <c r="E32" s="207">
        <f t="shared" si="28"/>
        <v>0</v>
      </c>
      <c r="F32" s="207">
        <f t="shared" si="29"/>
        <v>0</v>
      </c>
      <c r="G32" s="135">
        <f t="shared" si="2"/>
        <v>0</v>
      </c>
      <c r="H32" s="296"/>
      <c r="I32" s="296"/>
      <c r="J32" s="135">
        <f t="shared" si="3"/>
        <v>0</v>
      </c>
      <c r="K32" s="296"/>
      <c r="L32" s="296"/>
      <c r="M32" s="135">
        <f t="shared" si="4"/>
        <v>0</v>
      </c>
      <c r="N32" s="296"/>
      <c r="O32" s="297"/>
    </row>
    <row r="33" spans="2:15" ht="22.95" customHeight="1" x14ac:dyDescent="0.3">
      <c r="B33" s="30">
        <v>33</v>
      </c>
      <c r="C33" s="391" t="s">
        <v>66</v>
      </c>
      <c r="D33" s="201">
        <f>+E33+F33</f>
        <v>0</v>
      </c>
      <c r="E33" s="202">
        <f>+H33+K33+N33</f>
        <v>0</v>
      </c>
      <c r="F33" s="202">
        <f>+I33+L33+O33</f>
        <v>0</v>
      </c>
      <c r="G33" s="203">
        <f>+H33+I33</f>
        <v>0</v>
      </c>
      <c r="H33" s="292"/>
      <c r="I33" s="304"/>
      <c r="J33" s="203">
        <f>+K33+L33</f>
        <v>0</v>
      </c>
      <c r="K33" s="292"/>
      <c r="L33" s="304"/>
      <c r="M33" s="203">
        <f>+N33+O33</f>
        <v>0</v>
      </c>
      <c r="N33" s="292"/>
      <c r="O33" s="293"/>
    </row>
    <row r="34" spans="2:15" ht="22.95" customHeight="1" thickBot="1" x14ac:dyDescent="0.35">
      <c r="B34" s="30">
        <v>34</v>
      </c>
      <c r="C34" s="392" t="s">
        <v>92</v>
      </c>
      <c r="D34" s="204">
        <f t="shared" ref="D34" si="30">+E34+F34</f>
        <v>0</v>
      </c>
      <c r="E34" s="205">
        <f>+H34+K34+N34</f>
        <v>0</v>
      </c>
      <c r="F34" s="205">
        <f>+I34+L34+O34</f>
        <v>0</v>
      </c>
      <c r="G34" s="206">
        <f t="shared" ref="G34" si="31">+H34+I34</f>
        <v>0</v>
      </c>
      <c r="H34" s="294"/>
      <c r="I34" s="305"/>
      <c r="J34" s="206">
        <f t="shared" ref="J34" si="32">+K34+L34</f>
        <v>0</v>
      </c>
      <c r="K34" s="294"/>
      <c r="L34" s="305"/>
      <c r="M34" s="206">
        <f t="shared" ref="M34" si="33">+N34+O34</f>
        <v>0</v>
      </c>
      <c r="N34" s="306"/>
      <c r="O34" s="307"/>
    </row>
    <row r="35" spans="2:15" ht="27.75" customHeight="1" thickTop="1" x14ac:dyDescent="0.3">
      <c r="B35" s="30">
        <v>35</v>
      </c>
      <c r="C35" s="214"/>
      <c r="D35" s="425"/>
      <c r="E35" s="425"/>
      <c r="F35" s="425"/>
      <c r="G35" s="427"/>
      <c r="H35" s="427"/>
      <c r="I35" s="427"/>
      <c r="J35" s="427"/>
      <c r="K35" s="427"/>
      <c r="L35" s="427"/>
      <c r="M35" s="214"/>
      <c r="N35" s="214"/>
      <c r="O35" s="214"/>
    </row>
    <row r="36" spans="2:15" ht="18.75" customHeight="1" x14ac:dyDescent="0.35">
      <c r="B36" s="30">
        <v>36</v>
      </c>
      <c r="C36" s="215" t="s">
        <v>63</v>
      </c>
      <c r="D36" s="426"/>
      <c r="E36" s="426"/>
      <c r="F36" s="426"/>
      <c r="G36" s="216"/>
      <c r="H36" s="216"/>
      <c r="I36" s="216"/>
      <c r="J36" s="216"/>
      <c r="K36" s="216"/>
      <c r="L36" s="216"/>
      <c r="M36" s="216"/>
      <c r="N36" s="216"/>
      <c r="O36" s="216"/>
    </row>
    <row r="37" spans="2:15" ht="18.75" customHeight="1" x14ac:dyDescent="0.3">
      <c r="B37" s="30">
        <v>37</v>
      </c>
      <c r="C37" s="402"/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4"/>
    </row>
    <row r="38" spans="2:15" ht="18.75" customHeight="1" x14ac:dyDescent="0.3">
      <c r="C38" s="405"/>
      <c r="D38" s="406"/>
      <c r="E38" s="406"/>
      <c r="F38" s="406"/>
      <c r="G38" s="406"/>
      <c r="H38" s="406"/>
      <c r="I38" s="406"/>
      <c r="J38" s="406"/>
      <c r="K38" s="406"/>
      <c r="L38" s="406"/>
      <c r="M38" s="406"/>
      <c r="N38" s="406"/>
      <c r="O38" s="407"/>
    </row>
    <row r="39" spans="2:15" ht="18.75" customHeight="1" x14ac:dyDescent="0.3">
      <c r="C39" s="405"/>
      <c r="D39" s="406"/>
      <c r="E39" s="406"/>
      <c r="F39" s="406"/>
      <c r="G39" s="406"/>
      <c r="H39" s="406"/>
      <c r="I39" s="406"/>
      <c r="J39" s="406"/>
      <c r="K39" s="406"/>
      <c r="L39" s="406"/>
      <c r="M39" s="406"/>
      <c r="N39" s="406"/>
      <c r="O39" s="407"/>
    </row>
    <row r="40" spans="2:15" ht="18.75" customHeight="1" x14ac:dyDescent="0.3">
      <c r="C40" s="405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7"/>
    </row>
    <row r="41" spans="2:15" ht="18.75" customHeight="1" x14ac:dyDescent="0.3">
      <c r="C41" s="408"/>
      <c r="D41" s="409"/>
      <c r="E41" s="409"/>
      <c r="F41" s="409"/>
      <c r="G41" s="409"/>
      <c r="H41" s="409"/>
      <c r="I41" s="409"/>
      <c r="J41" s="409"/>
      <c r="K41" s="409"/>
      <c r="L41" s="409"/>
      <c r="M41" s="409"/>
      <c r="N41" s="409"/>
      <c r="O41" s="410"/>
    </row>
  </sheetData>
  <sheetProtection algorithmName="SHA-512" hashValue="LiFa4Hb2fbUqVPd9FhbgPj57l1orjfEo8NjZgmg23n4RaBb35EiCrEo7hH1H78nYNoK97t+7WQiFhdrMtjWhAQ==" saltValue="fnf7aLk/tgHuXkEBlQIvlw==" spinCount="100000" sheet="1" objects="1" scenarios="1" sort="0" autoFilter="0" pivotTables="0"/>
  <mergeCells count="9">
    <mergeCell ref="G3:O3"/>
    <mergeCell ref="D35:F36"/>
    <mergeCell ref="G35:L35"/>
    <mergeCell ref="C37:O41"/>
    <mergeCell ref="G4:I4"/>
    <mergeCell ref="J4:L4"/>
    <mergeCell ref="M4:O4"/>
    <mergeCell ref="C3:C5"/>
    <mergeCell ref="D3:F4"/>
  </mergeCells>
  <conditionalFormatting sqref="D6:F24">
    <cfRule type="cellIs" dxfId="25" priority="5" operator="equal">
      <formula>0</formula>
    </cfRule>
  </conditionalFormatting>
  <conditionalFormatting sqref="D25:F25">
    <cfRule type="cellIs" dxfId="24" priority="60" operator="equal">
      <formula>0</formula>
    </cfRule>
  </conditionalFormatting>
  <conditionalFormatting sqref="D26:F32">
    <cfRule type="cellIs" dxfId="23" priority="11" operator="equal">
      <formula>0</formula>
    </cfRule>
  </conditionalFormatting>
  <conditionalFormatting sqref="D33:F34">
    <cfRule type="cellIs" dxfId="22" priority="59" operator="equal">
      <formula>0</formula>
    </cfRule>
  </conditionalFormatting>
  <conditionalFormatting sqref="F6:F16">
    <cfRule type="expression" dxfId="21" priority="7">
      <formula>F6&gt;#REF!</formula>
    </cfRule>
  </conditionalFormatting>
  <conditionalFormatting sqref="F17:F33">
    <cfRule type="expression" dxfId="20" priority="14">
      <formula>F17&gt;#REF!</formula>
    </cfRule>
  </conditionalFormatting>
  <conditionalFormatting sqref="F34">
    <cfRule type="expression" dxfId="19" priority="61">
      <formula>F34&gt;#REF!</formula>
    </cfRule>
  </conditionalFormatting>
  <conditionalFormatting sqref="G6:G34 J6:J34 M6:M34">
    <cfRule type="cellIs" dxfId="18" priority="1" operator="equal">
      <formula>0</formula>
    </cfRule>
  </conditionalFormatting>
  <dataValidations disablePrompts="1" count="1">
    <dataValidation type="whole" operator="greaterThanOrEqual" allowBlank="1" showInputMessage="1" showErrorMessage="1" sqref="D6:O34" xr:uid="{00000000-0002-0000-0400-000000000000}">
      <formula1>0</formula1>
    </dataValidation>
  </dataValidations>
  <printOptions horizontalCentered="1" verticalCentered="1"/>
  <pageMargins left="0.39370078740157483" right="0.39370078740157483" top="0.39370078740157483" bottom="0.4" header="0.11811023622047245" footer="0.19685039370078741"/>
  <pageSetup paperSize="172" scale="60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5">
    <tabColor theme="7" tint="0.79998168889431442"/>
    <pageSetUpPr fitToPage="1"/>
  </sheetPr>
  <dimension ref="B1:I3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5546875" style="35" customWidth="1"/>
    <col min="2" max="2" width="5.109375" style="35" hidden="1" customWidth="1"/>
    <col min="3" max="3" width="83.5546875" style="35" customWidth="1"/>
    <col min="4" max="4" width="8.33203125" style="35" customWidth="1"/>
    <col min="5" max="5" width="4.5546875" style="35" customWidth="1"/>
    <col min="6" max="6" width="4.88671875" style="35" customWidth="1"/>
    <col min="7" max="7" width="16.44140625" style="35" customWidth="1"/>
    <col min="8" max="9" width="13.88671875" style="35" customWidth="1"/>
    <col min="10" max="16384" width="11.44140625" style="35"/>
  </cols>
  <sheetData>
    <row r="1" spans="2:9" ht="18" customHeight="1" x14ac:dyDescent="0.4">
      <c r="B1" s="308">
        <v>1</v>
      </c>
      <c r="C1" s="122" t="s">
        <v>107</v>
      </c>
      <c r="E1" s="181"/>
      <c r="F1" s="181"/>
      <c r="G1" s="181"/>
      <c r="H1" s="181"/>
      <c r="I1" s="181"/>
    </row>
    <row r="2" spans="2:9" ht="18.600000000000001" x14ac:dyDescent="0.3">
      <c r="B2" s="308">
        <f>+B1+1</f>
        <v>2</v>
      </c>
      <c r="C2" s="102" t="s">
        <v>109</v>
      </c>
      <c r="D2" s="182"/>
      <c r="E2" s="182"/>
      <c r="F2" s="182"/>
      <c r="G2" s="182"/>
    </row>
    <row r="3" spans="2:9" ht="19.2" thickBot="1" x14ac:dyDescent="0.35">
      <c r="B3" s="308">
        <f t="shared" ref="B3:B36" si="0">+B2+1</f>
        <v>3</v>
      </c>
      <c r="C3" s="102" t="s">
        <v>1464</v>
      </c>
      <c r="D3" s="309"/>
      <c r="E3" s="309"/>
      <c r="F3" s="309"/>
      <c r="G3" s="309"/>
    </row>
    <row r="4" spans="2:9" ht="34.200000000000003" customHeight="1" thickTop="1" thickBot="1" x14ac:dyDescent="0.35">
      <c r="B4" s="308">
        <f t="shared" si="0"/>
        <v>4</v>
      </c>
      <c r="C4" s="104" t="s">
        <v>85</v>
      </c>
      <c r="D4" s="184" t="s">
        <v>641</v>
      </c>
      <c r="E4" s="151"/>
      <c r="F4" s="194"/>
      <c r="G4" s="310" t="s">
        <v>1465</v>
      </c>
    </row>
    <row r="5" spans="2:9" s="183" customFormat="1" ht="22.5" customHeight="1" thickTop="1" x14ac:dyDescent="0.3">
      <c r="B5" s="308">
        <f t="shared" si="0"/>
        <v>5</v>
      </c>
      <c r="C5" s="450" t="s">
        <v>0</v>
      </c>
      <c r="D5" s="450"/>
      <c r="E5" s="450"/>
      <c r="F5" s="451"/>
      <c r="G5" s="311">
        <f>SUM(G6:G32)</f>
        <v>0</v>
      </c>
      <c r="H5" s="452" t="str">
        <f>IF($G$5='CUADRO 1'!D5,"","--&gt; ¡VERIFICAR!.  El total no coincide con el total del Cuadro 1.")</f>
        <v/>
      </c>
      <c r="I5" s="452"/>
    </row>
    <row r="6" spans="2:9" s="183" customFormat="1" ht="16.5" customHeight="1" x14ac:dyDescent="0.3">
      <c r="B6" s="308">
        <f t="shared" si="0"/>
        <v>6</v>
      </c>
      <c r="C6" s="312"/>
      <c r="D6" s="313" t="str">
        <f t="shared" ref="D6:D32" si="1">IFERROR(VLOOKUP(C6,ubicac,2,0),"")</f>
        <v/>
      </c>
      <c r="E6" s="185"/>
      <c r="F6" s="314" t="str">
        <f>IF(AND(OR(G6&gt;0),(C6="")),"*",IF(AND(C6&lt;&gt;"",(G6=0)),"***",""))</f>
        <v/>
      </c>
      <c r="G6" s="315"/>
      <c r="H6" s="452"/>
      <c r="I6" s="452"/>
    </row>
    <row r="7" spans="2:9" s="183" customFormat="1" ht="16.5" customHeight="1" x14ac:dyDescent="0.3">
      <c r="B7" s="308">
        <f t="shared" si="0"/>
        <v>7</v>
      </c>
      <c r="C7" s="316"/>
      <c r="D7" s="186" t="str">
        <f t="shared" si="1"/>
        <v/>
      </c>
      <c r="E7" s="164" t="str">
        <f>IF(D7="","",IF(OR(D7=D6),"R",""))</f>
        <v/>
      </c>
      <c r="F7" s="164" t="str">
        <f t="shared" ref="F7:F32" si="2">IF(AND(OR(G7&gt;0),(C7="")),"*",IF(AND(C7&lt;&gt;"",(G7=0)),"***",""))</f>
        <v/>
      </c>
      <c r="G7" s="317"/>
      <c r="H7" s="452"/>
      <c r="I7" s="452"/>
    </row>
    <row r="8" spans="2:9" s="183" customFormat="1" ht="16.5" customHeight="1" x14ac:dyDescent="0.3">
      <c r="B8" s="308">
        <f t="shared" si="0"/>
        <v>8</v>
      </c>
      <c r="C8" s="316"/>
      <c r="D8" s="186" t="str">
        <f t="shared" si="1"/>
        <v/>
      </c>
      <c r="E8" s="164" t="str">
        <f>IF(D8="","",IF(OR(D8=D7,D8=D6),"R",""))</f>
        <v/>
      </c>
      <c r="F8" s="164" t="str">
        <f t="shared" si="2"/>
        <v/>
      </c>
      <c r="G8" s="317"/>
      <c r="H8" s="318"/>
      <c r="I8" s="318"/>
    </row>
    <row r="9" spans="2:9" s="183" customFormat="1" ht="16.5" customHeight="1" x14ac:dyDescent="0.3">
      <c r="B9" s="308">
        <f t="shared" si="0"/>
        <v>9</v>
      </c>
      <c r="C9" s="316"/>
      <c r="D9" s="186" t="str">
        <f t="shared" si="1"/>
        <v/>
      </c>
      <c r="E9" s="164" t="str">
        <f>IF(D9="","",IF(OR(D9=D8,D9=D7,D9=D6),"R",""))</f>
        <v/>
      </c>
      <c r="F9" s="164" t="str">
        <f t="shared" si="2"/>
        <v/>
      </c>
      <c r="G9" s="317"/>
      <c r="H9" s="440" t="str">
        <f>IF(OR(F6="*",F7="*",F8="*",F9="*",F10="*",F11="*",F12="*",F13="*",F14="*",F15="*",F16="*",F17="*",F18="*",F19="*",F20="*",F21="*",F22="*",F23="*",F24="*",F25="*",F26="*",F27="*",F28="*",F29="*",F30="*",F32="*"),"* = No ha seleccionado Provincia/Cantón/Distrito","")</f>
        <v/>
      </c>
      <c r="I9" s="440"/>
    </row>
    <row r="10" spans="2:9" s="183" customFormat="1" ht="16.5" customHeight="1" x14ac:dyDescent="0.3">
      <c r="B10" s="308">
        <f t="shared" si="0"/>
        <v>10</v>
      </c>
      <c r="C10" s="316"/>
      <c r="D10" s="186" t="str">
        <f t="shared" si="1"/>
        <v/>
      </c>
      <c r="E10" s="164" t="str">
        <f>IF(D10="","",IF(OR(D10=D9,D10=D8,D10=D7,D10=D6),"R",""))</f>
        <v/>
      </c>
      <c r="F10" s="164" t="str">
        <f t="shared" si="2"/>
        <v/>
      </c>
      <c r="G10" s="317"/>
      <c r="H10" s="440"/>
      <c r="I10" s="440"/>
    </row>
    <row r="11" spans="2:9" s="183" customFormat="1" ht="16.5" customHeight="1" x14ac:dyDescent="0.3">
      <c r="B11" s="308">
        <f t="shared" si="0"/>
        <v>11</v>
      </c>
      <c r="C11" s="316"/>
      <c r="D11" s="186" t="str">
        <f t="shared" si="1"/>
        <v/>
      </c>
      <c r="E11" s="164" t="str">
        <f>IF(D11="","",IF(OR(D11=D10,D11=D9,D11=D8,D11=D7,D11=D6),"R",""))</f>
        <v/>
      </c>
      <c r="F11" s="164" t="str">
        <f t="shared" si="2"/>
        <v/>
      </c>
      <c r="G11" s="317"/>
      <c r="H11" s="440"/>
      <c r="I11" s="440"/>
    </row>
    <row r="12" spans="2:9" s="183" customFormat="1" ht="16.5" customHeight="1" x14ac:dyDescent="0.3">
      <c r="B12" s="308">
        <f t="shared" si="0"/>
        <v>12</v>
      </c>
      <c r="C12" s="316"/>
      <c r="D12" s="186" t="str">
        <f t="shared" si="1"/>
        <v/>
      </c>
      <c r="E12" s="164" t="str">
        <f>IF(D12="","",IF(OR(D12=D11,D12=D10,D12=D9,D12=D8,D12=D7,D12=D6),"R",""))</f>
        <v/>
      </c>
      <c r="F12" s="164" t="str">
        <f t="shared" si="2"/>
        <v/>
      </c>
      <c r="G12" s="317"/>
      <c r="H12" s="229"/>
      <c r="I12" s="187"/>
    </row>
    <row r="13" spans="2:9" s="183" customFormat="1" ht="16.5" customHeight="1" x14ac:dyDescent="0.3">
      <c r="B13" s="308">
        <f t="shared" si="0"/>
        <v>13</v>
      </c>
      <c r="C13" s="316"/>
      <c r="D13" s="186" t="str">
        <f t="shared" si="1"/>
        <v/>
      </c>
      <c r="E13" s="164" t="str">
        <f>IF(D13="","",IF(OR(D13=D12,D13=D11,D13=D10,D13=D9,D13=D8,D13=D7,D13=D6),"R",""))</f>
        <v/>
      </c>
      <c r="F13" s="164" t="str">
        <f t="shared" si="2"/>
        <v/>
      </c>
      <c r="G13" s="317"/>
      <c r="H13" s="440" t="str">
        <f>IF(OR(F6="***",F7="***",F8="***",F9="***",F10="***",F11="***",F12="***",F13="***",F14="***",F15="***",F16="***",F17="***",F18="***",F19="***",F20="***",F21="***",F22="***",F23="***",F24="***",F25="***",F26="***",F27="***",F28="***",F29="***",F30="***",F32="***"),"*** = Digite la matrícula","")</f>
        <v/>
      </c>
      <c r="I13" s="440"/>
    </row>
    <row r="14" spans="2:9" s="183" customFormat="1" ht="16.5" customHeight="1" x14ac:dyDescent="0.3">
      <c r="B14" s="308">
        <f t="shared" si="0"/>
        <v>14</v>
      </c>
      <c r="C14" s="316"/>
      <c r="D14" s="186" t="str">
        <f t="shared" si="1"/>
        <v/>
      </c>
      <c r="E14" s="164" t="str">
        <f>IF(D14="","",IF(OR(D14=D13,D14=D12,D14=D11,D14=D10,D14=D9,D14=D8,D14=D7,D14=D6),"R",""))</f>
        <v/>
      </c>
      <c r="F14" s="164" t="str">
        <f t="shared" si="2"/>
        <v/>
      </c>
      <c r="G14" s="317"/>
      <c r="H14" s="440"/>
      <c r="I14" s="440"/>
    </row>
    <row r="15" spans="2:9" s="183" customFormat="1" ht="16.5" customHeight="1" x14ac:dyDescent="0.3">
      <c r="B15" s="308">
        <f t="shared" si="0"/>
        <v>15</v>
      </c>
      <c r="C15" s="316"/>
      <c r="D15" s="186" t="str">
        <f t="shared" si="1"/>
        <v/>
      </c>
      <c r="E15" s="164" t="str">
        <f>IF(D15="","",IF(OR(D15=D14,D15=D13,D15=D12,D15=D11,D15=D10,D15=D9,D15=D8,D15=D7,D15=D6),"R",""))</f>
        <v/>
      </c>
      <c r="F15" s="164" t="str">
        <f t="shared" si="2"/>
        <v/>
      </c>
      <c r="G15" s="317"/>
      <c r="H15" s="319"/>
      <c r="I15" s="319"/>
    </row>
    <row r="16" spans="2:9" s="183" customFormat="1" ht="16.5" customHeight="1" x14ac:dyDescent="0.3">
      <c r="B16" s="308">
        <f t="shared" si="0"/>
        <v>16</v>
      </c>
      <c r="C16" s="316"/>
      <c r="D16" s="186" t="str">
        <f t="shared" si="1"/>
        <v/>
      </c>
      <c r="E16" s="164" t="str">
        <f>IF(D16="","",IF(OR(D16=D15,D16=D14,D16=D13,D16=D12,D16=D11,D16=D10,D16=D9,D16=D8,D16=D7,D16=D6),"R",""))</f>
        <v/>
      </c>
      <c r="F16" s="164" t="str">
        <f t="shared" si="2"/>
        <v/>
      </c>
      <c r="G16" s="317"/>
      <c r="H16" s="440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440"/>
    </row>
    <row r="17" spans="2:9" s="183" customFormat="1" ht="16.5" customHeight="1" x14ac:dyDescent="0.3">
      <c r="B17" s="308">
        <f t="shared" si="0"/>
        <v>17</v>
      </c>
      <c r="C17" s="316"/>
      <c r="D17" s="186" t="str">
        <f t="shared" si="1"/>
        <v/>
      </c>
      <c r="E17" s="164" t="str">
        <f>IF(D17="","",IF(OR(D17=D16,D17=D15,D17=D14,D17=D13,D17=D12,D17=D11,D17=D10,D17=D9,D17=D8,D17=D7,D17=D6),"R",""))</f>
        <v/>
      </c>
      <c r="F17" s="164" t="str">
        <f t="shared" si="2"/>
        <v/>
      </c>
      <c r="G17" s="317"/>
      <c r="H17" s="440"/>
      <c r="I17" s="440"/>
    </row>
    <row r="18" spans="2:9" s="183" customFormat="1" ht="16.5" customHeight="1" x14ac:dyDescent="0.3">
      <c r="B18" s="308">
        <f t="shared" si="0"/>
        <v>18</v>
      </c>
      <c r="C18" s="316"/>
      <c r="D18" s="186" t="str">
        <f t="shared" si="1"/>
        <v/>
      </c>
      <c r="E18" s="164" t="str">
        <f>IF(D18="","",IF(OR(D18=D17,D18=D16,D18=D15,D18=D14,D18=D13,D18=D12,D18=D11,D18=D10,D18=D9,D18=D8,D18=D7,D18=D6),"R",""))</f>
        <v/>
      </c>
      <c r="F18" s="164" t="str">
        <f t="shared" si="2"/>
        <v/>
      </c>
      <c r="G18" s="317"/>
    </row>
    <row r="19" spans="2:9" s="183" customFormat="1" ht="16.5" customHeight="1" x14ac:dyDescent="0.3">
      <c r="B19" s="308">
        <f t="shared" si="0"/>
        <v>19</v>
      </c>
      <c r="C19" s="316"/>
      <c r="D19" s="186" t="str">
        <f t="shared" si="1"/>
        <v/>
      </c>
      <c r="E19" s="164" t="str">
        <f>IF(D19="","",IF(OR(D19=D18,D19=D17,D19=D16,D19=D15,D19=D14,D19=D13,D19=D12,D19=D11,D19=D10,D19=D9,D19=D8,D19=D7,D19=D6),"R",""))</f>
        <v/>
      </c>
      <c r="F19" s="164" t="str">
        <f t="shared" si="2"/>
        <v/>
      </c>
      <c r="G19" s="317"/>
      <c r="H19" s="320"/>
      <c r="I19" s="320"/>
    </row>
    <row r="20" spans="2:9" s="183" customFormat="1" ht="16.5" customHeight="1" x14ac:dyDescent="0.3">
      <c r="B20" s="308">
        <f t="shared" si="0"/>
        <v>20</v>
      </c>
      <c r="C20" s="316"/>
      <c r="D20" s="186" t="str">
        <f t="shared" si="1"/>
        <v/>
      </c>
      <c r="E20" s="164" t="str">
        <f>IF(D20="","",IF(OR(D20=D19,D20=D18,D20=D17,D20=D16,D20=D15,D20=D14,D20=D13,D20=D12,D20=D11,D20=D10,D20=D9,D20=D8,D20=D7,D20=D6),"R",""))</f>
        <v/>
      </c>
      <c r="F20" s="164" t="str">
        <f t="shared" si="2"/>
        <v/>
      </c>
      <c r="G20" s="317"/>
    </row>
    <row r="21" spans="2:9" s="183" customFormat="1" ht="16.5" customHeight="1" x14ac:dyDescent="0.3">
      <c r="B21" s="308">
        <f t="shared" si="0"/>
        <v>21</v>
      </c>
      <c r="C21" s="316"/>
      <c r="D21" s="186" t="str">
        <f t="shared" si="1"/>
        <v/>
      </c>
      <c r="E21" s="164" t="str">
        <f>IF(D21="","",IF(OR(D21=D20,D21=D19,D21=D18,D21=D17,D21=D16,D21=D15,D21=D14,D21=D13,D21=D12,D21=D11,D21=D10,D21=D9,D21=D8,D21=D7,D21=D6),"R",""))</f>
        <v/>
      </c>
      <c r="F21" s="164" t="str">
        <f t="shared" si="2"/>
        <v/>
      </c>
      <c r="G21" s="317"/>
    </row>
    <row r="22" spans="2:9" s="183" customFormat="1" ht="16.5" customHeight="1" x14ac:dyDescent="0.3">
      <c r="B22" s="308">
        <f t="shared" si="0"/>
        <v>22</v>
      </c>
      <c r="C22" s="316"/>
      <c r="D22" s="186" t="str">
        <f t="shared" si="1"/>
        <v/>
      </c>
      <c r="E22" s="164" t="str">
        <f>IF(D22="","",IF(OR(D22=D21,D22=D20,D22=D19,D22=D18,D22=D17,D22=D16,D22=D15,D22=D14,D22=D13,D22=D12,D22=D11,D22=D10,D22=D9,D22=D8,D22=D7,D22=D6),"R",""))</f>
        <v/>
      </c>
      <c r="F22" s="164" t="str">
        <f t="shared" si="2"/>
        <v/>
      </c>
      <c r="G22" s="317"/>
    </row>
    <row r="23" spans="2:9" s="183" customFormat="1" ht="16.5" customHeight="1" x14ac:dyDescent="0.3">
      <c r="B23" s="308">
        <f t="shared" si="0"/>
        <v>23</v>
      </c>
      <c r="C23" s="316"/>
      <c r="D23" s="186" t="str">
        <f t="shared" si="1"/>
        <v/>
      </c>
      <c r="E23" s="164" t="str">
        <f>IF(D23="","",IF(OR(D23=D22,D23=D21,D23=D20,D23=D19,D23=D18,D23=D17,D23=D16,D23=D15,D23=D14,D23=D13,D23=D12,D23=D11,D23=D10,D23=D9,D23=D8,D23=D7,D23=D6),"R",""))</f>
        <v/>
      </c>
      <c r="F23" s="164" t="str">
        <f t="shared" si="2"/>
        <v/>
      </c>
      <c r="G23" s="317"/>
    </row>
    <row r="24" spans="2:9" s="183" customFormat="1" ht="16.5" customHeight="1" x14ac:dyDescent="0.3">
      <c r="B24" s="308">
        <f t="shared" si="0"/>
        <v>24</v>
      </c>
      <c r="C24" s="316"/>
      <c r="D24" s="186" t="str">
        <f t="shared" si="1"/>
        <v/>
      </c>
      <c r="E24" s="164" t="str">
        <f>IF(D24="","",IF(OR(D24=D23,D24=D22,D24=D21,D24=D20,D24=D19,D24=D18,D24=D17,D24=D16,D24=D15,D24=D14,D24=D13,D24=D12,D24=D11,D24=D10,D24=D9,D24=D8,D24=D7,D24=D6),"R",""))</f>
        <v/>
      </c>
      <c r="F24" s="164" t="str">
        <f t="shared" si="2"/>
        <v/>
      </c>
      <c r="G24" s="317"/>
    </row>
    <row r="25" spans="2:9" s="183" customFormat="1" ht="16.5" customHeight="1" x14ac:dyDescent="0.3">
      <c r="B25" s="308">
        <f t="shared" si="0"/>
        <v>25</v>
      </c>
      <c r="C25" s="316"/>
      <c r="D25" s="186" t="str">
        <f t="shared" si="1"/>
        <v/>
      </c>
      <c r="E25" s="164" t="str">
        <f>IF(D25="","",IF(OR(D25=D24,D25=D23,D25=D22,D25=D21,D25=D20,D25=D19,D25=D18,D25=D17,D25=D16,D25=D15,D25=D14,D25=D13,D25=D12,D25=D11,D25=D10,D25=D9,D25=D8,D25=D7,D25=D6),"R",""))</f>
        <v/>
      </c>
      <c r="F25" s="164" t="str">
        <f t="shared" si="2"/>
        <v/>
      </c>
      <c r="G25" s="317"/>
    </row>
    <row r="26" spans="2:9" s="183" customFormat="1" ht="16.5" customHeight="1" x14ac:dyDescent="0.3">
      <c r="B26" s="308">
        <f t="shared" si="0"/>
        <v>26</v>
      </c>
      <c r="C26" s="316"/>
      <c r="D26" s="186" t="str">
        <f t="shared" si="1"/>
        <v/>
      </c>
      <c r="E26" s="164" t="str">
        <f>IF(D26="","",IF(OR(D26=D25,D26=D24,D26=D23,D26=D22,D26=D21,D26=D20,D26=D19,D26=D18,D26=D17,D26=D16,D26=D15,D26=D14,D26=D13,D26=D12,D26=D11,D26=D10,D26=D9,D26=D8,D26=D7,D26=D6),"R",""))</f>
        <v/>
      </c>
      <c r="F26" s="164" t="str">
        <f t="shared" si="2"/>
        <v/>
      </c>
      <c r="G26" s="317"/>
    </row>
    <row r="27" spans="2:9" s="183" customFormat="1" ht="16.5" customHeight="1" x14ac:dyDescent="0.3">
      <c r="B27" s="308">
        <f t="shared" si="0"/>
        <v>27</v>
      </c>
      <c r="C27" s="316"/>
      <c r="D27" s="186" t="str">
        <f t="shared" si="1"/>
        <v/>
      </c>
      <c r="E27" s="164" t="str">
        <f>IF(D27="","",IF(OR(D27=D26,D27=D25,D27=D24,D27=D23,D27=D22,D27=D21,D27=D20,D27=D19,D27=D18,D27=D17,D27=D16,D27=D15,D27=D14,D27=D13,D27=D12,D27=D11,D27=D10,D27=D9,D27=D8,D27=D7,D27=D6),"R",""))</f>
        <v/>
      </c>
      <c r="F27" s="164" t="str">
        <f t="shared" si="2"/>
        <v/>
      </c>
      <c r="G27" s="317"/>
    </row>
    <row r="28" spans="2:9" ht="16.5" customHeight="1" x14ac:dyDescent="0.3">
      <c r="B28" s="308">
        <f t="shared" si="0"/>
        <v>28</v>
      </c>
      <c r="C28" s="316"/>
      <c r="D28" s="186" t="str">
        <f t="shared" si="1"/>
        <v/>
      </c>
      <c r="E28" s="164" t="str">
        <f>IF(D28="","",IF(OR(D28=D27,D28=D26,D28=D25,D28=D24,D28=D23,D28=D22,D28=D21,D28=D20,D28=D19,D28=D18,D28=D17,D28=D16,D28=D15,D28=D14,D28=D13,D28=D12,D28=D11,D28=D10,D28=D9,D28=D8,D28=D7,D28=D6),"R",""))</f>
        <v/>
      </c>
      <c r="F28" s="164" t="str">
        <f t="shared" si="2"/>
        <v/>
      </c>
      <c r="G28" s="321"/>
    </row>
    <row r="29" spans="2:9" ht="16.5" customHeight="1" x14ac:dyDescent="0.3">
      <c r="B29" s="308">
        <f t="shared" si="0"/>
        <v>29</v>
      </c>
      <c r="C29" s="316"/>
      <c r="D29" s="186" t="str">
        <f t="shared" si="1"/>
        <v/>
      </c>
      <c r="E29" s="164" t="str">
        <f>IF(D29="","",IF(OR(D29=D28,D29=D27,D29=D26,D29=D25,D29=D24,D29=D23,D29=D22,D29=D21,D29=D20,D29=D19,D29=D18,D29=D17,D29=D16,D29=D15,D29=D14,D29=D13,D29=D12,D29=D11,D29=D10,D29=D9,D29=D8,D29=D7,D29=D6),"R",""))</f>
        <v/>
      </c>
      <c r="F29" s="164" t="str">
        <f t="shared" si="2"/>
        <v/>
      </c>
      <c r="G29" s="321"/>
    </row>
    <row r="30" spans="2:9" ht="16.5" customHeight="1" x14ac:dyDescent="0.3">
      <c r="B30" s="308">
        <f t="shared" si="0"/>
        <v>30</v>
      </c>
      <c r="C30" s="316"/>
      <c r="D30" s="186" t="str">
        <f t="shared" si="1"/>
        <v/>
      </c>
      <c r="E30" s="164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164" t="str">
        <f t="shared" si="2"/>
        <v/>
      </c>
      <c r="G30" s="321"/>
    </row>
    <row r="31" spans="2:9" ht="16.5" customHeight="1" x14ac:dyDescent="0.3">
      <c r="B31" s="308">
        <f t="shared" si="0"/>
        <v>31</v>
      </c>
      <c r="C31" s="316"/>
      <c r="D31" s="186" t="str">
        <f t="shared" ref="D31" si="3">IFERROR(VLOOKUP(C31,ubicac,2,0),"")</f>
        <v/>
      </c>
      <c r="E31" s="164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164" t="str">
        <f t="shared" si="2"/>
        <v/>
      </c>
      <c r="G31" s="321"/>
    </row>
    <row r="32" spans="2:9" ht="16.5" customHeight="1" thickBot="1" x14ac:dyDescent="0.35">
      <c r="B32" s="308">
        <f t="shared" si="0"/>
        <v>32</v>
      </c>
      <c r="C32" s="322"/>
      <c r="D32" s="323" t="str">
        <f t="shared" si="1"/>
        <v/>
      </c>
      <c r="E32" s="164" t="str">
        <f>IF(D32="","",IF(OR(D32=D31,D32=D30,D32=D29,D32=D28,D32=D27,D32=D26,D32=D25,D32=D24,D32=D23,D32=D22,D32=D21,D32=D20,D32=D19,D32=D18,D32=D17,D32=D16,D32=D15,D32=D14,D32=D13,D32=D12,D32=D11,D32=D10,D32=D9,D32=D8,D32=D7,D31=D6),"R",""))</f>
        <v/>
      </c>
      <c r="F32" s="324" t="str">
        <f t="shared" si="2"/>
        <v/>
      </c>
      <c r="G32" s="325"/>
    </row>
    <row r="33" spans="2:7" ht="16.5" customHeight="1" thickTop="1" x14ac:dyDescent="0.3">
      <c r="B33" s="308">
        <f t="shared" si="0"/>
        <v>33</v>
      </c>
      <c r="C33" s="326" t="s">
        <v>104</v>
      </c>
      <c r="D33" s="327"/>
      <c r="E33" s="327"/>
      <c r="F33" s="327"/>
      <c r="G33" s="328"/>
    </row>
    <row r="34" spans="2:7" ht="16.5" customHeight="1" x14ac:dyDescent="0.3">
      <c r="B34" s="308">
        <f t="shared" si="0"/>
        <v>34</v>
      </c>
      <c r="C34" s="191"/>
      <c r="D34" s="189"/>
      <c r="E34" s="189"/>
      <c r="F34" s="189"/>
      <c r="G34" s="190"/>
    </row>
    <row r="35" spans="2:7" ht="16.2" x14ac:dyDescent="0.3">
      <c r="B35" s="308">
        <f t="shared" si="0"/>
        <v>35</v>
      </c>
      <c r="C35" s="180" t="s">
        <v>63</v>
      </c>
    </row>
    <row r="36" spans="2:7" ht="15" customHeight="1" x14ac:dyDescent="0.3">
      <c r="B36" s="308">
        <f t="shared" si="0"/>
        <v>36</v>
      </c>
      <c r="C36" s="441"/>
      <c r="D36" s="442"/>
      <c r="E36" s="442"/>
      <c r="F36" s="442"/>
      <c r="G36" s="443"/>
    </row>
    <row r="37" spans="2:7" ht="15" customHeight="1" x14ac:dyDescent="0.3">
      <c r="C37" s="444"/>
      <c r="D37" s="445"/>
      <c r="E37" s="445"/>
      <c r="F37" s="445"/>
      <c r="G37" s="446"/>
    </row>
    <row r="38" spans="2:7" ht="15" customHeight="1" x14ac:dyDescent="0.3">
      <c r="C38" s="444"/>
      <c r="D38" s="445"/>
      <c r="E38" s="445"/>
      <c r="F38" s="445"/>
      <c r="G38" s="446"/>
    </row>
    <row r="39" spans="2:7" ht="18" customHeight="1" x14ac:dyDescent="0.3">
      <c r="C39" s="447"/>
      <c r="D39" s="448"/>
      <c r="E39" s="448"/>
      <c r="F39" s="448"/>
      <c r="G39" s="449"/>
    </row>
  </sheetData>
  <sheetProtection algorithmName="SHA-512" hashValue="sLHZjbMTe/lz+P+tiOqZvcJlB/oRVkoMbZpAYLrGIoG1grI353JCWbZsqyFeW335Pj4SAF9sKmMDgwh7WTNG+Q==" saltValue="R/PAZSvK699AUiCvLeTpvg==" spinCount="100000" sheet="1" objects="1" scenarios="1" insertRows="0" deleteRows="0" sort="0" autoFilter="0" pivotTables="0"/>
  <mergeCells count="6">
    <mergeCell ref="H13:I14"/>
    <mergeCell ref="H9:I11"/>
    <mergeCell ref="C36:G39"/>
    <mergeCell ref="C5:F5"/>
    <mergeCell ref="H5:I7"/>
    <mergeCell ref="H16:I17"/>
  </mergeCells>
  <conditionalFormatting sqref="G5">
    <cfRule type="cellIs" dxfId="17" priority="3" operator="equal">
      <formula>0</formula>
    </cfRule>
  </conditionalFormatting>
  <conditionalFormatting sqref="H5:I7 H9:I11 H13:I14">
    <cfRule type="notContainsBlanks" dxfId="16" priority="2">
      <formula>LEN(TRIM(H5))&gt;0</formula>
    </cfRule>
  </conditionalFormatting>
  <conditionalFormatting sqref="H16:I17">
    <cfRule type="notContainsBlanks" dxfId="15" priority="1">
      <formula>LEN(TRIM(H16))&gt;0</formula>
    </cfRule>
  </conditionalFormatting>
  <dataValidations count="2">
    <dataValidation type="list" allowBlank="1" showInputMessage="1" showErrorMessage="1" sqref="C6:C32" xr:uid="{993C24B2-BF4E-44E0-8293-6D06A335E334}">
      <formula1>ubic</formula1>
    </dataValidation>
    <dataValidation type="whole" operator="greaterThanOrEqual" allowBlank="1" showInputMessage="1" showErrorMessage="1" sqref="G5:G32" xr:uid="{F8C6E309-AD8D-4D35-8479-5AC0CACF7DD0}">
      <formula1>0</formula1>
    </dataValidation>
  </dataValidations>
  <printOptions horizontalCentered="1" verticalCentered="1"/>
  <pageMargins left="0.39370078740157483" right="0.39370078740157483" top="0.39370078740157483" bottom="0.37" header="0.11811023622047245" footer="0.19685039370078741"/>
  <pageSetup paperSize="172" scale="82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6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4.6640625" style="35" customWidth="1"/>
    <col min="2" max="2" width="4.5546875" style="30" hidden="1" customWidth="1"/>
    <col min="3" max="3" width="43.6640625" style="35" customWidth="1"/>
    <col min="4" max="4" width="5.33203125" style="30" customWidth="1"/>
    <col min="5" max="13" width="10.6640625" style="35" customWidth="1"/>
    <col min="14" max="14" width="20.88671875" style="35" customWidth="1"/>
    <col min="15" max="16384" width="11.44140625" style="35"/>
  </cols>
  <sheetData>
    <row r="1" spans="2:14" ht="18" customHeight="1" x14ac:dyDescent="0.4">
      <c r="B1" s="30">
        <v>1</v>
      </c>
      <c r="C1" s="122" t="s">
        <v>84</v>
      </c>
      <c r="D1" s="146"/>
      <c r="E1" s="147"/>
      <c r="F1" s="147"/>
      <c r="G1" s="147"/>
      <c r="H1" s="147"/>
      <c r="I1" s="148"/>
    </row>
    <row r="2" spans="2:14" ht="18.600000000000001" x14ac:dyDescent="0.3">
      <c r="B2" s="30">
        <f>+B1+1</f>
        <v>2</v>
      </c>
      <c r="C2" s="102" t="s">
        <v>126</v>
      </c>
      <c r="D2" s="146"/>
      <c r="E2" s="123"/>
      <c r="F2" s="123"/>
      <c r="G2" s="123"/>
      <c r="H2" s="123"/>
      <c r="I2" s="123"/>
      <c r="J2" s="123"/>
      <c r="K2" s="123"/>
      <c r="L2" s="123"/>
      <c r="M2" s="123"/>
    </row>
    <row r="3" spans="2:14" ht="24" customHeight="1" thickBot="1" x14ac:dyDescent="0.35">
      <c r="B3" s="30">
        <f t="shared" ref="B3:B38" si="0">+B2+1</f>
        <v>3</v>
      </c>
      <c r="C3" s="102" t="s">
        <v>563</v>
      </c>
      <c r="D3" s="150"/>
      <c r="E3" s="149"/>
      <c r="F3" s="149"/>
      <c r="G3" s="149"/>
      <c r="H3" s="149"/>
      <c r="I3" s="149"/>
      <c r="J3" s="149"/>
      <c r="K3" s="149"/>
      <c r="L3" s="149"/>
      <c r="M3" s="149"/>
    </row>
    <row r="4" spans="2:14" ht="33" customHeight="1" thickTop="1" x14ac:dyDescent="0.3">
      <c r="B4" s="30">
        <f t="shared" si="0"/>
        <v>4</v>
      </c>
      <c r="C4" s="419" t="s">
        <v>127</v>
      </c>
      <c r="D4" s="151"/>
      <c r="E4" s="454" t="s">
        <v>128</v>
      </c>
      <c r="F4" s="455"/>
      <c r="G4" s="455"/>
      <c r="H4" s="456" t="s">
        <v>110</v>
      </c>
      <c r="I4" s="455"/>
      <c r="J4" s="457"/>
      <c r="K4" s="456" t="s">
        <v>111</v>
      </c>
      <c r="L4" s="455"/>
      <c r="M4" s="455"/>
    </row>
    <row r="5" spans="2:14" ht="23.25" customHeight="1" thickBot="1" x14ac:dyDescent="0.35">
      <c r="B5" s="30">
        <f t="shared" si="0"/>
        <v>5</v>
      </c>
      <c r="C5" s="420"/>
      <c r="D5" s="152"/>
      <c r="E5" s="153" t="s">
        <v>0</v>
      </c>
      <c r="F5" s="154" t="s">
        <v>12</v>
      </c>
      <c r="G5" s="127" t="s">
        <v>13</v>
      </c>
      <c r="H5" s="155" t="s">
        <v>0</v>
      </c>
      <c r="I5" s="154" t="s">
        <v>12</v>
      </c>
      <c r="J5" s="156" t="s">
        <v>13</v>
      </c>
      <c r="K5" s="127" t="s">
        <v>0</v>
      </c>
      <c r="L5" s="154" t="s">
        <v>12</v>
      </c>
      <c r="M5" s="127" t="s">
        <v>13</v>
      </c>
    </row>
    <row r="6" spans="2:14" ht="18" customHeight="1" thickTop="1" thickBot="1" x14ac:dyDescent="0.35">
      <c r="B6" s="30">
        <f t="shared" si="0"/>
        <v>6</v>
      </c>
      <c r="C6" s="329" t="s">
        <v>0</v>
      </c>
      <c r="D6" s="351" t="str">
        <f>IF(OR(F6&gt;'CUADRO 1'!E5,G6&gt;'CUADRO 1'!F5),"/*/","")</f>
        <v/>
      </c>
      <c r="E6" s="157">
        <f>+F6+G6</f>
        <v>0</v>
      </c>
      <c r="F6" s="158">
        <f>SUM(F7:F35)</f>
        <v>0</v>
      </c>
      <c r="G6" s="159">
        <f>SUM(G7:G35)</f>
        <v>0</v>
      </c>
      <c r="H6" s="160">
        <f>+I6+J6</f>
        <v>0</v>
      </c>
      <c r="I6" s="158">
        <f>SUM(I7:I35)</f>
        <v>0</v>
      </c>
      <c r="J6" s="161">
        <f>SUM(J7:J35)</f>
        <v>0</v>
      </c>
      <c r="K6" s="159">
        <f>+L6+M6</f>
        <v>0</v>
      </c>
      <c r="L6" s="158">
        <f>SUM(L7:L35)</f>
        <v>0</v>
      </c>
      <c r="M6" s="159">
        <f>SUM(M7:M35)</f>
        <v>0</v>
      </c>
      <c r="N6" s="440" t="str">
        <f>IF(D6="/*/","/*/ = El dato indicado en Extranjeros (hombres o mujeres) es mayor al total del Cuadro 1.","")</f>
        <v/>
      </c>
    </row>
    <row r="7" spans="2:14" ht="18" customHeight="1" x14ac:dyDescent="0.3">
      <c r="B7" s="30">
        <f t="shared" si="0"/>
        <v>7</v>
      </c>
      <c r="C7" s="385" t="s">
        <v>54</v>
      </c>
      <c r="D7" s="162" t="str">
        <f>IF(OR(I7&gt;F7,L7&gt;F7,J7&gt;G7,M7&gt;G7),"**","")</f>
        <v/>
      </c>
      <c r="E7" s="88">
        <f>+F7+G7</f>
        <v>0</v>
      </c>
      <c r="F7" s="289"/>
      <c r="G7" s="330"/>
      <c r="H7" s="163">
        <f>+I7+J7</f>
        <v>0</v>
      </c>
      <c r="I7" s="289"/>
      <c r="J7" s="331"/>
      <c r="K7" s="90">
        <f>+L7+M7</f>
        <v>0</v>
      </c>
      <c r="L7" s="289"/>
      <c r="M7" s="330"/>
      <c r="N7" s="440"/>
    </row>
    <row r="8" spans="2:14" ht="18" customHeight="1" x14ac:dyDescent="0.3">
      <c r="B8" s="30">
        <f t="shared" si="0"/>
        <v>8</v>
      </c>
      <c r="C8" s="386" t="s">
        <v>40</v>
      </c>
      <c r="D8" s="164" t="str">
        <f t="shared" ref="D8:D35" si="1">IF(OR(I8&gt;F8,L8&gt;F8,J8&gt;G8,M8&gt;G8),"**","")</f>
        <v/>
      </c>
      <c r="E8" s="115">
        <f>+F8+G8</f>
        <v>0</v>
      </c>
      <c r="F8" s="296"/>
      <c r="G8" s="332"/>
      <c r="H8" s="165">
        <f>+I8+J8</f>
        <v>0</v>
      </c>
      <c r="I8" s="296"/>
      <c r="J8" s="333"/>
      <c r="K8" s="166">
        <f>+L8+M8</f>
        <v>0</v>
      </c>
      <c r="L8" s="296"/>
      <c r="M8" s="332"/>
      <c r="N8" s="440"/>
    </row>
    <row r="9" spans="2:14" ht="18" customHeight="1" x14ac:dyDescent="0.3">
      <c r="B9" s="30">
        <f t="shared" si="0"/>
        <v>9</v>
      </c>
      <c r="C9" s="386" t="s">
        <v>52</v>
      </c>
      <c r="D9" s="164" t="str">
        <f t="shared" si="1"/>
        <v/>
      </c>
      <c r="E9" s="115">
        <f t="shared" ref="E9:E35" si="2">+F9+G9</f>
        <v>0</v>
      </c>
      <c r="F9" s="296"/>
      <c r="G9" s="332"/>
      <c r="H9" s="165">
        <f t="shared" ref="H9:H35" si="3">+I9+J9</f>
        <v>0</v>
      </c>
      <c r="I9" s="296"/>
      <c r="J9" s="333"/>
      <c r="K9" s="166">
        <f t="shared" ref="K9:K35" si="4">+L9+M9</f>
        <v>0</v>
      </c>
      <c r="L9" s="296"/>
      <c r="M9" s="332"/>
      <c r="N9" s="440"/>
    </row>
    <row r="10" spans="2:14" ht="18" customHeight="1" x14ac:dyDescent="0.3">
      <c r="B10" s="30">
        <f t="shared" si="0"/>
        <v>10</v>
      </c>
      <c r="C10" s="386" t="s">
        <v>57</v>
      </c>
      <c r="D10" s="164" t="str">
        <f t="shared" si="1"/>
        <v/>
      </c>
      <c r="E10" s="115">
        <f t="shared" si="2"/>
        <v>0</v>
      </c>
      <c r="F10" s="296"/>
      <c r="G10" s="332"/>
      <c r="H10" s="165">
        <f t="shared" si="3"/>
        <v>0</v>
      </c>
      <c r="I10" s="296"/>
      <c r="J10" s="333"/>
      <c r="K10" s="166">
        <f t="shared" si="4"/>
        <v>0</v>
      </c>
      <c r="L10" s="296"/>
      <c r="M10" s="332"/>
      <c r="N10" s="440"/>
    </row>
    <row r="11" spans="2:14" ht="18" customHeight="1" x14ac:dyDescent="0.3">
      <c r="B11" s="30">
        <f t="shared" si="0"/>
        <v>11</v>
      </c>
      <c r="C11" s="386" t="s">
        <v>37</v>
      </c>
      <c r="D11" s="164" t="str">
        <f t="shared" si="1"/>
        <v/>
      </c>
      <c r="E11" s="115">
        <f t="shared" si="2"/>
        <v>0</v>
      </c>
      <c r="F11" s="296"/>
      <c r="G11" s="332"/>
      <c r="H11" s="165">
        <f t="shared" si="3"/>
        <v>0</v>
      </c>
      <c r="I11" s="296"/>
      <c r="J11" s="333"/>
      <c r="K11" s="166">
        <f t="shared" si="4"/>
        <v>0</v>
      </c>
      <c r="L11" s="296"/>
      <c r="M11" s="332"/>
      <c r="N11" s="440"/>
    </row>
    <row r="12" spans="2:14" ht="18" customHeight="1" x14ac:dyDescent="0.3">
      <c r="B12" s="30">
        <f t="shared" si="0"/>
        <v>12</v>
      </c>
      <c r="C12" s="386" t="s">
        <v>53</v>
      </c>
      <c r="D12" s="164" t="str">
        <f t="shared" si="1"/>
        <v/>
      </c>
      <c r="E12" s="115">
        <f t="shared" si="2"/>
        <v>0</v>
      </c>
      <c r="F12" s="296"/>
      <c r="G12" s="332"/>
      <c r="H12" s="165">
        <f t="shared" si="3"/>
        <v>0</v>
      </c>
      <c r="I12" s="296"/>
      <c r="J12" s="333"/>
      <c r="K12" s="166">
        <f t="shared" si="4"/>
        <v>0</v>
      </c>
      <c r="L12" s="296"/>
      <c r="M12" s="332"/>
      <c r="N12" s="440"/>
    </row>
    <row r="13" spans="2:14" ht="18" customHeight="1" x14ac:dyDescent="0.3">
      <c r="B13" s="30">
        <f t="shared" si="0"/>
        <v>13</v>
      </c>
      <c r="C13" s="386" t="s">
        <v>49</v>
      </c>
      <c r="D13" s="164" t="str">
        <f t="shared" si="1"/>
        <v/>
      </c>
      <c r="E13" s="115">
        <f t="shared" si="2"/>
        <v>0</v>
      </c>
      <c r="F13" s="296"/>
      <c r="G13" s="332"/>
      <c r="H13" s="165">
        <f t="shared" si="3"/>
        <v>0</v>
      </c>
      <c r="I13" s="296"/>
      <c r="J13" s="333"/>
      <c r="K13" s="166">
        <f t="shared" si="4"/>
        <v>0</v>
      </c>
      <c r="L13" s="296"/>
      <c r="M13" s="332"/>
      <c r="N13" s="440"/>
    </row>
    <row r="14" spans="2:14" ht="18" customHeight="1" x14ac:dyDescent="0.3">
      <c r="B14" s="30">
        <f t="shared" si="0"/>
        <v>14</v>
      </c>
      <c r="C14" s="386" t="s">
        <v>46</v>
      </c>
      <c r="D14" s="164" t="str">
        <f t="shared" si="1"/>
        <v/>
      </c>
      <c r="E14" s="115">
        <f t="shared" si="2"/>
        <v>0</v>
      </c>
      <c r="F14" s="296"/>
      <c r="G14" s="332"/>
      <c r="H14" s="165">
        <f t="shared" si="3"/>
        <v>0</v>
      </c>
      <c r="I14" s="296"/>
      <c r="J14" s="333"/>
      <c r="K14" s="166">
        <f t="shared" si="4"/>
        <v>0</v>
      </c>
      <c r="L14" s="296"/>
      <c r="M14" s="332"/>
      <c r="N14" s="283"/>
    </row>
    <row r="15" spans="2:14" ht="18" customHeight="1" x14ac:dyDescent="0.3">
      <c r="B15" s="30">
        <f t="shared" si="0"/>
        <v>15</v>
      </c>
      <c r="C15" s="386" t="s">
        <v>50</v>
      </c>
      <c r="D15" s="164" t="str">
        <f t="shared" si="1"/>
        <v/>
      </c>
      <c r="E15" s="115">
        <f t="shared" si="2"/>
        <v>0</v>
      </c>
      <c r="F15" s="296"/>
      <c r="G15" s="332"/>
      <c r="H15" s="165">
        <f t="shared" si="3"/>
        <v>0</v>
      </c>
      <c r="I15" s="296"/>
      <c r="J15" s="333"/>
      <c r="K15" s="166">
        <f t="shared" si="4"/>
        <v>0</v>
      </c>
      <c r="L15" s="296"/>
      <c r="M15" s="332"/>
      <c r="N15" s="440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6" spans="2:14" ht="18" customHeight="1" x14ac:dyDescent="0.3">
      <c r="B16" s="30">
        <f t="shared" si="0"/>
        <v>16</v>
      </c>
      <c r="C16" s="386" t="s">
        <v>43</v>
      </c>
      <c r="D16" s="164" t="str">
        <f t="shared" si="1"/>
        <v/>
      </c>
      <c r="E16" s="115">
        <f t="shared" si="2"/>
        <v>0</v>
      </c>
      <c r="F16" s="296"/>
      <c r="G16" s="332"/>
      <c r="H16" s="165">
        <f t="shared" si="3"/>
        <v>0</v>
      </c>
      <c r="I16" s="296"/>
      <c r="J16" s="333"/>
      <c r="K16" s="166">
        <f t="shared" si="4"/>
        <v>0</v>
      </c>
      <c r="L16" s="296"/>
      <c r="M16" s="332"/>
      <c r="N16" s="440"/>
    </row>
    <row r="17" spans="2:14" ht="18" customHeight="1" x14ac:dyDescent="0.3">
      <c r="B17" s="30">
        <f t="shared" si="0"/>
        <v>17</v>
      </c>
      <c r="C17" s="386" t="s">
        <v>38</v>
      </c>
      <c r="D17" s="164" t="str">
        <f t="shared" si="1"/>
        <v/>
      </c>
      <c r="E17" s="115">
        <f t="shared" si="2"/>
        <v>0</v>
      </c>
      <c r="F17" s="296"/>
      <c r="G17" s="332"/>
      <c r="H17" s="165">
        <f t="shared" si="3"/>
        <v>0</v>
      </c>
      <c r="I17" s="296"/>
      <c r="J17" s="333"/>
      <c r="K17" s="166">
        <f t="shared" si="4"/>
        <v>0</v>
      </c>
      <c r="L17" s="296"/>
      <c r="M17" s="332"/>
      <c r="N17" s="440"/>
    </row>
    <row r="18" spans="2:14" ht="18" customHeight="1" x14ac:dyDescent="0.3">
      <c r="B18" s="30">
        <f t="shared" si="0"/>
        <v>18</v>
      </c>
      <c r="C18" s="386" t="s">
        <v>41</v>
      </c>
      <c r="D18" s="164" t="str">
        <f t="shared" si="1"/>
        <v/>
      </c>
      <c r="E18" s="115">
        <f t="shared" si="2"/>
        <v>0</v>
      </c>
      <c r="F18" s="296"/>
      <c r="G18" s="332"/>
      <c r="H18" s="165">
        <f t="shared" si="3"/>
        <v>0</v>
      </c>
      <c r="I18" s="296"/>
      <c r="J18" s="333"/>
      <c r="K18" s="166">
        <f t="shared" si="4"/>
        <v>0</v>
      </c>
      <c r="L18" s="296"/>
      <c r="M18" s="332"/>
      <c r="N18" s="440"/>
    </row>
    <row r="19" spans="2:14" ht="18" customHeight="1" x14ac:dyDescent="0.3">
      <c r="B19" s="30">
        <f t="shared" si="0"/>
        <v>19</v>
      </c>
      <c r="C19" s="386" t="s">
        <v>59</v>
      </c>
      <c r="D19" s="164" t="str">
        <f t="shared" si="1"/>
        <v/>
      </c>
      <c r="E19" s="115">
        <f t="shared" si="2"/>
        <v>0</v>
      </c>
      <c r="F19" s="296"/>
      <c r="G19" s="332"/>
      <c r="H19" s="165">
        <f t="shared" si="3"/>
        <v>0</v>
      </c>
      <c r="I19" s="296"/>
      <c r="J19" s="333"/>
      <c r="K19" s="166">
        <f t="shared" si="4"/>
        <v>0</v>
      </c>
      <c r="L19" s="296"/>
      <c r="M19" s="332"/>
      <c r="N19" s="440"/>
    </row>
    <row r="20" spans="2:14" ht="18" customHeight="1" x14ac:dyDescent="0.3">
      <c r="B20" s="30">
        <f t="shared" si="0"/>
        <v>20</v>
      </c>
      <c r="C20" s="386" t="s">
        <v>48</v>
      </c>
      <c r="D20" s="164" t="str">
        <f t="shared" si="1"/>
        <v/>
      </c>
      <c r="E20" s="115">
        <f t="shared" si="2"/>
        <v>0</v>
      </c>
      <c r="F20" s="296"/>
      <c r="G20" s="332"/>
      <c r="H20" s="165">
        <f t="shared" si="3"/>
        <v>0</v>
      </c>
      <c r="I20" s="296"/>
      <c r="J20" s="333"/>
      <c r="K20" s="166">
        <f t="shared" si="4"/>
        <v>0</v>
      </c>
      <c r="L20" s="296"/>
      <c r="M20" s="332"/>
      <c r="N20" s="440"/>
    </row>
    <row r="21" spans="2:14" ht="18" customHeight="1" x14ac:dyDescent="0.3">
      <c r="B21" s="30">
        <f t="shared" si="0"/>
        <v>21</v>
      </c>
      <c r="C21" s="386" t="s">
        <v>42</v>
      </c>
      <c r="D21" s="164" t="str">
        <f t="shared" si="1"/>
        <v/>
      </c>
      <c r="E21" s="115">
        <f t="shared" si="2"/>
        <v>0</v>
      </c>
      <c r="F21" s="296"/>
      <c r="G21" s="332"/>
      <c r="H21" s="165">
        <f t="shared" si="3"/>
        <v>0</v>
      </c>
      <c r="I21" s="296"/>
      <c r="J21" s="333"/>
      <c r="K21" s="166">
        <f t="shared" si="4"/>
        <v>0</v>
      </c>
      <c r="L21" s="296"/>
      <c r="M21" s="332"/>
    </row>
    <row r="22" spans="2:14" ht="18" customHeight="1" x14ac:dyDescent="0.3">
      <c r="B22" s="30">
        <f t="shared" si="0"/>
        <v>22</v>
      </c>
      <c r="C22" s="386" t="s">
        <v>39</v>
      </c>
      <c r="D22" s="164" t="str">
        <f t="shared" si="1"/>
        <v/>
      </c>
      <c r="E22" s="115">
        <f t="shared" si="2"/>
        <v>0</v>
      </c>
      <c r="F22" s="296"/>
      <c r="G22" s="332"/>
      <c r="H22" s="165">
        <f t="shared" si="3"/>
        <v>0</v>
      </c>
      <c r="I22" s="296"/>
      <c r="J22" s="333"/>
      <c r="K22" s="166">
        <f t="shared" si="4"/>
        <v>0</v>
      </c>
      <c r="L22" s="296"/>
      <c r="M22" s="332"/>
    </row>
    <row r="23" spans="2:14" ht="18" customHeight="1" x14ac:dyDescent="0.3">
      <c r="B23" s="30">
        <f t="shared" si="0"/>
        <v>23</v>
      </c>
      <c r="C23" s="386" t="s">
        <v>44</v>
      </c>
      <c r="D23" s="164" t="str">
        <f t="shared" si="1"/>
        <v/>
      </c>
      <c r="E23" s="115">
        <f t="shared" si="2"/>
        <v>0</v>
      </c>
      <c r="F23" s="296"/>
      <c r="G23" s="332"/>
      <c r="H23" s="165">
        <f t="shared" si="3"/>
        <v>0</v>
      </c>
      <c r="I23" s="296"/>
      <c r="J23" s="333"/>
      <c r="K23" s="166">
        <f t="shared" si="4"/>
        <v>0</v>
      </c>
      <c r="L23" s="296"/>
      <c r="M23" s="332"/>
    </row>
    <row r="24" spans="2:14" ht="18" customHeight="1" x14ac:dyDescent="0.3">
      <c r="B24" s="30">
        <f t="shared" si="0"/>
        <v>24</v>
      </c>
      <c r="C24" s="386" t="s">
        <v>45</v>
      </c>
      <c r="D24" s="164" t="str">
        <f t="shared" si="1"/>
        <v/>
      </c>
      <c r="E24" s="115">
        <f t="shared" si="2"/>
        <v>0</v>
      </c>
      <c r="F24" s="296"/>
      <c r="G24" s="332"/>
      <c r="H24" s="165">
        <f t="shared" si="3"/>
        <v>0</v>
      </c>
      <c r="I24" s="296"/>
      <c r="J24" s="333"/>
      <c r="K24" s="166">
        <f t="shared" si="4"/>
        <v>0</v>
      </c>
      <c r="L24" s="296"/>
      <c r="M24" s="332"/>
    </row>
    <row r="25" spans="2:14" ht="18" customHeight="1" x14ac:dyDescent="0.3">
      <c r="B25" s="30">
        <f t="shared" si="0"/>
        <v>25</v>
      </c>
      <c r="C25" s="386" t="s">
        <v>55</v>
      </c>
      <c r="D25" s="164" t="str">
        <f t="shared" si="1"/>
        <v/>
      </c>
      <c r="E25" s="115">
        <f t="shared" si="2"/>
        <v>0</v>
      </c>
      <c r="F25" s="296"/>
      <c r="G25" s="332"/>
      <c r="H25" s="165">
        <f t="shared" si="3"/>
        <v>0</v>
      </c>
      <c r="I25" s="296"/>
      <c r="J25" s="333"/>
      <c r="K25" s="166">
        <f t="shared" si="4"/>
        <v>0</v>
      </c>
      <c r="L25" s="296"/>
      <c r="M25" s="332"/>
    </row>
    <row r="26" spans="2:14" ht="18" customHeight="1" x14ac:dyDescent="0.3">
      <c r="B26" s="30">
        <f t="shared" si="0"/>
        <v>26</v>
      </c>
      <c r="C26" s="386" t="s">
        <v>51</v>
      </c>
      <c r="D26" s="164" t="str">
        <f t="shared" si="1"/>
        <v/>
      </c>
      <c r="E26" s="115">
        <f t="shared" si="2"/>
        <v>0</v>
      </c>
      <c r="F26" s="296"/>
      <c r="G26" s="332"/>
      <c r="H26" s="165">
        <f t="shared" si="3"/>
        <v>0</v>
      </c>
      <c r="I26" s="296"/>
      <c r="J26" s="333"/>
      <c r="K26" s="166">
        <f t="shared" si="4"/>
        <v>0</v>
      </c>
      <c r="L26" s="296"/>
      <c r="M26" s="332"/>
    </row>
    <row r="27" spans="2:14" ht="18" customHeight="1" x14ac:dyDescent="0.3">
      <c r="B27" s="30">
        <f t="shared" si="0"/>
        <v>27</v>
      </c>
      <c r="C27" s="386" t="s">
        <v>47</v>
      </c>
      <c r="D27" s="164" t="str">
        <f t="shared" si="1"/>
        <v/>
      </c>
      <c r="E27" s="115">
        <f t="shared" si="2"/>
        <v>0</v>
      </c>
      <c r="F27" s="296"/>
      <c r="G27" s="332"/>
      <c r="H27" s="165">
        <f t="shared" si="3"/>
        <v>0</v>
      </c>
      <c r="I27" s="296"/>
      <c r="J27" s="333"/>
      <c r="K27" s="166">
        <f t="shared" si="4"/>
        <v>0</v>
      </c>
      <c r="L27" s="296"/>
      <c r="M27" s="332"/>
    </row>
    <row r="28" spans="2:14" ht="18" customHeight="1" x14ac:dyDescent="0.3">
      <c r="B28" s="30">
        <f t="shared" si="0"/>
        <v>28</v>
      </c>
      <c r="C28" s="386" t="s">
        <v>56</v>
      </c>
      <c r="D28" s="164" t="str">
        <f t="shared" si="1"/>
        <v/>
      </c>
      <c r="E28" s="115">
        <f t="shared" si="2"/>
        <v>0</v>
      </c>
      <c r="F28" s="296"/>
      <c r="G28" s="332"/>
      <c r="H28" s="165">
        <f t="shared" si="3"/>
        <v>0</v>
      </c>
      <c r="I28" s="296"/>
      <c r="J28" s="333"/>
      <c r="K28" s="166">
        <f t="shared" si="4"/>
        <v>0</v>
      </c>
      <c r="L28" s="296"/>
      <c r="M28" s="332"/>
    </row>
    <row r="29" spans="2:14" ht="18" customHeight="1" x14ac:dyDescent="0.3">
      <c r="B29" s="30">
        <f t="shared" si="0"/>
        <v>29</v>
      </c>
      <c r="C29" s="386" t="s">
        <v>58</v>
      </c>
      <c r="D29" s="164" t="str">
        <f t="shared" si="1"/>
        <v/>
      </c>
      <c r="E29" s="115">
        <f t="shared" si="2"/>
        <v>0</v>
      </c>
      <c r="F29" s="296"/>
      <c r="G29" s="332"/>
      <c r="H29" s="165">
        <f t="shared" si="3"/>
        <v>0</v>
      </c>
      <c r="I29" s="296"/>
      <c r="J29" s="333"/>
      <c r="K29" s="166">
        <f t="shared" si="4"/>
        <v>0</v>
      </c>
      <c r="L29" s="296"/>
      <c r="M29" s="332"/>
    </row>
    <row r="30" spans="2:14" ht="18" customHeight="1" x14ac:dyDescent="0.3">
      <c r="B30" s="30">
        <f t="shared" si="0"/>
        <v>30</v>
      </c>
      <c r="C30" s="387" t="s">
        <v>60</v>
      </c>
      <c r="D30" s="167" t="str">
        <f t="shared" si="1"/>
        <v/>
      </c>
      <c r="E30" s="168">
        <f t="shared" si="2"/>
        <v>0</v>
      </c>
      <c r="F30" s="334"/>
      <c r="G30" s="335"/>
      <c r="H30" s="169">
        <f t="shared" si="3"/>
        <v>0</v>
      </c>
      <c r="I30" s="334"/>
      <c r="J30" s="336"/>
      <c r="K30" s="170">
        <f t="shared" si="4"/>
        <v>0</v>
      </c>
      <c r="L30" s="334"/>
      <c r="M30" s="335"/>
    </row>
    <row r="31" spans="2:14" ht="18" customHeight="1" x14ac:dyDescent="0.3">
      <c r="B31" s="30">
        <f t="shared" si="0"/>
        <v>31</v>
      </c>
      <c r="C31" s="387" t="s">
        <v>36</v>
      </c>
      <c r="D31" s="167" t="str">
        <f t="shared" si="1"/>
        <v/>
      </c>
      <c r="E31" s="168">
        <f t="shared" si="2"/>
        <v>0</v>
      </c>
      <c r="F31" s="334"/>
      <c r="G31" s="335"/>
      <c r="H31" s="169">
        <f t="shared" si="3"/>
        <v>0</v>
      </c>
      <c r="I31" s="334"/>
      <c r="J31" s="336"/>
      <c r="K31" s="170">
        <f t="shared" si="4"/>
        <v>0</v>
      </c>
      <c r="L31" s="334"/>
      <c r="M31" s="335"/>
    </row>
    <row r="32" spans="2:14" ht="18" customHeight="1" x14ac:dyDescent="0.3">
      <c r="B32" s="30">
        <f t="shared" si="0"/>
        <v>32</v>
      </c>
      <c r="C32" s="388" t="s">
        <v>35</v>
      </c>
      <c r="D32" s="171" t="str">
        <f t="shared" si="1"/>
        <v/>
      </c>
      <c r="E32" s="172">
        <f t="shared" si="2"/>
        <v>0</v>
      </c>
      <c r="F32" s="337"/>
      <c r="G32" s="338"/>
      <c r="H32" s="173">
        <f t="shared" si="3"/>
        <v>0</v>
      </c>
      <c r="I32" s="337"/>
      <c r="J32" s="339"/>
      <c r="K32" s="174">
        <f t="shared" si="4"/>
        <v>0</v>
      </c>
      <c r="L32" s="337"/>
      <c r="M32" s="338"/>
    </row>
    <row r="33" spans="2:13" ht="18" customHeight="1" x14ac:dyDescent="0.3">
      <c r="B33" s="30">
        <f t="shared" si="0"/>
        <v>33</v>
      </c>
      <c r="C33" s="388" t="s">
        <v>34</v>
      </c>
      <c r="D33" s="171" t="str">
        <f t="shared" si="1"/>
        <v/>
      </c>
      <c r="E33" s="172">
        <f t="shared" si="2"/>
        <v>0</v>
      </c>
      <c r="F33" s="337"/>
      <c r="G33" s="338"/>
      <c r="H33" s="173">
        <f t="shared" si="3"/>
        <v>0</v>
      </c>
      <c r="I33" s="337"/>
      <c r="J33" s="339"/>
      <c r="K33" s="174">
        <f t="shared" si="4"/>
        <v>0</v>
      </c>
      <c r="L33" s="337"/>
      <c r="M33" s="338"/>
    </row>
    <row r="34" spans="2:13" ht="18" customHeight="1" x14ac:dyDescent="0.3">
      <c r="B34" s="30">
        <f t="shared" si="0"/>
        <v>34</v>
      </c>
      <c r="C34" s="388" t="s">
        <v>33</v>
      </c>
      <c r="D34" s="171" t="str">
        <f t="shared" si="1"/>
        <v/>
      </c>
      <c r="E34" s="172">
        <f t="shared" si="2"/>
        <v>0</v>
      </c>
      <c r="F34" s="337"/>
      <c r="G34" s="338"/>
      <c r="H34" s="173">
        <f t="shared" si="3"/>
        <v>0</v>
      </c>
      <c r="I34" s="337"/>
      <c r="J34" s="339"/>
      <c r="K34" s="174">
        <f t="shared" si="4"/>
        <v>0</v>
      </c>
      <c r="L34" s="337"/>
      <c r="M34" s="338"/>
    </row>
    <row r="35" spans="2:13" ht="18" customHeight="1" thickBot="1" x14ac:dyDescent="0.35">
      <c r="B35" s="30">
        <f t="shared" si="0"/>
        <v>35</v>
      </c>
      <c r="C35" s="389" t="s">
        <v>32</v>
      </c>
      <c r="D35" s="175" t="str">
        <f t="shared" si="1"/>
        <v/>
      </c>
      <c r="E35" s="118">
        <f t="shared" si="2"/>
        <v>0</v>
      </c>
      <c r="F35" s="340"/>
      <c r="G35" s="341"/>
      <c r="H35" s="176">
        <f t="shared" si="3"/>
        <v>0</v>
      </c>
      <c r="I35" s="340"/>
      <c r="J35" s="342"/>
      <c r="K35" s="177">
        <f t="shared" si="4"/>
        <v>0</v>
      </c>
      <c r="L35" s="340"/>
      <c r="M35" s="341"/>
    </row>
    <row r="36" spans="2:13" ht="17.25" customHeight="1" thickTop="1" x14ac:dyDescent="0.3">
      <c r="B36" s="30">
        <f t="shared" si="0"/>
        <v>36</v>
      </c>
      <c r="C36" s="178"/>
      <c r="D36" s="179"/>
      <c r="E36" s="90"/>
      <c r="F36" s="64"/>
      <c r="G36" s="64"/>
      <c r="H36" s="90"/>
      <c r="I36" s="64"/>
      <c r="J36" s="64"/>
      <c r="K36" s="90"/>
      <c r="L36" s="64"/>
      <c r="M36" s="64"/>
    </row>
    <row r="37" spans="2:13" ht="16.5" customHeight="1" x14ac:dyDescent="0.3">
      <c r="B37" s="30">
        <f t="shared" si="0"/>
        <v>37</v>
      </c>
      <c r="C37" s="180" t="s">
        <v>63</v>
      </c>
      <c r="E37" s="453"/>
      <c r="F37" s="453"/>
      <c r="G37" s="453"/>
      <c r="H37" s="453"/>
      <c r="I37" s="453"/>
      <c r="J37" s="453"/>
      <c r="K37" s="453"/>
      <c r="L37" s="453"/>
      <c r="M37" s="453"/>
    </row>
    <row r="38" spans="2:13" ht="16.5" customHeight="1" x14ac:dyDescent="0.3">
      <c r="B38" s="30">
        <f t="shared" si="0"/>
        <v>38</v>
      </c>
      <c r="C38" s="402"/>
      <c r="D38" s="403"/>
      <c r="E38" s="403"/>
      <c r="F38" s="403"/>
      <c r="G38" s="403"/>
      <c r="H38" s="403"/>
      <c r="I38" s="403"/>
      <c r="J38" s="403"/>
      <c r="K38" s="403"/>
      <c r="L38" s="403"/>
      <c r="M38" s="404"/>
    </row>
    <row r="39" spans="2:13" ht="16.5" customHeight="1" x14ac:dyDescent="0.3">
      <c r="C39" s="405"/>
      <c r="D39" s="406"/>
      <c r="E39" s="406"/>
      <c r="F39" s="406"/>
      <c r="G39" s="406"/>
      <c r="H39" s="406"/>
      <c r="I39" s="406"/>
      <c r="J39" s="406"/>
      <c r="K39" s="406"/>
      <c r="L39" s="406"/>
      <c r="M39" s="407"/>
    </row>
    <row r="40" spans="2:13" ht="16.5" customHeight="1" x14ac:dyDescent="0.3">
      <c r="C40" s="405"/>
      <c r="D40" s="406"/>
      <c r="E40" s="406"/>
      <c r="F40" s="406"/>
      <c r="G40" s="406"/>
      <c r="H40" s="406"/>
      <c r="I40" s="406"/>
      <c r="J40" s="406"/>
      <c r="K40" s="406"/>
      <c r="L40" s="406"/>
      <c r="M40" s="407"/>
    </row>
    <row r="41" spans="2:13" x14ac:dyDescent="0.3">
      <c r="C41" s="408"/>
      <c r="D41" s="409"/>
      <c r="E41" s="409"/>
      <c r="F41" s="409"/>
      <c r="G41" s="409"/>
      <c r="H41" s="409"/>
      <c r="I41" s="409"/>
      <c r="J41" s="409"/>
      <c r="K41" s="409"/>
      <c r="L41" s="409"/>
      <c r="M41" s="410"/>
    </row>
  </sheetData>
  <sheetProtection algorithmName="SHA-512" hashValue="byvVO8daP+7Tfsk8CUaq3VG0Cs2PKa0LkMjrNbRxSZZ04efpYPVZNWdwsc/Zatbca2SwZRJ8PYk4QcWh+ZCFIw==" saltValue="b6hPu8sLOBkHaQG/oNy8Kw==" spinCount="100000" sheet="1" objects="1" scenarios="1" sort="0" autoFilter="0" pivotTables="0"/>
  <mergeCells count="10">
    <mergeCell ref="C4:C5"/>
    <mergeCell ref="E4:G4"/>
    <mergeCell ref="H4:J4"/>
    <mergeCell ref="K4:M4"/>
    <mergeCell ref="N6:N13"/>
    <mergeCell ref="N15:N20"/>
    <mergeCell ref="E37:G37"/>
    <mergeCell ref="H37:J37"/>
    <mergeCell ref="K37:M37"/>
    <mergeCell ref="C38:M41"/>
  </mergeCells>
  <conditionalFormatting sqref="E7:E36">
    <cfRule type="cellIs" dxfId="14" priority="3" operator="equal">
      <formula>0</formula>
    </cfRule>
  </conditionalFormatting>
  <conditionalFormatting sqref="E6:M6 K7:K36">
    <cfRule type="cellIs" dxfId="13" priority="1" operator="equal">
      <formula>0</formula>
    </cfRule>
  </conditionalFormatting>
  <conditionalFormatting sqref="H7:H36">
    <cfRule type="cellIs" dxfId="12" priority="2" operator="equal">
      <formula>0</formula>
    </cfRule>
  </conditionalFormatting>
  <dataValidations count="1">
    <dataValidation type="whole" operator="greaterThanOrEqual" allowBlank="1" showInputMessage="1" showErrorMessage="1" sqref="E6:M35" xr:uid="{4A24C817-AD01-414D-814E-F16790B502D2}">
      <formula1>0</formula1>
    </dataValidation>
  </dataValidations>
  <printOptions horizontalCentered="1" verticalCentered="1"/>
  <pageMargins left="0.39370078740157483" right="0.39370078740157483" top="0.39370078740157483" bottom="0.41" header="0.11811023622047245" footer="0.19685039370078741"/>
  <pageSetup paperSize="172" scale="72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7">
    <tabColor theme="7" tint="0.79998168889431442"/>
    <pageSetUpPr fitToPage="1"/>
  </sheetPr>
  <dimension ref="B1:P34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109375" style="35" customWidth="1"/>
    <col min="2" max="2" width="5.33203125" style="35" hidden="1" customWidth="1"/>
    <col min="3" max="3" width="49" style="35" customWidth="1"/>
    <col min="4" max="12" width="11.109375" style="35" customWidth="1"/>
    <col min="13" max="16384" width="11.44140625" style="35"/>
  </cols>
  <sheetData>
    <row r="1" spans="2:12" ht="18" customHeight="1" x14ac:dyDescent="0.4">
      <c r="B1" s="30">
        <v>1</v>
      </c>
      <c r="C1" s="122" t="s">
        <v>570</v>
      </c>
    </row>
    <row r="2" spans="2:12" ht="19.2" thickBot="1" x14ac:dyDescent="0.35">
      <c r="B2" s="30">
        <v>2</v>
      </c>
      <c r="C2" s="102" t="s">
        <v>564</v>
      </c>
      <c r="D2" s="123"/>
      <c r="E2" s="123"/>
      <c r="F2" s="123"/>
      <c r="G2" s="123"/>
      <c r="H2" s="123"/>
      <c r="I2" s="123"/>
      <c r="J2" s="123"/>
      <c r="K2" s="123"/>
      <c r="L2" s="123"/>
    </row>
    <row r="3" spans="2:12" ht="21.75" customHeight="1" thickTop="1" thickBot="1" x14ac:dyDescent="0.35">
      <c r="B3" s="30">
        <v>3</v>
      </c>
      <c r="C3" s="460" t="str">
        <f>IF(AND('Datos del Servicio'!D26="Sí",G7=0),"En la portada se indicó que tienen Servicios de Apoyo Educativo, pero en este cuadro (Parte 2) no indica cuántos estudiantes se benefician.",(IF(AND(OR('Datos del Servicio'!D26="No",'Datos del Servicio'!D26=""),G7&gt;=1),"En la portada no indicó que tienen Servicios de Apoyo Educativo, pero en la Parte (2) de este cuadro se están indicando datos.","")))</f>
        <v/>
      </c>
      <c r="D3" s="458" t="s">
        <v>96</v>
      </c>
      <c r="E3" s="459"/>
      <c r="F3" s="459"/>
      <c r="G3" s="459"/>
      <c r="H3" s="459"/>
      <c r="I3" s="459"/>
      <c r="J3" s="459"/>
      <c r="K3" s="459"/>
      <c r="L3" s="459"/>
    </row>
    <row r="4" spans="2:12" ht="45.75" customHeight="1" x14ac:dyDescent="0.3">
      <c r="B4" s="30">
        <v>4</v>
      </c>
      <c r="C4" s="461"/>
      <c r="D4" s="464" t="s">
        <v>672</v>
      </c>
      <c r="E4" s="465"/>
      <c r="F4" s="465"/>
      <c r="G4" s="464" t="s">
        <v>673</v>
      </c>
      <c r="H4" s="465"/>
      <c r="I4" s="465"/>
      <c r="J4" s="464" t="s">
        <v>113</v>
      </c>
      <c r="K4" s="465"/>
      <c r="L4" s="465"/>
    </row>
    <row r="5" spans="2:12" ht="45.75" customHeight="1" x14ac:dyDescent="0.3">
      <c r="B5" s="30">
        <v>5</v>
      </c>
      <c r="C5" s="461"/>
      <c r="D5" s="466"/>
      <c r="E5" s="467"/>
      <c r="F5" s="467"/>
      <c r="G5" s="466"/>
      <c r="H5" s="467"/>
      <c r="I5" s="467"/>
      <c r="J5" s="466"/>
      <c r="K5" s="467"/>
      <c r="L5" s="467"/>
    </row>
    <row r="6" spans="2:12" ht="31.5" customHeight="1" thickBot="1" x14ac:dyDescent="0.35">
      <c r="B6" s="30">
        <v>6</v>
      </c>
      <c r="C6" s="124" t="s">
        <v>103</v>
      </c>
      <c r="D6" s="125" t="s">
        <v>0</v>
      </c>
      <c r="E6" s="126" t="s">
        <v>5</v>
      </c>
      <c r="F6" s="127" t="s">
        <v>4</v>
      </c>
      <c r="G6" s="128" t="s">
        <v>0</v>
      </c>
      <c r="H6" s="126" t="s">
        <v>5</v>
      </c>
      <c r="I6" s="129" t="s">
        <v>4</v>
      </c>
      <c r="J6" s="128" t="s">
        <v>0</v>
      </c>
      <c r="K6" s="126" t="s">
        <v>5</v>
      </c>
      <c r="L6" s="129" t="s">
        <v>4</v>
      </c>
    </row>
    <row r="7" spans="2:12" ht="23.25" customHeight="1" thickTop="1" thickBot="1" x14ac:dyDescent="0.35">
      <c r="B7" s="30">
        <v>7</v>
      </c>
      <c r="C7" s="130" t="s">
        <v>87</v>
      </c>
      <c r="D7" s="131">
        <f t="shared" ref="D7:D12" si="0">+E7+F7</f>
        <v>0</v>
      </c>
      <c r="E7" s="132">
        <f>+E8+E9+E10+E11+E12+E13+E14+E15+E16+E17+E18+E19+E20+E21</f>
        <v>0</v>
      </c>
      <c r="F7" s="133">
        <f>+F8+F9+F10+F11+F12+F13+F14+F15+F16+F17+F18+F19+F20+F21</f>
        <v>0</v>
      </c>
      <c r="G7" s="131">
        <f t="shared" ref="G7:G12" si="1">+H7+I7</f>
        <v>0</v>
      </c>
      <c r="H7" s="132">
        <f t="shared" ref="H7:I7" si="2">+H8+H9+H10+H11+H12+H13+H14+H15+H16+H17+H18+H19+H20+H21</f>
        <v>0</v>
      </c>
      <c r="I7" s="133">
        <f t="shared" si="2"/>
        <v>0</v>
      </c>
      <c r="J7" s="131">
        <f t="shared" ref="J7:J12" si="3">+K7+L7</f>
        <v>0</v>
      </c>
      <c r="K7" s="132">
        <f t="shared" ref="K7:L7" si="4">+K8+K9+K10+K11+K12+K13+K14+K15+K16+K17+K18+K19+K20+K21</f>
        <v>0</v>
      </c>
      <c r="L7" s="133">
        <f t="shared" si="4"/>
        <v>0</v>
      </c>
    </row>
    <row r="8" spans="2:12" ht="25.5" customHeight="1" x14ac:dyDescent="0.3">
      <c r="B8" s="30">
        <v>8</v>
      </c>
      <c r="C8" s="380" t="s">
        <v>69</v>
      </c>
      <c r="D8" s="134">
        <f t="shared" si="0"/>
        <v>0</v>
      </c>
      <c r="E8" s="289"/>
      <c r="F8" s="330"/>
      <c r="G8" s="134">
        <f t="shared" si="1"/>
        <v>0</v>
      </c>
      <c r="H8" s="289"/>
      <c r="I8" s="330"/>
      <c r="J8" s="134">
        <f t="shared" si="3"/>
        <v>0</v>
      </c>
      <c r="K8" s="345"/>
      <c r="L8" s="346"/>
    </row>
    <row r="9" spans="2:12" ht="25.5" customHeight="1" x14ac:dyDescent="0.3">
      <c r="B9" s="30">
        <v>9</v>
      </c>
      <c r="C9" s="380" t="s">
        <v>20</v>
      </c>
      <c r="D9" s="135">
        <f t="shared" si="0"/>
        <v>0</v>
      </c>
      <c r="E9" s="296"/>
      <c r="F9" s="332"/>
      <c r="G9" s="135">
        <f t="shared" si="1"/>
        <v>0</v>
      </c>
      <c r="H9" s="296"/>
      <c r="I9" s="332"/>
      <c r="J9" s="135">
        <f t="shared" si="3"/>
        <v>0</v>
      </c>
      <c r="K9" s="296"/>
      <c r="L9" s="297"/>
    </row>
    <row r="10" spans="2:12" ht="25.5" customHeight="1" x14ac:dyDescent="0.3">
      <c r="B10" s="30">
        <v>10</v>
      </c>
      <c r="C10" s="380" t="s">
        <v>70</v>
      </c>
      <c r="D10" s="135">
        <f t="shared" si="0"/>
        <v>0</v>
      </c>
      <c r="E10" s="296"/>
      <c r="F10" s="332"/>
      <c r="G10" s="135">
        <f t="shared" si="1"/>
        <v>0</v>
      </c>
      <c r="H10" s="296"/>
      <c r="I10" s="332"/>
      <c r="J10" s="135">
        <f t="shared" si="3"/>
        <v>0</v>
      </c>
      <c r="K10" s="296"/>
      <c r="L10" s="297"/>
    </row>
    <row r="11" spans="2:12" ht="25.5" customHeight="1" x14ac:dyDescent="0.3">
      <c r="B11" s="30">
        <v>11</v>
      </c>
      <c r="C11" s="380" t="s">
        <v>71</v>
      </c>
      <c r="D11" s="135">
        <f t="shared" si="0"/>
        <v>0</v>
      </c>
      <c r="E11" s="296"/>
      <c r="F11" s="332"/>
      <c r="G11" s="135">
        <f t="shared" si="1"/>
        <v>0</v>
      </c>
      <c r="H11" s="296"/>
      <c r="I11" s="332"/>
      <c r="J11" s="135">
        <f t="shared" si="3"/>
        <v>0</v>
      </c>
      <c r="K11" s="296"/>
      <c r="L11" s="297"/>
    </row>
    <row r="12" spans="2:12" ht="25.5" customHeight="1" x14ac:dyDescent="0.3">
      <c r="B12" s="30">
        <v>12</v>
      </c>
      <c r="C12" s="380" t="s">
        <v>674</v>
      </c>
      <c r="D12" s="135">
        <f t="shared" si="0"/>
        <v>0</v>
      </c>
      <c r="E12" s="296"/>
      <c r="F12" s="332"/>
      <c r="G12" s="135">
        <f t="shared" si="1"/>
        <v>0</v>
      </c>
      <c r="H12" s="296"/>
      <c r="I12" s="332"/>
      <c r="J12" s="135">
        <f t="shared" si="3"/>
        <v>0</v>
      </c>
      <c r="K12" s="296"/>
      <c r="L12" s="297"/>
    </row>
    <row r="13" spans="2:12" ht="25.5" customHeight="1" x14ac:dyDescent="0.3">
      <c r="B13" s="30">
        <v>13</v>
      </c>
      <c r="C13" s="380" t="s">
        <v>114</v>
      </c>
      <c r="D13" s="135">
        <f t="shared" ref="D13:D15" si="5">+E13+F13</f>
        <v>0</v>
      </c>
      <c r="E13" s="296"/>
      <c r="F13" s="332"/>
      <c r="G13" s="135">
        <f t="shared" ref="G13:G15" si="6">+H13+I13</f>
        <v>0</v>
      </c>
      <c r="H13" s="296"/>
      <c r="I13" s="332"/>
      <c r="J13" s="135">
        <f t="shared" ref="J13:J15" si="7">+K13+L13</f>
        <v>0</v>
      </c>
      <c r="K13" s="296"/>
      <c r="L13" s="297"/>
    </row>
    <row r="14" spans="2:12" ht="25.5" customHeight="1" x14ac:dyDescent="0.3">
      <c r="B14" s="30">
        <v>14</v>
      </c>
      <c r="C14" s="380" t="s">
        <v>23</v>
      </c>
      <c r="D14" s="135">
        <f t="shared" si="5"/>
        <v>0</v>
      </c>
      <c r="E14" s="296"/>
      <c r="F14" s="332"/>
      <c r="G14" s="135">
        <f t="shared" si="6"/>
        <v>0</v>
      </c>
      <c r="H14" s="296"/>
      <c r="I14" s="332"/>
      <c r="J14" s="135">
        <f t="shared" si="7"/>
        <v>0</v>
      </c>
      <c r="K14" s="296"/>
      <c r="L14" s="297"/>
    </row>
    <row r="15" spans="2:12" ht="25.5" customHeight="1" x14ac:dyDescent="0.3">
      <c r="B15" s="30">
        <v>15</v>
      </c>
      <c r="C15" s="381" t="s">
        <v>120</v>
      </c>
      <c r="D15" s="135">
        <f t="shared" si="5"/>
        <v>0</v>
      </c>
      <c r="E15" s="296"/>
      <c r="F15" s="332"/>
      <c r="G15" s="135">
        <f t="shared" si="6"/>
        <v>0</v>
      </c>
      <c r="H15" s="296"/>
      <c r="I15" s="332"/>
      <c r="J15" s="135">
        <f t="shared" si="7"/>
        <v>0</v>
      </c>
      <c r="K15" s="296"/>
      <c r="L15" s="297"/>
    </row>
    <row r="16" spans="2:12" ht="25.5" customHeight="1" x14ac:dyDescent="0.3">
      <c r="B16" s="30">
        <v>16</v>
      </c>
      <c r="C16" s="380" t="s">
        <v>24</v>
      </c>
      <c r="D16" s="135">
        <f t="shared" ref="D16:D17" si="8">+E16+F16</f>
        <v>0</v>
      </c>
      <c r="E16" s="296"/>
      <c r="F16" s="332"/>
      <c r="G16" s="135">
        <f t="shared" ref="G16:G17" si="9">+H16+I16</f>
        <v>0</v>
      </c>
      <c r="H16" s="296"/>
      <c r="I16" s="332"/>
      <c r="J16" s="135">
        <f t="shared" ref="J16:J17" si="10">+K16+L16</f>
        <v>0</v>
      </c>
      <c r="K16" s="296"/>
      <c r="L16" s="297"/>
    </row>
    <row r="17" spans="2:16" ht="25.5" customHeight="1" thickBot="1" x14ac:dyDescent="0.35">
      <c r="B17" s="30">
        <v>17</v>
      </c>
      <c r="C17" s="380" t="s">
        <v>122</v>
      </c>
      <c r="D17" s="135">
        <f t="shared" si="8"/>
        <v>0</v>
      </c>
      <c r="E17" s="296"/>
      <c r="F17" s="332"/>
      <c r="G17" s="135">
        <f t="shared" si="9"/>
        <v>0</v>
      </c>
      <c r="H17" s="296"/>
      <c r="I17" s="332"/>
      <c r="J17" s="135">
        <f t="shared" si="10"/>
        <v>0</v>
      </c>
      <c r="K17" s="296"/>
      <c r="L17" s="297"/>
    </row>
    <row r="18" spans="2:16" ht="25.5" customHeight="1" x14ac:dyDescent="0.3">
      <c r="B18" s="30">
        <v>18</v>
      </c>
      <c r="C18" s="382" t="s">
        <v>675</v>
      </c>
      <c r="D18" s="136">
        <f>+E18+F18</f>
        <v>0</v>
      </c>
      <c r="E18" s="343"/>
      <c r="F18" s="344"/>
      <c r="G18" s="136">
        <f>+H18+I18</f>
        <v>0</v>
      </c>
      <c r="H18" s="343"/>
      <c r="I18" s="344"/>
      <c r="J18" s="136">
        <f>+K18+L18</f>
        <v>0</v>
      </c>
      <c r="K18" s="347"/>
      <c r="L18" s="348"/>
    </row>
    <row r="19" spans="2:16" ht="25.5" customHeight="1" x14ac:dyDescent="0.3">
      <c r="B19" s="30">
        <v>19</v>
      </c>
      <c r="C19" s="383" t="s">
        <v>676</v>
      </c>
      <c r="D19" s="135">
        <f>+E19+F19</f>
        <v>0</v>
      </c>
      <c r="E19" s="296"/>
      <c r="F19" s="332"/>
      <c r="G19" s="135">
        <f>+H19+I19</f>
        <v>0</v>
      </c>
      <c r="H19" s="296"/>
      <c r="I19" s="332"/>
      <c r="J19" s="135">
        <f>+K19+L19</f>
        <v>0</v>
      </c>
      <c r="K19" s="296"/>
      <c r="L19" s="297"/>
    </row>
    <row r="20" spans="2:16" ht="25.5" customHeight="1" x14ac:dyDescent="0.3">
      <c r="B20" s="30">
        <v>20</v>
      </c>
      <c r="C20" s="380" t="s">
        <v>119</v>
      </c>
      <c r="D20" s="135">
        <f>+E20+F20</f>
        <v>0</v>
      </c>
      <c r="E20" s="296"/>
      <c r="F20" s="332"/>
      <c r="G20" s="135">
        <f>+H20+I20</f>
        <v>0</v>
      </c>
      <c r="H20" s="296"/>
      <c r="I20" s="332"/>
      <c r="J20" s="135">
        <f>+K20+L20</f>
        <v>0</v>
      </c>
      <c r="K20" s="296"/>
      <c r="L20" s="297"/>
      <c r="P20" s="137"/>
    </row>
    <row r="21" spans="2:16" ht="25.5" customHeight="1" thickBot="1" x14ac:dyDescent="0.35">
      <c r="B21" s="30">
        <v>21</v>
      </c>
      <c r="C21" s="384" t="s">
        <v>677</v>
      </c>
      <c r="D21" s="138">
        <f>+E21+F21</f>
        <v>0</v>
      </c>
      <c r="E21" s="340"/>
      <c r="F21" s="341"/>
      <c r="G21" s="138">
        <f>+H21+I21</f>
        <v>0</v>
      </c>
      <c r="H21" s="340"/>
      <c r="I21" s="341"/>
      <c r="J21" s="139">
        <f>+K21+L21</f>
        <v>0</v>
      </c>
      <c r="K21" s="306"/>
      <c r="L21" s="307"/>
      <c r="O21" s="137"/>
      <c r="P21" s="137"/>
    </row>
    <row r="22" spans="2:16" ht="18" customHeight="1" thickTop="1" x14ac:dyDescent="0.3">
      <c r="B22" s="30">
        <v>22</v>
      </c>
      <c r="C22" s="140" t="s">
        <v>115</v>
      </c>
      <c r="D22" s="141"/>
      <c r="E22" s="64" t="str">
        <f>IF(E7&lt;=('CUADRO 1'!E6+'CUADRO 1'!E7+'CUADRO 1'!E8+'CUADRO 1'!E9),"","XX")</f>
        <v/>
      </c>
      <c r="F22" s="64" t="str">
        <f>IF(F7&lt;=('CUADRO 1'!F6+'CUADRO 1'!F7+'CUADRO 1'!F8+'CUADRO 1'!F9),"","XX")</f>
        <v/>
      </c>
      <c r="G22" s="141"/>
      <c r="H22" s="142" t="str">
        <f>IF(OR(H8&gt;E8,H9&gt;E9,H10&gt;E10,H11&gt;E11,H12&gt;E12,H13&gt;E13,H14&gt;E14,H15&gt;E15,H16&gt;E16,H17&gt;E17,H18&gt;E18,H19&gt;E19,H20&gt;E20,H21&gt;E21),"XXX","")</f>
        <v/>
      </c>
      <c r="I22" s="142" t="str">
        <f>IF(OR(I8&gt;F8,I9&gt;F9,I10&gt;F10,I11&gt;F11,I12&gt;F12,I13&gt;F13,I14&gt;F14,I15&gt;F15,I16&gt;F16,I17&gt;F17,I18&gt;F18,I19&gt;F19,I20&gt;F20,I21&gt;F21),"XXX","")</f>
        <v/>
      </c>
      <c r="J22" s="141"/>
      <c r="K22" s="143" t="str">
        <f>IF(OR(K8&gt;E8,K9&gt;E9,K10&gt;E10,K11&gt;E11,K12&gt;E12,K13&gt;E13,K14&gt;E14,K15&gt;E15,K16&gt;E16,K17&gt;E17,K18&gt;E18,K19&gt;E19,K20&gt;E20,K21&gt;E21),"XXX","")</f>
        <v/>
      </c>
      <c r="L22" s="143" t="str">
        <f>IF(OR(L8&gt;F8,L9&gt;F9,L10&gt;F10,L11&gt;F11,L12&gt;F12,L13&gt;F13,L14&gt;F14,L15&gt;F15,L16&gt;F16,L17&gt;F17,L18&gt;F18,L19&gt;F19,L20&gt;F20,L21&gt;F21),"XXX","")</f>
        <v/>
      </c>
      <c r="O22" s="137"/>
      <c r="P22" s="137"/>
    </row>
    <row r="23" spans="2:16" ht="18" customHeight="1" x14ac:dyDescent="0.3">
      <c r="B23" s="30">
        <v>23</v>
      </c>
      <c r="C23" s="140" t="s">
        <v>123</v>
      </c>
      <c r="D23" s="440" t="str">
        <f>IF(OR(E22="XX",F22="XX"),"XX = ¡VERIFICAR!.  El total de hombres o mujeres de la parte (1) de este Cuadro, es mayor a lo reportado en el Cuadro 1.","")</f>
        <v/>
      </c>
      <c r="E23" s="440"/>
      <c r="F23" s="440"/>
      <c r="G23" s="440"/>
      <c r="H23" s="440"/>
      <c r="I23" s="440"/>
      <c r="J23" s="137"/>
      <c r="K23" s="463" t="str">
        <f>IF(OR(K22="XXX",L22="XXX"),"XXX = ¡VERIFICAR!.  En alguna Discapacidad o Condición se están indicando más estudiantes Alfabetizados que los reportados en la parte (1).","")</f>
        <v/>
      </c>
      <c r="L23" s="463"/>
      <c r="O23" s="137"/>
      <c r="P23" s="137"/>
    </row>
    <row r="24" spans="2:16" ht="18" customHeight="1" x14ac:dyDescent="0.3">
      <c r="B24" s="30">
        <v>24</v>
      </c>
      <c r="C24" s="140" t="s">
        <v>124</v>
      </c>
      <c r="D24" s="440"/>
      <c r="E24" s="440"/>
      <c r="F24" s="440"/>
      <c r="G24" s="440"/>
      <c r="H24" s="440"/>
      <c r="I24" s="440"/>
      <c r="J24" s="137"/>
      <c r="K24" s="463"/>
      <c r="L24" s="463"/>
      <c r="O24" s="137"/>
      <c r="P24" s="137"/>
    </row>
    <row r="25" spans="2:16" ht="18" customHeight="1" x14ac:dyDescent="0.3">
      <c r="B25" s="30">
        <v>25</v>
      </c>
      <c r="C25" s="468" t="s">
        <v>125</v>
      </c>
      <c r="D25" s="349"/>
      <c r="E25" s="349"/>
      <c r="F25" s="349"/>
      <c r="G25" s="349"/>
      <c r="H25" s="349"/>
      <c r="I25" s="349"/>
      <c r="J25" s="137"/>
      <c r="K25" s="463"/>
      <c r="L25" s="463"/>
      <c r="O25" s="137"/>
      <c r="P25" s="137"/>
    </row>
    <row r="26" spans="2:16" ht="18" customHeight="1" x14ac:dyDescent="0.3">
      <c r="B26" s="30">
        <v>26</v>
      </c>
      <c r="C26" s="468"/>
      <c r="D26" s="462" t="str">
        <f>IF(OR(H22="XXX",I22="XXX"),"XXX = ¡VERIFICAR!.  En alguna Discapacidad o Condición se están indicando más estudiantes con Servicios de Apoyo que el total indicado con la Discapacidad o Condición.","")</f>
        <v/>
      </c>
      <c r="E26" s="462"/>
      <c r="F26" s="462"/>
      <c r="G26" s="462"/>
      <c r="H26" s="462"/>
      <c r="I26" s="462"/>
      <c r="J26" s="137"/>
      <c r="K26" s="463"/>
      <c r="L26" s="463"/>
      <c r="O26" s="137"/>
      <c r="P26" s="137"/>
    </row>
    <row r="27" spans="2:16" ht="18" customHeight="1" x14ac:dyDescent="0.3">
      <c r="B27" s="30">
        <v>27</v>
      </c>
      <c r="C27" s="144"/>
      <c r="D27" s="462"/>
      <c r="E27" s="462"/>
      <c r="F27" s="462"/>
      <c r="G27" s="462"/>
      <c r="H27" s="462"/>
      <c r="I27" s="462"/>
      <c r="J27" s="137"/>
      <c r="K27" s="463"/>
      <c r="L27" s="463"/>
      <c r="O27" s="137"/>
      <c r="P27" s="137"/>
    </row>
    <row r="28" spans="2:16" ht="18" customHeight="1" x14ac:dyDescent="0.3">
      <c r="B28" s="30">
        <v>28</v>
      </c>
      <c r="C28" s="144"/>
      <c r="D28" s="462"/>
      <c r="E28" s="462"/>
      <c r="F28" s="462"/>
      <c r="G28" s="462"/>
      <c r="H28" s="462"/>
      <c r="I28" s="462"/>
      <c r="J28" s="137"/>
      <c r="K28" s="463"/>
      <c r="L28" s="463"/>
      <c r="O28" s="137"/>
      <c r="P28" s="137"/>
    </row>
    <row r="29" spans="2:16" ht="18" customHeight="1" x14ac:dyDescent="0.35">
      <c r="B29" s="30">
        <v>29</v>
      </c>
      <c r="C29" s="65" t="s">
        <v>63</v>
      </c>
      <c r="D29" s="145"/>
      <c r="E29" s="145"/>
      <c r="F29" s="145"/>
      <c r="G29" s="145"/>
      <c r="H29" s="145"/>
      <c r="I29" s="145"/>
      <c r="K29" s="463"/>
      <c r="L29" s="463"/>
    </row>
    <row r="30" spans="2:16" ht="19.2" customHeight="1" x14ac:dyDescent="0.3">
      <c r="B30" s="30">
        <v>30</v>
      </c>
      <c r="C30" s="402"/>
      <c r="D30" s="403"/>
      <c r="E30" s="403"/>
      <c r="F30" s="403"/>
      <c r="G30" s="403"/>
      <c r="H30" s="403"/>
      <c r="I30" s="404"/>
      <c r="K30" s="463"/>
      <c r="L30" s="463"/>
    </row>
    <row r="31" spans="2:16" ht="19.2" customHeight="1" x14ac:dyDescent="0.3">
      <c r="C31" s="405"/>
      <c r="D31" s="406"/>
      <c r="E31" s="406"/>
      <c r="F31" s="406"/>
      <c r="G31" s="406"/>
      <c r="H31" s="406"/>
      <c r="I31" s="407"/>
      <c r="K31" s="463"/>
      <c r="L31" s="463"/>
    </row>
    <row r="32" spans="2:16" ht="19.2" customHeight="1" x14ac:dyDescent="0.3">
      <c r="C32" s="405"/>
      <c r="D32" s="406"/>
      <c r="E32" s="406"/>
      <c r="F32" s="406"/>
      <c r="G32" s="406"/>
      <c r="H32" s="406"/>
      <c r="I32" s="407"/>
    </row>
    <row r="33" spans="3:9" ht="19.2" customHeight="1" x14ac:dyDescent="0.3">
      <c r="C33" s="408"/>
      <c r="D33" s="409"/>
      <c r="E33" s="409"/>
      <c r="F33" s="409"/>
      <c r="G33" s="409"/>
      <c r="H33" s="409"/>
      <c r="I33" s="410"/>
    </row>
    <row r="34" spans="3:9" ht="8.25" customHeight="1" x14ac:dyDescent="0.3"/>
  </sheetData>
  <sheetProtection algorithmName="SHA-512" hashValue="F/RvNQSYsi3o7fN10GcY8UHCj9YoKlXPWKWCJDvQGWGrTE0MK+poU5LjJF/JgJLauYqwAOmVKwIwZm8HPNzhDQ==" saltValue="L5OnGg5x6f0H+XlI3/IVlQ==" spinCount="100000" sheet="1" objects="1" scenarios="1" sort="0" autoFilter="0" pivotTables="0"/>
  <mergeCells count="10">
    <mergeCell ref="D3:L3"/>
    <mergeCell ref="C3:C5"/>
    <mergeCell ref="D23:I24"/>
    <mergeCell ref="D26:I28"/>
    <mergeCell ref="C30:I33"/>
    <mergeCell ref="K23:L31"/>
    <mergeCell ref="D4:F5"/>
    <mergeCell ref="G4:I5"/>
    <mergeCell ref="J4:L5"/>
    <mergeCell ref="C25:C26"/>
  </mergeCells>
  <conditionalFormatting sqref="D8:D21 G8:G21 J8:J21">
    <cfRule type="cellIs" dxfId="11" priority="117" operator="equal">
      <formula>0</formula>
    </cfRule>
  </conditionalFormatting>
  <conditionalFormatting sqref="D23:I24">
    <cfRule type="notContainsBlanks" dxfId="10" priority="3">
      <formula>LEN(TRIM(D23))&gt;0</formula>
    </cfRule>
  </conditionalFormatting>
  <conditionalFormatting sqref="D26:I28">
    <cfRule type="notContainsBlanks" dxfId="9" priority="2">
      <formula>LEN(TRIM(D26))&gt;0</formula>
    </cfRule>
  </conditionalFormatting>
  <conditionalFormatting sqref="D7:L7">
    <cfRule type="cellIs" dxfId="8" priority="289" operator="equal">
      <formula>0</formula>
    </cfRule>
  </conditionalFormatting>
  <conditionalFormatting sqref="K8:L21">
    <cfRule type="cellIs" dxfId="7" priority="17" operator="greaterThan">
      <formula>E8</formula>
    </cfRule>
  </conditionalFormatting>
  <conditionalFormatting sqref="K23:M31">
    <cfRule type="notContainsBlanks" dxfId="6" priority="290">
      <formula>LEN(TRIM(K23))&gt;0</formula>
    </cfRule>
  </conditionalFormatting>
  <dataValidations count="1">
    <dataValidation type="whole" operator="greaterThanOrEqual" allowBlank="1" showInputMessage="1" showErrorMessage="1" sqref="D7:L21" xr:uid="{00000000-0002-0000-0800-000000000000}">
      <formula1>0</formula1>
    </dataValidation>
  </dataValidations>
  <printOptions horizontalCentered="1" verticalCentered="1"/>
  <pageMargins left="0.39370078740157483" right="0.39370078740157483" top="0.39370078740157483" bottom="0.45" header="0.11811023622047245" footer="0.19685039370078741"/>
  <pageSetup paperSize="172" scale="69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13</vt:i4>
      </vt:variant>
    </vt:vector>
  </HeadingPairs>
  <TitlesOfParts>
    <vt:vector size="25" baseType="lpstr">
      <vt:lpstr>ubicacion</vt:lpstr>
      <vt:lpstr>Colegios</vt:lpstr>
      <vt:lpstr>Hoja2</vt:lpstr>
      <vt:lpstr>Datos del Servicio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'CUADRO 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'Datos del Servicio'!Área_de_impresión</vt:lpstr>
      <vt:lpstr>prov</vt:lpstr>
      <vt:lpstr>sino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2026-03-23T22:14:43Z</cp:lastPrinted>
  <dcterms:created xsi:type="dcterms:W3CDTF">2011-05-27T17:11:21Z</dcterms:created>
  <dcterms:modified xsi:type="dcterms:W3CDTF">2026-03-23T22:15:06Z</dcterms:modified>
</cp:coreProperties>
</file>