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19A53E2D-A2DF-4A95-8E51-857F84A778CF}" xr6:coauthVersionLast="47" xr6:coauthVersionMax="47" xr10:uidLastSave="{00000000-0000-0000-0000-000000000000}"/>
  <workbookProtection workbookAlgorithmName="SHA-512" workbookHashValue="h+V14+hwFfaLVdxLBt0LOXVpmB7D01m7nO/CB0nGCIxw37gRY/AsEzp5A+SF0JQGtBeqYeHRouxZjQqQyGWG/w==" workbookSaltValue="HabnbGoGFEhL2/sDMX5/bg==" workbookSpinCount="100000" lockStructure="1"/>
  <bookViews>
    <workbookView xWindow="28692" yWindow="-108" windowWidth="29016" windowHeight="15696" tabRatio="792" firstSheet="2" activeTab="2" xr2:uid="{00000000-000D-0000-FFFF-FFFF00000000}"/>
  </bookViews>
  <sheets>
    <sheet name="ubicacion" sheetId="74" state="hidden" r:id="rId1"/>
    <sheet name="Códigos Portada" sheetId="27" state="hidden" r:id="rId2"/>
    <sheet name="Datos del Servicio" sheetId="12" r:id="rId3"/>
    <sheet name="CUADRO 1" sheetId="68" r:id="rId4"/>
    <sheet name="CUADRO 2" sheetId="63" r:id="rId5"/>
    <sheet name="CUADRO 3" sheetId="69" r:id="rId6"/>
    <sheet name="CUADRO 4" sheetId="70" r:id="rId7"/>
    <sheet name="CUADRO 5" sheetId="71" r:id="rId8"/>
    <sheet name="CUADRO 6" sheetId="72" r:id="rId9"/>
    <sheet name="CUADRO 7" sheetId="73" r:id="rId10"/>
  </sheets>
  <definedNames>
    <definedName name="_xlnm._FilterDatabase" localSheetId="1" hidden="1">'Códigos Portada'!$A$2:$V$30</definedName>
    <definedName name="_xlnm.Print_Area" localSheetId="3">'CUADRO 1'!$C$1:$F$13</definedName>
    <definedName name="_xlnm.Print_Area" localSheetId="4">'CUADRO 2'!$C$1:$I$25</definedName>
    <definedName name="_xlnm.Print_Area" localSheetId="5">'CUADRO 3'!$C$1:$I$38</definedName>
    <definedName name="_xlnm.Print_Area" localSheetId="6">'CUADRO 4'!$C$1:$N$41</definedName>
    <definedName name="_xlnm.Print_Area" localSheetId="7">'CUADRO 5'!$C$1:$J$18</definedName>
    <definedName name="_xlnm.Print_Area" localSheetId="8">'CUADRO 6'!$C$1:$J$56</definedName>
    <definedName name="_xlnm.Print_Area" localSheetId="9">'CUADRO 7'!$C$1:$K$31</definedName>
    <definedName name="_xlnm.Print_Area" localSheetId="2">'Datos del Servicio'!$C$1:$F$34</definedName>
    <definedName name="datos">'Códigos Portada'!$A$3:$V$30</definedName>
    <definedName name="sino">ubicacion!$F$1:$F$2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2" l="1" a="1"/>
  <c r="D26" i="12" s="1"/>
  <c r="D25" i="12" a="1"/>
  <c r="D25" i="12" s="1"/>
  <c r="D24" i="12" a="1"/>
  <c r="D24" i="12" s="1"/>
  <c r="D22" i="12" a="1"/>
  <c r="D22" i="12" s="1"/>
  <c r="D21" i="12" a="1"/>
  <c r="D21" i="12" s="1"/>
  <c r="D19" i="12" a="1"/>
  <c r="D19" i="12" s="1"/>
  <c r="D20" i="12" s="1"/>
  <c r="D18" i="12" a="1"/>
  <c r="D18" i="12" s="1"/>
  <c r="D12" i="12" a="1"/>
  <c r="D12" i="12" s="1"/>
  <c r="D11" i="12" a="1"/>
  <c r="D11" i="12" s="1"/>
  <c r="D9" i="12" a="1"/>
  <c r="D9" i="12" s="1"/>
  <c r="D8" i="12" a="1"/>
  <c r="D8" i="12" s="1"/>
  <c r="D7" i="12" a="1"/>
  <c r="D7" i="12" s="1"/>
  <c r="B3" i="72" l="1"/>
  <c r="B6" i="71"/>
  <c r="B9" i="71"/>
  <c r="B12" i="71"/>
  <c r="B3" i="71"/>
  <c r="A10" i="27" l="1"/>
  <c r="A13" i="27"/>
  <c r="A5" i="27"/>
  <c r="A28" i="27"/>
  <c r="A24" i="27"/>
  <c r="A30" i="27"/>
  <c r="A8" i="27"/>
  <c r="A18" i="27"/>
  <c r="A25" i="27"/>
  <c r="A29" i="27"/>
  <c r="A26" i="27"/>
  <c r="A19" i="27"/>
  <c r="A17" i="27"/>
  <c r="A9" i="27"/>
  <c r="A27" i="27"/>
  <c r="A21" i="27"/>
  <c r="A12" i="27"/>
  <c r="A20" i="27"/>
  <c r="A22" i="27"/>
  <c r="A23" i="27"/>
  <c r="A16" i="27"/>
  <c r="A15" i="27"/>
  <c r="A11" i="27"/>
  <c r="A7" i="27"/>
  <c r="A6" i="27"/>
  <c r="A3" i="27"/>
  <c r="A4" i="27"/>
  <c r="A14" i="27"/>
  <c r="I17" i="63" l="1"/>
  <c r="H17" i="63"/>
  <c r="I5" i="63"/>
  <c r="H5" i="63"/>
  <c r="F5" i="63"/>
  <c r="E5" i="63"/>
  <c r="D11" i="63"/>
  <c r="G11" i="63"/>
  <c r="D12" i="63"/>
  <c r="G12" i="63"/>
  <c r="D13" i="63"/>
  <c r="G13" i="63"/>
  <c r="D14" i="63"/>
  <c r="G14" i="63"/>
  <c r="D35" i="70" l="1"/>
  <c r="D34" i="70"/>
  <c r="D33" i="70"/>
  <c r="D32" i="70"/>
  <c r="D31" i="70"/>
  <c r="D30" i="70"/>
  <c r="D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8" i="70"/>
  <c r="D7" i="70"/>
  <c r="N13" i="70" l="1"/>
  <c r="G16" i="63"/>
  <c r="G15" i="63"/>
  <c r="G10" i="63"/>
  <c r="G9" i="63"/>
  <c r="G8" i="63"/>
  <c r="G7" i="63"/>
  <c r="G6" i="63"/>
  <c r="G5" i="63" l="1"/>
  <c r="D16" i="63"/>
  <c r="D15" i="63"/>
  <c r="D10" i="63"/>
  <c r="D9" i="63"/>
  <c r="D8" i="63"/>
  <c r="D7" i="63"/>
  <c r="D6" i="63"/>
  <c r="H18" i="63" l="1"/>
  <c r="K35" i="70" l="1"/>
  <c r="H35" i="70"/>
  <c r="E35" i="70"/>
  <c r="K34" i="70"/>
  <c r="H34" i="70"/>
  <c r="E34" i="70"/>
  <c r="K33" i="70"/>
  <c r="H33" i="70"/>
  <c r="E33" i="70"/>
  <c r="K32" i="70"/>
  <c r="H32" i="70"/>
  <c r="E32" i="70"/>
  <c r="K31" i="70"/>
  <c r="H31" i="70"/>
  <c r="E31" i="70"/>
  <c r="K30" i="70"/>
  <c r="H30" i="70"/>
  <c r="E30" i="70"/>
  <c r="K29" i="70"/>
  <c r="H29" i="70"/>
  <c r="E29" i="70"/>
  <c r="K28" i="70"/>
  <c r="H28" i="70"/>
  <c r="E28" i="70"/>
  <c r="K27" i="70"/>
  <c r="H27" i="70"/>
  <c r="E27" i="70"/>
  <c r="K26" i="70"/>
  <c r="H26" i="70"/>
  <c r="E26" i="70"/>
  <c r="K25" i="70"/>
  <c r="H25" i="70"/>
  <c r="E25" i="70"/>
  <c r="K24" i="70"/>
  <c r="H24" i="70"/>
  <c r="E24" i="70"/>
  <c r="K23" i="70"/>
  <c r="H23" i="70"/>
  <c r="E23" i="70"/>
  <c r="H22" i="70"/>
  <c r="E22" i="70"/>
  <c r="K21" i="70"/>
  <c r="H21" i="70"/>
  <c r="E21" i="70"/>
  <c r="K20" i="70"/>
  <c r="H20" i="70"/>
  <c r="E20" i="70"/>
  <c r="K19" i="70"/>
  <c r="H19" i="70"/>
  <c r="E19" i="70"/>
  <c r="K18" i="70"/>
  <c r="H18" i="70"/>
  <c r="E18" i="70"/>
  <c r="K17" i="70"/>
  <c r="H17" i="70"/>
  <c r="E17" i="70"/>
  <c r="K16" i="70"/>
  <c r="H16" i="70"/>
  <c r="E16" i="70"/>
  <c r="K15" i="70"/>
  <c r="H15" i="70"/>
  <c r="E15" i="70"/>
  <c r="K14" i="70"/>
  <c r="H14" i="70"/>
  <c r="E14" i="70"/>
  <c r="K13" i="70"/>
  <c r="H13" i="70"/>
  <c r="E13" i="70"/>
  <c r="K12" i="70"/>
  <c r="H12" i="70"/>
  <c r="E12" i="70"/>
  <c r="K11" i="70"/>
  <c r="H11" i="70"/>
  <c r="E11" i="70"/>
  <c r="K10" i="70"/>
  <c r="H10" i="70"/>
  <c r="E10" i="70"/>
  <c r="K9" i="70"/>
  <c r="H9" i="70"/>
  <c r="E9" i="70"/>
  <c r="K8" i="70"/>
  <c r="H8" i="70"/>
  <c r="E8" i="70"/>
  <c r="K7" i="70"/>
  <c r="H7" i="70"/>
  <c r="E7" i="70"/>
  <c r="M6" i="70"/>
  <c r="L6" i="70"/>
  <c r="J6" i="70"/>
  <c r="I6" i="70"/>
  <c r="G6" i="70"/>
  <c r="F6" i="70"/>
  <c r="K6" i="70" l="1"/>
  <c r="E6" i="70"/>
  <c r="H6" i="70"/>
  <c r="F17" i="72" l="1"/>
  <c r="F5" i="68" l="1"/>
  <c r="E5" i="68"/>
  <c r="D6" i="70" s="1"/>
  <c r="N6" i="70" s="1"/>
  <c r="D7" i="68"/>
  <c r="D6" i="68"/>
  <c r="D5" i="68" l="1"/>
  <c r="D9" i="69" l="1"/>
  <c r="E9" i="69" s="1"/>
  <c r="D10" i="69"/>
  <c r="E10" i="69" s="1"/>
  <c r="D11" i="69"/>
  <c r="E11" i="69" s="1"/>
  <c r="D12" i="69"/>
  <c r="E12" i="69" s="1"/>
  <c r="D13" i="69"/>
  <c r="E13" i="69" s="1"/>
  <c r="D14" i="69"/>
  <c r="E14" i="69" s="1"/>
  <c r="D15" i="69"/>
  <c r="E15" i="69" s="1"/>
  <c r="D16" i="69"/>
  <c r="E16" i="69" s="1"/>
  <c r="D17" i="69"/>
  <c r="E17" i="69" s="1"/>
  <c r="D18" i="69"/>
  <c r="E18" i="69" s="1"/>
  <c r="D19" i="69"/>
  <c r="E19" i="69" s="1"/>
  <c r="D20" i="69"/>
  <c r="E20" i="69" s="1"/>
  <c r="D21" i="69"/>
  <c r="E21" i="69" s="1"/>
  <c r="D22" i="69"/>
  <c r="E22" i="69" s="1"/>
  <c r="D23" i="69"/>
  <c r="E23" i="69" s="1"/>
  <c r="D24" i="69"/>
  <c r="E24" i="69" s="1"/>
  <c r="D25" i="69"/>
  <c r="E25" i="69" s="1"/>
  <c r="D26" i="69"/>
  <c r="E26" i="69" s="1"/>
  <c r="F26" i="72" l="1"/>
  <c r="D31" i="69"/>
  <c r="E31" i="69" s="1"/>
  <c r="D30" i="69"/>
  <c r="E30" i="69" s="1"/>
  <c r="D29" i="69"/>
  <c r="E29" i="69" s="1"/>
  <c r="D28" i="69"/>
  <c r="E28" i="69" s="1"/>
  <c r="D27" i="69"/>
  <c r="E27" i="69" s="1"/>
  <c r="D8" i="69"/>
  <c r="E8" i="69" s="1"/>
  <c r="D7" i="69"/>
  <c r="E7" i="69" s="1"/>
  <c r="D6" i="69"/>
  <c r="H16" i="69" l="1"/>
  <c r="F37" i="72"/>
  <c r="G26" i="72"/>
  <c r="F12" i="72" l="1"/>
  <c r="G6" i="72" l="1"/>
  <c r="F6" i="72"/>
  <c r="F5" i="72" s="1"/>
  <c r="G12" i="72"/>
  <c r="G37" i="72"/>
  <c r="G17" i="72"/>
  <c r="K14" i="73"/>
  <c r="J14" i="73"/>
  <c r="I14" i="73"/>
  <c r="H14" i="73"/>
  <c r="G14" i="73"/>
  <c r="F14" i="73"/>
  <c r="K5" i="73"/>
  <c r="J5" i="73"/>
  <c r="I5" i="73"/>
  <c r="H5" i="73"/>
  <c r="G5" i="73"/>
  <c r="F5" i="73"/>
  <c r="E50" i="72"/>
  <c r="E49" i="72"/>
  <c r="E48" i="72"/>
  <c r="E47" i="72"/>
  <c r="E46" i="72"/>
  <c r="E45" i="72"/>
  <c r="E44" i="72"/>
  <c r="E42" i="72"/>
  <c r="E25" i="72"/>
  <c r="E13" i="73" s="1"/>
  <c r="D13" i="73" s="1"/>
  <c r="E41" i="72"/>
  <c r="E24" i="72"/>
  <c r="E12" i="73" s="1"/>
  <c r="D12" i="73" s="1"/>
  <c r="E40" i="72"/>
  <c r="E39" i="72"/>
  <c r="E23" i="72"/>
  <c r="E11" i="73" s="1"/>
  <c r="D11" i="73" s="1"/>
  <c r="E38" i="72"/>
  <c r="E22" i="72"/>
  <c r="E10" i="73" s="1"/>
  <c r="D10" i="73" s="1"/>
  <c r="E43" i="72"/>
  <c r="E21" i="72"/>
  <c r="E9" i="73" s="1"/>
  <c r="D9" i="73" s="1"/>
  <c r="E20" i="72"/>
  <c r="E8" i="73" s="1"/>
  <c r="D8" i="73" s="1"/>
  <c r="E36" i="72"/>
  <c r="E24" i="73" s="1"/>
  <c r="D24" i="73" s="1"/>
  <c r="E19" i="72"/>
  <c r="E7" i="73" s="1"/>
  <c r="D7" i="73" s="1"/>
  <c r="E35" i="72"/>
  <c r="E23" i="73" s="1"/>
  <c r="D23" i="73" s="1"/>
  <c r="E18" i="72"/>
  <c r="E6" i="73" s="1"/>
  <c r="D6" i="73" s="1"/>
  <c r="E34" i="72"/>
  <c r="E22" i="73" s="1"/>
  <c r="D22" i="73" s="1"/>
  <c r="E33" i="72"/>
  <c r="E21" i="73" s="1"/>
  <c r="D21" i="73" s="1"/>
  <c r="E16" i="72"/>
  <c r="E32" i="72"/>
  <c r="E20" i="73" s="1"/>
  <c r="D20" i="73" s="1"/>
  <c r="E15" i="72"/>
  <c r="E14" i="72"/>
  <c r="E31" i="72"/>
  <c r="E19" i="73" s="1"/>
  <c r="D19" i="73" s="1"/>
  <c r="E25" i="73" s="1" a="1"/>
  <c r="E25" i="73" s="1"/>
  <c r="F25" i="73" s="1"/>
  <c r="E13" i="72"/>
  <c r="E30" i="72"/>
  <c r="E18" i="73" s="1"/>
  <c r="D18" i="73" s="1"/>
  <c r="E29" i="72"/>
  <c r="E17" i="73" s="1"/>
  <c r="D17" i="73" s="1"/>
  <c r="E11" i="72"/>
  <c r="E28" i="72"/>
  <c r="E16" i="73" s="1"/>
  <c r="D16" i="73" s="1"/>
  <c r="E10" i="72"/>
  <c r="E27" i="72"/>
  <c r="E15" i="73" s="1"/>
  <c r="D15" i="73" s="1"/>
  <c r="E9" i="72"/>
  <c r="E8" i="72"/>
  <c r="E7" i="72"/>
  <c r="E10" i="71"/>
  <c r="E9" i="71"/>
  <c r="E8" i="71"/>
  <c r="E7" i="71"/>
  <c r="E6" i="71"/>
  <c r="G5" i="71"/>
  <c r="F5" i="71"/>
  <c r="G5" i="69"/>
  <c r="H5" i="69" s="1"/>
  <c r="F31" i="69"/>
  <c r="F30" i="69"/>
  <c r="F29" i="69"/>
  <c r="F28" i="69"/>
  <c r="F27" i="69"/>
  <c r="F26" i="69"/>
  <c r="F25" i="69"/>
  <c r="F24" i="69"/>
  <c r="F23" i="69"/>
  <c r="F22" i="69"/>
  <c r="F21" i="69"/>
  <c r="F20" i="69"/>
  <c r="F19" i="69"/>
  <c r="F18" i="69"/>
  <c r="F17" i="69"/>
  <c r="F16" i="69"/>
  <c r="F15" i="69"/>
  <c r="F14" i="69"/>
  <c r="F13" i="69"/>
  <c r="F12" i="69"/>
  <c r="F11" i="69"/>
  <c r="F10" i="69"/>
  <c r="F9" i="69"/>
  <c r="F8" i="69"/>
  <c r="F7" i="69"/>
  <c r="F6" i="69"/>
  <c r="H9" i="69" l="1"/>
  <c r="H13" i="69"/>
  <c r="H9" i="71"/>
  <c r="E6" i="72"/>
  <c r="D6" i="72" s="1"/>
  <c r="G4" i="73"/>
  <c r="J4" i="73"/>
  <c r="K4" i="73"/>
  <c r="E14" i="73"/>
  <c r="G5" i="72"/>
  <c r="F4" i="73"/>
  <c r="H4" i="73"/>
  <c r="I4" i="73"/>
  <c r="E5" i="73"/>
  <c r="E12" i="72"/>
  <c r="E17" i="72"/>
  <c r="D17" i="72" s="1"/>
  <c r="E37" i="72"/>
  <c r="D10" i="71" s="1"/>
  <c r="E26" i="72"/>
  <c r="D9" i="71" s="1"/>
  <c r="E5" i="71"/>
  <c r="D26" i="72" l="1"/>
  <c r="D37" i="72"/>
  <c r="D7" i="71"/>
  <c r="D12" i="72"/>
  <c r="D6" i="71"/>
  <c r="D8" i="71"/>
  <c r="E4" i="73"/>
  <c r="E5" i="72"/>
  <c r="D5" i="72" s="1"/>
  <c r="I5" i="72" s="1"/>
  <c r="I8" i="72" l="1"/>
  <c r="C11" i="71"/>
  <c r="E17" i="63" l="1"/>
  <c r="D18" i="63" s="1"/>
  <c r="D5" i="63"/>
  <c r="F17" i="63"/>
  <c r="F6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<sst xmlns="http://schemas.openxmlformats.org/spreadsheetml/2006/main" count="2147" uniqueCount="1138">
  <si>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</si>
  <si>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</si>
  <si>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</si>
  <si>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</si>
  <si>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</si>
  <si>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</si>
  <si>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</si>
  <si>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</si>
  <si>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</si>
  <si>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</si>
  <si>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</si>
  <si>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</si>
  <si>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</si>
  <si>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11</t>
  </si>
  <si>
    <t>12</t>
  </si>
  <si>
    <t>13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</si>
  <si>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</si>
  <si>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</si>
  <si>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</si>
  <si>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</si>
  <si>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</si>
  <si>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</si>
  <si>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</si>
  <si>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</si>
  <si>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</si>
  <si>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</si>
  <si>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</si>
  <si>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</si>
  <si>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</si>
  <si>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</si>
  <si>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</si>
  <si>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2</t>
  </si>
  <si>
    <t>DESAMPARADOS</t>
  </si>
  <si>
    <t>DON BOSCO</t>
  </si>
  <si>
    <t>3</t>
  </si>
  <si>
    <t>OCCIDENTE</t>
  </si>
  <si>
    <t>ALAJUELA</t>
  </si>
  <si>
    <t>4</t>
  </si>
  <si>
    <t>HEREDIA</t>
  </si>
  <si>
    <t>SAN CARLOS</t>
  </si>
  <si>
    <t>CARTAGO</t>
  </si>
  <si>
    <t>PASO ANCHO</t>
  </si>
  <si>
    <t>EL CARMEN</t>
  </si>
  <si>
    <t>COSTADO NORTE DE LA PLAZA DE DEPORTES</t>
  </si>
  <si>
    <t>GUADALUPE</t>
  </si>
  <si>
    <t>SAN VICENTE</t>
  </si>
  <si>
    <t>00349</t>
  </si>
  <si>
    <t>00397</t>
  </si>
  <si>
    <t>PEREZ ZELEDON</t>
  </si>
  <si>
    <t>19</t>
  </si>
  <si>
    <t>00416</t>
  </si>
  <si>
    <t>VILLA LIGIA</t>
  </si>
  <si>
    <t>LA GUARIA</t>
  </si>
  <si>
    <t>00487</t>
  </si>
  <si>
    <t>EL SOCORRO</t>
  </si>
  <si>
    <t>00593</t>
  </si>
  <si>
    <t>ZARCERO</t>
  </si>
  <si>
    <t>00808</t>
  </si>
  <si>
    <t>01035</t>
  </si>
  <si>
    <t>01711</t>
  </si>
  <si>
    <t>01254</t>
  </si>
  <si>
    <t>TEJAR</t>
  </si>
  <si>
    <t>01419</t>
  </si>
  <si>
    <t>LLANOS SANTA LUCIA</t>
  </si>
  <si>
    <t>BARRIO EL CARMEN</t>
  </si>
  <si>
    <t>TURRIALBA</t>
  </si>
  <si>
    <t>01657</t>
  </si>
  <si>
    <t>01658</t>
  </si>
  <si>
    <t>01659</t>
  </si>
  <si>
    <t>01660</t>
  </si>
  <si>
    <t>01864</t>
  </si>
  <si>
    <t>01899</t>
  </si>
  <si>
    <t>01938</t>
  </si>
  <si>
    <t>BARRIO LOS ANGELES</t>
  </si>
  <si>
    <t>LA VALENCIA</t>
  </si>
  <si>
    <t>Barrio o Poblado:</t>
  </si>
  <si>
    <t>Dirección Exacta:</t>
  </si>
  <si>
    <t>Dirección Regional:</t>
  </si>
  <si>
    <t>Código Presupuestario:</t>
  </si>
  <si>
    <t>Educación Musical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</si>
  <si>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</si>
  <si>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</si>
  <si>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</si>
  <si>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</si>
  <si>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</si>
  <si>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</si>
  <si>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</si>
  <si>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Administrativos y de Servicios</t>
  </si>
  <si>
    <t>Cocinera</t>
  </si>
  <si>
    <t>00307</t>
  </si>
  <si>
    <t>00830</t>
  </si>
  <si>
    <t>02411</t>
  </si>
  <si>
    <t>00831</t>
  </si>
  <si>
    <t>01728</t>
  </si>
  <si>
    <t>TOTAL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</si>
  <si>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</si>
  <si>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</si>
  <si>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</si>
  <si>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</si>
  <si>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</si>
  <si>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</si>
  <si>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</si>
  <si>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</si>
  <si>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</si>
  <si>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</si>
  <si>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Artes Plásticas</t>
  </si>
  <si>
    <t>Artes Industriales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</si>
  <si>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</si>
  <si>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</si>
  <si>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</si>
  <si>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</si>
  <si>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</si>
  <si>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</si>
  <si>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</si>
  <si>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</si>
  <si>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</si>
  <si>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</si>
  <si>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</si>
  <si>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</si>
  <si>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</si>
  <si>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</si>
  <si>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</si>
  <si>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</si>
  <si>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</si>
  <si>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</si>
  <si>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</si>
  <si>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</si>
  <si>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</si>
  <si>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</si>
  <si>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</si>
  <si>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</si>
  <si>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</si>
  <si>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</si>
  <si>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</si>
  <si>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</si>
  <si>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</si>
  <si>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</si>
  <si>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Sociólogo</t>
  </si>
  <si>
    <t>CAIPAD</t>
  </si>
  <si>
    <t>LA CABAÑA</t>
  </si>
  <si>
    <t>00634</t>
  </si>
  <si>
    <t>00796</t>
  </si>
  <si>
    <t>00825</t>
  </si>
  <si>
    <t>OBSERVACIONES/COMENTARIOS:</t>
  </si>
  <si>
    <t>Orientador</t>
  </si>
  <si>
    <t>Orientador Asistente</t>
  </si>
  <si>
    <t>Centro de Atención Integral a Personas Adultas con Discapacidad</t>
  </si>
  <si>
    <t>4813</t>
  </si>
  <si>
    <t>4814</t>
  </si>
  <si>
    <t>4815</t>
  </si>
  <si>
    <t>4817</t>
  </si>
  <si>
    <t>CAIPAD APAMAR</t>
  </si>
  <si>
    <t>5091</t>
  </si>
  <si>
    <t>CAIPAD TURRIALBA</t>
  </si>
  <si>
    <t>5094</t>
  </si>
  <si>
    <t>5095</t>
  </si>
  <si>
    <t>01185</t>
  </si>
  <si>
    <t>5096</t>
  </si>
  <si>
    <t>CAIPAD UPALA</t>
  </si>
  <si>
    <t>5097</t>
  </si>
  <si>
    <t>5099</t>
  </si>
  <si>
    <t>5269</t>
  </si>
  <si>
    <t>5270</t>
  </si>
  <si>
    <t>5272</t>
  </si>
  <si>
    <t>5274</t>
  </si>
  <si>
    <t>5357</t>
  </si>
  <si>
    <t>5434</t>
  </si>
  <si>
    <t>CAIPAD ANDREA JIMENEZ</t>
  </si>
  <si>
    <t>5437</t>
  </si>
  <si>
    <t>5438</t>
  </si>
  <si>
    <t>CAIPAD PARAISO</t>
  </si>
  <si>
    <t>5439</t>
  </si>
  <si>
    <t>5440</t>
  </si>
  <si>
    <t>CAIPAD AYUMISANCA</t>
  </si>
  <si>
    <t>5447</t>
  </si>
  <si>
    <t>5448</t>
  </si>
  <si>
    <t>5497</t>
  </si>
  <si>
    <t>5508</t>
  </si>
  <si>
    <t>5509</t>
  </si>
  <si>
    <t>01184</t>
  </si>
  <si>
    <t>5541</t>
  </si>
  <si>
    <t>5719</t>
  </si>
  <si>
    <t>5900</t>
  </si>
  <si>
    <t>01712</t>
  </si>
  <si>
    <t>GUADALUPE CENTRO</t>
  </si>
  <si>
    <t>COCOLILAS</t>
  </si>
  <si>
    <t>SAN JUAN TIBAS</t>
  </si>
  <si>
    <t>SAN PABLO HEREDIA</t>
  </si>
  <si>
    <t>ATENAS CENTRO</t>
  </si>
  <si>
    <t>FATIMA ALAJUELA</t>
  </si>
  <si>
    <t>EL CARMEN CENTRO</t>
  </si>
  <si>
    <t>asociacion_atjala@hotmail.com</t>
  </si>
  <si>
    <t>acopecone@hotmail.com</t>
  </si>
  <si>
    <t>200 SUR 75 ESTE DE LA ROBERT</t>
  </si>
  <si>
    <t>CONTIGUO A LA ESCUELA MARIANO CORTES</t>
  </si>
  <si>
    <t>CONTIGUO AL PATIO MUNICIPAL</t>
  </si>
  <si>
    <t>100 NORTE DE LA ENTRADA DEL CEMENTERIO OBRERO</t>
  </si>
  <si>
    <t>1 KM ESTE 400 SUR DEL PUENTE DEL RIO ZAPOTE</t>
  </si>
  <si>
    <t>centroapnae@gmail.com</t>
  </si>
  <si>
    <t>200 SUR 100 ESTE DEL CRUCE DE CIRRI</t>
  </si>
  <si>
    <t>300 M N HOTEL HOLIDAY INN B FATIMA, R SEGUNDO</t>
  </si>
  <si>
    <t>600 ESTE 400 SUR 50 ESTE DEL PARQUE OKAYAMA</t>
  </si>
  <si>
    <t>protegido@ice.co.cr</t>
  </si>
  <si>
    <t>DE LA GUARDIA RURAL 50 M SUR Y 100 M OESTE</t>
  </si>
  <si>
    <t>COSTADO NORTE DEL ESTADIO MUNICIPAL</t>
  </si>
  <si>
    <t>DIAGONAL A LA IGLESIA CATOLICA DE LUNA PARK</t>
  </si>
  <si>
    <t>Modalidad A</t>
  </si>
  <si>
    <t>Modalidad B</t>
  </si>
  <si>
    <t>Discapacidad Motora</t>
  </si>
  <si>
    <t>Ceguera</t>
  </si>
  <si>
    <t>Baja Visión</t>
  </si>
  <si>
    <t>DISCAPACIDAD DE LOS USUARIOS DEL CAIPAD</t>
  </si>
  <si>
    <t>Auxiliar Administrativo</t>
  </si>
  <si>
    <t>Técnicos-Docentes</t>
  </si>
  <si>
    <t>Bibliotecólogo</t>
  </si>
  <si>
    <t>Otros Docentes</t>
  </si>
  <si>
    <t>Trabajador Calificado</t>
  </si>
  <si>
    <t>Oficial de Seguridad</t>
  </si>
  <si>
    <t>Auxiliar de Vigilancia</t>
  </si>
  <si>
    <t>Conserje</t>
  </si>
  <si>
    <t>Aspi-rantes</t>
  </si>
  <si>
    <t>Docentes Educación Especial</t>
  </si>
  <si>
    <t>Otros Docentes Educación Especial</t>
  </si>
  <si>
    <t>PERSONAL DOCENTE DEL CAIPAD, POR GRUPO PROFESIONAL</t>
  </si>
  <si>
    <t xml:space="preserve">Docentes </t>
  </si>
  <si>
    <t>Ubicación (PR/CA/DI):</t>
  </si>
  <si>
    <t>pcd</t>
  </si>
  <si>
    <t>CUADRO 1</t>
  </si>
  <si>
    <t>CUADRO 2</t>
  </si>
  <si>
    <t>Discapacidad</t>
  </si>
  <si>
    <t>CUADRO 6</t>
  </si>
  <si>
    <t>Provincia / Cantón / Distrito</t>
  </si>
  <si>
    <t>Matrícula Inicial</t>
  </si>
  <si>
    <t>CUADRO 3</t>
  </si>
  <si>
    <t>CUADRO 7</t>
  </si>
  <si>
    <t>CUADRO 4</t>
  </si>
  <si>
    <t>Personal</t>
  </si>
  <si>
    <t>CUADRO 5</t>
  </si>
  <si>
    <t>Subdirector</t>
  </si>
  <si>
    <t>Educación Física</t>
  </si>
  <si>
    <t>Educación para la Vida Cotidiana</t>
  </si>
  <si>
    <t>PERSONAL TOTAL QUE LABORA EN EL CAIPAD, SEGÚN TIPO DE CARGO</t>
  </si>
  <si>
    <t>PERSONAL TOTAL QUE LABORA EN EL CAIPAD</t>
  </si>
  <si>
    <t>Administrativos</t>
  </si>
  <si>
    <t>Administ. y de Servicios Reubicados / Readecuados</t>
  </si>
  <si>
    <t>CAIPAD ACIOSA</t>
  </si>
  <si>
    <t>CAIPAD ASOCIACION ATJALA</t>
  </si>
  <si>
    <t>CAIPAD APRIOPEDA</t>
  </si>
  <si>
    <t>CAIPAD EL SOL BRILLA PARA TODOS</t>
  </si>
  <si>
    <t>CAIPAD APRODISA</t>
  </si>
  <si>
    <t>CAIPAD ASCOPA</t>
  </si>
  <si>
    <t>CAIPAD ANPREMF</t>
  </si>
  <si>
    <t>CAIPAD FUNDACION AMOR Y ESPERANZA</t>
  </si>
  <si>
    <t>CAIPAD FUN. PRO. JO. PA. CE.</t>
  </si>
  <si>
    <t>CAIPAD FUNDACION SERVIO FLORES ARROYO</t>
  </si>
  <si>
    <t>CAIPAD ASOCIACION TALLER PROTEGIDO ALAJUELA</t>
  </si>
  <si>
    <t>CAIPAD ANAMPE</t>
  </si>
  <si>
    <t>CAIPAD CAJANE-ASOCIACION ABRIENDO CAMINO</t>
  </si>
  <si>
    <t>CAIPAD ASADIS</t>
  </si>
  <si>
    <t>iandreajimenez@hotmail.com</t>
  </si>
  <si>
    <t>CAIPAD FUNADIS</t>
  </si>
  <si>
    <t>CAIPAD ACOCONE</t>
  </si>
  <si>
    <t>CAIPAD ASOPAFAM</t>
  </si>
  <si>
    <t>CAIPAD ACOPECONE</t>
  </si>
  <si>
    <t>CAIPAD APNAE</t>
  </si>
  <si>
    <t>Sí</t>
  </si>
  <si>
    <t>No</t>
  </si>
  <si>
    <t>Docentes-CAIPAD</t>
  </si>
  <si>
    <t>Administrativos Reubicados</t>
  </si>
  <si>
    <t>Técnicos-Docentes Reubicados</t>
  </si>
  <si>
    <t>Docentes Reubicados</t>
  </si>
  <si>
    <t>Oficinista</t>
  </si>
  <si>
    <t>Si requiere más filas, insértelas.</t>
  </si>
  <si>
    <t>VAU
(1-2)</t>
  </si>
  <si>
    <t>VT
(1-6)</t>
  </si>
  <si>
    <t>ET
(1-4)</t>
  </si>
  <si>
    <t>EAU
(1-2)</t>
  </si>
  <si>
    <t>CAIPAD ACEFOPAVAS</t>
  </si>
  <si>
    <t>caipad.ayumisanca@mep.go.cr</t>
  </si>
  <si>
    <t>caipad.ascopa@gmail.com</t>
  </si>
  <si>
    <t>caipad.asopafam@mep.go.cr</t>
  </si>
  <si>
    <t>infoanampe@gmail.com</t>
  </si>
  <si>
    <t>caipad.turrialba@mep.go.cr</t>
  </si>
  <si>
    <t>caipad.elsolbrillaparatodos@mep.go.cr</t>
  </si>
  <si>
    <t>caipad.asadis@mep.go.cr</t>
  </si>
  <si>
    <t>Modalidad</t>
  </si>
  <si>
    <t>Refugiados</t>
  </si>
  <si>
    <t>Solicitante de Asilo</t>
  </si>
  <si>
    <t>BARRIO LOYOLA</t>
  </si>
  <si>
    <t>caipad.deacosta@mep.go.cr</t>
  </si>
  <si>
    <t>caipad.afiace@mep.go.cr</t>
  </si>
  <si>
    <t>SAN JOSE CENTRAL</t>
  </si>
  <si>
    <t>SAN JOSE NORTE</t>
  </si>
  <si>
    <t>MONSERRAT ARAYA ALVARADO</t>
  </si>
  <si>
    <t>caipad.apamar@mep.go.cr</t>
  </si>
  <si>
    <t>100 N. Y 250 ESTE DE LA BASILICA STO DOMINGO</t>
  </si>
  <si>
    <t>ROSELEN ZAMORA RODRIGUEZ</t>
  </si>
  <si>
    <t>caipad.funadis@mep.go.cr</t>
  </si>
  <si>
    <t>caipad.upala@mep.go.cr</t>
  </si>
  <si>
    <t>Síndrome de Down</t>
  </si>
  <si>
    <t>Retraso Mental (Discapacidad Intelectual)</t>
  </si>
  <si>
    <t>1/  No incluir Síndrome de Down.</t>
  </si>
  <si>
    <t>Docentes Reubicados de Educación Especial</t>
  </si>
  <si>
    <t>Terapia Física (Rehabilitación Física)</t>
  </si>
  <si>
    <t>Terapia Ocupacional (Rehabilitación Ocupacional)</t>
  </si>
  <si>
    <t xml:space="preserve">RESIDENCIA DE LOS USUARIOS DURANTE EL </t>
  </si>
  <si>
    <t>MATRÍCULA INICIAL EN EL CAIPAD SEGÚN MODALIDAD</t>
  </si>
  <si>
    <t>Pérdida Auditiva</t>
  </si>
  <si>
    <t>400 ESTE Y 50 SUR COLEGIO LINCOLN</t>
  </si>
  <si>
    <t>Trastorno del Espectro Autista (TEA)</t>
  </si>
  <si>
    <t>2/  Especificar en OBSERVACIONES/COMENTARIOS. Ver ejemplos en la Guía.</t>
  </si>
  <si>
    <t>USUARIOS EXTRANJEROS, REFUGIADOS Y SOLICITANTES DE ASILO</t>
  </si>
  <si>
    <t>País / Continente</t>
  </si>
  <si>
    <t>SEGÚN PAÍS/CONTINENTE, CAIPAD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</si>
  <si>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</si>
  <si>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</si>
  <si>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</si>
  <si>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</si>
  <si>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</si>
  <si>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</si>
  <si>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</si>
  <si>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</si>
  <si>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</si>
  <si>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</si>
  <si>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</si>
  <si>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</si>
  <si>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</si>
  <si>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</si>
  <si>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</si>
  <si>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</si>
  <si>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</si>
  <si>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</si>
  <si>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</si>
  <si>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</si>
  <si>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</si>
  <si>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</si>
  <si>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</si>
  <si>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</si>
  <si>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</si>
  <si>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</si>
  <si>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</si>
  <si>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</si>
  <si>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</si>
  <si>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</si>
  <si>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</si>
  <si>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</si>
  <si>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</si>
  <si>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</si>
  <si>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</si>
  <si>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</si>
  <si>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</si>
  <si>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</si>
  <si>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</si>
  <si>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</si>
  <si>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</si>
  <si>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</si>
  <si>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</si>
  <si>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</si>
  <si>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</si>
  <si>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</si>
  <si>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</si>
  <si>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</si>
  <si>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</si>
  <si>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</si>
  <si>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</si>
  <si>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</si>
  <si>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</si>
  <si>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</si>
  <si>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</si>
  <si>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</si>
  <si>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</si>
  <si>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</si>
  <si>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</si>
  <si>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</si>
  <si>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</si>
  <si>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</si>
  <si>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</si>
  <si>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</si>
  <si>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</si>
  <si>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</si>
  <si>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</si>
  <si>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</si>
  <si>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</si>
  <si>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</si>
  <si>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</si>
  <si>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</si>
  <si>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</si>
  <si>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</si>
  <si>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</si>
  <si>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</si>
  <si>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</si>
  <si>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</si>
  <si>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</si>
  <si>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</si>
  <si>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</si>
  <si>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</si>
  <si>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</si>
  <si>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</si>
  <si>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</si>
  <si>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</si>
  <si>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</si>
  <si>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</si>
  <si>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</si>
  <si>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</si>
  <si>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</si>
  <si>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</si>
  <si>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</si>
  <si>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</si>
  <si>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</si>
  <si>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</si>
  <si>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</si>
  <si>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</si>
  <si>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</si>
  <si>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</si>
  <si>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</si>
  <si>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</si>
  <si>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</si>
  <si>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</si>
  <si>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</si>
  <si>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</si>
  <si>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</si>
  <si>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</si>
  <si>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</si>
  <si>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</si>
  <si>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</si>
  <si>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</si>
  <si>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</si>
  <si>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</si>
  <si>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</si>
  <si>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</si>
  <si>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</si>
  <si>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</si>
  <si>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</si>
  <si>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</si>
  <si>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</si>
  <si>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</si>
  <si>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</si>
  <si>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</si>
  <si>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</si>
  <si>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</si>
  <si>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</si>
  <si>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</si>
  <si>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</si>
  <si>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</si>
  <si>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</si>
  <si>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</si>
  <si>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</si>
  <si>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</si>
  <si>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</si>
  <si>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</si>
  <si>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</si>
  <si>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</si>
  <si>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</si>
  <si>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</si>
  <si>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</si>
  <si>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</si>
  <si>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</si>
  <si>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</si>
  <si>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</si>
  <si>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</si>
  <si>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</si>
  <si>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</si>
  <si>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</si>
  <si>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</si>
  <si>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</si>
  <si>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</si>
  <si>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</si>
  <si>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</si>
  <si>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</si>
  <si>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</si>
  <si>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</si>
  <si>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</si>
  <si>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</si>
  <si>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</si>
  <si>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</si>
  <si>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</si>
  <si>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</si>
  <si>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</si>
  <si>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</si>
  <si>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</si>
  <si>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</si>
  <si>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</si>
  <si>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</si>
  <si>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</si>
  <si>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</si>
  <si>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</si>
  <si>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</si>
  <si>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</si>
  <si>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</si>
  <si>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</si>
  <si>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</si>
  <si>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</si>
  <si>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</si>
  <si>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</si>
  <si>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</si>
  <si>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</si>
  <si>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</si>
  <si>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</si>
  <si>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</si>
  <si>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</si>
  <si>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</si>
  <si>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</si>
  <si>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</si>
  <si>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</si>
  <si>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</si>
  <si>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</si>
  <si>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</si>
  <si>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</si>
  <si>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</si>
  <si>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</si>
  <si>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</si>
  <si>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</si>
  <si>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</si>
  <si>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</si>
  <si>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</si>
  <si>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</si>
  <si>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</si>
  <si>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</si>
  <si>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</si>
  <si>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</si>
  <si>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</si>
  <si>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</si>
  <si>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</si>
  <si>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</si>
  <si>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</si>
  <si>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</si>
  <si>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</si>
  <si>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</si>
  <si>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</si>
  <si>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</si>
  <si>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</si>
  <si>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</si>
  <si>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</si>
  <si>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</si>
  <si>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</si>
  <si>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</si>
  <si>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</si>
  <si>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</si>
  <si>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</si>
  <si>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</si>
  <si>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</si>
  <si>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</si>
  <si>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</si>
  <si>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</si>
  <si>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</si>
  <si>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</si>
  <si>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</si>
  <si>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</si>
  <si>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</si>
  <si>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</si>
  <si>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</si>
  <si>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</si>
  <si>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</si>
  <si>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</si>
  <si>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</si>
  <si>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</si>
  <si>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</si>
  <si>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</si>
  <si>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</si>
  <si>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</si>
  <si>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</si>
  <si>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</si>
  <si>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</si>
  <si>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</si>
  <si>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</si>
  <si>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</si>
  <si>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</si>
  <si>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</si>
  <si>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</si>
  <si>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</si>
  <si>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</si>
  <si>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</si>
  <si>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</si>
  <si>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</si>
  <si>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</si>
  <si>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</si>
  <si>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</si>
  <si>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</si>
  <si>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</si>
  <si>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</si>
  <si>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</si>
  <si>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</si>
  <si>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</si>
  <si>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</si>
  <si>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</si>
  <si>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</si>
  <si>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</si>
  <si>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</si>
  <si>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</si>
  <si>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</si>
  <si>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</si>
  <si>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</si>
  <si>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</si>
  <si>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</si>
  <si>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</si>
  <si>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</si>
  <si>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</si>
  <si>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</si>
  <si>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</si>
  <si>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</si>
  <si>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</si>
  <si>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</si>
  <si>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</si>
  <si>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</si>
  <si>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</si>
  <si>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</si>
  <si>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</si>
  <si>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</si>
  <si>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</si>
  <si>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</si>
  <si>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</si>
  <si>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</si>
  <si>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</si>
  <si>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</si>
  <si>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</si>
  <si>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</si>
  <si>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</si>
  <si>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</si>
  <si>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</si>
  <si>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</si>
  <si>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</si>
  <si>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</si>
  <si>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</si>
  <si>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</si>
  <si>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</si>
  <si>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</si>
  <si>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</si>
  <si>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</si>
  <si>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</si>
  <si>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</si>
  <si>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</si>
  <si>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</si>
  <si>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</si>
  <si>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</si>
  <si>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</si>
  <si>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</si>
  <si>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</si>
  <si>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</si>
  <si>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</si>
  <si>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</si>
  <si>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</si>
  <si>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</si>
  <si>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</si>
  <si>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</si>
  <si>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</si>
  <si>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</si>
  <si>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</si>
  <si>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</si>
  <si>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</si>
  <si>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</si>
  <si>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</si>
  <si>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</si>
  <si>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</si>
  <si>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</si>
  <si>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</si>
  <si>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</si>
  <si>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</si>
  <si>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</si>
  <si>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</si>
  <si>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</si>
  <si>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</si>
  <si>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</si>
  <si>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</si>
  <si>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</si>
  <si>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</si>
  <si>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</si>
  <si>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</si>
  <si>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</si>
  <si>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</si>
  <si>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</si>
  <si>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</si>
  <si>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</si>
  <si>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</si>
  <si>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</si>
  <si>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</si>
  <si>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</si>
  <si>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</si>
  <si>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</si>
  <si>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</si>
  <si>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</si>
  <si>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</si>
  <si>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</si>
  <si>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</si>
  <si>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</si>
  <si>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</si>
  <si>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</si>
  <si>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</si>
  <si>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</si>
  <si>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</si>
  <si>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</si>
  <si>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</si>
  <si>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</si>
  <si>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</si>
  <si>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</si>
  <si>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</si>
  <si>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</si>
  <si>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</si>
  <si>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</si>
  <si>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</si>
  <si>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</si>
  <si>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</si>
  <si>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</si>
  <si>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</si>
  <si>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</si>
  <si>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</si>
  <si>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</si>
  <si>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</si>
  <si>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</si>
  <si>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</si>
  <si>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</si>
  <si>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</si>
  <si>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</si>
  <si>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</si>
  <si>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</si>
  <si>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</si>
  <si>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</si>
  <si>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</si>
  <si>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</si>
  <si>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</si>
  <si>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</si>
  <si>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</si>
  <si>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</si>
  <si>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</si>
  <si>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</si>
  <si>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</si>
  <si>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</si>
  <si>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</si>
  <si>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</si>
  <si>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</si>
  <si>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</si>
  <si>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</si>
  <si>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</si>
  <si>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</si>
  <si>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</si>
  <si>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</si>
  <si>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</si>
  <si>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</si>
  <si>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</si>
  <si>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</si>
  <si>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</si>
  <si>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</si>
  <si>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</si>
  <si>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</si>
  <si>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</si>
  <si>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</si>
  <si>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</si>
  <si>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caipad.aciosa@gmail.com / caipad.aciosa@mep.go.cr</t>
  </si>
  <si>
    <t>caipadfunprojopace89@gmail.com</t>
  </si>
  <si>
    <t>caipad.aprodisa@mep.go.cr</t>
  </si>
  <si>
    <t>fundacion.amoryesperanza@mep.go.cr</t>
  </si>
  <si>
    <t>caipadcajanecr@gmail.com</t>
  </si>
  <si>
    <t>ignacio.davila.mora@mep.go.cr</t>
  </si>
  <si>
    <t>Extranjeros
(Nacionalidad)</t>
  </si>
  <si>
    <t>Ubicacion1</t>
  </si>
  <si>
    <t>ZONA NORTE-NORTE</t>
  </si>
  <si>
    <t>MARTHA OLIVAR RODRIGUEZ</t>
  </si>
  <si>
    <t>acefopavas@hotmail.com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</si>
  <si>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</si>
  <si>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</si>
  <si>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</si>
  <si>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</si>
  <si>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</si>
  <si>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</si>
  <si>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</si>
  <si>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</si>
  <si>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</si>
  <si>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</si>
  <si>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</si>
  <si>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</si>
  <si>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</si>
  <si>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</si>
  <si>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</si>
  <si>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</si>
  <si>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</si>
  <si>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</si>
  <si>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</si>
  <si>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</si>
  <si>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</si>
  <si>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</si>
  <si>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</si>
  <si>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</si>
  <si>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</si>
  <si>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</si>
  <si>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</si>
  <si>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</si>
  <si>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</si>
  <si>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</si>
  <si>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</si>
  <si>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</si>
  <si>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</si>
  <si>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</si>
  <si>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</si>
  <si>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</si>
  <si>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</si>
  <si>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</si>
  <si>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</si>
  <si>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</si>
  <si>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</si>
  <si>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</si>
  <si>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</si>
  <si>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</si>
  <si>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</si>
  <si>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</si>
  <si>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</si>
  <si>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</si>
  <si>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</si>
  <si>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</si>
  <si>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CAIPAD AFIACE</t>
  </si>
  <si>
    <t>caipad.talitacumi@mep.go.cr</t>
  </si>
  <si>
    <t>caipad.anpremf@mep.go.cr</t>
  </si>
  <si>
    <t>caipad.serviofloresarroyo@mep.go.cr</t>
  </si>
  <si>
    <t>KATTIA VARELA ARAYA</t>
  </si>
  <si>
    <t>ANA ROJAS CASTILLO</t>
  </si>
  <si>
    <t>Ubicación (Provincia/Cantón/Distrito):</t>
  </si>
  <si>
    <t>Nombre Director (a):</t>
  </si>
  <si>
    <t>Nombre Supervisor (a):</t>
  </si>
  <si>
    <t>Sellos</t>
  </si>
  <si>
    <t>Teléfono Supervisión: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</si>
  <si>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</si>
  <si>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</si>
  <si>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</si>
  <si>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</si>
  <si>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</si>
  <si>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</si>
  <si>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</si>
  <si>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</si>
  <si>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</si>
  <si>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</si>
  <si>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GEOVANNY ROJAS MORALES</t>
  </si>
  <si>
    <t>JOHEL QUESADA CAMACHO</t>
  </si>
  <si>
    <t>MARJORIE BARQUERO GONZALEZ</t>
  </si>
  <si>
    <t>GONZALO BARAHONA SOLANO</t>
  </si>
  <si>
    <t>24100834/24107097</t>
  </si>
  <si>
    <t>NELSON OLIVIER QUESADA FALLAS</t>
  </si>
  <si>
    <t>AIDA MENDEZ JIMENEZ</t>
  </si>
  <si>
    <t>YANIXIA MARIA CHAVES MURILLO</t>
  </si>
  <si>
    <t>LUIS FRANCISCO QUESADA MENDEZ</t>
  </si>
  <si>
    <t>FANNY CANO SALAZAR</t>
  </si>
  <si>
    <t>MANUEL CALDERON ESQUIVEL</t>
  </si>
  <si>
    <t>22551257 EXT 3</t>
  </si>
  <si>
    <t>GERARDO ARIAS SANCHEZ</t>
  </si>
  <si>
    <t>ALVARO QUESADA ALFARO</t>
  </si>
  <si>
    <t>MARIBEL CAMBRONERO AGUILAR</t>
  </si>
  <si>
    <t>FABIO RODOLFO VARGAS BRENES</t>
  </si>
  <si>
    <t>ILEANA ARCE CAMPOS</t>
  </si>
  <si>
    <t>DANILO BRENES NAVARRO</t>
  </si>
  <si>
    <t>MARCO ANTONIO MARCOS ARCE</t>
  </si>
  <si>
    <t>JUAN CARLOS PICADO DELGADO</t>
  </si>
  <si>
    <t>SUBVENCIONADA</t>
  </si>
  <si>
    <t>LUCIA VILLALTA COTO</t>
  </si>
  <si>
    <t>GLORIANA VILLALTA GUZMAN</t>
  </si>
  <si>
    <t>-</t>
  </si>
  <si>
    <t>PAULA RODRIGUEZ PORRAS</t>
  </si>
  <si>
    <t>MARICEL MORA PRADO</t>
  </si>
  <si>
    <t>KAREN YESENIA ROJAS ROJAS</t>
  </si>
  <si>
    <t>LOS ANGELES</t>
  </si>
  <si>
    <t>KATTIA HUERTAS PEREZ</t>
  </si>
  <si>
    <t>EMILIA SOLANO MATA</t>
  </si>
  <si>
    <t>caipad.asodepa.paraiso@mep.go.cr</t>
  </si>
  <si>
    <t>75 M NORTE Y 75 M OESTE DEL HOSPITAL SAN CARLOS</t>
  </si>
  <si>
    <t>VERONICA AZOFEIFA GODINEZ</t>
  </si>
  <si>
    <t>DORIAN GARCIA ANGULO</t>
  </si>
  <si>
    <t>JOSELYN ALVARADO LORIA</t>
  </si>
  <si>
    <t>MARIA FERNANDA CAMPOS BENAVIDES</t>
  </si>
  <si>
    <t>KARINA CHACON LOPEZ</t>
  </si>
  <si>
    <t>URBANIZACION LA EVA</t>
  </si>
  <si>
    <t>LAURA ARCE ROJAS</t>
  </si>
  <si>
    <t>IGNACIO DAVILA MORA</t>
  </si>
  <si>
    <t>YENDRY BARRANTES NAVARRO</t>
  </si>
  <si>
    <t>GABRIELA MENDEZ PEREIRA</t>
  </si>
  <si>
    <t>DE LA IGLESIA NUEVA DE SAN PABLO 200 ESTE, 100 NORTE, CONTIGUO A COOPESIBA</t>
  </si>
  <si>
    <t>YANORY CARIAS VILLALOBOS</t>
  </si>
  <si>
    <t>SAN JOSE / PURISCAL / CANDELARITA</t>
  </si>
  <si>
    <t>ALAJUELA / PALMARES / LA GRANJA</t>
  </si>
  <si>
    <t>ALAJUELA / OROTINA / EL MASTATE</t>
  </si>
  <si>
    <t>HEREDIA / BARVA / PUENTE SALAS</t>
  </si>
  <si>
    <t>NCODINS</t>
  </si>
  <si>
    <t>COD_SABER</t>
  </si>
  <si>
    <t>DIREG</t>
  </si>
  <si>
    <t>CIRCUITO</t>
  </si>
  <si>
    <t>ORDEN</t>
  </si>
  <si>
    <t>NIVEL</t>
  </si>
  <si>
    <t>NIVEL-2</t>
  </si>
  <si>
    <t>DEPENDENCIA</t>
  </si>
  <si>
    <t>ZONA</t>
  </si>
  <si>
    <t>ZONA1</t>
  </si>
  <si>
    <t>PRCADI</t>
  </si>
  <si>
    <t>UBICACION</t>
  </si>
  <si>
    <t>NOM_MIDE</t>
  </si>
  <si>
    <t>EMAIL</t>
  </si>
  <si>
    <t>TELEFONO1</t>
  </si>
  <si>
    <t>TELEFONO2</t>
  </si>
  <si>
    <t>ORGANIZ</t>
  </si>
  <si>
    <t>PRESID</t>
  </si>
  <si>
    <t>JURID</t>
  </si>
  <si>
    <t>200274-00</t>
  </si>
  <si>
    <t>CAIPAD TALITA CUMI</t>
  </si>
  <si>
    <t>RURAL</t>
  </si>
  <si>
    <t>NARANJO</t>
  </si>
  <si>
    <t>CIRRI SUR</t>
  </si>
  <si>
    <t>CENTRAL</t>
  </si>
  <si>
    <t>FLOR MARIA VARGAS CORRALES</t>
  </si>
  <si>
    <t>24512012</t>
  </si>
  <si>
    <t>24511520</t>
  </si>
  <si>
    <t>ASOCIACION TALITA CUMI</t>
  </si>
  <si>
    <t>GUILLERMO VEGA ZAMORA</t>
  </si>
  <si>
    <t>30020045930</t>
  </si>
  <si>
    <t>200383-00</t>
  </si>
  <si>
    <t>14</t>
  </si>
  <si>
    <t>URBANA</t>
  </si>
  <si>
    <t>SANTO DOMINGO</t>
  </si>
  <si>
    <t>SAN MIGUEL</t>
  </si>
  <si>
    <t>86606027</t>
  </si>
  <si>
    <t>25660341</t>
  </si>
  <si>
    <t>ASOCIACION CENTRO DE INTEGRACION OCUPACIONAL Y SERVICIOS AFINES</t>
  </si>
  <si>
    <t>VICTOR HUGO MORA THOMAS</t>
  </si>
  <si>
    <t>3002148255</t>
  </si>
  <si>
    <t>200348-00</t>
  </si>
  <si>
    <t>EL GUARCO</t>
  </si>
  <si>
    <t>25 M DEL REST. EL QUIJONGO CARRETERA INTER. A MANO IZQUIERDA</t>
  </si>
  <si>
    <t>85463032</t>
  </si>
  <si>
    <t>PRISCILLA BOGARIN VILLALOBOS</t>
  </si>
  <si>
    <t>25521557</t>
  </si>
  <si>
    <t>VIVIAN QUESADA GONZALEZ</t>
  </si>
  <si>
    <t>30002071109</t>
  </si>
  <si>
    <t>200296-00</t>
  </si>
  <si>
    <t>400 M OESTE DEL PARQUE DE ZARCERO</t>
  </si>
  <si>
    <t>85577224</t>
  </si>
  <si>
    <t>24633545</t>
  </si>
  <si>
    <t>APAMAR</t>
  </si>
  <si>
    <t>JOSE ALFREDO SEQUEIRA AVALOS</t>
  </si>
  <si>
    <t>3002107907</t>
  </si>
  <si>
    <t>200342-00</t>
  </si>
  <si>
    <t>83159425</t>
  </si>
  <si>
    <t>JORLENY SANCHEZ VEGA</t>
  </si>
  <si>
    <t>25567876</t>
  </si>
  <si>
    <t>ASOCIACION DE APOYO A LA UNIDAD DE REHABILITACION PROFESIONAL TLBA.</t>
  </si>
  <si>
    <t>KATIA THOMAS QUIROS</t>
  </si>
  <si>
    <t>3002115824</t>
  </si>
  <si>
    <t>200149-00</t>
  </si>
  <si>
    <t>20</t>
  </si>
  <si>
    <t>SAN JOSE</t>
  </si>
  <si>
    <t>ACOSTA</t>
  </si>
  <si>
    <t>SAN IGNACIO</t>
  </si>
  <si>
    <t>EDIFICIO DE DOS PLANTAS, CONTIGUO A COOPESANTOS</t>
  </si>
  <si>
    <t>24107397</t>
  </si>
  <si>
    <t>ASOCIACION PRO IGUALDAD DE OPORTUNIDADES PARA LAS PERSONAS CON DISCAPACIDAD DEL CANTON DE ACOSTA</t>
  </si>
  <si>
    <t>RIGOBERTO NELSON HUDSON</t>
  </si>
  <si>
    <t>3002203248</t>
  </si>
  <si>
    <t>200257-00</t>
  </si>
  <si>
    <t>SAN RAMON</t>
  </si>
  <si>
    <t>ANGELES</t>
  </si>
  <si>
    <t>CIUDADELA LOS JARDINES</t>
  </si>
  <si>
    <t>250 M OESTE DE LA IGLESIA, SAN ISIDRO</t>
  </si>
  <si>
    <t>84011597</t>
  </si>
  <si>
    <t>24456861</t>
  </si>
  <si>
    <t>JUNTA DE PROTECCION SOCIAL (JPS)</t>
  </si>
  <si>
    <t>ELI OMAR CARRANZA CHAVES</t>
  </si>
  <si>
    <t>3002157756</t>
  </si>
  <si>
    <t>200266-00</t>
  </si>
  <si>
    <t>ATENAS</t>
  </si>
  <si>
    <t>25 M SUR DEL MINISTERIO DE SALUD</t>
  </si>
  <si>
    <t>ROBERTO MUÑOZ BEITA</t>
  </si>
  <si>
    <t>24465922</t>
  </si>
  <si>
    <t>LUIS EMILIO UMAÑA RODRIGUEZ</t>
  </si>
  <si>
    <t>3002142239</t>
  </si>
  <si>
    <t>200014-00</t>
  </si>
  <si>
    <t>YURES</t>
  </si>
  <si>
    <t>500 M NORTE DE LA CANCHA DE BASQUETBOL, A MANO IZQUIERDA</t>
  </si>
  <si>
    <t>MARIANELA CHACON MORA</t>
  </si>
  <si>
    <t>8817 0622</t>
  </si>
  <si>
    <t>ASOCIACION COSTARRICENSE DE PADRES Y AMIGOS DE PERSONAS CON AUTISMO</t>
  </si>
  <si>
    <t>MARIO ANTONIO CALVO CASTRO</t>
  </si>
  <si>
    <t>3002178640</t>
  </si>
  <si>
    <t>200284-00</t>
  </si>
  <si>
    <t>18</t>
  </si>
  <si>
    <t>QUESADA</t>
  </si>
  <si>
    <t>HUETAR NORTE</t>
  </si>
  <si>
    <t>24603622</t>
  </si>
  <si>
    <t>24601238</t>
  </si>
  <si>
    <t>AYUMISANCA</t>
  </si>
  <si>
    <t>HILDA GAMBOA BARRIENTOS</t>
  </si>
  <si>
    <t>3002084540</t>
  </si>
  <si>
    <t>200324-00</t>
  </si>
  <si>
    <t>PARAISO</t>
  </si>
  <si>
    <t>LLANOS DE SANTA LUCIA</t>
  </si>
  <si>
    <t>87452953</t>
  </si>
  <si>
    <t>25750123</t>
  </si>
  <si>
    <t>ASOCIACION DE DESARROLLO EDUCATIVO DE PARAISO</t>
  </si>
  <si>
    <t>SRA. ADRIANA ZAMORA FALLAS</t>
  </si>
  <si>
    <t>3002128319</t>
  </si>
  <si>
    <t>200150-00</t>
  </si>
  <si>
    <t>24</t>
  </si>
  <si>
    <t>TIBAS</t>
  </si>
  <si>
    <t>SAN JUAN</t>
  </si>
  <si>
    <t>DE LA ESC MIGUEL OBREGON 25 M OESTE CASA NO 7</t>
  </si>
  <si>
    <t>JULIANA MARIA GOÑI BRENES</t>
  </si>
  <si>
    <t>84312327</t>
  </si>
  <si>
    <t>22407361</t>
  </si>
  <si>
    <t>ASOCIACION NACIONAL PRO REHABILITACION DEL ENFERMO MENTAL Y LA FAMILIA</t>
  </si>
  <si>
    <t>ERICK FRANCISCO MUÑOZ ALVAREZ</t>
  </si>
  <si>
    <t>3002116660</t>
  </si>
  <si>
    <t>200285-00</t>
  </si>
  <si>
    <t>24603001</t>
  </si>
  <si>
    <t>24603000</t>
  </si>
  <si>
    <t>SHIRLEY PERERIRA BADILLA</t>
  </si>
  <si>
    <t>3006304766</t>
  </si>
  <si>
    <t>200089-00</t>
  </si>
  <si>
    <t>GRAVILIAS</t>
  </si>
  <si>
    <t>DE LA MUNICIPALIDAD 200 M SUR Y 50 M OESTE</t>
  </si>
  <si>
    <t>KAREN SALAS VILLALOBOS</t>
  </si>
  <si>
    <t>21015555</t>
  </si>
  <si>
    <t>22591833</t>
  </si>
  <si>
    <t>ASOCIACION PARA LA FORMACION DEL ADULTO CON CAPACIDADES ESPECIALES</t>
  </si>
  <si>
    <t>WILBERTH JARA CORRALES</t>
  </si>
  <si>
    <t>3002'426832</t>
  </si>
  <si>
    <t>200003-00</t>
  </si>
  <si>
    <t>CARMEN</t>
  </si>
  <si>
    <t>22213411</t>
  </si>
  <si>
    <t>FUNDACION PRO JOVENES CON PARALISIS CEREBRAL</t>
  </si>
  <si>
    <t>OLMAN ALBERTO GONZALEZ SOTO</t>
  </si>
  <si>
    <t>3001101971</t>
  </si>
  <si>
    <t>200217-00</t>
  </si>
  <si>
    <t>24429624</t>
  </si>
  <si>
    <t>24302389</t>
  </si>
  <si>
    <t>FUNDACION SERVIO FLORES ARROYO</t>
  </si>
  <si>
    <t>SERVIO VINICIO FLORES</t>
  </si>
  <si>
    <t>3006161959</t>
  </si>
  <si>
    <t>200216-00</t>
  </si>
  <si>
    <t>50 M SUR DE LA BOMBA ALA GAS SANTA ANITA</t>
  </si>
  <si>
    <t>24402428</t>
  </si>
  <si>
    <t>ASOCIACION TALLER PROTEGIDO DE ALAJUELA</t>
  </si>
  <si>
    <t>FRANCISCO VILLALTA MONTES</t>
  </si>
  <si>
    <t>3002051613</t>
  </si>
  <si>
    <t>204525-00</t>
  </si>
  <si>
    <t>83099033</t>
  </si>
  <si>
    <t>ASOCIACION NACIONAL DE ATENCION MULTIPLE PARA PERSONAS EXCEPCIONALES</t>
  </si>
  <si>
    <t>PATRICIA RODRIGUEZ VILLALOBOS</t>
  </si>
  <si>
    <t>3002332368</t>
  </si>
  <si>
    <t>200047-00</t>
  </si>
  <si>
    <t>SAN SEBASTIAN</t>
  </si>
  <si>
    <t>22865373</t>
  </si>
  <si>
    <t>22551257</t>
  </si>
  <si>
    <t>ASOCIACION ABRIENDO CAMINO</t>
  </si>
  <si>
    <t>JOSE GERARDO ALMANZA CHINCHILLA</t>
  </si>
  <si>
    <t>3002312762</t>
  </si>
  <si>
    <t>200297-00</t>
  </si>
  <si>
    <t>SARCHI</t>
  </si>
  <si>
    <t>SARCHI NORTE</t>
  </si>
  <si>
    <t>24543895</t>
  </si>
  <si>
    <t>24541063</t>
  </si>
  <si>
    <t>ASOCIACION SARCHISEÑA DE ADULTOS CON DISCPACIDAD</t>
  </si>
  <si>
    <t>IVETT ACUÑA SANCHEZ</t>
  </si>
  <si>
    <t>3002249128</t>
  </si>
  <si>
    <t>200018-00</t>
  </si>
  <si>
    <t>SAN FRANCISCO DE DOS RIOS</t>
  </si>
  <si>
    <t>22505047</t>
  </si>
  <si>
    <t>AILYN CASTRO MORGAN</t>
  </si>
  <si>
    <t>22271729</t>
  </si>
  <si>
    <t>FUNDACION ANDREA JIMENEZ</t>
  </si>
  <si>
    <t>ALEJANDRA JIMENEZ BEECHE</t>
  </si>
  <si>
    <t>3006078998</t>
  </si>
  <si>
    <t>200103-00</t>
  </si>
  <si>
    <t>GOICOECHEA</t>
  </si>
  <si>
    <t>22349267</t>
  </si>
  <si>
    <t>22254561</t>
  </si>
  <si>
    <t>FUNADIS</t>
  </si>
  <si>
    <t>MARIA CRISTINA LOBOS MENDOZA</t>
  </si>
  <si>
    <t>3006303044</t>
  </si>
  <si>
    <t>200147-00</t>
  </si>
  <si>
    <t>VASQUEZ DE CORONADO</t>
  </si>
  <si>
    <t>DULCE NOMBRE DE JESUS</t>
  </si>
  <si>
    <t>DE LA Y GRIEGA 600 E DEL ABASTECEDOR LA FINCA</t>
  </si>
  <si>
    <t>88125839</t>
  </si>
  <si>
    <t>22942049</t>
  </si>
  <si>
    <t>ASOCIACION COMUNITARIA DE CORONADO PARAPERSONAS CON NESECIDADES ESPECIALES</t>
  </si>
  <si>
    <t>XENIA SILESKY JIMENEZ</t>
  </si>
  <si>
    <t>3002400367</t>
  </si>
  <si>
    <t>200214-00</t>
  </si>
  <si>
    <t>DANIEL FLORES</t>
  </si>
  <si>
    <t>BRUNCA</t>
  </si>
  <si>
    <t>CALLE LICHO 489 M NE DEL SUPERMERCADO COOPEAGRI</t>
  </si>
  <si>
    <t>27721218</t>
  </si>
  <si>
    <t>27725128</t>
  </si>
  <si>
    <t>ASOPAFAM</t>
  </si>
  <si>
    <t>ROXANA VALVERDE FALLAS</t>
  </si>
  <si>
    <t>3002187446</t>
  </si>
  <si>
    <t>200389-00</t>
  </si>
  <si>
    <t>SANTA ROSA</t>
  </si>
  <si>
    <t>DEL CEMENTERIO JARDINES DEL RECUERDO 200 M NORTE DENTRO DE LAS INSTALACIONES DEL CONAPDIS</t>
  </si>
  <si>
    <t>83966960</t>
  </si>
  <si>
    <t>ACEFOPAVAS</t>
  </si>
  <si>
    <t>3002258393</t>
  </si>
  <si>
    <t>200102-00</t>
  </si>
  <si>
    <t>22340831</t>
  </si>
  <si>
    <t>ACOPECONE</t>
  </si>
  <si>
    <t>OLGA NARANJO ANCHIA</t>
  </si>
  <si>
    <t>3 002056511</t>
  </si>
  <si>
    <t>200422-00</t>
  </si>
  <si>
    <t>SAN PABLO</t>
  </si>
  <si>
    <t>89708292</t>
  </si>
  <si>
    <t>22618569</t>
  </si>
  <si>
    <t>ASOCIACION PRO NIÑO, ADOLESCENTE Y ADULTO EXCEPCIONAL (APNAE)</t>
  </si>
  <si>
    <t>LORENA SOLANO PORRAS</t>
  </si>
  <si>
    <t>3002092139</t>
  </si>
  <si>
    <t>200298-00</t>
  </si>
  <si>
    <t>UPALA</t>
  </si>
  <si>
    <t>88350656</t>
  </si>
  <si>
    <t>24700533</t>
  </si>
  <si>
    <t>ASOCIACION DE PERSONAS CON DISCAPACIDAD DE UPALA.</t>
  </si>
  <si>
    <t>CARLOS RAMIREZ</t>
  </si>
  <si>
    <t>3002220212</t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</si>
  <si>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</si>
  <si>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</si>
  <si>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</si>
  <si>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</si>
  <si>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</si>
  <si>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Otro tipo  </t>
    </r>
    <r>
      <rPr>
        <b/>
        <vertAlign val="superscript"/>
        <sz val="11"/>
        <rFont val="Gentium Basic"/>
      </rPr>
      <t>2/</t>
    </r>
  </si>
  <si>
    <r>
      <t>De los estudiantes anotados en las columnas
de Matrícula Inicial, indique los que</t>
    </r>
    <r>
      <rPr>
        <sz val="11"/>
        <rFont val="Gentium Basic"/>
      </rPr>
      <t xml:space="preserve">
 </t>
    </r>
    <r>
      <rPr>
        <b/>
        <u/>
        <sz val="11"/>
        <rFont val="Gentium Basic"/>
      </rPr>
      <t>SON ALFABETIZADOS</t>
    </r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</si>
  <si>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</si>
  <si>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</si>
  <si>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</si>
  <si>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</si>
  <si>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</si>
  <si>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Firma Director (a)</t>
  </si>
  <si>
    <t>Firma Supervisor (a)</t>
  </si>
  <si>
    <t>Teléfono contacto Director (a):</t>
  </si>
  <si>
    <t>CURSO LECTIVO 2026, CAIPAD</t>
  </si>
  <si>
    <t>(En este cuadro debe considerarse a cada funcionario una sola vez)</t>
  </si>
  <si>
    <t>(En este cuadro debe considerarse a cada funcionario, tantas veces como cargos tenga)</t>
  </si>
  <si>
    <t>SAN JOSE / TIBAS / SAN JUAN</t>
  </si>
  <si>
    <t>HEREDIA / SANTO DOMINGO / YURES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</si>
  <si>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</si>
  <si>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Teléfono del Centro Educativo -1:</t>
  </si>
  <si>
    <t>Teléfono del Centro Educativo -2:</t>
  </si>
  <si>
    <t>Informática Educativa / Informática / Cómputo</t>
  </si>
  <si>
    <t>Psicólogo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</si>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</sst>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5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theme="1"/>
      <name val="Gentium Basic"/>
    </font>
    <font>
      <sz val="11"/>
      <color rgb="FFFF0000"/>
      <name val="Gentium Basic"/>
    </font>
    <font>
      <sz val="11"/>
      <name val="Gentium Basic"/>
    </font>
    <font>
      <b/>
      <sz val="11"/>
      <color theme="1"/>
      <name val="Gentium Basic"/>
    </font>
    <font>
      <b/>
      <sz val="11"/>
      <name val="Gentium Basic"/>
    </font>
    <font>
      <b/>
      <sz val="14"/>
      <color theme="1"/>
      <name val="Gentium Basic"/>
    </font>
    <font>
      <b/>
      <i/>
      <sz val="12"/>
      <color theme="1"/>
      <name val="Gentium Basic"/>
    </font>
    <font>
      <b/>
      <i/>
      <sz val="11"/>
      <color theme="1"/>
      <name val="Gentium Basic"/>
    </font>
    <font>
      <b/>
      <sz val="12"/>
      <name val="Gentium Basic"/>
    </font>
    <font>
      <b/>
      <sz val="12"/>
      <color theme="1"/>
      <name val="Gentium Basic"/>
    </font>
    <font>
      <b/>
      <i/>
      <sz val="12"/>
      <color rgb="FFFF0000"/>
      <name val="Gentium Basic"/>
    </font>
    <font>
      <b/>
      <sz val="14"/>
      <name val="Gentium Basic"/>
    </font>
    <font>
      <b/>
      <i/>
      <sz val="12"/>
      <name val="Gentium Basic"/>
    </font>
    <font>
      <i/>
      <sz val="10"/>
      <name val="Gentium Basic"/>
    </font>
    <font>
      <b/>
      <sz val="10"/>
      <name val="Gentium Basic"/>
    </font>
    <font>
      <sz val="11"/>
      <color rgb="FFC00000"/>
      <name val="Gentium Basic"/>
    </font>
    <font>
      <sz val="10"/>
      <name val="Gentium Basic"/>
    </font>
    <font>
      <sz val="12"/>
      <name val="Gentium Basic"/>
    </font>
    <font>
      <b/>
      <vertAlign val="superscript"/>
      <sz val="11"/>
      <name val="Gentium Basic"/>
    </font>
    <font>
      <b/>
      <sz val="11"/>
      <color rgb="FFFF0000"/>
      <name val="Gentium Basic"/>
    </font>
    <font>
      <b/>
      <sz val="10"/>
      <color theme="0"/>
      <name val="Gentium Basic"/>
    </font>
    <font>
      <sz val="10"/>
      <color rgb="FFFF0000"/>
      <name val="Gentium Basic"/>
    </font>
    <font>
      <sz val="10"/>
      <color rgb="FFCC0066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b/>
      <sz val="24"/>
      <color theme="1"/>
      <name val="Gentium Basic"/>
    </font>
    <font>
      <sz val="11"/>
      <color rgb="FF0060A8"/>
      <name val="Gentium Basic"/>
    </font>
    <font>
      <b/>
      <sz val="20"/>
      <name val="Gentium Basic"/>
    </font>
    <font>
      <sz val="10"/>
      <color theme="1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i/>
      <sz val="11"/>
      <name val="Gentium Basic"/>
    </font>
    <font>
      <i/>
      <sz val="10"/>
      <color theme="1"/>
      <name val="Gentium Basic"/>
    </font>
    <font>
      <b/>
      <i/>
      <sz val="10"/>
      <name val="Gentium Basic"/>
    </font>
    <font>
      <b/>
      <sz val="14"/>
      <color rgb="FFFF0000"/>
      <name val="Gentium Basic"/>
    </font>
    <font>
      <b/>
      <i/>
      <sz val="11"/>
      <color rgb="FFFF0000"/>
      <name val="Gentium Basic"/>
    </font>
    <font>
      <b/>
      <sz val="12"/>
      <color rgb="FFFF0000"/>
      <name val="Gentium Basic"/>
    </font>
    <font>
      <sz val="12"/>
      <color theme="1"/>
      <name val="Gentium Basic"/>
    </font>
    <font>
      <b/>
      <i/>
      <sz val="11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b/>
      <i/>
      <sz val="13"/>
      <color rgb="FF3366FF"/>
      <name val="Gentium Basic"/>
    </font>
    <font>
      <b/>
      <u/>
      <sz val="11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sz val="10"/>
      <color rgb="FFC00000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i/>
      <sz val="11"/>
      <color rgb="FF0060A8"/>
      <name val="Gentium Basic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125">
    <border>
      <left/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auto="1"/>
      </top>
      <bottom style="thick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slantDashDot">
        <color auto="1"/>
      </left>
      <right/>
      <top/>
      <bottom/>
      <diagonal/>
    </border>
    <border>
      <left/>
      <right style="thick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ck">
        <color indexed="64"/>
      </top>
      <bottom/>
      <diagonal/>
    </border>
    <border>
      <left style="dotted">
        <color auto="1"/>
      </left>
      <right style="dotted">
        <color auto="1"/>
      </right>
      <top style="dash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ck">
        <color indexed="64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auto="1"/>
      </top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indexed="64"/>
      </left>
      <right/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thick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/>
      <top/>
      <bottom style="thick">
        <color indexed="64"/>
      </bottom>
      <diagonal/>
    </border>
    <border>
      <left style="dashed">
        <color indexed="64"/>
      </left>
      <right style="slantDashDot">
        <color auto="1"/>
      </right>
      <top/>
      <bottom style="thick">
        <color indexed="64"/>
      </bottom>
      <diagonal/>
    </border>
    <border>
      <left/>
      <right style="slantDashDot">
        <color auto="1"/>
      </right>
      <top style="dotted">
        <color indexed="64"/>
      </top>
      <bottom style="thick">
        <color auto="1"/>
      </bottom>
      <diagonal/>
    </border>
    <border>
      <left/>
      <right style="dash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/>
      <top style="medium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thick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auto="1"/>
      </top>
      <bottom/>
      <diagonal/>
    </border>
    <border>
      <left/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/>
      <right style="medium">
        <color indexed="64"/>
      </right>
      <top style="hair">
        <color auto="1"/>
      </top>
      <bottom style="thick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</cellStyleXfs>
  <cellXfs count="379">
    <xf numFmtId="0" fontId="0" fillId="0" borderId="0" xfId="0"/>
    <xf numFmtId="0" fontId="3" fillId="0" borderId="0" xfId="0" applyFont="1"/>
    <xf numFmtId="0" fontId="4" fillId="0" borderId="0" xfId="0" applyFont="1" applyAlignment="1">
      <alignment wrapText="1"/>
    </xf>
    <xf numFmtId="0" fontId="5" fillId="0" borderId="0" xfId="0" applyFont="1"/>
    <xf numFmtId="0" fontId="5" fillId="0" borderId="0" xfId="0" quotePrefix="1" applyFont="1"/>
    <xf numFmtId="0" fontId="6" fillId="0" borderId="0" xfId="0" applyFont="1"/>
    <xf numFmtId="0" fontId="7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0" fillId="0" borderId="0" xfId="0" applyFont="1" applyAlignment="1" applyProtection="1">
      <alignment horizontal="right" vertical="center" indent="1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2" fillId="0" borderId="15" xfId="0" applyFont="1" applyBorder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3" fillId="0" borderId="8" xfId="0" applyFont="1" applyBorder="1" applyAlignment="1" applyProtection="1">
      <alignment horizontal="left" vertical="center" wrapText="1"/>
      <protection hidden="1"/>
    </xf>
    <xf numFmtId="0" fontId="14" fillId="0" borderId="29" xfId="0" applyFont="1" applyBorder="1" applyAlignment="1" applyProtection="1">
      <alignment vertical="center" wrapText="1"/>
      <protection hidden="1"/>
    </xf>
    <xf numFmtId="0" fontId="14" fillId="0" borderId="30" xfId="0" applyFont="1" applyBorder="1" applyAlignment="1" applyProtection="1">
      <alignment vertical="center" wrapText="1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left" vertical="center" indent="2"/>
      <protection hidden="1"/>
    </xf>
    <xf numFmtId="0" fontId="15" fillId="0" borderId="0" xfId="0" applyFont="1" applyProtection="1">
      <protection hidden="1"/>
    </xf>
    <xf numFmtId="0" fontId="16" fillId="0" borderId="1" xfId="0" applyFont="1" applyBorder="1" applyAlignment="1" applyProtection="1">
      <alignment horizontal="left" vertical="center" wrapText="1"/>
      <protection hidden="1"/>
    </xf>
    <xf numFmtId="0" fontId="13" fillId="0" borderId="3" xfId="0" applyFont="1" applyBorder="1" applyAlignment="1" applyProtection="1">
      <alignment horizontal="left" vertical="center" wrapText="1"/>
      <protection hidden="1"/>
    </xf>
    <xf numFmtId="0" fontId="14" fillId="0" borderId="6" xfId="0" applyFont="1" applyBorder="1" applyAlignment="1" applyProtection="1">
      <alignment vertical="center" wrapText="1"/>
      <protection hidden="1"/>
    </xf>
    <xf numFmtId="0" fontId="14" fillId="0" borderId="92" xfId="0" applyFont="1" applyBorder="1" applyAlignment="1" applyProtection="1">
      <alignment vertical="center" wrapText="1"/>
      <protection hidden="1"/>
    </xf>
    <xf numFmtId="0" fontId="9" fillId="0" borderId="26" xfId="0" applyFont="1" applyBorder="1" applyAlignment="1" applyProtection="1">
      <alignment horizontal="left" vertical="center" indent="2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15" fillId="0" borderId="1" xfId="0" applyFont="1" applyBorder="1" applyAlignment="1" applyProtection="1">
      <alignment horizontal="left" vertical="center" wrapText="1"/>
      <protection hidden="1"/>
    </xf>
    <xf numFmtId="0" fontId="19" fillId="0" borderId="11" xfId="0" applyFont="1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 indent="2"/>
      <protection hidden="1"/>
    </xf>
    <xf numFmtId="0" fontId="11" fillId="0" borderId="39" xfId="0" applyFont="1" applyBorder="1" applyAlignment="1" applyProtection="1">
      <alignment horizontal="left" vertical="center" wrapText="1" indent="2"/>
      <protection hidden="1"/>
    </xf>
    <xf numFmtId="0" fontId="17" fillId="0" borderId="2" xfId="0" applyFont="1" applyBorder="1" applyAlignment="1" applyProtection="1">
      <alignment horizontal="left" vertical="center" indent="2"/>
      <protection hidden="1"/>
    </xf>
    <xf numFmtId="0" fontId="15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1" xfId="0" applyFont="1" applyBorder="1" applyAlignment="1" applyProtection="1">
      <alignment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left" vertical="center" wrapText="1"/>
      <protection hidden="1"/>
    </xf>
    <xf numFmtId="0" fontId="18" fillId="0" borderId="15" xfId="0" applyFont="1" applyBorder="1" applyAlignment="1" applyProtection="1">
      <alignment horizontal="left" vertical="center"/>
      <protection hidden="1"/>
    </xf>
    <xf numFmtId="0" fontId="19" fillId="0" borderId="11" xfId="0" applyFont="1" applyBorder="1" applyAlignment="1" applyProtection="1">
      <alignment horizontal="left" vertical="center" wrapText="1" indent="1"/>
      <protection hidden="1"/>
    </xf>
    <xf numFmtId="0" fontId="23" fillId="0" borderId="0" xfId="0" applyFont="1" applyAlignment="1" applyProtection="1">
      <alignment vertical="center" wrapText="1"/>
      <protection hidden="1"/>
    </xf>
    <xf numFmtId="0" fontId="23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0" borderId="74" xfId="0" applyFont="1" applyBorder="1" applyAlignment="1" applyProtection="1">
      <alignment horizontal="left" vertical="center" wrapText="1" indent="5"/>
      <protection hidden="1"/>
    </xf>
    <xf numFmtId="0" fontId="9" fillId="0" borderId="32" xfId="0" applyFont="1" applyBorder="1" applyAlignment="1" applyProtection="1">
      <alignment horizontal="left" vertical="center" wrapText="1" indent="5"/>
      <protection hidden="1"/>
    </xf>
    <xf numFmtId="1" fontId="26" fillId="0" borderId="0" xfId="0" applyNumberFormat="1" applyFont="1" applyAlignment="1">
      <alignment horizontal="center"/>
    </xf>
    <xf numFmtId="0" fontId="28" fillId="2" borderId="0" xfId="0" applyFont="1" applyFill="1"/>
    <xf numFmtId="0" fontId="27" fillId="4" borderId="0" xfId="0" applyFont="1" applyFill="1"/>
    <xf numFmtId="0" fontId="29" fillId="6" borderId="0" xfId="0" applyFont="1" applyFill="1"/>
    <xf numFmtId="0" fontId="7" fillId="0" borderId="0" xfId="0" applyFont="1"/>
    <xf numFmtId="0" fontId="29" fillId="5" borderId="0" xfId="0" applyFont="1" applyFill="1" applyAlignment="1">
      <alignment wrapText="1"/>
    </xf>
    <xf numFmtId="1" fontId="7" fillId="0" borderId="0" xfId="0" applyNumberFormat="1" applyFont="1"/>
    <xf numFmtId="0" fontId="30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3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35" fillId="0" borderId="0" xfId="0" applyFont="1" applyProtection="1">
      <protection hidden="1"/>
    </xf>
    <xf numFmtId="0" fontId="36" fillId="0" borderId="37" xfId="0" applyFont="1" applyBorder="1" applyAlignment="1" applyProtection="1">
      <alignment horizontal="left" vertical="center" shrinkToFi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164" fontId="38" fillId="0" borderId="0" xfId="0" applyNumberFormat="1" applyFont="1" applyAlignment="1" applyProtection="1">
      <alignment horizontal="left" vertical="center"/>
      <protection locked="0" hidden="1"/>
    </xf>
    <xf numFmtId="0" fontId="9" fillId="0" borderId="0" xfId="1" applyFont="1" applyFill="1" applyBorder="1" applyAlignment="1" applyProtection="1">
      <alignment horizontal="left" vertical="center" shrinkToFit="1"/>
      <protection locked="0" hidden="1"/>
    </xf>
    <xf numFmtId="0" fontId="38" fillId="0" borderId="0" xfId="0" applyFont="1" applyAlignment="1" applyProtection="1">
      <alignment horizontal="left" vertical="center" shrinkToFit="1"/>
      <protection locked="0" hidden="1"/>
    </xf>
    <xf numFmtId="0" fontId="7" fillId="0" borderId="120" xfId="0" applyFont="1" applyBorder="1" applyAlignment="1" applyProtection="1">
      <alignment vertical="top"/>
      <protection hidden="1"/>
    </xf>
    <xf numFmtId="0" fontId="38" fillId="0" borderId="0" xfId="0" applyFont="1" applyAlignment="1" applyProtection="1">
      <alignment horizontal="left" vertical="center"/>
      <protection locked="0" hidden="1"/>
    </xf>
    <xf numFmtId="0" fontId="7" fillId="0" borderId="0" xfId="0" applyFont="1" applyAlignment="1" applyProtection="1">
      <alignment horizontal="left" shrinkToFit="1"/>
      <protection hidden="1"/>
    </xf>
    <xf numFmtId="0" fontId="7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justify" vertical="center" wrapText="1"/>
      <protection hidden="1"/>
    </xf>
    <xf numFmtId="0" fontId="40" fillId="0" borderId="0" xfId="0" applyFont="1" applyAlignment="1">
      <alignment vertical="center"/>
    </xf>
    <xf numFmtId="0" fontId="41" fillId="0" borderId="15" xfId="0" applyFont="1" applyBorder="1" applyAlignment="1" applyProtection="1">
      <alignment horizontal="left" vertical="center" indent="5"/>
      <protection hidden="1"/>
    </xf>
    <xf numFmtId="0" fontId="12" fillId="0" borderId="15" xfId="0" applyFont="1" applyBorder="1" applyAlignment="1" applyProtection="1">
      <alignment horizontal="left" vertical="center" indent="5"/>
      <protection hidden="1"/>
    </xf>
    <xf numFmtId="0" fontId="16" fillId="0" borderId="53" xfId="0" applyFont="1" applyBorder="1" applyAlignment="1" applyProtection="1">
      <alignment horizontal="center" vertical="center" wrapText="1"/>
      <protection hidden="1"/>
    </xf>
    <xf numFmtId="0" fontId="11" fillId="0" borderId="47" xfId="0" applyFont="1" applyBorder="1" applyAlignment="1" applyProtection="1">
      <alignment horizontal="center" vertical="center" wrapText="1"/>
      <protection hidden="1"/>
    </xf>
    <xf numFmtId="0" fontId="10" fillId="0" borderId="47" xfId="0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3" fontId="23" fillId="0" borderId="35" xfId="0" applyNumberFormat="1" applyFont="1" applyBorder="1" applyAlignment="1" applyProtection="1">
      <alignment horizontal="center" vertical="center" shrinkToFit="1"/>
      <protection hidden="1"/>
    </xf>
    <xf numFmtId="3" fontId="23" fillId="0" borderId="54" xfId="0" applyNumberFormat="1" applyFont="1" applyBorder="1" applyAlignment="1" applyProtection="1">
      <alignment horizontal="center" vertical="center" shrinkToFit="1"/>
      <protection hidden="1"/>
    </xf>
    <xf numFmtId="0" fontId="35" fillId="0" borderId="54" xfId="0" applyFont="1" applyBorder="1" applyAlignment="1" applyProtection="1">
      <alignment horizontal="center" vertical="center"/>
      <protection hidden="1"/>
    </xf>
    <xf numFmtId="0" fontId="35" fillId="0" borderId="8" xfId="0" applyFont="1" applyBorder="1" applyAlignment="1" applyProtection="1">
      <alignment horizontal="center" vertical="center"/>
      <protection hidden="1"/>
    </xf>
    <xf numFmtId="0" fontId="42" fillId="0" borderId="77" xfId="0" applyFont="1" applyBorder="1" applyAlignment="1" applyProtection="1">
      <alignment vertical="center" wrapText="1"/>
      <protection hidden="1"/>
    </xf>
    <xf numFmtId="3" fontId="23" fillId="0" borderId="31" xfId="0" applyNumberFormat="1" applyFont="1" applyBorder="1" applyAlignment="1" applyProtection="1">
      <alignment horizontal="center" vertical="center" shrinkToFit="1"/>
      <protection hidden="1"/>
    </xf>
    <xf numFmtId="3" fontId="23" fillId="0" borderId="61" xfId="0" applyNumberFormat="1" applyFont="1" applyBorder="1" applyAlignment="1" applyProtection="1">
      <alignment horizontal="center" vertical="center" shrinkToFit="1"/>
      <protection hidden="1"/>
    </xf>
    <xf numFmtId="0" fontId="35" fillId="0" borderId="61" xfId="0" applyFont="1" applyBorder="1" applyAlignment="1" applyProtection="1">
      <alignment horizontal="center" vertical="center"/>
      <protection hidden="1"/>
    </xf>
    <xf numFmtId="3" fontId="23" fillId="0" borderId="67" xfId="0" applyNumberFormat="1" applyFont="1" applyBorder="1" applyAlignment="1" applyProtection="1">
      <alignment horizontal="center" vertical="center" shrinkToFit="1"/>
      <protection hidden="1"/>
    </xf>
    <xf numFmtId="0" fontId="35" fillId="0" borderId="30" xfId="0" applyFont="1" applyBorder="1" applyAlignment="1" applyProtection="1">
      <alignment horizontal="center" vertical="center"/>
      <protection hidden="1"/>
    </xf>
    <xf numFmtId="0" fontId="8" fillId="0" borderId="28" xfId="0" applyFont="1" applyBorder="1" applyAlignment="1" applyProtection="1">
      <alignment horizontal="left" vertical="center" wrapText="1" indent="1"/>
      <protection hidden="1"/>
    </xf>
    <xf numFmtId="3" fontId="23" fillId="0" borderId="27" xfId="0" applyNumberFormat="1" applyFont="1" applyBorder="1" applyAlignment="1" applyProtection="1">
      <alignment horizontal="center" vertical="center" shrinkToFit="1"/>
      <protection hidden="1"/>
    </xf>
    <xf numFmtId="0" fontId="8" fillId="0" borderId="65" xfId="0" applyFont="1" applyBorder="1" applyAlignment="1" applyProtection="1">
      <alignment horizontal="left" vertical="center" wrapText="1" indent="2"/>
      <protection hidden="1"/>
    </xf>
    <xf numFmtId="3" fontId="23" fillId="0" borderId="58" xfId="0" applyNumberFormat="1" applyFont="1" applyBorder="1" applyAlignment="1" applyProtection="1">
      <alignment horizontal="center" vertical="center" shrinkToFit="1"/>
      <protection hidden="1"/>
    </xf>
    <xf numFmtId="0" fontId="42" fillId="0" borderId="78" xfId="0" applyFont="1" applyBorder="1" applyAlignment="1" applyProtection="1">
      <alignment vertical="center" wrapText="1"/>
      <protection hidden="1"/>
    </xf>
    <xf numFmtId="3" fontId="23" fillId="0" borderId="36" xfId="0" applyNumberFormat="1" applyFont="1" applyBorder="1" applyAlignment="1" applyProtection="1">
      <alignment horizontal="center" vertical="center" shrinkToFit="1"/>
      <protection hidden="1"/>
    </xf>
    <xf numFmtId="0" fontId="8" fillId="0" borderId="28" xfId="0" applyFont="1" applyBorder="1" applyAlignment="1" applyProtection="1">
      <alignment horizontal="left" vertical="center" wrapText="1" indent="2"/>
      <protection hidden="1"/>
    </xf>
    <xf numFmtId="0" fontId="8" fillId="0" borderId="34" xfId="0" applyFont="1" applyBorder="1" applyAlignment="1" applyProtection="1">
      <alignment horizontal="left" vertical="center" wrapText="1" indent="2"/>
      <protection hidden="1"/>
    </xf>
    <xf numFmtId="3" fontId="23" fillId="0" borderId="33" xfId="0" applyNumberFormat="1" applyFont="1" applyBorder="1" applyAlignment="1" applyProtection="1">
      <alignment horizontal="center" vertical="center" shrinkToFit="1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indent="2"/>
      <protection hidden="1"/>
    </xf>
    <xf numFmtId="0" fontId="11" fillId="0" borderId="0" xfId="0" applyFont="1" applyAlignment="1" applyProtection="1">
      <alignment horizontal="justify" vertical="center"/>
      <protection hidden="1"/>
    </xf>
    <xf numFmtId="0" fontId="17" fillId="0" borderId="0" xfId="0" applyFont="1" applyAlignment="1" applyProtection="1">
      <alignment horizontal="center" vertical="center" wrapText="1"/>
      <protection hidden="1"/>
    </xf>
    <xf numFmtId="0" fontId="43" fillId="0" borderId="0" xfId="0" applyFont="1" applyProtection="1">
      <protection hidden="1"/>
    </xf>
    <xf numFmtId="0" fontId="44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left" vertical="center" indent="6"/>
      <protection hidden="1"/>
    </xf>
    <xf numFmtId="0" fontId="16" fillId="0" borderId="106" xfId="0" applyFont="1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43" fillId="0" borderId="113" xfId="0" applyFont="1" applyBorder="1" applyAlignment="1" applyProtection="1">
      <alignment horizontal="center" vertical="center" wrapText="1"/>
      <protection hidden="1"/>
    </xf>
    <xf numFmtId="3" fontId="23" fillId="0" borderId="8" xfId="0" applyNumberFormat="1" applyFont="1" applyBorder="1" applyAlignment="1" applyProtection="1">
      <alignment horizontal="center" vertical="center" shrinkToFit="1"/>
      <protection hidden="1"/>
    </xf>
    <xf numFmtId="0" fontId="26" fillId="0" borderId="114" xfId="0" applyFont="1" applyBorder="1" applyAlignment="1" applyProtection="1">
      <alignment horizontal="center" vertical="center" wrapText="1"/>
      <protection hidden="1"/>
    </xf>
    <xf numFmtId="3" fontId="23" fillId="0" borderId="6" xfId="0" applyNumberFormat="1" applyFont="1" applyBorder="1" applyAlignment="1" applyProtection="1">
      <alignment horizontal="center" vertical="center" shrinkToFit="1"/>
      <protection hidden="1"/>
    </xf>
    <xf numFmtId="3" fontId="23" fillId="0" borderId="55" xfId="0" applyNumberFormat="1" applyFont="1" applyBorder="1" applyAlignment="1" applyProtection="1">
      <alignment horizontal="center" vertical="center" shrinkToFit="1"/>
      <protection hidden="1"/>
    </xf>
    <xf numFmtId="0" fontId="7" fillId="0" borderId="115" xfId="0" applyFont="1" applyBorder="1" applyAlignment="1" applyProtection="1">
      <alignment vertical="center"/>
      <protection hidden="1"/>
    </xf>
    <xf numFmtId="3" fontId="23" fillId="0" borderId="26" xfId="0" applyNumberFormat="1" applyFont="1" applyBorder="1" applyAlignment="1" applyProtection="1">
      <alignment horizontal="center" vertical="center" shrinkToFit="1"/>
      <protection hidden="1"/>
    </xf>
    <xf numFmtId="0" fontId="7" fillId="0" borderId="115" xfId="0" applyFont="1" applyBorder="1" applyAlignment="1" applyProtection="1">
      <alignment horizontal="left" vertical="center" wrapText="1" indent="2"/>
      <protection hidden="1"/>
    </xf>
    <xf numFmtId="3" fontId="23" fillId="0" borderId="57" xfId="0" applyNumberFormat="1" applyFont="1" applyBorder="1" applyAlignment="1" applyProtection="1">
      <alignment horizontal="center" vertical="center" shrinkToFit="1"/>
      <protection hidden="1"/>
    </xf>
    <xf numFmtId="0" fontId="7" fillId="0" borderId="116" xfId="0" applyFont="1" applyBorder="1" applyAlignment="1" applyProtection="1">
      <alignment horizontal="left" vertical="center" wrapText="1" indent="2"/>
      <protection hidden="1"/>
    </xf>
    <xf numFmtId="0" fontId="26" fillId="0" borderId="117" xfId="0" applyFont="1" applyBorder="1" applyAlignment="1" applyProtection="1">
      <alignment horizontal="center" vertical="center" wrapText="1"/>
      <protection hidden="1"/>
    </xf>
    <xf numFmtId="3" fontId="23" fillId="0" borderId="112" xfId="0" applyNumberFormat="1" applyFont="1" applyBorder="1" applyAlignment="1" applyProtection="1">
      <alignment horizontal="center" vertical="center" shrinkToFit="1"/>
      <protection hidden="1"/>
    </xf>
    <xf numFmtId="3" fontId="23" fillId="0" borderId="49" xfId="0" applyNumberFormat="1" applyFont="1" applyBorder="1" applyAlignment="1" applyProtection="1">
      <alignment horizontal="center" vertical="center" shrinkToFit="1"/>
      <protection hidden="1"/>
    </xf>
    <xf numFmtId="3" fontId="23" fillId="0" borderId="0" xfId="0" applyNumberFormat="1" applyFont="1" applyAlignment="1" applyProtection="1">
      <alignment horizontal="center" vertical="center" shrinkToFit="1"/>
      <protection hidden="1"/>
    </xf>
    <xf numFmtId="0" fontId="9" fillId="0" borderId="115" xfId="0" applyFont="1" applyBorder="1" applyAlignment="1" applyProtection="1">
      <alignment horizontal="left" vertical="center" indent="2"/>
      <protection hidden="1"/>
    </xf>
    <xf numFmtId="0" fontId="9" fillId="0" borderId="116" xfId="0" applyFont="1" applyBorder="1" applyAlignment="1" applyProtection="1">
      <alignment horizontal="left" vertical="center" indent="2"/>
      <protection hidden="1"/>
    </xf>
    <xf numFmtId="3" fontId="23" fillId="0" borderId="30" xfId="0" applyNumberFormat="1" applyFont="1" applyBorder="1" applyAlignment="1" applyProtection="1">
      <alignment horizontal="center" vertical="center" shrinkToFit="1"/>
      <protection hidden="1"/>
    </xf>
    <xf numFmtId="0" fontId="9" fillId="0" borderId="115" xfId="0" applyFont="1" applyBorder="1" applyAlignment="1" applyProtection="1">
      <alignment horizontal="left" vertical="center" wrapText="1" indent="2"/>
      <protection hidden="1"/>
    </xf>
    <xf numFmtId="3" fontId="23" fillId="0" borderId="60" xfId="0" applyNumberFormat="1" applyFont="1" applyBorder="1" applyAlignment="1" applyProtection="1">
      <alignment horizontal="center" vertical="center" shrinkToFit="1"/>
      <protection hidden="1"/>
    </xf>
    <xf numFmtId="0" fontId="7" fillId="0" borderId="118" xfId="0" applyFont="1" applyBorder="1" applyAlignment="1" applyProtection="1">
      <alignment horizontal="left" vertical="center" wrapText="1" indent="2"/>
      <protection hidden="1"/>
    </xf>
    <xf numFmtId="0" fontId="15" fillId="0" borderId="105" xfId="0" applyFont="1" applyBorder="1" applyProtection="1">
      <protection hidden="1"/>
    </xf>
    <xf numFmtId="0" fontId="41" fillId="0" borderId="0" xfId="0" applyFont="1" applyAlignment="1" applyProtection="1">
      <alignment vertical="center" wrapText="1"/>
      <protection hidden="1"/>
    </xf>
    <xf numFmtId="0" fontId="40" fillId="0" borderId="0" xfId="0" applyFont="1" applyAlignment="1">
      <alignment vertical="center" wrapText="1"/>
    </xf>
    <xf numFmtId="0" fontId="15" fillId="0" borderId="108" xfId="0" applyFont="1" applyBorder="1" applyAlignment="1" applyProtection="1">
      <alignment vertical="center" wrapText="1"/>
      <protection hidden="1"/>
    </xf>
    <xf numFmtId="0" fontId="11" fillId="0" borderId="53" xfId="0" applyFont="1" applyBorder="1" applyAlignment="1" applyProtection="1">
      <alignment horizontal="center" vertical="center" wrapText="1"/>
      <protection hidden="1"/>
    </xf>
    <xf numFmtId="0" fontId="19" fillId="0" borderId="109" xfId="0" applyFont="1" applyBorder="1" applyAlignment="1" applyProtection="1">
      <alignment horizontal="left" vertical="center" wrapText="1"/>
      <protection hidden="1"/>
    </xf>
    <xf numFmtId="3" fontId="23" fillId="0" borderId="12" xfId="0" applyNumberFormat="1" applyFont="1" applyBorder="1" applyAlignment="1" applyProtection="1">
      <alignment horizontal="center" vertical="center" shrinkToFit="1"/>
      <protection hidden="1"/>
    </xf>
    <xf numFmtId="3" fontId="23" fillId="0" borderId="48" xfId="0" applyNumberFormat="1" applyFont="1" applyBorder="1" applyAlignment="1" applyProtection="1">
      <alignment horizontal="center" vertical="center" shrinkToFit="1"/>
      <protection hidden="1"/>
    </xf>
    <xf numFmtId="3" fontId="23" fillId="0" borderId="11" xfId="0" applyNumberFormat="1" applyFont="1" applyBorder="1" applyAlignment="1" applyProtection="1">
      <alignment horizontal="center" vertical="center" shrinkToFit="1"/>
      <protection hidden="1"/>
    </xf>
    <xf numFmtId="0" fontId="26" fillId="0" borderId="110" xfId="0" applyFont="1" applyBorder="1" applyAlignment="1" applyProtection="1">
      <alignment horizontal="left" vertical="center" wrapText="1" indent="2"/>
      <protection hidden="1"/>
    </xf>
    <xf numFmtId="3" fontId="23" fillId="0" borderId="25" xfId="0" applyNumberFormat="1" applyFont="1" applyBorder="1" applyAlignment="1" applyProtection="1">
      <alignment horizontal="center" vertical="center" shrinkToFit="1"/>
      <protection hidden="1"/>
    </xf>
    <xf numFmtId="3" fontId="23" fillId="0" borderId="41" xfId="0" applyNumberFormat="1" applyFont="1" applyBorder="1" applyAlignment="1" applyProtection="1">
      <alignment horizontal="center" vertical="center" shrinkToFit="1"/>
      <protection hidden="1"/>
    </xf>
    <xf numFmtId="0" fontId="26" fillId="0" borderId="111" xfId="0" applyFont="1" applyBorder="1" applyAlignment="1" applyProtection="1">
      <alignment horizontal="left" vertical="center" wrapText="1" indent="2"/>
      <protection hidden="1"/>
    </xf>
    <xf numFmtId="0" fontId="15" fillId="0" borderId="2" xfId="0" applyFont="1" applyBorder="1" applyProtection="1">
      <protection hidden="1"/>
    </xf>
    <xf numFmtId="3" fontId="23" fillId="0" borderId="2" xfId="0" applyNumberFormat="1" applyFont="1" applyBorder="1" applyAlignment="1" applyProtection="1">
      <alignment horizontal="center" vertical="center" shrinkToFit="1"/>
      <protection hidden="1"/>
    </xf>
    <xf numFmtId="3" fontId="23" fillId="0" borderId="2" xfId="0" applyNumberFormat="1" applyFont="1" applyBorder="1" applyAlignment="1" applyProtection="1">
      <alignment horizontal="center" vertical="center" shrinkToFit="1"/>
      <protection locked="0"/>
    </xf>
    <xf numFmtId="3" fontId="23" fillId="0" borderId="0" xfId="0" applyNumberFormat="1" applyFont="1" applyAlignment="1" applyProtection="1">
      <alignment horizontal="center" vertical="center" shrinkToFit="1"/>
      <protection locked="0"/>
    </xf>
    <xf numFmtId="0" fontId="41" fillId="0" borderId="0" xfId="0" applyFont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>
      <alignment vertical="center" wrapText="1"/>
    </xf>
    <xf numFmtId="0" fontId="18" fillId="0" borderId="0" xfId="0" applyFont="1" applyAlignment="1" applyProtection="1">
      <alignment horizontal="left" vertical="center" indent="5"/>
      <protection hidden="1"/>
    </xf>
    <xf numFmtId="0" fontId="18" fillId="0" borderId="0" xfId="0" applyFont="1" applyAlignment="1" applyProtection="1">
      <alignment vertical="center" wrapText="1"/>
      <protection hidden="1"/>
    </xf>
    <xf numFmtId="0" fontId="43" fillId="0" borderId="2" xfId="0" applyFont="1" applyBorder="1" applyAlignment="1" applyProtection="1">
      <alignment horizontal="center" vertical="center" wrapText="1"/>
      <protection hidden="1"/>
    </xf>
    <xf numFmtId="0" fontId="43" fillId="0" borderId="15" xfId="0" applyFont="1" applyBorder="1" applyAlignment="1" applyProtection="1">
      <alignment horizontal="center" vertical="center" wrapText="1"/>
      <protection hidden="1"/>
    </xf>
    <xf numFmtId="0" fontId="21" fillId="0" borderId="4" xfId="0" applyFont="1" applyBorder="1" applyAlignment="1" applyProtection="1">
      <alignment horizontal="center" vertical="center" wrapText="1"/>
      <protection hidden="1"/>
    </xf>
    <xf numFmtId="0" fontId="21" fillId="0" borderId="52" xfId="0" applyFont="1" applyBorder="1" applyAlignment="1" applyProtection="1">
      <alignment horizontal="center" vertical="center" wrapText="1"/>
      <protection hidden="1"/>
    </xf>
    <xf numFmtId="0" fontId="21" fillId="0" borderId="15" xfId="0" applyFont="1" applyBorder="1" applyAlignment="1" applyProtection="1">
      <alignment horizontal="center" vertical="center" wrapText="1"/>
      <protection hidden="1"/>
    </xf>
    <xf numFmtId="0" fontId="21" fillId="0" borderId="81" xfId="0" applyFont="1" applyBorder="1" applyAlignment="1" applyProtection="1">
      <alignment horizontal="center" vertical="center" wrapText="1"/>
      <protection hidden="1"/>
    </xf>
    <xf numFmtId="0" fontId="21" fillId="0" borderId="82" xfId="0" applyFont="1" applyBorder="1" applyAlignment="1" applyProtection="1">
      <alignment horizontal="center" vertical="center" wrapText="1"/>
      <protection hidden="1"/>
    </xf>
    <xf numFmtId="0" fontId="26" fillId="0" borderId="11" xfId="0" applyFont="1" applyBorder="1" applyAlignment="1" applyProtection="1">
      <alignment horizontal="center" vertical="center" wrapText="1"/>
      <protection hidden="1"/>
    </xf>
    <xf numFmtId="3" fontId="21" fillId="0" borderId="12" xfId="0" applyNumberFormat="1" applyFont="1" applyBorder="1" applyAlignment="1" applyProtection="1">
      <alignment horizontal="center" vertical="center" shrinkToFit="1"/>
      <protection hidden="1"/>
    </xf>
    <xf numFmtId="3" fontId="21" fillId="0" borderId="48" xfId="0" applyNumberFormat="1" applyFont="1" applyBorder="1" applyAlignment="1" applyProtection="1">
      <alignment horizontal="center" vertical="center" shrinkToFit="1"/>
      <protection hidden="1"/>
    </xf>
    <xf numFmtId="3" fontId="21" fillId="0" borderId="11" xfId="0" applyNumberFormat="1" applyFont="1" applyBorder="1" applyAlignment="1" applyProtection="1">
      <alignment horizontal="center" vertical="center" shrinkToFit="1"/>
      <protection hidden="1"/>
    </xf>
    <xf numFmtId="3" fontId="21" fillId="0" borderId="83" xfId="0" applyNumberFormat="1" applyFont="1" applyBorder="1" applyAlignment="1" applyProtection="1">
      <alignment horizontal="center" vertical="center" shrinkToFit="1"/>
      <protection hidden="1"/>
    </xf>
    <xf numFmtId="3" fontId="21" fillId="0" borderId="84" xfId="0" applyNumberFormat="1" applyFont="1" applyBorder="1" applyAlignment="1" applyProtection="1">
      <alignment horizontal="center" vertical="center" shrinkToFit="1"/>
      <protection hidden="1"/>
    </xf>
    <xf numFmtId="0" fontId="46" fillId="0" borderId="0" xfId="0" applyFont="1" applyAlignment="1" applyProtection="1">
      <alignment horizontal="center" vertical="center" wrapText="1"/>
      <protection hidden="1"/>
    </xf>
    <xf numFmtId="3" fontId="23" fillId="0" borderId="64" xfId="0" applyNumberFormat="1" applyFont="1" applyBorder="1" applyAlignment="1" applyProtection="1">
      <alignment horizontal="center" vertical="center" shrinkToFit="1"/>
      <protection hidden="1"/>
    </xf>
    <xf numFmtId="0" fontId="46" fillId="0" borderId="39" xfId="0" applyFont="1" applyBorder="1" applyAlignment="1" applyProtection="1">
      <alignment horizontal="center" vertical="center" wrapText="1"/>
      <protection hidden="1"/>
    </xf>
    <xf numFmtId="3" fontId="23" fillId="0" borderId="86" xfId="0" applyNumberFormat="1" applyFont="1" applyBorder="1" applyAlignment="1" applyProtection="1">
      <alignment horizontal="center" vertical="center" shrinkToFit="1"/>
      <protection hidden="1"/>
    </xf>
    <xf numFmtId="3" fontId="23" fillId="0" borderId="39" xfId="0" applyNumberFormat="1" applyFont="1" applyBorder="1" applyAlignment="1" applyProtection="1">
      <alignment horizontal="center" vertical="center" shrinkToFit="1"/>
      <protection hidden="1"/>
    </xf>
    <xf numFmtId="0" fontId="46" fillId="0" borderId="13" xfId="0" applyFont="1" applyBorder="1" applyAlignment="1" applyProtection="1">
      <alignment horizontal="center" vertical="center" wrapText="1"/>
      <protection hidden="1"/>
    </xf>
    <xf numFmtId="3" fontId="23" fillId="0" borderId="14" xfId="0" applyNumberFormat="1" applyFont="1" applyBorder="1" applyAlignment="1" applyProtection="1">
      <alignment horizontal="center" vertical="center" shrinkToFit="1"/>
      <protection hidden="1"/>
    </xf>
    <xf numFmtId="3" fontId="23" fillId="0" borderId="88" xfId="0" applyNumberFormat="1" applyFont="1" applyBorder="1" applyAlignment="1" applyProtection="1">
      <alignment horizontal="center" vertical="center" shrinkToFit="1"/>
      <protection hidden="1"/>
    </xf>
    <xf numFmtId="3" fontId="23" fillId="0" borderId="13" xfId="0" applyNumberFormat="1" applyFont="1" applyBorder="1" applyAlignment="1" applyProtection="1">
      <alignment horizontal="center" vertical="center" shrinkToFit="1"/>
      <protection hidden="1"/>
    </xf>
    <xf numFmtId="0" fontId="46" fillId="0" borderId="9" xfId="0" applyFont="1" applyBorder="1" applyAlignment="1" applyProtection="1">
      <alignment horizontal="center" vertical="center" wrapText="1"/>
      <protection hidden="1"/>
    </xf>
    <xf numFmtId="3" fontId="23" fillId="0" borderId="10" xfId="0" applyNumberFormat="1" applyFont="1" applyBorder="1" applyAlignment="1" applyProtection="1">
      <alignment horizontal="center" vertical="center" shrinkToFit="1"/>
      <protection hidden="1"/>
    </xf>
    <xf numFmtId="3" fontId="23" fillId="0" borderId="90" xfId="0" applyNumberFormat="1" applyFont="1" applyBorder="1" applyAlignment="1" applyProtection="1">
      <alignment horizontal="center" vertical="center" shrinkToFit="1"/>
      <protection hidden="1"/>
    </xf>
    <xf numFmtId="3" fontId="23" fillId="0" borderId="9" xfId="0" applyNumberFormat="1" applyFont="1" applyBorder="1" applyAlignment="1" applyProtection="1">
      <alignment horizontal="center" vertical="center" shrinkToFit="1"/>
      <protection hidden="1"/>
    </xf>
    <xf numFmtId="0" fontId="46" fillId="0" borderId="15" xfId="0" applyFont="1" applyBorder="1" applyAlignment="1" applyProtection="1">
      <alignment horizontal="center" vertical="center" wrapText="1"/>
      <protection hidden="1"/>
    </xf>
    <xf numFmtId="3" fontId="23" fillId="0" borderId="4" xfId="0" applyNumberFormat="1" applyFont="1" applyBorder="1" applyAlignment="1" applyProtection="1">
      <alignment horizontal="center" vertical="center" shrinkToFit="1"/>
      <protection hidden="1"/>
    </xf>
    <xf numFmtId="3" fontId="23" fillId="0" borderId="81" xfId="0" applyNumberFormat="1" applyFont="1" applyBorder="1" applyAlignment="1" applyProtection="1">
      <alignment horizontal="center" vertical="center" shrinkToFit="1"/>
      <protection hidden="1"/>
    </xf>
    <xf numFmtId="3" fontId="23" fillId="0" borderId="15" xfId="0" applyNumberFormat="1" applyFont="1" applyBorder="1" applyAlignment="1" applyProtection="1">
      <alignment horizontal="center" vertical="center" shrinkToFi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4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5" fillId="0" borderId="1" xfId="0" applyFont="1" applyBorder="1" applyAlignment="1" applyProtection="1">
      <alignment horizontal="center" vertical="center" wrapText="1"/>
      <protection hidden="1"/>
    </xf>
    <xf numFmtId="0" fontId="45" fillId="0" borderId="106" xfId="0" applyFont="1" applyBorder="1" applyAlignment="1" applyProtection="1">
      <alignment horizontal="center" vertical="center" wrapText="1"/>
      <protection hidden="1"/>
    </xf>
    <xf numFmtId="0" fontId="11" fillId="0" borderId="107" xfId="0" applyFont="1" applyBorder="1" applyAlignment="1" applyProtection="1">
      <alignment horizontal="center" vertical="center" wrapText="1"/>
      <protection hidden="1"/>
    </xf>
    <xf numFmtId="0" fontId="21" fillId="0" borderId="40" xfId="0" applyFont="1" applyBorder="1" applyAlignment="1" applyProtection="1">
      <alignment horizontal="center" vertical="center" shrinkToFit="1"/>
      <protection hidden="1"/>
    </xf>
    <xf numFmtId="0" fontId="23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43" fillId="0" borderId="0" xfId="0" applyFont="1" applyAlignment="1" applyProtection="1">
      <alignment horizontal="center" vertical="center"/>
      <protection hidden="1"/>
    </xf>
    <xf numFmtId="0" fontId="23" fillId="0" borderId="39" xfId="0" applyFont="1" applyBorder="1" applyAlignment="1" applyProtection="1">
      <alignment horizontal="center" vertical="center" wrapText="1"/>
      <protection hidden="1"/>
    </xf>
    <xf numFmtId="0" fontId="43" fillId="0" borderId="42" xfId="0" applyFont="1" applyBorder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vertical="center" wrapText="1"/>
      <protection hidden="1"/>
    </xf>
    <xf numFmtId="0" fontId="9" fillId="0" borderId="0" xfId="0" quotePrefix="1" applyFont="1" applyAlignment="1" applyProtection="1">
      <alignment horizontal="center" vertical="center"/>
      <protection hidden="1"/>
    </xf>
    <xf numFmtId="0" fontId="23" fillId="0" borderId="44" xfId="0" applyFont="1" applyBorder="1" applyAlignment="1" applyProtection="1">
      <alignment horizontal="center" vertical="center" wrapText="1"/>
      <protection hidden="1"/>
    </xf>
    <xf numFmtId="0" fontId="21" fillId="0" borderId="44" xfId="0" applyFont="1" applyBorder="1" applyAlignment="1" applyProtection="1">
      <alignment horizontal="center" vertical="center" wrapText="1"/>
      <protection hidden="1"/>
    </xf>
    <xf numFmtId="0" fontId="43" fillId="0" borderId="45" xfId="0" applyFont="1" applyBorder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3" fontId="24" fillId="0" borderId="0" xfId="0" applyNumberFormat="1" applyFont="1" applyAlignment="1" applyProtection="1">
      <alignment horizontal="center" vertical="center" wrapText="1"/>
      <protection hidden="1"/>
    </xf>
    <xf numFmtId="0" fontId="18" fillId="0" borderId="15" xfId="0" applyFont="1" applyBorder="1" applyAlignment="1" applyProtection="1">
      <alignment vertical="center"/>
      <protection hidden="1"/>
    </xf>
    <xf numFmtId="0" fontId="11" fillId="0" borderId="95" xfId="0" applyFont="1" applyBorder="1" applyAlignment="1" applyProtection="1">
      <alignment horizontal="center" vertical="center" wrapText="1"/>
      <protection hidden="1"/>
    </xf>
    <xf numFmtId="0" fontId="11" fillId="0" borderId="96" xfId="0" applyFont="1" applyBorder="1" applyAlignment="1" applyProtection="1">
      <alignment horizontal="center" vertical="center" wrapText="1"/>
      <protection hidden="1"/>
    </xf>
    <xf numFmtId="0" fontId="11" fillId="0" borderId="98" xfId="0" applyFont="1" applyBorder="1" applyAlignment="1" applyProtection="1">
      <alignment horizontal="center" vertical="center" wrapText="1"/>
      <protection hidden="1"/>
    </xf>
    <xf numFmtId="0" fontId="11" fillId="0" borderId="100" xfId="0" applyFont="1" applyBorder="1" applyAlignment="1" applyProtection="1">
      <alignment horizontal="center" vertical="center" wrapText="1"/>
      <protection hidden="1"/>
    </xf>
    <xf numFmtId="0" fontId="11" fillId="0" borderId="97" xfId="0" applyFont="1" applyBorder="1" applyAlignment="1" applyProtection="1">
      <alignment horizontal="center" vertical="center" wrapText="1"/>
      <protection hidden="1"/>
    </xf>
    <xf numFmtId="3" fontId="9" fillId="0" borderId="12" xfId="0" applyNumberFormat="1" applyFont="1" applyBorder="1" applyAlignment="1" applyProtection="1">
      <alignment horizontal="center" vertical="center" shrinkToFit="1"/>
      <protection hidden="1"/>
    </xf>
    <xf numFmtId="3" fontId="9" fillId="0" borderId="48" xfId="0" applyNumberFormat="1" applyFont="1" applyBorder="1" applyAlignment="1" applyProtection="1">
      <alignment horizontal="center" vertical="center" shrinkToFit="1"/>
      <protection hidden="1"/>
    </xf>
    <xf numFmtId="3" fontId="9" fillId="0" borderId="84" xfId="0" applyNumberFormat="1" applyFont="1" applyBorder="1" applyAlignment="1" applyProtection="1">
      <alignment horizontal="center" vertical="center" shrinkToFit="1"/>
      <protection hidden="1"/>
    </xf>
    <xf numFmtId="3" fontId="9" fillId="0" borderId="11" xfId="0" applyNumberFormat="1" applyFont="1" applyBorder="1" applyAlignment="1" applyProtection="1">
      <alignment horizontal="center" vertical="center" shrinkToFit="1"/>
      <protection hidden="1"/>
    </xf>
    <xf numFmtId="3" fontId="9" fillId="0" borderId="66" xfId="0" applyNumberFormat="1" applyFont="1" applyBorder="1" applyAlignment="1" applyProtection="1">
      <alignment horizontal="center" vertical="center" shrinkToFit="1"/>
      <protection hidden="1"/>
    </xf>
    <xf numFmtId="3" fontId="23" fillId="0" borderId="93" xfId="0" applyNumberFormat="1" applyFont="1" applyBorder="1" applyAlignment="1" applyProtection="1">
      <alignment horizontal="center" vertical="center" shrinkToFit="1"/>
      <protection hidden="1"/>
    </xf>
    <xf numFmtId="3" fontId="23" fillId="0" borderId="44" xfId="0" applyNumberFormat="1" applyFont="1" applyBorder="1" applyAlignment="1" applyProtection="1">
      <alignment horizontal="center" vertical="center" shrinkToFit="1"/>
      <protection hidden="1"/>
    </xf>
    <xf numFmtId="0" fontId="51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vertical="center" wrapText="1"/>
      <protection hidden="1"/>
    </xf>
    <xf numFmtId="0" fontId="21" fillId="0" borderId="70" xfId="0" applyFont="1" applyBorder="1" applyAlignment="1" applyProtection="1">
      <alignment horizontal="center" vertical="center" wrapText="1"/>
      <protection hidden="1"/>
    </xf>
    <xf numFmtId="0" fontId="21" fillId="0" borderId="71" xfId="0" applyFont="1" applyBorder="1" applyAlignment="1" applyProtection="1">
      <alignment horizontal="center" vertical="center" wrapText="1"/>
      <protection hidden="1"/>
    </xf>
    <xf numFmtId="0" fontId="21" fillId="0" borderId="76" xfId="0" applyFont="1" applyBorder="1" applyAlignment="1" applyProtection="1">
      <alignment horizontal="center" vertical="center" wrapText="1"/>
      <protection hidden="1"/>
    </xf>
    <xf numFmtId="3" fontId="11" fillId="0" borderId="25" xfId="0" applyNumberFormat="1" applyFont="1" applyBorder="1" applyAlignment="1" applyProtection="1">
      <alignment horizontal="center" vertical="center" wrapText="1"/>
      <protection hidden="1"/>
    </xf>
    <xf numFmtId="3" fontId="11" fillId="0" borderId="72" xfId="0" applyNumberFormat="1" applyFont="1" applyBorder="1" applyAlignment="1" applyProtection="1">
      <alignment horizontal="center" vertical="center" wrapText="1"/>
      <protection hidden="1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23" fillId="0" borderId="73" xfId="0" applyNumberFormat="1" applyFont="1" applyBorder="1" applyAlignment="1" applyProtection="1">
      <alignment horizontal="center" vertical="center" shrinkToFit="1"/>
      <protection hidden="1"/>
    </xf>
    <xf numFmtId="0" fontId="24" fillId="0" borderId="0" xfId="0" applyFont="1" applyAlignment="1" applyProtection="1">
      <alignment vertical="center"/>
      <protection hidden="1"/>
    </xf>
    <xf numFmtId="0" fontId="27" fillId="4" borderId="0" xfId="0" applyFont="1" applyFill="1" applyAlignment="1">
      <alignment horizontal="left" wrapText="1"/>
    </xf>
    <xf numFmtId="0" fontId="27" fillId="4" borderId="0" xfId="0" applyFont="1" applyFill="1" applyAlignment="1">
      <alignment horizontal="left"/>
    </xf>
    <xf numFmtId="0" fontId="8" fillId="0" borderId="0" xfId="0" applyFont="1"/>
    <xf numFmtId="0" fontId="53" fillId="0" borderId="0" xfId="0" applyFont="1"/>
    <xf numFmtId="0" fontId="7" fillId="0" borderId="0" xfId="0" applyFont="1" applyAlignment="1">
      <alignment horizontal="left"/>
    </xf>
    <xf numFmtId="3" fontId="23" fillId="7" borderId="68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74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75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32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49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85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37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87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94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99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102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103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38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104" xfId="0" applyNumberFormat="1" applyFont="1" applyFill="1" applyBorder="1" applyAlignment="1" applyProtection="1">
      <alignment horizontal="center" vertical="center" shrinkToFit="1"/>
      <protection locked="0"/>
    </xf>
    <xf numFmtId="0" fontId="23" fillId="7" borderId="0" xfId="0" applyFont="1" applyFill="1" applyAlignment="1" applyProtection="1">
      <alignment horizontal="left" vertical="center" shrinkToFit="1"/>
      <protection locked="0"/>
    </xf>
    <xf numFmtId="0" fontId="23" fillId="7" borderId="39" xfId="0" applyFont="1" applyFill="1" applyBorder="1" applyAlignment="1" applyProtection="1">
      <alignment horizontal="left" vertical="center" shrinkToFit="1"/>
      <protection locked="0"/>
    </xf>
    <xf numFmtId="0" fontId="23" fillId="7" borderId="44" xfId="0" applyFont="1" applyFill="1" applyBorder="1" applyAlignment="1" applyProtection="1">
      <alignment horizontal="left" vertical="center" shrinkToFit="1"/>
      <protection locked="0"/>
    </xf>
    <xf numFmtId="0" fontId="23" fillId="7" borderId="7" xfId="0" applyFont="1" applyFill="1" applyBorder="1" applyAlignment="1" applyProtection="1">
      <alignment horizontal="center" vertical="center" shrinkToFit="1"/>
      <protection locked="0"/>
    </xf>
    <xf numFmtId="0" fontId="23" fillId="7" borderId="43" xfId="0" applyFont="1" applyFill="1" applyBorder="1" applyAlignment="1" applyProtection="1">
      <alignment horizontal="center" vertical="center" shrinkToFit="1"/>
      <protection locked="0"/>
    </xf>
    <xf numFmtId="3" fontId="23" fillId="7" borderId="43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46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0" xfId="0" applyNumberFormat="1" applyFont="1" applyFill="1" applyAlignment="1" applyProtection="1">
      <alignment horizontal="center" vertical="center" shrinkToFit="1"/>
      <protection locked="0"/>
    </xf>
    <xf numFmtId="3" fontId="23" fillId="7" borderId="39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50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13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51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9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52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15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89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91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82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56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26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62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57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59" xfId="0" applyNumberFormat="1" applyFont="1" applyFill="1" applyBorder="1" applyAlignment="1" applyProtection="1">
      <alignment horizontal="center" vertical="center" shrinkToFit="1"/>
      <protection locked="0"/>
    </xf>
    <xf numFmtId="3" fontId="23" fillId="7" borderId="60" xfId="0" applyNumberFormat="1" applyFont="1" applyFill="1" applyBorder="1" applyAlignment="1" applyProtection="1">
      <alignment horizontal="center" vertical="center" shrinkToFit="1"/>
      <protection locked="0"/>
    </xf>
    <xf numFmtId="0" fontId="35" fillId="7" borderId="56" xfId="0" applyFont="1" applyFill="1" applyBorder="1" applyAlignment="1" applyProtection="1">
      <alignment horizontal="center" vertical="center"/>
      <protection locked="0"/>
    </xf>
    <xf numFmtId="0" fontId="35" fillId="7" borderId="26" xfId="0" applyFont="1" applyFill="1" applyBorder="1" applyAlignment="1" applyProtection="1">
      <alignment horizontal="center" vertical="center"/>
      <protection locked="0"/>
    </xf>
    <xf numFmtId="0" fontId="23" fillId="7" borderId="56" xfId="0" applyFont="1" applyFill="1" applyBorder="1" applyAlignment="1" applyProtection="1">
      <alignment horizontal="center" wrapText="1"/>
      <protection locked="0"/>
    </xf>
    <xf numFmtId="0" fontId="23" fillId="7" borderId="26" xfId="0" applyFont="1" applyFill="1" applyBorder="1" applyAlignment="1" applyProtection="1">
      <alignment horizontal="center" wrapText="1"/>
      <protection locked="0"/>
    </xf>
    <xf numFmtId="0" fontId="23" fillId="7" borderId="59" xfId="0" applyFont="1" applyFill="1" applyBorder="1" applyAlignment="1" applyProtection="1">
      <alignment horizontal="center" wrapText="1"/>
      <protection locked="0"/>
    </xf>
    <xf numFmtId="0" fontId="23" fillId="7" borderId="60" xfId="0" applyFont="1" applyFill="1" applyBorder="1" applyAlignment="1" applyProtection="1">
      <alignment horizontal="center" wrapText="1"/>
      <protection locked="0"/>
    </xf>
    <xf numFmtId="3" fontId="23" fillId="7" borderId="63" xfId="0" applyNumberFormat="1" applyFont="1" applyFill="1" applyBorder="1" applyAlignment="1" applyProtection="1">
      <alignment horizontal="center" vertical="center" shrinkToFit="1"/>
      <protection locked="0"/>
    </xf>
    <xf numFmtId="0" fontId="35" fillId="7" borderId="63" xfId="0" applyFont="1" applyFill="1" applyBorder="1" applyAlignment="1" applyProtection="1">
      <alignment horizontal="center" vertical="center"/>
      <protection locked="0"/>
    </xf>
    <xf numFmtId="0" fontId="35" fillId="7" borderId="32" xfId="0" applyFont="1" applyFill="1" applyBorder="1" applyAlignment="1" applyProtection="1">
      <alignment horizontal="center" vertical="center"/>
      <protection locked="0"/>
    </xf>
    <xf numFmtId="0" fontId="54" fillId="0" borderId="0" xfId="0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horizontal="right" vertical="center" indent="1"/>
      <protection hidden="1"/>
    </xf>
    <xf numFmtId="0" fontId="55" fillId="0" borderId="0" xfId="0" applyFont="1" applyAlignment="1" applyProtection="1">
      <alignment horizontal="center" vertical="center" wrapText="1" shrinkToFit="1"/>
      <protection hidden="1"/>
    </xf>
    <xf numFmtId="0" fontId="44" fillId="0" borderId="0" xfId="0" applyFont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right" vertical="center" indent="1"/>
      <protection hidden="1"/>
    </xf>
    <xf numFmtId="0" fontId="24" fillId="7" borderId="37" xfId="0" applyFont="1" applyFill="1" applyBorder="1" applyAlignment="1" applyProtection="1">
      <alignment horizontal="left" vertical="center" shrinkToFit="1"/>
      <protection locked="0"/>
    </xf>
    <xf numFmtId="164" fontId="24" fillId="7" borderId="37" xfId="0" applyNumberFormat="1" applyFont="1" applyFill="1" applyBorder="1" applyAlignment="1" applyProtection="1">
      <alignment horizontal="left" vertical="center" shrinkToFit="1"/>
      <protection locked="0" hidden="1"/>
    </xf>
    <xf numFmtId="0" fontId="19" fillId="0" borderId="2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Alignment="1" applyProtection="1">
      <alignment horizontal="left" vertical="center" indent="1"/>
      <protection hidden="1"/>
    </xf>
    <xf numFmtId="0" fontId="8" fillId="0" borderId="0" xfId="0" applyFont="1" applyAlignment="1" applyProtection="1">
      <alignment horizontal="center"/>
      <protection hidden="1"/>
    </xf>
    <xf numFmtId="0" fontId="40" fillId="0" borderId="15" xfId="0" applyFont="1" applyBorder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19" fillId="0" borderId="1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7" fillId="0" borderId="123" xfId="0" applyFont="1" applyBorder="1" applyAlignment="1" applyProtection="1">
      <alignment horizontal="left" vertical="center" wrapText="1" indent="2"/>
      <protection hidden="1"/>
    </xf>
    <xf numFmtId="3" fontId="23" fillId="0" borderId="32" xfId="0" applyNumberFormat="1" applyFont="1" applyBorder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8" fillId="0" borderId="28" xfId="0" applyFont="1" applyBorder="1" applyAlignment="1" applyProtection="1">
      <alignment horizontal="center" vertical="center" wrapText="1"/>
      <protection hidden="1"/>
    </xf>
    <xf numFmtId="0" fontId="26" fillId="0" borderId="2" xfId="0" applyFont="1" applyBorder="1" applyAlignment="1" applyProtection="1">
      <alignment horizontal="center" vertical="center"/>
      <protection hidden="1"/>
    </xf>
    <xf numFmtId="0" fontId="19" fillId="0" borderId="15" xfId="0" applyFont="1" applyBorder="1" applyAlignment="1" applyProtection="1">
      <alignment vertical="center"/>
      <protection hidden="1"/>
    </xf>
    <xf numFmtId="0" fontId="27" fillId="4" borderId="124" xfId="0" applyFont="1" applyFill="1" applyBorder="1" applyAlignment="1">
      <alignment vertical="center"/>
    </xf>
    <xf numFmtId="0" fontId="29" fillId="5" borderId="124" xfId="0" applyFont="1" applyFill="1" applyBorder="1" applyAlignment="1">
      <alignment wrapText="1"/>
    </xf>
    <xf numFmtId="0" fontId="24" fillId="0" borderId="37" xfId="0" applyFont="1" applyBorder="1" applyAlignment="1" applyProtection="1">
      <alignment horizontal="left" vertical="center" shrinkToFit="1"/>
      <protection hidden="1"/>
    </xf>
    <xf numFmtId="0" fontId="44" fillId="0" borderId="0" xfId="0" applyFont="1" applyAlignment="1" applyProtection="1">
      <alignment horizontal="left" shrinkToFit="1"/>
      <protection hidden="1"/>
    </xf>
    <xf numFmtId="49" fontId="34" fillId="9" borderId="37" xfId="0" applyNumberFormat="1" applyFont="1" applyFill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left" vertical="center" indent="2"/>
      <protection hidden="1"/>
    </xf>
    <xf numFmtId="0" fontId="7" fillId="0" borderId="60" xfId="0" applyFont="1" applyBorder="1" applyAlignment="1" applyProtection="1">
      <alignment horizontal="left" vertical="center" indent="2"/>
      <protection hidden="1"/>
    </xf>
    <xf numFmtId="0" fontId="7" fillId="0" borderId="32" xfId="0" applyFont="1" applyBorder="1" applyAlignment="1" applyProtection="1">
      <alignment horizontal="left" vertical="center" indent="2"/>
      <protection hidden="1"/>
    </xf>
    <xf numFmtId="0" fontId="7" fillId="0" borderId="57" xfId="0" applyFont="1" applyBorder="1" applyAlignment="1" applyProtection="1">
      <alignment horizontal="left" vertical="center" indent="2"/>
      <protection hidden="1"/>
    </xf>
    <xf numFmtId="0" fontId="11" fillId="0" borderId="0" xfId="0" applyFont="1" applyAlignment="1" applyProtection="1">
      <alignment horizontal="left" vertical="center" indent="2"/>
      <protection hidden="1"/>
    </xf>
    <xf numFmtId="0" fontId="11" fillId="0" borderId="39" xfId="0" applyFont="1" applyBorder="1" applyAlignment="1" applyProtection="1">
      <alignment horizontal="left" vertical="center" indent="2"/>
      <protection hidden="1"/>
    </xf>
    <xf numFmtId="0" fontId="11" fillId="0" borderId="13" xfId="0" applyFont="1" applyBorder="1" applyAlignment="1" applyProtection="1">
      <alignment horizontal="left" vertical="center" indent="2"/>
      <protection hidden="1"/>
    </xf>
    <xf numFmtId="0" fontId="11" fillId="0" borderId="9" xfId="0" applyFont="1" applyBorder="1" applyAlignment="1" applyProtection="1">
      <alignment horizontal="left" vertical="center" indent="2"/>
      <protection hidden="1"/>
    </xf>
    <xf numFmtId="0" fontId="11" fillId="0" borderId="15" xfId="0" applyFont="1" applyBorder="1" applyAlignment="1" applyProtection="1">
      <alignment horizontal="left" vertical="center" indent="2"/>
      <protection hidden="1"/>
    </xf>
    <xf numFmtId="0" fontId="11" fillId="0" borderId="92" xfId="0" applyFont="1" applyBorder="1" applyAlignment="1" applyProtection="1">
      <alignment horizontal="left" vertical="center" indent="2"/>
      <protection hidden="1"/>
    </xf>
    <xf numFmtId="0" fontId="11" fillId="0" borderId="44" xfId="0" applyFont="1" applyBorder="1" applyAlignment="1" applyProtection="1">
      <alignment horizontal="left" vertical="center" indent="2"/>
      <protection hidden="1"/>
    </xf>
    <xf numFmtId="0" fontId="55" fillId="8" borderId="121" xfId="0" applyFont="1" applyFill="1" applyBorder="1" applyAlignment="1" applyProtection="1">
      <alignment horizontal="center" vertical="center" wrapText="1" shrinkToFit="1"/>
      <protection hidden="1"/>
    </xf>
    <xf numFmtId="0" fontId="55" fillId="8" borderId="122" xfId="0" applyFont="1" applyFill="1" applyBorder="1" applyAlignment="1" applyProtection="1">
      <alignment horizontal="center" vertical="center" wrapText="1" shrinkToFit="1"/>
      <protection hidden="1"/>
    </xf>
    <xf numFmtId="0" fontId="30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 vertical="center" wrapText="1"/>
      <protection hidden="1"/>
    </xf>
    <xf numFmtId="0" fontId="39" fillId="0" borderId="101" xfId="0" applyFont="1" applyBorder="1" applyAlignment="1" applyProtection="1">
      <alignment horizontal="left" vertical="center" wrapText="1" indent="1"/>
      <protection hidden="1"/>
    </xf>
    <xf numFmtId="0" fontId="39" fillId="0" borderId="49" xfId="0" applyFont="1" applyBorder="1" applyAlignment="1" applyProtection="1">
      <alignment horizontal="left" vertical="center" wrapText="1" indent="1"/>
      <protection hidden="1"/>
    </xf>
    <xf numFmtId="0" fontId="39" fillId="0" borderId="119" xfId="0" applyFont="1" applyBorder="1" applyAlignment="1" applyProtection="1">
      <alignment horizontal="left" vertical="center" wrapText="1" indent="1"/>
      <protection hidden="1"/>
    </xf>
    <xf numFmtId="0" fontId="56" fillId="0" borderId="18" xfId="0" applyFont="1" applyBorder="1" applyAlignment="1" applyProtection="1">
      <alignment horizontal="left" vertical="center" wrapText="1"/>
      <protection hidden="1"/>
    </xf>
    <xf numFmtId="0" fontId="56" fillId="0" borderId="0" xfId="0" applyFont="1" applyAlignment="1" applyProtection="1">
      <alignment horizontal="left" vertical="center" wrapText="1"/>
      <protection hidden="1"/>
    </xf>
    <xf numFmtId="0" fontId="9" fillId="7" borderId="17" xfId="0" applyFont="1" applyFill="1" applyBorder="1" applyAlignment="1" applyProtection="1">
      <alignment horizontal="left" vertical="top" wrapText="1"/>
      <protection locked="0"/>
    </xf>
    <xf numFmtId="0" fontId="9" fillId="3" borderId="18" xfId="0" applyFont="1" applyFill="1" applyBorder="1" applyAlignment="1" applyProtection="1">
      <alignment horizontal="left" vertical="top" wrapText="1"/>
      <protection locked="0"/>
    </xf>
    <xf numFmtId="0" fontId="9" fillId="3" borderId="19" xfId="0" applyFont="1" applyFill="1" applyBorder="1" applyAlignment="1" applyProtection="1">
      <alignment horizontal="left" vertical="top" wrapText="1"/>
      <protection locked="0"/>
    </xf>
    <xf numFmtId="0" fontId="9" fillId="3" borderId="20" xfId="0" applyFont="1" applyFill="1" applyBorder="1" applyAlignment="1" applyProtection="1">
      <alignment horizontal="left" vertical="top" wrapText="1"/>
      <protection locked="0"/>
    </xf>
    <xf numFmtId="0" fontId="9" fillId="3" borderId="0" xfId="0" applyFont="1" applyFill="1" applyAlignment="1" applyProtection="1">
      <alignment horizontal="left" vertical="top" wrapText="1"/>
      <protection locked="0"/>
    </xf>
    <xf numFmtId="0" fontId="9" fillId="3" borderId="21" xfId="0" applyFont="1" applyFill="1" applyBorder="1" applyAlignment="1" applyProtection="1">
      <alignment horizontal="left" vertical="top" wrapText="1"/>
      <protection locked="0"/>
    </xf>
    <xf numFmtId="0" fontId="9" fillId="3" borderId="22" xfId="0" applyFont="1" applyFill="1" applyBorder="1" applyAlignment="1" applyProtection="1">
      <alignment horizontal="left" vertical="top" wrapText="1"/>
      <protection locked="0"/>
    </xf>
    <xf numFmtId="0" fontId="9" fillId="3" borderId="23" xfId="0" applyFont="1" applyFill="1" applyBorder="1" applyAlignment="1" applyProtection="1">
      <alignment horizontal="left" vertical="top" wrapText="1"/>
      <protection locked="0"/>
    </xf>
    <xf numFmtId="0" fontId="9" fillId="3" borderId="24" xfId="0" applyFont="1" applyFill="1" applyBorder="1" applyAlignment="1" applyProtection="1">
      <alignment horizontal="left" vertical="top" wrapText="1"/>
      <protection locked="0"/>
    </xf>
    <xf numFmtId="0" fontId="18" fillId="0" borderId="15" xfId="0" applyFont="1" applyBorder="1" applyAlignment="1" applyProtection="1">
      <alignment horizontal="left" vertical="center" wrapText="1"/>
      <protection hidden="1"/>
    </xf>
    <xf numFmtId="0" fontId="15" fillId="0" borderId="2" xfId="0" applyFont="1" applyBorder="1" applyAlignment="1" applyProtection="1">
      <alignment horizontal="left" vertical="center" wrapText="1"/>
      <protection hidden="1"/>
    </xf>
    <xf numFmtId="0" fontId="15" fillId="0" borderId="15" xfId="0" applyFont="1" applyBorder="1" applyAlignment="1" applyProtection="1">
      <alignment horizontal="left" vertical="center" wrapText="1"/>
      <protection hidden="1"/>
    </xf>
    <xf numFmtId="0" fontId="15" fillId="0" borderId="69" xfId="0" applyFont="1" applyBorder="1" applyAlignment="1" applyProtection="1">
      <alignment horizontal="center" vertical="center"/>
      <protection hidden="1"/>
    </xf>
    <xf numFmtId="0" fontId="15" fillId="0" borderId="5" xfId="0" applyFont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vertical="center" wrapText="1" indent="1"/>
      <protection hidden="1"/>
    </xf>
    <xf numFmtId="0" fontId="11" fillId="0" borderId="69" xfId="0" applyFont="1" applyBorder="1" applyAlignment="1" applyProtection="1">
      <alignment horizontal="center" vertical="center" wrapText="1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80" xfId="0" applyFont="1" applyBorder="1" applyAlignment="1" applyProtection="1">
      <alignment horizontal="center" vertical="center"/>
      <protection hidden="1"/>
    </xf>
    <xf numFmtId="0" fontId="11" fillId="0" borderId="79" xfId="0" applyFont="1" applyBorder="1" applyAlignment="1" applyProtection="1">
      <alignment horizontal="center" vertical="center" wrapText="1"/>
      <protection hidden="1"/>
    </xf>
    <xf numFmtId="0" fontId="11" fillId="0" borderId="5" xfId="0" applyFont="1" applyBorder="1" applyAlignment="1" applyProtection="1">
      <alignment horizontal="center" vertical="center" wrapText="1"/>
      <protection hidden="1"/>
    </xf>
    <xf numFmtId="0" fontId="52" fillId="0" borderId="0" xfId="0" applyFont="1" applyAlignment="1" applyProtection="1">
      <alignment horizontal="left" vertical="center" wrapText="1" indent="1"/>
      <protection hidden="1"/>
    </xf>
    <xf numFmtId="0" fontId="23" fillId="0" borderId="0" xfId="0" applyFont="1" applyAlignment="1" applyProtection="1">
      <alignment horizontal="left" vertical="center" wrapText="1"/>
      <protection hidden="1"/>
    </xf>
    <xf numFmtId="0" fontId="19" fillId="0" borderId="5" xfId="0" applyFont="1" applyBorder="1" applyAlignment="1" applyProtection="1">
      <alignment horizontal="right" vertical="center" wrapText="1"/>
      <protection hidden="1"/>
    </xf>
    <xf numFmtId="0" fontId="19" fillId="0" borderId="16" xfId="0" applyFont="1" applyBorder="1" applyAlignment="1" applyProtection="1">
      <alignment horizontal="right" vertical="center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47" fillId="0" borderId="0" xfId="0" applyFont="1" applyAlignment="1" applyProtection="1">
      <alignment horizontal="center" vertical="center" wrapText="1"/>
      <protection hidden="1"/>
    </xf>
    <xf numFmtId="0" fontId="15" fillId="0" borderId="69" xfId="0" applyFont="1" applyBorder="1" applyAlignment="1" applyProtection="1">
      <alignment horizontal="center" vertical="center" wrapText="1"/>
      <protection hidden="1"/>
    </xf>
    <xf numFmtId="0" fontId="15" fillId="0" borderId="5" xfId="0" applyFont="1" applyBorder="1" applyAlignment="1" applyProtection="1">
      <alignment horizontal="center" vertical="center" wrapText="1"/>
      <protection hidden="1"/>
    </xf>
    <xf numFmtId="0" fontId="15" fillId="0" borderId="79" xfId="0" applyFont="1" applyBorder="1" applyAlignment="1" applyProtection="1">
      <alignment horizontal="center" vertical="center" wrapText="1"/>
      <protection hidden="1"/>
    </xf>
    <xf numFmtId="0" fontId="15" fillId="0" borderId="80" xfId="0" applyFont="1" applyBorder="1" applyAlignment="1" applyProtection="1">
      <alignment horizontal="center" vertical="center" wrapText="1"/>
      <protection hidden="1"/>
    </xf>
    <xf numFmtId="0" fontId="9" fillId="7" borderId="18" xfId="0" applyFont="1" applyFill="1" applyBorder="1" applyAlignment="1" applyProtection="1">
      <alignment horizontal="left" vertical="top" wrapText="1"/>
      <protection locked="0"/>
    </xf>
    <xf numFmtId="0" fontId="9" fillId="7" borderId="19" xfId="0" applyFont="1" applyFill="1" applyBorder="1" applyAlignment="1" applyProtection="1">
      <alignment horizontal="left" vertical="top" wrapText="1"/>
      <protection locked="0"/>
    </xf>
    <xf numFmtId="0" fontId="9" fillId="7" borderId="20" xfId="0" applyFont="1" applyFill="1" applyBorder="1" applyAlignment="1" applyProtection="1">
      <alignment horizontal="left" vertical="top" wrapText="1"/>
      <protection locked="0"/>
    </xf>
    <xf numFmtId="0" fontId="9" fillId="7" borderId="0" xfId="0" applyFont="1" applyFill="1" applyAlignment="1" applyProtection="1">
      <alignment horizontal="left" vertical="top" wrapText="1"/>
      <protection locked="0"/>
    </xf>
    <xf numFmtId="0" fontId="9" fillId="7" borderId="21" xfId="0" applyFont="1" applyFill="1" applyBorder="1" applyAlignment="1" applyProtection="1">
      <alignment horizontal="left" vertical="top" wrapText="1"/>
      <protection locked="0"/>
    </xf>
    <xf numFmtId="0" fontId="9" fillId="7" borderId="22" xfId="0" applyFont="1" applyFill="1" applyBorder="1" applyAlignment="1" applyProtection="1">
      <alignment horizontal="left" vertical="top" wrapText="1"/>
      <protection locked="0"/>
    </xf>
    <xf numFmtId="0" fontId="9" fillId="7" borderId="23" xfId="0" applyFont="1" applyFill="1" applyBorder="1" applyAlignment="1" applyProtection="1">
      <alignment horizontal="left" vertical="top" wrapText="1"/>
      <protection locked="0"/>
    </xf>
    <xf numFmtId="0" fontId="9" fillId="7" borderId="24" xfId="0" applyFont="1" applyFill="1" applyBorder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42" fillId="0" borderId="0" xfId="0" applyFont="1" applyAlignment="1" applyProtection="1">
      <alignment horizontal="left" vertical="top" wrapText="1"/>
      <protection hidden="1"/>
    </xf>
    <xf numFmtId="0" fontId="7" fillId="7" borderId="17" xfId="0" applyFont="1" applyFill="1" applyBorder="1" applyAlignment="1" applyProtection="1">
      <alignment horizontal="left" vertical="top" wrapText="1"/>
      <protection locked="0"/>
    </xf>
    <xf numFmtId="0" fontId="7" fillId="3" borderId="18" xfId="0" applyFont="1" applyFill="1" applyBorder="1" applyAlignment="1" applyProtection="1">
      <alignment horizontal="left" vertical="top" wrapText="1"/>
      <protection locked="0"/>
    </xf>
    <xf numFmtId="0" fontId="7" fillId="3" borderId="19" xfId="0" applyFont="1" applyFill="1" applyBorder="1" applyAlignment="1" applyProtection="1">
      <alignment horizontal="left" vertical="top" wrapText="1"/>
      <protection locked="0"/>
    </xf>
    <xf numFmtId="0" fontId="7" fillId="3" borderId="20" xfId="0" applyFont="1" applyFill="1" applyBorder="1" applyAlignment="1" applyProtection="1">
      <alignment horizontal="left" vertical="top" wrapText="1"/>
      <protection locked="0"/>
    </xf>
    <xf numFmtId="0" fontId="7" fillId="3" borderId="0" xfId="0" applyFont="1" applyFill="1" applyAlignment="1" applyProtection="1">
      <alignment horizontal="left" vertical="top" wrapText="1"/>
      <protection locked="0"/>
    </xf>
    <xf numFmtId="0" fontId="7" fillId="3" borderId="21" xfId="0" applyFont="1" applyFill="1" applyBorder="1" applyAlignment="1" applyProtection="1">
      <alignment horizontal="left" vertical="top" wrapText="1"/>
      <protection locked="0"/>
    </xf>
    <xf numFmtId="0" fontId="7" fillId="3" borderId="22" xfId="0" applyFont="1" applyFill="1" applyBorder="1" applyAlignment="1" applyProtection="1">
      <alignment horizontal="left" vertical="top" wrapText="1"/>
      <protection locked="0"/>
    </xf>
    <xf numFmtId="0" fontId="7" fillId="3" borderId="23" xfId="0" applyFont="1" applyFill="1" applyBorder="1" applyAlignment="1" applyProtection="1">
      <alignment horizontal="left" vertical="top" wrapText="1"/>
      <protection locked="0"/>
    </xf>
    <xf numFmtId="0" fontId="7" fillId="3" borderId="24" xfId="0" applyFont="1" applyFill="1" applyBorder="1" applyAlignment="1" applyProtection="1">
      <alignment horizontal="left" vertical="top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17" fillId="0" borderId="0" xfId="0" applyFont="1" applyAlignment="1" applyProtection="1">
      <alignment horizontal="center" vertical="center" wrapText="1"/>
      <protection hidden="1"/>
    </xf>
    <xf numFmtId="0" fontId="17" fillId="0" borderId="23" xfId="0" applyFont="1" applyBorder="1" applyAlignment="1" applyProtection="1">
      <alignment horizontal="center" vertical="center" wrapText="1"/>
      <protection hidden="1"/>
    </xf>
    <xf numFmtId="0" fontId="16" fillId="0" borderId="1" xfId="0" applyFont="1" applyBorder="1" applyAlignment="1" applyProtection="1">
      <alignment horizontal="left" vertical="center" wrapText="1"/>
      <protection hidden="1"/>
    </xf>
    <xf numFmtId="0" fontId="16" fillId="0" borderId="108" xfId="0" applyFont="1" applyBorder="1" applyAlignment="1" applyProtection="1">
      <alignment horizontal="left" vertical="center" wrapText="1"/>
      <protection hidden="1"/>
    </xf>
  </cellXfs>
  <cellStyles count="3">
    <cellStyle name="Hipervínculo" xfId="1" builtinId="8"/>
    <cellStyle name="Normal" xfId="0" builtinId="0"/>
    <cellStyle name="Texto explicativo" xfId="2" builtinId="53" customBuiltin="1"/>
  </cellStyles>
  <dxfs count="6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rgb="FFFF000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Gentium Basic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Gentium Basic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Gentium Basic"/>
        <scheme val="none"/>
      </font>
      <fill>
        <patternFill patternType="solid">
          <fgColor indexed="64"/>
          <bgColor theme="3"/>
        </patternFill>
      </fill>
      <alignment horizontal="left" vertical="bottom" textRotation="0" wrapText="0" indent="0" justifyLastLine="0" shrinkToFit="0" readingOrder="0"/>
    </dxf>
  </dxfs>
  <tableStyles count="1" defaultTableStyle="TableStyleMedium9" defaultPivotStyle="PivotStyleLight16">
    <tableStyle name="Invisible" pivot="0" table="0" count="0" xr9:uid="{ADC19FF9-B446-4A7C-B945-3FFC5D517600}"/>
  </tableStyles>
  <colors>
    <mruColors>
      <color rgb="FF0060A8"/>
      <color rgb="FFFFFFCC"/>
      <color rgb="FF33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95C613-32AD-4390-8C31-2606D156874B}" name="portada_F" displayName="portada_F" ref="A2:AJ30" totalsRowShown="0" headerRowDxfId="67" dataDxfId="66" tableBorderDxfId="65">
  <autoFilter ref="A2:AJ30" xr:uid="{5095C613-32AD-4390-8C31-2606D156874B}"/>
  <tableColumns count="36">
    <tableColumn id="1" xr3:uid="{82BFAFC7-AD7C-4956-BB1C-D4769F7CCAB5}" name="NCODINS" dataDxfId="64">
      <calculatedColumnFormula>CONCATENATE(#REF!,".",#REF!)</calculatedColumnFormula>
    </tableColumn>
    <tableColumn id="2" xr3:uid="{FF77497D-B1F6-46C8-BAA6-1661A5AEE0C8}" name="COD_SABER" dataDxfId="63"/>
    <tableColumn id="3" xr3:uid="{3FC88431-C388-496D-8AEA-47870040B2B9}" name="CODINS" dataDxfId="62"/>
    <tableColumn id="4" xr3:uid="{35009EDF-8835-4912-8123-51369AF467E9}" name="CODIGO" dataDxfId="61"/>
    <tableColumn id="5" xr3:uid="{A5EC6E91-A2CD-478E-A1F4-8BFC4CD800ED}" name="NOMBRE" dataDxfId="60"/>
    <tableColumn id="6" xr3:uid="{895D7848-06DF-4A3F-8213-D3DFA1ED805D}" name="DIREG" dataDxfId="59"/>
    <tableColumn id="7" xr3:uid="{C400EFE3-E40C-4F34-AC41-E1E804512255}" name="REGION" dataDxfId="58"/>
    <tableColumn id="8" xr3:uid="{44D862BA-CC25-4EDA-A0EB-D06983A11583}" name="CIRCUITO" dataDxfId="57"/>
    <tableColumn id="9" xr3:uid="{484DF033-F5B5-41BD-A23A-2DDB88953823}" name="ORDEN" dataDxfId="56"/>
    <tableColumn id="10" xr3:uid="{80EC2D18-397B-4D9B-A70D-E2786CC6C046}" name="NIVEL" dataDxfId="55"/>
    <tableColumn id="11" xr3:uid="{5BC5ACE1-C62E-4FD8-B943-7D0A9014E9DD}" name="NIVEL-2" dataDxfId="54"/>
    <tableColumn id="12" xr3:uid="{88E7257F-8BE9-45ED-A018-FBFB262D44B1}" name="SECTOR" dataDxfId="53"/>
    <tableColumn id="13" xr3:uid="{F6B81DF0-2AE0-4711-86CB-09840FE97D11}" name="DEPENDENCIA" dataDxfId="52"/>
    <tableColumn id="14" xr3:uid="{84E5E7FE-2A72-4649-A44D-9F8EF81ADA27}" name="ZONA" dataDxfId="51"/>
    <tableColumn id="15" xr3:uid="{AAF85754-64D3-4FA0-984D-AE1815862F39}" name="ZONA1" dataDxfId="50"/>
    <tableColumn id="16" xr3:uid="{6A62F3A7-39CD-49E8-B14C-0EB2D0C23139}" name="PRCADI" dataDxfId="49"/>
    <tableColumn id="17" xr3:uid="{53DD67F8-5C52-4DA3-B928-8CCD61723882}" name="PR" dataDxfId="48"/>
    <tableColumn id="18" xr3:uid="{5244C94A-D4C9-4B2F-926F-74B7E3C0EBA5}" name="CAN" dataDxfId="47"/>
    <tableColumn id="19" xr3:uid="{130EA1EA-4E5D-405A-9621-7B028A61DCB5}" name="DIS" dataDxfId="46"/>
    <tableColumn id="20" xr3:uid="{5FBEBC44-1BEC-41B0-91AC-38935A84D202}" name="UBICACION" dataDxfId="45"/>
    <tableColumn id="21" xr3:uid="{54B20828-5D44-4C34-B848-E53ABA76EC30}" name="PROVINCIA" dataDxfId="44"/>
    <tableColumn id="22" xr3:uid="{6797858E-BC81-4573-97AA-3B86B47EF54A}" name="CANTON" dataDxfId="43"/>
    <tableColumn id="23" xr3:uid="{AC8305AB-8791-41C6-BD3D-01780186AFDC}" name="DISTRITO" dataDxfId="42"/>
    <tableColumn id="24" xr3:uid="{15B5CDAC-99CE-4C00-8866-E18D9F85A544}" name="POBLADO" dataDxfId="41"/>
    <tableColumn id="25" xr3:uid="{0C524FD8-7745-4111-8A47-C10D9CB2A9AF}" name="NOM_MIDE" dataDxfId="40"/>
    <tableColumn id="26" xr3:uid="{7D057719-D469-448E-9C12-104F9D6D7B61}" name="EXACTA" dataDxfId="39"/>
    <tableColumn id="27" xr3:uid="{D56F2A63-2B67-4611-9ADA-C7DC5D27139D}" name="EMAIL" dataDxfId="38"/>
    <tableColumn id="28" xr3:uid="{28791369-6ACE-4CBE-BE0A-9855836A9D65}" name="TELEFONO1" dataDxfId="37"/>
    <tableColumn id="29" xr3:uid="{E9CE225D-90F0-48B5-9C14-E01E829A7AB8}" name="TELEFONO2" dataDxfId="36"/>
    <tableColumn id="30" xr3:uid="{2ACF6AEE-BC49-496A-8151-F4EA434BB281}" name="DIRECTOR" dataDxfId="35"/>
    <tableColumn id="31" xr3:uid="{9976869B-94B6-4F44-9219-BB8A39E74722}" name="TELEFONO3" dataDxfId="34"/>
    <tableColumn id="32" xr3:uid="{E6FB2668-5719-49D7-85B6-BB31EB410C4B}" name="SUPERVISOR" dataDxfId="33"/>
    <tableColumn id="33" xr3:uid="{987D4AAA-3FDC-40B0-9FAB-5A00C235291A}" name="TELEFONO4" dataDxfId="32"/>
    <tableColumn id="34" xr3:uid="{95D1E114-68EE-40DB-A9D3-6CBD2767A233}" name="ORGANIZ" dataDxfId="31"/>
    <tableColumn id="35" xr3:uid="{F0D9DB66-A067-45FB-A30B-3A7CD96C739D}" name="PRESID" dataDxfId="30"/>
    <tableColumn id="36" xr3:uid="{EC72A4DB-16FA-442D-9DDE-2E5961AE04EC}" name="JURID" dataDxfId="29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tabColor rgb="FFFFC000"/>
  </sheetPr>
  <dimension ref="A1:F493"/>
  <sheetViews>
    <sheetView zoomScale="90" zoomScaleNormal="90" workbookViewId="0">
      <pane ySplit="1" topLeftCell="A451" activePane="bottomLeft" state="frozen"/>
      <selection sqref="A1:XFD1048576"/>
      <selection pane="bottomLeft" activeCell="D2" sqref="D2:E493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6" ht="14.4" x14ac:dyDescent="0.3">
      <c r="A1" s="1" t="s">
        <v>226</v>
      </c>
      <c r="B1" s="2" t="s">
        <v>753</v>
      </c>
      <c r="C1" s="2"/>
      <c r="D1" s="2" t="s">
        <v>753</v>
      </c>
      <c r="E1" s="1" t="s">
        <v>226</v>
      </c>
      <c r="F1" s="5" t="s">
        <v>265</v>
      </c>
    </row>
    <row r="2" spans="1:6" ht="13.8" x14ac:dyDescent="0.3">
      <c r="A2" s="3">
        <v>10101</v>
      </c>
      <c r="B2" s="3" t="s">
        <v>314</v>
      </c>
      <c r="C2" s="3"/>
      <c r="D2" s="3" t="s">
        <v>314</v>
      </c>
      <c r="E2" s="3">
        <v>10101</v>
      </c>
      <c r="F2" s="5" t="s">
        <v>266</v>
      </c>
    </row>
    <row r="3" spans="1:6" ht="13.8" x14ac:dyDescent="0.3">
      <c r="A3" s="3">
        <v>10102</v>
      </c>
      <c r="B3" s="3" t="s">
        <v>315</v>
      </c>
      <c r="C3" s="3"/>
      <c r="D3" s="3" t="s">
        <v>315</v>
      </c>
      <c r="E3" s="3">
        <v>10102</v>
      </c>
    </row>
    <row r="4" spans="1:6" ht="13.8" x14ac:dyDescent="0.3">
      <c r="A4" s="3">
        <v>10103</v>
      </c>
      <c r="B4" s="3" t="s">
        <v>316</v>
      </c>
      <c r="C4" s="3"/>
      <c r="D4" s="3" t="s">
        <v>316</v>
      </c>
      <c r="E4" s="3">
        <v>10103</v>
      </c>
    </row>
    <row r="5" spans="1:6" ht="13.8" x14ac:dyDescent="0.3">
      <c r="A5" s="3">
        <v>10104</v>
      </c>
      <c r="B5" s="3" t="s">
        <v>317</v>
      </c>
      <c r="C5" s="3"/>
      <c r="D5" s="3" t="s">
        <v>317</v>
      </c>
      <c r="E5" s="3">
        <v>10104</v>
      </c>
    </row>
    <row r="6" spans="1:6" ht="13.8" x14ac:dyDescent="0.3">
      <c r="A6" s="3">
        <v>10105</v>
      </c>
      <c r="B6" s="3" t="s">
        <v>318</v>
      </c>
      <c r="C6" s="3"/>
      <c r="D6" s="3" t="s">
        <v>318</v>
      </c>
      <c r="E6" s="3">
        <v>10105</v>
      </c>
    </row>
    <row r="7" spans="1:6" ht="13.8" x14ac:dyDescent="0.3">
      <c r="A7" s="3">
        <v>10106</v>
      </c>
      <c r="B7" s="3" t="s">
        <v>319</v>
      </c>
      <c r="C7" s="3"/>
      <c r="D7" s="3" t="s">
        <v>319</v>
      </c>
      <c r="E7" s="3">
        <v>10106</v>
      </c>
    </row>
    <row r="8" spans="1:6" ht="13.8" x14ac:dyDescent="0.3">
      <c r="A8" s="3">
        <v>10107</v>
      </c>
      <c r="B8" s="3" t="s">
        <v>320</v>
      </c>
      <c r="C8" s="3"/>
      <c r="D8" s="3" t="s">
        <v>320</v>
      </c>
      <c r="E8" s="3">
        <v>10107</v>
      </c>
    </row>
    <row r="9" spans="1:6" ht="13.8" x14ac:dyDescent="0.3">
      <c r="A9" s="3">
        <v>10108</v>
      </c>
      <c r="B9" s="3" t="s">
        <v>321</v>
      </c>
      <c r="C9" s="3"/>
      <c r="D9" s="3" t="s">
        <v>321</v>
      </c>
      <c r="E9" s="3">
        <v>10108</v>
      </c>
    </row>
    <row r="10" spans="1:6" ht="13.8" x14ac:dyDescent="0.3">
      <c r="A10" s="3">
        <v>10109</v>
      </c>
      <c r="B10" s="3" t="s">
        <v>322</v>
      </c>
      <c r="C10" s="3"/>
      <c r="D10" s="3" t="s">
        <v>322</v>
      </c>
      <c r="E10" s="3">
        <v>10109</v>
      </c>
    </row>
    <row r="11" spans="1:6" ht="13.8" x14ac:dyDescent="0.3">
      <c r="A11" s="3">
        <v>10110</v>
      </c>
      <c r="B11" s="3" t="s">
        <v>323</v>
      </c>
      <c r="C11" s="3"/>
      <c r="D11" s="3" t="s">
        <v>323</v>
      </c>
      <c r="E11" s="3">
        <v>10110</v>
      </c>
    </row>
    <row r="12" spans="1:6" ht="13.8" x14ac:dyDescent="0.3">
      <c r="A12" s="3">
        <v>10111</v>
      </c>
      <c r="B12" s="3" t="s">
        <v>324</v>
      </c>
      <c r="C12" s="3"/>
      <c r="D12" s="3" t="s">
        <v>324</v>
      </c>
      <c r="E12" s="3">
        <v>10111</v>
      </c>
    </row>
    <row r="13" spans="1:6" ht="13.8" x14ac:dyDescent="0.3">
      <c r="A13" s="3">
        <v>10201</v>
      </c>
      <c r="B13" s="3" t="s">
        <v>325</v>
      </c>
      <c r="C13" s="3"/>
      <c r="D13" s="3" t="s">
        <v>325</v>
      </c>
      <c r="E13" s="3">
        <v>10201</v>
      </c>
    </row>
    <row r="14" spans="1:6" ht="13.8" x14ac:dyDescent="0.3">
      <c r="A14" s="3">
        <v>10202</v>
      </c>
      <c r="B14" s="3" t="s">
        <v>326</v>
      </c>
      <c r="C14" s="3"/>
      <c r="D14" s="3" t="s">
        <v>326</v>
      </c>
      <c r="E14" s="3">
        <v>10202</v>
      </c>
    </row>
    <row r="15" spans="1:6" ht="13.8" x14ac:dyDescent="0.3">
      <c r="A15" s="3">
        <v>10203</v>
      </c>
      <c r="B15" s="3" t="s">
        <v>327</v>
      </c>
      <c r="C15" s="3"/>
      <c r="D15" s="3" t="s">
        <v>327</v>
      </c>
      <c r="E15" s="3">
        <v>10203</v>
      </c>
    </row>
    <row r="16" spans="1:6" ht="13.8" x14ac:dyDescent="0.3">
      <c r="A16" s="3">
        <v>10301</v>
      </c>
      <c r="B16" s="3" t="s">
        <v>328</v>
      </c>
      <c r="C16" s="3"/>
      <c r="D16" s="3" t="s">
        <v>328</v>
      </c>
      <c r="E16" s="3">
        <v>10301</v>
      </c>
    </row>
    <row r="17" spans="1:5" ht="13.8" x14ac:dyDescent="0.3">
      <c r="A17" s="3">
        <v>10302</v>
      </c>
      <c r="B17" s="3" t="s">
        <v>329</v>
      </c>
      <c r="C17" s="3"/>
      <c r="D17" s="3" t="s">
        <v>329</v>
      </c>
      <c r="E17" s="3">
        <v>10302</v>
      </c>
    </row>
    <row r="18" spans="1:5" ht="13.8" x14ac:dyDescent="0.3">
      <c r="A18" s="3">
        <v>10303</v>
      </c>
      <c r="B18" s="3" t="s">
        <v>330</v>
      </c>
      <c r="C18" s="3"/>
      <c r="D18" s="3" t="s">
        <v>330</v>
      </c>
      <c r="E18" s="3">
        <v>10303</v>
      </c>
    </row>
    <row r="19" spans="1:5" ht="13.8" x14ac:dyDescent="0.3">
      <c r="A19" s="3">
        <v>10304</v>
      </c>
      <c r="B19" s="3" t="s">
        <v>331</v>
      </c>
      <c r="C19" s="3"/>
      <c r="D19" s="3" t="s">
        <v>331</v>
      </c>
      <c r="E19" s="3">
        <v>10304</v>
      </c>
    </row>
    <row r="20" spans="1:5" ht="13.8" x14ac:dyDescent="0.3">
      <c r="A20" s="3">
        <v>10305</v>
      </c>
      <c r="B20" s="3" t="s">
        <v>332</v>
      </c>
      <c r="C20" s="3"/>
      <c r="D20" s="3" t="s">
        <v>332</v>
      </c>
      <c r="E20" s="3">
        <v>10305</v>
      </c>
    </row>
    <row r="21" spans="1:5" ht="13.8" x14ac:dyDescent="0.3">
      <c r="A21" s="3">
        <v>10306</v>
      </c>
      <c r="B21" s="3" t="s">
        <v>333</v>
      </c>
      <c r="C21" s="3"/>
      <c r="D21" s="3" t="s">
        <v>333</v>
      </c>
      <c r="E21" s="3">
        <v>10306</v>
      </c>
    </row>
    <row r="22" spans="1:5" ht="13.8" x14ac:dyDescent="0.3">
      <c r="A22" s="3">
        <v>10307</v>
      </c>
      <c r="B22" s="3" t="s">
        <v>334</v>
      </c>
      <c r="C22" s="3"/>
      <c r="D22" s="3" t="s">
        <v>334</v>
      </c>
      <c r="E22" s="3">
        <v>10307</v>
      </c>
    </row>
    <row r="23" spans="1:5" ht="13.8" x14ac:dyDescent="0.3">
      <c r="A23" s="3">
        <v>10308</v>
      </c>
      <c r="B23" s="3" t="s">
        <v>335</v>
      </c>
      <c r="C23" s="3"/>
      <c r="D23" s="3" t="s">
        <v>335</v>
      </c>
      <c r="E23" s="3">
        <v>10308</v>
      </c>
    </row>
    <row r="24" spans="1:5" ht="13.8" x14ac:dyDescent="0.3">
      <c r="A24" s="3">
        <v>10309</v>
      </c>
      <c r="B24" s="3" t="s">
        <v>336</v>
      </c>
      <c r="C24" s="3"/>
      <c r="D24" s="3" t="s">
        <v>336</v>
      </c>
      <c r="E24" s="3">
        <v>10309</v>
      </c>
    </row>
    <row r="25" spans="1:5" ht="13.8" x14ac:dyDescent="0.3">
      <c r="A25" s="3">
        <v>10310</v>
      </c>
      <c r="B25" s="3" t="s">
        <v>337</v>
      </c>
      <c r="C25" s="3"/>
      <c r="D25" s="3" t="s">
        <v>337</v>
      </c>
      <c r="E25" s="3">
        <v>10310</v>
      </c>
    </row>
    <row r="26" spans="1:5" ht="13.8" x14ac:dyDescent="0.3">
      <c r="A26" s="3">
        <v>10311</v>
      </c>
      <c r="B26" s="3" t="s">
        <v>338</v>
      </c>
      <c r="C26" s="3"/>
      <c r="D26" s="3" t="s">
        <v>338</v>
      </c>
      <c r="E26" s="3">
        <v>10311</v>
      </c>
    </row>
    <row r="27" spans="1:5" ht="13.8" x14ac:dyDescent="0.3">
      <c r="A27" s="3">
        <v>10312</v>
      </c>
      <c r="B27" s="3" t="s">
        <v>339</v>
      </c>
      <c r="C27" s="3"/>
      <c r="D27" s="3" t="s">
        <v>339</v>
      </c>
      <c r="E27" s="3">
        <v>10312</v>
      </c>
    </row>
    <row r="28" spans="1:5" ht="13.8" x14ac:dyDescent="0.3">
      <c r="A28" s="3">
        <v>10313</v>
      </c>
      <c r="B28" s="3" t="s">
        <v>340</v>
      </c>
      <c r="C28" s="3"/>
      <c r="D28" s="3" t="s">
        <v>340</v>
      </c>
      <c r="E28" s="3">
        <v>10313</v>
      </c>
    </row>
    <row r="29" spans="1:5" ht="13.8" x14ac:dyDescent="0.3">
      <c r="A29" s="3">
        <v>10401</v>
      </c>
      <c r="B29" s="3" t="s">
        <v>341</v>
      </c>
      <c r="C29" s="3"/>
      <c r="D29" s="3" t="s">
        <v>341</v>
      </c>
      <c r="E29" s="3">
        <v>10401</v>
      </c>
    </row>
    <row r="30" spans="1:5" ht="13.8" x14ac:dyDescent="0.3">
      <c r="A30" s="3">
        <v>10402</v>
      </c>
      <c r="B30" s="3" t="s">
        <v>342</v>
      </c>
      <c r="C30" s="3"/>
      <c r="D30" s="3" t="s">
        <v>342</v>
      </c>
      <c r="E30" s="3">
        <v>10402</v>
      </c>
    </row>
    <row r="31" spans="1:5" ht="13.8" x14ac:dyDescent="0.3">
      <c r="A31" s="3">
        <v>10403</v>
      </c>
      <c r="B31" s="3" t="s">
        <v>343</v>
      </c>
      <c r="C31" s="3"/>
      <c r="D31" s="3" t="s">
        <v>343</v>
      </c>
      <c r="E31" s="3">
        <v>10403</v>
      </c>
    </row>
    <row r="32" spans="1:5" ht="13.8" x14ac:dyDescent="0.3">
      <c r="A32" s="3">
        <v>10404</v>
      </c>
      <c r="B32" s="3" t="s">
        <v>344</v>
      </c>
      <c r="C32" s="3"/>
      <c r="D32" s="3" t="s">
        <v>344</v>
      </c>
      <c r="E32" s="3">
        <v>10404</v>
      </c>
    </row>
    <row r="33" spans="1:5" ht="13.8" x14ac:dyDescent="0.3">
      <c r="A33" s="3">
        <v>10405</v>
      </c>
      <c r="B33" s="3" t="s">
        <v>345</v>
      </c>
      <c r="C33" s="3"/>
      <c r="D33" s="3" t="s">
        <v>345</v>
      </c>
      <c r="E33" s="3">
        <v>10405</v>
      </c>
    </row>
    <row r="34" spans="1:5" ht="13.8" x14ac:dyDescent="0.3">
      <c r="A34" s="3">
        <v>10406</v>
      </c>
      <c r="B34" s="3" t="s">
        <v>872</v>
      </c>
      <c r="C34" s="3"/>
      <c r="D34" s="3" t="s">
        <v>872</v>
      </c>
      <c r="E34" s="3">
        <v>10406</v>
      </c>
    </row>
    <row r="35" spans="1:5" ht="13.8" x14ac:dyDescent="0.3">
      <c r="A35" s="3">
        <v>10407</v>
      </c>
      <c r="B35" s="3" t="s">
        <v>346</v>
      </c>
      <c r="C35" s="3"/>
      <c r="D35" s="3" t="s">
        <v>346</v>
      </c>
      <c r="E35" s="3">
        <v>10407</v>
      </c>
    </row>
    <row r="36" spans="1:5" ht="13.8" x14ac:dyDescent="0.3">
      <c r="A36" s="3">
        <v>10408</v>
      </c>
      <c r="B36" s="3" t="s">
        <v>347</v>
      </c>
      <c r="C36" s="3"/>
      <c r="D36" s="3" t="s">
        <v>347</v>
      </c>
      <c r="E36" s="3">
        <v>10408</v>
      </c>
    </row>
    <row r="37" spans="1:5" ht="13.8" x14ac:dyDescent="0.3">
      <c r="A37" s="3">
        <v>10409</v>
      </c>
      <c r="B37" s="3" t="s">
        <v>348</v>
      </c>
      <c r="C37" s="3"/>
      <c r="D37" s="3" t="s">
        <v>348</v>
      </c>
      <c r="E37" s="3">
        <v>10409</v>
      </c>
    </row>
    <row r="38" spans="1:5" ht="13.8" x14ac:dyDescent="0.3">
      <c r="A38" s="3">
        <v>10501</v>
      </c>
      <c r="B38" s="3" t="s">
        <v>349</v>
      </c>
      <c r="C38" s="3"/>
      <c r="D38" s="3" t="s">
        <v>349</v>
      </c>
      <c r="E38" s="3">
        <v>10501</v>
      </c>
    </row>
    <row r="39" spans="1:5" ht="13.8" x14ac:dyDescent="0.3">
      <c r="A39" s="3">
        <v>10502</v>
      </c>
      <c r="B39" s="3" t="s">
        <v>350</v>
      </c>
      <c r="C39" s="3"/>
      <c r="D39" s="3" t="s">
        <v>350</v>
      </c>
      <c r="E39" s="3">
        <v>10502</v>
      </c>
    </row>
    <row r="40" spans="1:5" ht="13.8" x14ac:dyDescent="0.3">
      <c r="A40" s="3">
        <v>10503</v>
      </c>
      <c r="B40" s="3" t="s">
        <v>351</v>
      </c>
      <c r="C40" s="3"/>
      <c r="D40" s="3" t="s">
        <v>351</v>
      </c>
      <c r="E40" s="3">
        <v>10503</v>
      </c>
    </row>
    <row r="41" spans="1:5" ht="13.8" x14ac:dyDescent="0.3">
      <c r="A41" s="3">
        <v>10601</v>
      </c>
      <c r="B41" s="3" t="s">
        <v>352</v>
      </c>
      <c r="C41" s="3"/>
      <c r="D41" s="3" t="s">
        <v>352</v>
      </c>
      <c r="E41" s="3">
        <v>10601</v>
      </c>
    </row>
    <row r="42" spans="1:5" ht="13.8" x14ac:dyDescent="0.3">
      <c r="A42" s="3">
        <v>10602</v>
      </c>
      <c r="B42" s="3" t="s">
        <v>353</v>
      </c>
      <c r="C42" s="3"/>
      <c r="D42" s="3" t="s">
        <v>353</v>
      </c>
      <c r="E42" s="3">
        <v>10602</v>
      </c>
    </row>
    <row r="43" spans="1:5" ht="13.8" x14ac:dyDescent="0.3">
      <c r="A43" s="3">
        <v>10603</v>
      </c>
      <c r="B43" s="3" t="s">
        <v>354</v>
      </c>
      <c r="C43" s="3"/>
      <c r="D43" s="3" t="s">
        <v>354</v>
      </c>
      <c r="E43" s="3">
        <v>10603</v>
      </c>
    </row>
    <row r="44" spans="1:5" ht="13.8" x14ac:dyDescent="0.3">
      <c r="A44" s="3">
        <v>10604</v>
      </c>
      <c r="B44" s="3" t="s">
        <v>355</v>
      </c>
      <c r="C44" s="3"/>
      <c r="D44" s="3" t="s">
        <v>355</v>
      </c>
      <c r="E44" s="3">
        <v>10604</v>
      </c>
    </row>
    <row r="45" spans="1:5" ht="13.8" x14ac:dyDescent="0.3">
      <c r="A45" s="3">
        <v>10605</v>
      </c>
      <c r="B45" s="3" t="s">
        <v>356</v>
      </c>
      <c r="C45" s="3"/>
      <c r="D45" s="3" t="s">
        <v>356</v>
      </c>
      <c r="E45" s="3">
        <v>10605</v>
      </c>
    </row>
    <row r="46" spans="1:5" ht="13.8" x14ac:dyDescent="0.3">
      <c r="A46" s="3">
        <v>10606</v>
      </c>
      <c r="B46" s="3" t="s">
        <v>357</v>
      </c>
      <c r="C46" s="3"/>
      <c r="D46" s="3" t="s">
        <v>357</v>
      </c>
      <c r="E46" s="3">
        <v>10606</v>
      </c>
    </row>
    <row r="47" spans="1:5" ht="13.8" x14ac:dyDescent="0.3">
      <c r="A47" s="3">
        <v>10607</v>
      </c>
      <c r="B47" s="3" t="s">
        <v>358</v>
      </c>
      <c r="C47" s="3"/>
      <c r="D47" s="3" t="s">
        <v>358</v>
      </c>
      <c r="E47" s="3">
        <v>10607</v>
      </c>
    </row>
    <row r="48" spans="1:5" ht="13.8" x14ac:dyDescent="0.3">
      <c r="A48" s="3">
        <v>10701</v>
      </c>
      <c r="B48" s="3" t="s">
        <v>359</v>
      </c>
      <c r="C48" s="3"/>
      <c r="D48" s="3" t="s">
        <v>359</v>
      </c>
      <c r="E48" s="3">
        <v>10701</v>
      </c>
    </row>
    <row r="49" spans="1:5" ht="13.8" x14ac:dyDescent="0.3">
      <c r="A49" s="3">
        <v>10702</v>
      </c>
      <c r="B49" s="3" t="s">
        <v>360</v>
      </c>
      <c r="C49" s="3"/>
      <c r="D49" s="3" t="s">
        <v>360</v>
      </c>
      <c r="E49" s="3">
        <v>10702</v>
      </c>
    </row>
    <row r="50" spans="1:5" ht="13.8" x14ac:dyDescent="0.3">
      <c r="A50" s="3">
        <v>10703</v>
      </c>
      <c r="B50" s="3" t="s">
        <v>361</v>
      </c>
      <c r="C50" s="3"/>
      <c r="D50" s="3" t="s">
        <v>361</v>
      </c>
      <c r="E50" s="3">
        <v>10703</v>
      </c>
    </row>
    <row r="51" spans="1:5" ht="13.8" x14ac:dyDescent="0.3">
      <c r="A51" s="3">
        <v>10704</v>
      </c>
      <c r="B51" s="3" t="s">
        <v>757</v>
      </c>
      <c r="C51" s="3"/>
      <c r="D51" s="3" t="s">
        <v>757</v>
      </c>
      <c r="E51" s="3">
        <v>10704</v>
      </c>
    </row>
    <row r="52" spans="1:5" ht="13.8" x14ac:dyDescent="0.3">
      <c r="A52" s="3">
        <v>10705</v>
      </c>
      <c r="B52" s="3" t="s">
        <v>362</v>
      </c>
      <c r="C52" s="3"/>
      <c r="D52" s="3" t="s">
        <v>362</v>
      </c>
      <c r="E52" s="3">
        <v>10705</v>
      </c>
    </row>
    <row r="53" spans="1:5" ht="13.8" x14ac:dyDescent="0.3">
      <c r="A53" s="3">
        <v>10706</v>
      </c>
      <c r="B53" s="3" t="s">
        <v>363</v>
      </c>
      <c r="C53" s="3"/>
      <c r="D53" s="3" t="s">
        <v>363</v>
      </c>
      <c r="E53" s="3">
        <v>10706</v>
      </c>
    </row>
    <row r="54" spans="1:5" ht="13.8" x14ac:dyDescent="0.3">
      <c r="A54" s="3">
        <v>10707</v>
      </c>
      <c r="B54" s="3" t="s">
        <v>364</v>
      </c>
      <c r="C54" s="3"/>
      <c r="D54" s="3" t="s">
        <v>364</v>
      </c>
      <c r="E54" s="3">
        <v>10707</v>
      </c>
    </row>
    <row r="55" spans="1:5" ht="13.8" x14ac:dyDescent="0.3">
      <c r="A55" s="3">
        <v>10801</v>
      </c>
      <c r="B55" s="3" t="s">
        <v>365</v>
      </c>
      <c r="C55" s="3"/>
      <c r="D55" s="3" t="s">
        <v>365</v>
      </c>
      <c r="E55" s="3">
        <v>10801</v>
      </c>
    </row>
    <row r="56" spans="1:5" ht="13.8" x14ac:dyDescent="0.3">
      <c r="A56" s="3">
        <v>10802</v>
      </c>
      <c r="B56" s="3" t="s">
        <v>758</v>
      </c>
      <c r="C56" s="3"/>
      <c r="D56" s="3" t="s">
        <v>758</v>
      </c>
      <c r="E56" s="3">
        <v>10802</v>
      </c>
    </row>
    <row r="57" spans="1:5" ht="13.8" x14ac:dyDescent="0.3">
      <c r="A57" s="3">
        <v>10803</v>
      </c>
      <c r="B57" s="3" t="s">
        <v>366</v>
      </c>
      <c r="C57" s="3"/>
      <c r="D57" s="3" t="s">
        <v>366</v>
      </c>
      <c r="E57" s="3">
        <v>10803</v>
      </c>
    </row>
    <row r="58" spans="1:5" ht="13.8" x14ac:dyDescent="0.3">
      <c r="A58" s="3">
        <v>10804</v>
      </c>
      <c r="B58" s="3" t="s">
        <v>367</v>
      </c>
      <c r="C58" s="3"/>
      <c r="D58" s="3" t="s">
        <v>367</v>
      </c>
      <c r="E58" s="3">
        <v>10804</v>
      </c>
    </row>
    <row r="59" spans="1:5" ht="13.8" x14ac:dyDescent="0.3">
      <c r="A59" s="3">
        <v>10805</v>
      </c>
      <c r="B59" s="3" t="s">
        <v>368</v>
      </c>
      <c r="C59" s="3"/>
      <c r="D59" s="3" t="s">
        <v>368</v>
      </c>
      <c r="E59" s="3">
        <v>10805</v>
      </c>
    </row>
    <row r="60" spans="1:5" ht="13.8" x14ac:dyDescent="0.3">
      <c r="A60" s="3">
        <v>10806</v>
      </c>
      <c r="B60" s="3" t="s">
        <v>369</v>
      </c>
      <c r="C60" s="3"/>
      <c r="D60" s="3" t="s">
        <v>369</v>
      </c>
      <c r="E60" s="3">
        <v>10806</v>
      </c>
    </row>
    <row r="61" spans="1:5" ht="13.8" x14ac:dyDescent="0.3">
      <c r="A61" s="3">
        <v>10807</v>
      </c>
      <c r="B61" s="3" t="s">
        <v>370</v>
      </c>
      <c r="C61" s="3"/>
      <c r="D61" s="3" t="s">
        <v>370</v>
      </c>
      <c r="E61" s="3">
        <v>10807</v>
      </c>
    </row>
    <row r="62" spans="1:5" ht="13.8" x14ac:dyDescent="0.3">
      <c r="A62" s="3">
        <v>10901</v>
      </c>
      <c r="B62" s="3" t="s">
        <v>371</v>
      </c>
      <c r="C62" s="3"/>
      <c r="D62" s="3" t="s">
        <v>371</v>
      </c>
      <c r="E62" s="3">
        <v>10901</v>
      </c>
    </row>
    <row r="63" spans="1:5" ht="13.8" x14ac:dyDescent="0.3">
      <c r="A63" s="3">
        <v>10902</v>
      </c>
      <c r="B63" s="3" t="s">
        <v>372</v>
      </c>
      <c r="C63" s="3"/>
      <c r="D63" s="3" t="s">
        <v>372</v>
      </c>
      <c r="E63" s="3">
        <v>10902</v>
      </c>
    </row>
    <row r="64" spans="1:5" ht="13.8" x14ac:dyDescent="0.3">
      <c r="A64" s="3">
        <v>10903</v>
      </c>
      <c r="B64" s="3" t="s">
        <v>373</v>
      </c>
      <c r="C64" s="3"/>
      <c r="D64" s="3" t="s">
        <v>373</v>
      </c>
      <c r="E64" s="3">
        <v>10903</v>
      </c>
    </row>
    <row r="65" spans="1:5" ht="13.8" x14ac:dyDescent="0.3">
      <c r="A65" s="3">
        <v>10904</v>
      </c>
      <c r="B65" s="3" t="s">
        <v>374</v>
      </c>
      <c r="C65" s="3"/>
      <c r="D65" s="3" t="s">
        <v>374</v>
      </c>
      <c r="E65" s="3">
        <v>10904</v>
      </c>
    </row>
    <row r="66" spans="1:5" ht="13.8" x14ac:dyDescent="0.3">
      <c r="A66" s="3">
        <v>10905</v>
      </c>
      <c r="B66" s="3" t="s">
        <v>375</v>
      </c>
      <c r="C66" s="3"/>
      <c r="D66" s="3" t="s">
        <v>375</v>
      </c>
      <c r="E66" s="3">
        <v>10905</v>
      </c>
    </row>
    <row r="67" spans="1:5" ht="13.8" x14ac:dyDescent="0.3">
      <c r="A67" s="3">
        <v>10906</v>
      </c>
      <c r="B67" s="3" t="s">
        <v>376</v>
      </c>
      <c r="C67" s="3"/>
      <c r="D67" s="3" t="s">
        <v>376</v>
      </c>
      <c r="E67" s="3">
        <v>10906</v>
      </c>
    </row>
    <row r="68" spans="1:5" ht="13.8" x14ac:dyDescent="0.3">
      <c r="A68" s="3">
        <v>11001</v>
      </c>
      <c r="B68" s="3" t="s">
        <v>377</v>
      </c>
      <c r="C68" s="3"/>
      <c r="D68" s="3" t="s">
        <v>377</v>
      </c>
      <c r="E68" s="3">
        <v>11001</v>
      </c>
    </row>
    <row r="69" spans="1:5" ht="13.8" x14ac:dyDescent="0.3">
      <c r="A69" s="3">
        <v>11002</v>
      </c>
      <c r="B69" s="3" t="s">
        <v>378</v>
      </c>
      <c r="C69" s="3"/>
      <c r="D69" s="3" t="s">
        <v>378</v>
      </c>
      <c r="E69" s="3">
        <v>11002</v>
      </c>
    </row>
    <row r="70" spans="1:5" ht="13.8" x14ac:dyDescent="0.3">
      <c r="A70" s="3">
        <v>11003</v>
      </c>
      <c r="B70" s="3" t="s">
        <v>379</v>
      </c>
      <c r="C70" s="3"/>
      <c r="D70" s="3" t="s">
        <v>379</v>
      </c>
      <c r="E70" s="3">
        <v>11003</v>
      </c>
    </row>
    <row r="71" spans="1:5" ht="13.8" x14ac:dyDescent="0.3">
      <c r="A71" s="3">
        <v>11004</v>
      </c>
      <c r="B71" s="3" t="s">
        <v>380</v>
      </c>
      <c r="C71" s="3"/>
      <c r="D71" s="3" t="s">
        <v>380</v>
      </c>
      <c r="E71" s="3">
        <v>11004</v>
      </c>
    </row>
    <row r="72" spans="1:5" ht="13.8" x14ac:dyDescent="0.3">
      <c r="A72" s="4">
        <v>11005</v>
      </c>
      <c r="B72" s="3" t="s">
        <v>381</v>
      </c>
      <c r="C72" s="3"/>
      <c r="D72" s="3" t="s">
        <v>381</v>
      </c>
      <c r="E72" s="4">
        <v>11005</v>
      </c>
    </row>
    <row r="73" spans="1:5" ht="13.8" x14ac:dyDescent="0.3">
      <c r="A73" s="3">
        <v>11101</v>
      </c>
      <c r="B73" s="3" t="s">
        <v>382</v>
      </c>
      <c r="C73" s="3"/>
      <c r="D73" s="3" t="s">
        <v>382</v>
      </c>
      <c r="E73" s="3">
        <v>11101</v>
      </c>
    </row>
    <row r="74" spans="1:5" ht="13.8" x14ac:dyDescent="0.3">
      <c r="A74" s="3">
        <v>11102</v>
      </c>
      <c r="B74" s="3" t="s">
        <v>383</v>
      </c>
      <c r="C74" s="3"/>
      <c r="D74" s="3" t="s">
        <v>383</v>
      </c>
      <c r="E74" s="3">
        <v>11102</v>
      </c>
    </row>
    <row r="75" spans="1:5" ht="13.8" x14ac:dyDescent="0.3">
      <c r="A75" s="3">
        <v>11103</v>
      </c>
      <c r="B75" s="3" t="s">
        <v>384</v>
      </c>
      <c r="C75" s="3"/>
      <c r="D75" s="3" t="s">
        <v>384</v>
      </c>
      <c r="E75" s="3">
        <v>11103</v>
      </c>
    </row>
    <row r="76" spans="1:5" ht="13.8" x14ac:dyDescent="0.3">
      <c r="A76" s="3">
        <v>11104</v>
      </c>
      <c r="B76" s="3" t="s">
        <v>385</v>
      </c>
      <c r="C76" s="3"/>
      <c r="D76" s="3" t="s">
        <v>385</v>
      </c>
      <c r="E76" s="3">
        <v>11104</v>
      </c>
    </row>
    <row r="77" spans="1:5" ht="13.8" x14ac:dyDescent="0.3">
      <c r="A77" s="3">
        <v>11105</v>
      </c>
      <c r="B77" s="3" t="s">
        <v>386</v>
      </c>
      <c r="C77" s="3"/>
      <c r="D77" s="3" t="s">
        <v>386</v>
      </c>
      <c r="E77" s="3">
        <v>11105</v>
      </c>
    </row>
    <row r="78" spans="1:5" ht="13.8" x14ac:dyDescent="0.3">
      <c r="A78" s="3">
        <v>11201</v>
      </c>
      <c r="B78" s="3" t="s">
        <v>387</v>
      </c>
      <c r="C78" s="3"/>
      <c r="D78" s="3" t="s">
        <v>387</v>
      </c>
      <c r="E78" s="3">
        <v>11201</v>
      </c>
    </row>
    <row r="79" spans="1:5" ht="13.8" x14ac:dyDescent="0.3">
      <c r="A79" s="3">
        <v>11202</v>
      </c>
      <c r="B79" s="3" t="s">
        <v>388</v>
      </c>
      <c r="C79" s="3"/>
      <c r="D79" s="3" t="s">
        <v>388</v>
      </c>
      <c r="E79" s="3">
        <v>11202</v>
      </c>
    </row>
    <row r="80" spans="1:5" ht="13.8" x14ac:dyDescent="0.3">
      <c r="A80" s="3">
        <v>11203</v>
      </c>
      <c r="B80" s="3" t="s">
        <v>389</v>
      </c>
      <c r="C80" s="3"/>
      <c r="D80" s="3" t="s">
        <v>389</v>
      </c>
      <c r="E80" s="3">
        <v>11203</v>
      </c>
    </row>
    <row r="81" spans="1:5" ht="13.8" x14ac:dyDescent="0.3">
      <c r="A81" s="3">
        <v>11204</v>
      </c>
      <c r="B81" s="3" t="s">
        <v>390</v>
      </c>
      <c r="C81" s="3"/>
      <c r="D81" s="3" t="s">
        <v>390</v>
      </c>
      <c r="E81" s="3">
        <v>11204</v>
      </c>
    </row>
    <row r="82" spans="1:5" ht="13.8" x14ac:dyDescent="0.3">
      <c r="A82" s="3">
        <v>11205</v>
      </c>
      <c r="B82" s="3" t="s">
        <v>391</v>
      </c>
      <c r="C82" s="3"/>
      <c r="D82" s="3" t="s">
        <v>391</v>
      </c>
      <c r="E82" s="3">
        <v>11205</v>
      </c>
    </row>
    <row r="83" spans="1:5" ht="13.8" x14ac:dyDescent="0.3">
      <c r="A83" s="3">
        <v>11301</v>
      </c>
      <c r="B83" s="3" t="s">
        <v>759</v>
      </c>
      <c r="C83" s="3"/>
      <c r="D83" s="3" t="s">
        <v>759</v>
      </c>
      <c r="E83" s="3">
        <v>11301</v>
      </c>
    </row>
    <row r="84" spans="1:5" ht="13.8" x14ac:dyDescent="0.3">
      <c r="A84" s="3">
        <v>11302</v>
      </c>
      <c r="B84" s="3" t="s">
        <v>760</v>
      </c>
      <c r="C84" s="3"/>
      <c r="D84" s="3" t="s">
        <v>760</v>
      </c>
      <c r="E84" s="3">
        <v>11302</v>
      </c>
    </row>
    <row r="85" spans="1:5" ht="13.8" x14ac:dyDescent="0.3">
      <c r="A85" s="3">
        <v>11303</v>
      </c>
      <c r="B85" s="3" t="s">
        <v>392</v>
      </c>
      <c r="C85" s="3"/>
      <c r="D85" s="3" t="s">
        <v>392</v>
      </c>
      <c r="E85" s="3">
        <v>11303</v>
      </c>
    </row>
    <row r="86" spans="1:5" ht="13.8" x14ac:dyDescent="0.3">
      <c r="A86" s="3">
        <v>11304</v>
      </c>
      <c r="B86" s="3" t="s">
        <v>393</v>
      </c>
      <c r="C86" s="3"/>
      <c r="D86" s="3" t="s">
        <v>393</v>
      </c>
      <c r="E86" s="3">
        <v>11304</v>
      </c>
    </row>
    <row r="87" spans="1:5" ht="13.8" x14ac:dyDescent="0.3">
      <c r="A87" s="3">
        <v>11305</v>
      </c>
      <c r="B87" s="3" t="s">
        <v>394</v>
      </c>
      <c r="C87" s="3"/>
      <c r="D87" s="3" t="s">
        <v>394</v>
      </c>
      <c r="E87" s="3">
        <v>11305</v>
      </c>
    </row>
    <row r="88" spans="1:5" ht="13.8" x14ac:dyDescent="0.3">
      <c r="A88" s="3">
        <v>11401</v>
      </c>
      <c r="B88" s="3" t="s">
        <v>395</v>
      </c>
      <c r="C88" s="3"/>
      <c r="D88" s="3" t="s">
        <v>395</v>
      </c>
      <c r="E88" s="3">
        <v>11401</v>
      </c>
    </row>
    <row r="89" spans="1:5" ht="13.8" x14ac:dyDescent="0.3">
      <c r="A89" s="3">
        <v>11402</v>
      </c>
      <c r="B89" s="3" t="s">
        <v>396</v>
      </c>
      <c r="C89" s="3"/>
      <c r="D89" s="3" t="s">
        <v>396</v>
      </c>
      <c r="E89" s="3">
        <v>11402</v>
      </c>
    </row>
    <row r="90" spans="1:5" ht="13.8" x14ac:dyDescent="0.3">
      <c r="A90" s="3">
        <v>11403</v>
      </c>
      <c r="B90" s="3" t="s">
        <v>397</v>
      </c>
      <c r="C90" s="3"/>
      <c r="D90" s="3" t="s">
        <v>397</v>
      </c>
      <c r="E90" s="3">
        <v>11403</v>
      </c>
    </row>
    <row r="91" spans="1:5" ht="13.8" x14ac:dyDescent="0.3">
      <c r="A91" s="3">
        <v>11501</v>
      </c>
      <c r="B91" s="3" t="s">
        <v>398</v>
      </c>
      <c r="C91" s="3"/>
      <c r="D91" s="3" t="s">
        <v>398</v>
      </c>
      <c r="E91" s="3">
        <v>11501</v>
      </c>
    </row>
    <row r="92" spans="1:5" ht="13.8" x14ac:dyDescent="0.3">
      <c r="A92" s="3">
        <v>11502</v>
      </c>
      <c r="B92" s="3" t="s">
        <v>399</v>
      </c>
      <c r="C92" s="3"/>
      <c r="D92" s="3" t="s">
        <v>399</v>
      </c>
      <c r="E92" s="3">
        <v>11502</v>
      </c>
    </row>
    <row r="93" spans="1:5" ht="13.8" x14ac:dyDescent="0.3">
      <c r="A93" s="3">
        <v>11503</v>
      </c>
      <c r="B93" s="3" t="s">
        <v>400</v>
      </c>
      <c r="C93" s="3"/>
      <c r="D93" s="3" t="s">
        <v>400</v>
      </c>
      <c r="E93" s="3">
        <v>11503</v>
      </c>
    </row>
    <row r="94" spans="1:5" ht="13.8" x14ac:dyDescent="0.3">
      <c r="A94" s="3">
        <v>11504</v>
      </c>
      <c r="B94" s="3" t="s">
        <v>401</v>
      </c>
      <c r="C94" s="3"/>
      <c r="D94" s="3" t="s">
        <v>401</v>
      </c>
      <c r="E94" s="3">
        <v>11504</v>
      </c>
    </row>
    <row r="95" spans="1:5" ht="13.8" x14ac:dyDescent="0.3">
      <c r="A95" s="3">
        <v>11601</v>
      </c>
      <c r="B95" s="3" t="s">
        <v>402</v>
      </c>
      <c r="C95" s="3"/>
      <c r="D95" s="3" t="s">
        <v>402</v>
      </c>
      <c r="E95" s="3">
        <v>11601</v>
      </c>
    </row>
    <row r="96" spans="1:5" ht="13.8" x14ac:dyDescent="0.3">
      <c r="A96" s="3">
        <v>11602</v>
      </c>
      <c r="B96" s="3" t="s">
        <v>403</v>
      </c>
      <c r="C96" s="3"/>
      <c r="D96" s="3" t="s">
        <v>403</v>
      </c>
      <c r="E96" s="3">
        <v>11602</v>
      </c>
    </row>
    <row r="97" spans="1:5" ht="13.8" x14ac:dyDescent="0.3">
      <c r="A97" s="3">
        <v>11603</v>
      </c>
      <c r="B97" s="3" t="s">
        <v>404</v>
      </c>
      <c r="C97" s="3"/>
      <c r="D97" s="3" t="s">
        <v>404</v>
      </c>
      <c r="E97" s="3">
        <v>11603</v>
      </c>
    </row>
    <row r="98" spans="1:5" ht="13.8" x14ac:dyDescent="0.3">
      <c r="A98" s="3">
        <v>11604</v>
      </c>
      <c r="B98" s="3" t="s">
        <v>405</v>
      </c>
      <c r="C98" s="3"/>
      <c r="D98" s="3" t="s">
        <v>405</v>
      </c>
      <c r="E98" s="3">
        <v>11604</v>
      </c>
    </row>
    <row r="99" spans="1:5" ht="13.8" x14ac:dyDescent="0.3">
      <c r="A99" s="3">
        <v>11605</v>
      </c>
      <c r="B99" s="3" t="s">
        <v>406</v>
      </c>
      <c r="C99" s="3"/>
      <c r="D99" s="3" t="s">
        <v>406</v>
      </c>
      <c r="E99" s="3">
        <v>11605</v>
      </c>
    </row>
    <row r="100" spans="1:5" ht="13.8" x14ac:dyDescent="0.3">
      <c r="A100" s="3">
        <v>11701</v>
      </c>
      <c r="B100" s="3" t="s">
        <v>407</v>
      </c>
      <c r="C100" s="3"/>
      <c r="D100" s="3" t="s">
        <v>407</v>
      </c>
      <c r="E100" s="3">
        <v>11701</v>
      </c>
    </row>
    <row r="101" spans="1:5" ht="13.8" x14ac:dyDescent="0.3">
      <c r="A101" s="3">
        <v>11702</v>
      </c>
      <c r="B101" s="3" t="s">
        <v>408</v>
      </c>
      <c r="C101" s="3"/>
      <c r="D101" s="3" t="s">
        <v>408</v>
      </c>
      <c r="E101" s="3">
        <v>11702</v>
      </c>
    </row>
    <row r="102" spans="1:5" ht="13.8" x14ac:dyDescent="0.3">
      <c r="A102" s="3">
        <v>11703</v>
      </c>
      <c r="B102" s="3" t="s">
        <v>409</v>
      </c>
      <c r="C102" s="3"/>
      <c r="D102" s="3" t="s">
        <v>409</v>
      </c>
      <c r="E102" s="3">
        <v>11703</v>
      </c>
    </row>
    <row r="103" spans="1:5" ht="13.8" x14ac:dyDescent="0.3">
      <c r="A103" s="3">
        <v>11801</v>
      </c>
      <c r="B103" s="3" t="s">
        <v>410</v>
      </c>
      <c r="C103" s="3"/>
      <c r="D103" s="3" t="s">
        <v>410</v>
      </c>
      <c r="E103" s="3">
        <v>11801</v>
      </c>
    </row>
    <row r="104" spans="1:5" ht="13.8" x14ac:dyDescent="0.3">
      <c r="A104" s="3">
        <v>11802</v>
      </c>
      <c r="B104" s="3" t="s">
        <v>411</v>
      </c>
      <c r="C104" s="3"/>
      <c r="D104" s="3" t="s">
        <v>411</v>
      </c>
      <c r="E104" s="3">
        <v>11802</v>
      </c>
    </row>
    <row r="105" spans="1:5" ht="13.8" x14ac:dyDescent="0.3">
      <c r="A105" s="3">
        <v>11803</v>
      </c>
      <c r="B105" s="3" t="s">
        <v>412</v>
      </c>
      <c r="C105" s="3"/>
      <c r="D105" s="3" t="s">
        <v>412</v>
      </c>
      <c r="E105" s="3">
        <v>11803</v>
      </c>
    </row>
    <row r="106" spans="1:5" ht="13.8" x14ac:dyDescent="0.3">
      <c r="A106" s="3">
        <v>11804</v>
      </c>
      <c r="B106" s="3" t="s">
        <v>413</v>
      </c>
      <c r="C106" s="3"/>
      <c r="D106" s="3" t="s">
        <v>413</v>
      </c>
      <c r="E106" s="3">
        <v>11804</v>
      </c>
    </row>
    <row r="107" spans="1:5" ht="13.8" x14ac:dyDescent="0.3">
      <c r="A107" s="3">
        <v>11901</v>
      </c>
      <c r="B107" s="3" t="s">
        <v>761</v>
      </c>
      <c r="C107" s="3"/>
      <c r="D107" s="3" t="s">
        <v>761</v>
      </c>
      <c r="E107" s="3">
        <v>11901</v>
      </c>
    </row>
    <row r="108" spans="1:5" ht="13.8" x14ac:dyDescent="0.3">
      <c r="A108" s="3">
        <v>11902</v>
      </c>
      <c r="B108" s="3" t="s">
        <v>762</v>
      </c>
      <c r="C108" s="3"/>
      <c r="D108" s="3" t="s">
        <v>762</v>
      </c>
      <c r="E108" s="3">
        <v>11902</v>
      </c>
    </row>
    <row r="109" spans="1:5" ht="13.8" x14ac:dyDescent="0.3">
      <c r="A109" s="3">
        <v>11903</v>
      </c>
      <c r="B109" s="3" t="s">
        <v>414</v>
      </c>
      <c r="C109" s="3"/>
      <c r="D109" s="3" t="s">
        <v>414</v>
      </c>
      <c r="E109" s="3">
        <v>11903</v>
      </c>
    </row>
    <row r="110" spans="1:5" ht="13.8" x14ac:dyDescent="0.3">
      <c r="A110" s="3">
        <v>11904</v>
      </c>
      <c r="B110" s="3" t="s">
        <v>415</v>
      </c>
      <c r="C110" s="3"/>
      <c r="D110" s="3" t="s">
        <v>415</v>
      </c>
      <c r="E110" s="3">
        <v>11904</v>
      </c>
    </row>
    <row r="111" spans="1:5" ht="13.8" x14ac:dyDescent="0.3">
      <c r="A111" s="3">
        <v>11905</v>
      </c>
      <c r="B111" s="3" t="s">
        <v>416</v>
      </c>
      <c r="C111" s="3"/>
      <c r="D111" s="3" t="s">
        <v>416</v>
      </c>
      <c r="E111" s="3">
        <v>11905</v>
      </c>
    </row>
    <row r="112" spans="1:5" ht="13.8" x14ac:dyDescent="0.3">
      <c r="A112" s="3">
        <v>11906</v>
      </c>
      <c r="B112" s="3" t="s">
        <v>417</v>
      </c>
      <c r="C112" s="3"/>
      <c r="D112" s="3" t="s">
        <v>417</v>
      </c>
      <c r="E112" s="3">
        <v>11906</v>
      </c>
    </row>
    <row r="113" spans="1:5" ht="13.8" x14ac:dyDescent="0.3">
      <c r="A113" s="3">
        <v>11907</v>
      </c>
      <c r="B113" s="3" t="s">
        <v>418</v>
      </c>
      <c r="C113" s="3"/>
      <c r="D113" s="3" t="s">
        <v>418</v>
      </c>
      <c r="E113" s="3">
        <v>11907</v>
      </c>
    </row>
    <row r="114" spans="1:5" ht="13.8" x14ac:dyDescent="0.3">
      <c r="A114" s="3">
        <v>11908</v>
      </c>
      <c r="B114" s="3" t="s">
        <v>419</v>
      </c>
      <c r="C114" s="3"/>
      <c r="D114" s="3" t="s">
        <v>419</v>
      </c>
      <c r="E114" s="3">
        <v>11908</v>
      </c>
    </row>
    <row r="115" spans="1:5" ht="13.8" x14ac:dyDescent="0.3">
      <c r="A115" s="3">
        <v>11909</v>
      </c>
      <c r="B115" s="3" t="s">
        <v>420</v>
      </c>
      <c r="C115" s="3"/>
      <c r="D115" s="3" t="s">
        <v>420</v>
      </c>
      <c r="E115" s="3">
        <v>11909</v>
      </c>
    </row>
    <row r="116" spans="1:5" ht="13.8" x14ac:dyDescent="0.3">
      <c r="A116" s="3">
        <v>11910</v>
      </c>
      <c r="B116" s="3" t="s">
        <v>421</v>
      </c>
      <c r="C116" s="3"/>
      <c r="D116" s="3" t="s">
        <v>421</v>
      </c>
      <c r="E116" s="3">
        <v>11910</v>
      </c>
    </row>
    <row r="117" spans="1:5" ht="13.8" x14ac:dyDescent="0.3">
      <c r="A117" s="3">
        <v>11911</v>
      </c>
      <c r="B117" s="3" t="s">
        <v>422</v>
      </c>
      <c r="C117" s="3"/>
      <c r="D117" s="3" t="s">
        <v>422</v>
      </c>
      <c r="E117" s="3">
        <v>11911</v>
      </c>
    </row>
    <row r="118" spans="1:5" ht="13.8" x14ac:dyDescent="0.3">
      <c r="A118" s="3">
        <v>11912</v>
      </c>
      <c r="B118" s="3" t="s">
        <v>423</v>
      </c>
      <c r="C118" s="3"/>
      <c r="D118" s="3" t="s">
        <v>423</v>
      </c>
      <c r="E118" s="3">
        <v>11912</v>
      </c>
    </row>
    <row r="119" spans="1:5" ht="13.8" x14ac:dyDescent="0.3">
      <c r="A119" s="3">
        <v>12001</v>
      </c>
      <c r="B119" s="3" t="s">
        <v>763</v>
      </c>
      <c r="C119" s="3"/>
      <c r="D119" s="3" t="s">
        <v>763</v>
      </c>
      <c r="E119" s="3">
        <v>12001</v>
      </c>
    </row>
    <row r="120" spans="1:5" ht="13.8" x14ac:dyDescent="0.3">
      <c r="A120" s="3">
        <v>12002</v>
      </c>
      <c r="B120" s="3" t="s">
        <v>764</v>
      </c>
      <c r="C120" s="3"/>
      <c r="D120" s="3" t="s">
        <v>764</v>
      </c>
      <c r="E120" s="3">
        <v>12002</v>
      </c>
    </row>
    <row r="121" spans="1:5" ht="13.8" x14ac:dyDescent="0.3">
      <c r="A121" s="3">
        <v>12003</v>
      </c>
      <c r="B121" s="3" t="s">
        <v>765</v>
      </c>
      <c r="C121" s="3"/>
      <c r="D121" s="3" t="s">
        <v>765</v>
      </c>
      <c r="E121" s="3">
        <v>12003</v>
      </c>
    </row>
    <row r="122" spans="1:5" ht="13.8" x14ac:dyDescent="0.3">
      <c r="A122" s="3">
        <v>12004</v>
      </c>
      <c r="B122" s="3" t="s">
        <v>766</v>
      </c>
      <c r="C122" s="3"/>
      <c r="D122" s="3" t="s">
        <v>766</v>
      </c>
      <c r="E122" s="3">
        <v>12004</v>
      </c>
    </row>
    <row r="123" spans="1:5" ht="13.8" x14ac:dyDescent="0.3">
      <c r="A123" s="3">
        <v>12005</v>
      </c>
      <c r="B123" s="3" t="s">
        <v>767</v>
      </c>
      <c r="C123" s="3"/>
      <c r="D123" s="3" t="s">
        <v>767</v>
      </c>
      <c r="E123" s="3">
        <v>12005</v>
      </c>
    </row>
    <row r="124" spans="1:5" ht="13.8" x14ac:dyDescent="0.3">
      <c r="A124" s="3">
        <v>12006</v>
      </c>
      <c r="B124" s="3" t="s">
        <v>768</v>
      </c>
      <c r="C124" s="3"/>
      <c r="D124" s="3" t="s">
        <v>768</v>
      </c>
      <c r="E124" s="3">
        <v>12006</v>
      </c>
    </row>
    <row r="125" spans="1:5" ht="13.8" x14ac:dyDescent="0.3">
      <c r="A125" s="3">
        <v>20101</v>
      </c>
      <c r="B125" s="3" t="s">
        <v>424</v>
      </c>
      <c r="C125" s="3"/>
      <c r="D125" s="3" t="s">
        <v>424</v>
      </c>
      <c r="E125" s="3">
        <v>20101</v>
      </c>
    </row>
    <row r="126" spans="1:5" ht="13.8" x14ac:dyDescent="0.3">
      <c r="A126" s="3">
        <v>20102</v>
      </c>
      <c r="B126" s="3" t="s">
        <v>425</v>
      </c>
      <c r="C126" s="3"/>
      <c r="D126" s="3" t="s">
        <v>425</v>
      </c>
      <c r="E126" s="3">
        <v>20102</v>
      </c>
    </row>
    <row r="127" spans="1:5" ht="13.8" x14ac:dyDescent="0.3">
      <c r="A127" s="3">
        <v>20103</v>
      </c>
      <c r="B127" s="3" t="s">
        <v>426</v>
      </c>
      <c r="C127" s="3"/>
      <c r="D127" s="3" t="s">
        <v>426</v>
      </c>
      <c r="E127" s="3">
        <v>20103</v>
      </c>
    </row>
    <row r="128" spans="1:5" ht="13.8" x14ac:dyDescent="0.3">
      <c r="A128" s="3">
        <v>20104</v>
      </c>
      <c r="B128" s="3" t="s">
        <v>427</v>
      </c>
      <c r="C128" s="3"/>
      <c r="D128" s="3" t="s">
        <v>427</v>
      </c>
      <c r="E128" s="3">
        <v>20104</v>
      </c>
    </row>
    <row r="129" spans="1:5" ht="13.8" x14ac:dyDescent="0.3">
      <c r="A129" s="3">
        <v>20105</v>
      </c>
      <c r="B129" s="3" t="s">
        <v>428</v>
      </c>
      <c r="C129" s="3"/>
      <c r="D129" s="3" t="s">
        <v>428</v>
      </c>
      <c r="E129" s="3">
        <v>20105</v>
      </c>
    </row>
    <row r="130" spans="1:5" ht="13.8" x14ac:dyDescent="0.3">
      <c r="A130" s="3">
        <v>20106</v>
      </c>
      <c r="B130" s="3" t="s">
        <v>429</v>
      </c>
      <c r="C130" s="3"/>
      <c r="D130" s="3" t="s">
        <v>429</v>
      </c>
      <c r="E130" s="3">
        <v>20106</v>
      </c>
    </row>
    <row r="131" spans="1:5" ht="13.8" x14ac:dyDescent="0.3">
      <c r="A131" s="3">
        <v>20107</v>
      </c>
      <c r="B131" s="3" t="s">
        <v>430</v>
      </c>
      <c r="C131" s="3"/>
      <c r="D131" s="3" t="s">
        <v>430</v>
      </c>
      <c r="E131" s="3">
        <v>20107</v>
      </c>
    </row>
    <row r="132" spans="1:5" ht="13.8" x14ac:dyDescent="0.3">
      <c r="A132" s="3">
        <v>20108</v>
      </c>
      <c r="B132" s="3" t="s">
        <v>431</v>
      </c>
      <c r="C132" s="3"/>
      <c r="D132" s="3" t="s">
        <v>431</v>
      </c>
      <c r="E132" s="3">
        <v>20108</v>
      </c>
    </row>
    <row r="133" spans="1:5" ht="13.8" x14ac:dyDescent="0.3">
      <c r="A133" s="3">
        <v>20109</v>
      </c>
      <c r="B133" s="3" t="s">
        <v>432</v>
      </c>
      <c r="C133" s="3"/>
      <c r="D133" s="3" t="s">
        <v>432</v>
      </c>
      <c r="E133" s="3">
        <v>20109</v>
      </c>
    </row>
    <row r="134" spans="1:5" ht="13.8" x14ac:dyDescent="0.3">
      <c r="A134" s="3">
        <v>20110</v>
      </c>
      <c r="B134" s="3" t="s">
        <v>433</v>
      </c>
      <c r="C134" s="3"/>
      <c r="D134" s="3" t="s">
        <v>433</v>
      </c>
      <c r="E134" s="3">
        <v>20110</v>
      </c>
    </row>
    <row r="135" spans="1:5" ht="13.8" x14ac:dyDescent="0.3">
      <c r="A135" s="3">
        <v>20111</v>
      </c>
      <c r="B135" s="3" t="s">
        <v>434</v>
      </c>
      <c r="C135" s="3"/>
      <c r="D135" s="3" t="s">
        <v>434</v>
      </c>
      <c r="E135" s="3">
        <v>20111</v>
      </c>
    </row>
    <row r="136" spans="1:5" ht="13.8" x14ac:dyDescent="0.3">
      <c r="A136" s="3">
        <v>20112</v>
      </c>
      <c r="B136" s="3" t="s">
        <v>435</v>
      </c>
      <c r="C136" s="3"/>
      <c r="D136" s="3" t="s">
        <v>435</v>
      </c>
      <c r="E136" s="3">
        <v>20112</v>
      </c>
    </row>
    <row r="137" spans="1:5" ht="13.8" x14ac:dyDescent="0.3">
      <c r="A137" s="3">
        <v>20113</v>
      </c>
      <c r="B137" s="3" t="s">
        <v>436</v>
      </c>
      <c r="C137" s="3"/>
      <c r="D137" s="3" t="s">
        <v>436</v>
      </c>
      <c r="E137" s="3">
        <v>20113</v>
      </c>
    </row>
    <row r="138" spans="1:5" ht="13.8" x14ac:dyDescent="0.3">
      <c r="A138" s="3">
        <v>20114</v>
      </c>
      <c r="B138" s="3" t="s">
        <v>437</v>
      </c>
      <c r="C138" s="3"/>
      <c r="D138" s="3" t="s">
        <v>437</v>
      </c>
      <c r="E138" s="3">
        <v>20114</v>
      </c>
    </row>
    <row r="139" spans="1:5" ht="13.8" x14ac:dyDescent="0.3">
      <c r="A139" s="3">
        <v>20201</v>
      </c>
      <c r="B139" s="3" t="s">
        <v>438</v>
      </c>
      <c r="C139" s="3"/>
      <c r="D139" s="3" t="s">
        <v>438</v>
      </c>
      <c r="E139" s="3">
        <v>20201</v>
      </c>
    </row>
    <row r="140" spans="1:5" ht="13.8" x14ac:dyDescent="0.3">
      <c r="A140" s="3">
        <v>20202</v>
      </c>
      <c r="B140" s="3" t="s">
        <v>439</v>
      </c>
      <c r="C140" s="3"/>
      <c r="D140" s="3" t="s">
        <v>439</v>
      </c>
      <c r="E140" s="3">
        <v>20202</v>
      </c>
    </row>
    <row r="141" spans="1:5" ht="13.8" x14ac:dyDescent="0.3">
      <c r="A141" s="3">
        <v>20203</v>
      </c>
      <c r="B141" s="3" t="s">
        <v>440</v>
      </c>
      <c r="C141" s="3"/>
      <c r="D141" s="3" t="s">
        <v>440</v>
      </c>
      <c r="E141" s="3">
        <v>20203</v>
      </c>
    </row>
    <row r="142" spans="1:5" ht="13.8" x14ac:dyDescent="0.3">
      <c r="A142" s="3">
        <v>20204</v>
      </c>
      <c r="B142" s="3" t="s">
        <v>769</v>
      </c>
      <c r="C142" s="3"/>
      <c r="D142" s="3" t="s">
        <v>769</v>
      </c>
      <c r="E142" s="3">
        <v>20204</v>
      </c>
    </row>
    <row r="143" spans="1:5" ht="13.8" x14ac:dyDescent="0.3">
      <c r="A143" s="3">
        <v>20205</v>
      </c>
      <c r="B143" s="3" t="s">
        <v>441</v>
      </c>
      <c r="C143" s="3"/>
      <c r="D143" s="3" t="s">
        <v>441</v>
      </c>
      <c r="E143" s="3">
        <v>20205</v>
      </c>
    </row>
    <row r="144" spans="1:5" ht="13.8" x14ac:dyDescent="0.3">
      <c r="A144" s="3">
        <v>20206</v>
      </c>
      <c r="B144" s="3" t="s">
        <v>442</v>
      </c>
      <c r="C144" s="3"/>
      <c r="D144" s="3" t="s">
        <v>442</v>
      </c>
      <c r="E144" s="3">
        <v>20206</v>
      </c>
    </row>
    <row r="145" spans="1:5" ht="13.8" x14ac:dyDescent="0.3">
      <c r="A145" s="3">
        <v>20207</v>
      </c>
      <c r="B145" s="3" t="s">
        <v>443</v>
      </c>
      <c r="C145" s="3"/>
      <c r="D145" s="3" t="s">
        <v>443</v>
      </c>
      <c r="E145" s="3">
        <v>20207</v>
      </c>
    </row>
    <row r="146" spans="1:5" ht="13.8" x14ac:dyDescent="0.3">
      <c r="A146" s="3">
        <v>20208</v>
      </c>
      <c r="B146" s="3" t="s">
        <v>444</v>
      </c>
      <c r="C146" s="3"/>
      <c r="D146" s="3" t="s">
        <v>444</v>
      </c>
      <c r="E146" s="3">
        <v>20208</v>
      </c>
    </row>
    <row r="147" spans="1:5" ht="13.8" x14ac:dyDescent="0.3">
      <c r="A147" s="3">
        <v>20209</v>
      </c>
      <c r="B147" s="3" t="s">
        <v>445</v>
      </c>
      <c r="C147" s="3"/>
      <c r="D147" s="3" t="s">
        <v>445</v>
      </c>
      <c r="E147" s="3">
        <v>20209</v>
      </c>
    </row>
    <row r="148" spans="1:5" ht="13.8" x14ac:dyDescent="0.3">
      <c r="A148" s="3">
        <v>20210</v>
      </c>
      <c r="B148" s="3" t="s">
        <v>446</v>
      </c>
      <c r="C148" s="3"/>
      <c r="D148" s="3" t="s">
        <v>446</v>
      </c>
      <c r="E148" s="3">
        <v>20210</v>
      </c>
    </row>
    <row r="149" spans="1:5" ht="13.8" x14ac:dyDescent="0.3">
      <c r="A149" s="3">
        <v>20211</v>
      </c>
      <c r="B149" s="3" t="s">
        <v>447</v>
      </c>
      <c r="C149" s="3"/>
      <c r="D149" s="3" t="s">
        <v>447</v>
      </c>
      <c r="E149" s="3">
        <v>20211</v>
      </c>
    </row>
    <row r="150" spans="1:5" ht="13.8" x14ac:dyDescent="0.3">
      <c r="A150" s="3">
        <v>20212</v>
      </c>
      <c r="B150" s="3" t="s">
        <v>448</v>
      </c>
      <c r="C150" s="3"/>
      <c r="D150" s="3" t="s">
        <v>448</v>
      </c>
      <c r="E150" s="3">
        <v>20212</v>
      </c>
    </row>
    <row r="151" spans="1:5" ht="13.8" x14ac:dyDescent="0.3">
      <c r="A151" s="3">
        <v>20213</v>
      </c>
      <c r="B151" s="3" t="s">
        <v>770</v>
      </c>
      <c r="C151" s="3"/>
      <c r="D151" s="3" t="s">
        <v>770</v>
      </c>
      <c r="E151" s="3">
        <v>20213</v>
      </c>
    </row>
    <row r="152" spans="1:5" ht="13.8" x14ac:dyDescent="0.3">
      <c r="A152" s="3">
        <v>20214</v>
      </c>
      <c r="B152" s="3" t="s">
        <v>449</v>
      </c>
      <c r="C152" s="3"/>
      <c r="D152" s="3" t="s">
        <v>449</v>
      </c>
      <c r="E152" s="3">
        <v>20214</v>
      </c>
    </row>
    <row r="153" spans="1:5" ht="13.8" x14ac:dyDescent="0.3">
      <c r="A153" s="3">
        <v>20301</v>
      </c>
      <c r="B153" s="3" t="s">
        <v>450</v>
      </c>
      <c r="C153" s="3"/>
      <c r="D153" s="3" t="s">
        <v>450</v>
      </c>
      <c r="E153" s="3">
        <v>20301</v>
      </c>
    </row>
    <row r="154" spans="1:5" ht="13.8" x14ac:dyDescent="0.3">
      <c r="A154" s="3">
        <v>20302</v>
      </c>
      <c r="B154" s="3" t="s">
        <v>451</v>
      </c>
      <c r="C154" s="3"/>
      <c r="D154" s="3" t="s">
        <v>451</v>
      </c>
      <c r="E154" s="3">
        <v>20302</v>
      </c>
    </row>
    <row r="155" spans="1:5" ht="13.8" x14ac:dyDescent="0.3">
      <c r="A155" s="3">
        <v>20303</v>
      </c>
      <c r="B155" s="3" t="s">
        <v>452</v>
      </c>
      <c r="C155" s="3"/>
      <c r="D155" s="3" t="s">
        <v>452</v>
      </c>
      <c r="E155" s="3">
        <v>20303</v>
      </c>
    </row>
    <row r="156" spans="1:5" ht="13.8" x14ac:dyDescent="0.3">
      <c r="A156" s="3">
        <v>20304</v>
      </c>
      <c r="B156" s="3" t="s">
        <v>453</v>
      </c>
      <c r="C156" s="3"/>
      <c r="D156" s="3" t="s">
        <v>453</v>
      </c>
      <c r="E156" s="3">
        <v>20304</v>
      </c>
    </row>
    <row r="157" spans="1:5" ht="13.8" x14ac:dyDescent="0.3">
      <c r="A157" s="3">
        <v>20305</v>
      </c>
      <c r="B157" s="3" t="s">
        <v>454</v>
      </c>
      <c r="C157" s="3"/>
      <c r="D157" s="3" t="s">
        <v>454</v>
      </c>
      <c r="E157" s="3">
        <v>20305</v>
      </c>
    </row>
    <row r="158" spans="1:5" ht="13.8" x14ac:dyDescent="0.3">
      <c r="A158" s="3">
        <v>20307</v>
      </c>
      <c r="B158" s="3" t="s">
        <v>455</v>
      </c>
      <c r="C158" s="3"/>
      <c r="D158" s="3" t="s">
        <v>455</v>
      </c>
      <c r="E158" s="3">
        <v>20307</v>
      </c>
    </row>
    <row r="159" spans="1:5" ht="13.8" x14ac:dyDescent="0.3">
      <c r="A159" s="3">
        <v>20308</v>
      </c>
      <c r="B159" s="3" t="s">
        <v>456</v>
      </c>
      <c r="C159" s="3"/>
      <c r="D159" s="3" t="s">
        <v>456</v>
      </c>
      <c r="E159" s="3">
        <v>20308</v>
      </c>
    </row>
    <row r="160" spans="1:5" ht="13.8" x14ac:dyDescent="0.3">
      <c r="A160" s="3">
        <v>20401</v>
      </c>
      <c r="B160" s="3" t="s">
        <v>457</v>
      </c>
      <c r="C160" s="3"/>
      <c r="D160" s="3" t="s">
        <v>457</v>
      </c>
      <c r="E160" s="3">
        <v>20401</v>
      </c>
    </row>
    <row r="161" spans="1:5" ht="13.8" x14ac:dyDescent="0.3">
      <c r="A161" s="3">
        <v>20402</v>
      </c>
      <c r="B161" s="3" t="s">
        <v>458</v>
      </c>
      <c r="C161" s="3"/>
      <c r="D161" s="3" t="s">
        <v>458</v>
      </c>
      <c r="E161" s="3">
        <v>20402</v>
      </c>
    </row>
    <row r="162" spans="1:5" ht="13.8" x14ac:dyDescent="0.3">
      <c r="A162" s="3">
        <v>20403</v>
      </c>
      <c r="B162" s="3" t="s">
        <v>459</v>
      </c>
      <c r="C162" s="3"/>
      <c r="D162" s="3" t="s">
        <v>459</v>
      </c>
      <c r="E162" s="3">
        <v>20403</v>
      </c>
    </row>
    <row r="163" spans="1:5" ht="13.8" x14ac:dyDescent="0.3">
      <c r="A163" s="3">
        <v>20404</v>
      </c>
      <c r="B163" s="3" t="s">
        <v>460</v>
      </c>
      <c r="C163" s="3"/>
      <c r="D163" s="3" t="s">
        <v>460</v>
      </c>
      <c r="E163" s="3">
        <v>20404</v>
      </c>
    </row>
    <row r="164" spans="1:5" ht="13.8" x14ac:dyDescent="0.3">
      <c r="A164" s="3">
        <v>20501</v>
      </c>
      <c r="B164" s="3" t="s">
        <v>461</v>
      </c>
      <c r="C164" s="3"/>
      <c r="D164" s="3" t="s">
        <v>461</v>
      </c>
      <c r="E164" s="3">
        <v>20501</v>
      </c>
    </row>
    <row r="165" spans="1:5" ht="13.8" x14ac:dyDescent="0.3">
      <c r="A165" s="3">
        <v>20502</v>
      </c>
      <c r="B165" s="3" t="s">
        <v>462</v>
      </c>
      <c r="C165" s="3"/>
      <c r="D165" s="3" t="s">
        <v>462</v>
      </c>
      <c r="E165" s="3">
        <v>20502</v>
      </c>
    </row>
    <row r="166" spans="1:5" ht="13.8" x14ac:dyDescent="0.3">
      <c r="A166" s="3">
        <v>20503</v>
      </c>
      <c r="B166" s="3" t="s">
        <v>463</v>
      </c>
      <c r="C166" s="3"/>
      <c r="D166" s="3" t="s">
        <v>463</v>
      </c>
      <c r="E166" s="3">
        <v>20503</v>
      </c>
    </row>
    <row r="167" spans="1:5" ht="13.8" x14ac:dyDescent="0.3">
      <c r="A167" s="3">
        <v>20504</v>
      </c>
      <c r="B167" s="3" t="s">
        <v>464</v>
      </c>
      <c r="C167" s="3"/>
      <c r="D167" s="3" t="s">
        <v>464</v>
      </c>
      <c r="E167" s="3">
        <v>20504</v>
      </c>
    </row>
    <row r="168" spans="1:5" ht="13.8" x14ac:dyDescent="0.3">
      <c r="A168" s="3">
        <v>20505</v>
      </c>
      <c r="B168" s="3" t="s">
        <v>465</v>
      </c>
      <c r="C168" s="3"/>
      <c r="D168" s="3" t="s">
        <v>465</v>
      </c>
      <c r="E168" s="3">
        <v>20505</v>
      </c>
    </row>
    <row r="169" spans="1:5" ht="13.8" x14ac:dyDescent="0.3">
      <c r="A169" s="3">
        <v>20506</v>
      </c>
      <c r="B169" s="3" t="s">
        <v>466</v>
      </c>
      <c r="C169" s="3"/>
      <c r="D169" s="3" t="s">
        <v>466</v>
      </c>
      <c r="E169" s="3">
        <v>20506</v>
      </c>
    </row>
    <row r="170" spans="1:5" ht="13.8" x14ac:dyDescent="0.3">
      <c r="A170" s="3">
        <v>20507</v>
      </c>
      <c r="B170" s="3" t="s">
        <v>467</v>
      </c>
      <c r="C170" s="3"/>
      <c r="D170" s="3" t="s">
        <v>467</v>
      </c>
      <c r="E170" s="3">
        <v>20507</v>
      </c>
    </row>
    <row r="171" spans="1:5" ht="13.8" x14ac:dyDescent="0.3">
      <c r="A171" s="3">
        <v>20508</v>
      </c>
      <c r="B171" s="3" t="s">
        <v>468</v>
      </c>
      <c r="C171" s="3"/>
      <c r="D171" s="3" t="s">
        <v>468</v>
      </c>
      <c r="E171" s="3">
        <v>20508</v>
      </c>
    </row>
    <row r="172" spans="1:5" ht="13.8" x14ac:dyDescent="0.3">
      <c r="A172" s="3">
        <v>20601</v>
      </c>
      <c r="B172" s="3" t="s">
        <v>469</v>
      </c>
      <c r="C172" s="3"/>
      <c r="D172" s="3" t="s">
        <v>469</v>
      </c>
      <c r="E172" s="3">
        <v>20601</v>
      </c>
    </row>
    <row r="173" spans="1:5" ht="13.8" x14ac:dyDescent="0.3">
      <c r="A173" s="3">
        <v>20602</v>
      </c>
      <c r="B173" s="3" t="s">
        <v>470</v>
      </c>
      <c r="C173" s="3"/>
      <c r="D173" s="3" t="s">
        <v>470</v>
      </c>
      <c r="E173" s="3">
        <v>20602</v>
      </c>
    </row>
    <row r="174" spans="1:5" ht="13.8" x14ac:dyDescent="0.3">
      <c r="A174" s="3">
        <v>20603</v>
      </c>
      <c r="B174" s="3" t="s">
        <v>471</v>
      </c>
      <c r="C174" s="3"/>
      <c r="D174" s="3" t="s">
        <v>471</v>
      </c>
      <c r="E174" s="3">
        <v>20603</v>
      </c>
    </row>
    <row r="175" spans="1:5" ht="13.8" x14ac:dyDescent="0.3">
      <c r="A175" s="3">
        <v>20604</v>
      </c>
      <c r="B175" s="3" t="s">
        <v>472</v>
      </c>
      <c r="C175" s="3"/>
      <c r="D175" s="3" t="s">
        <v>472</v>
      </c>
      <c r="E175" s="3">
        <v>20604</v>
      </c>
    </row>
    <row r="176" spans="1:5" ht="13.8" x14ac:dyDescent="0.3">
      <c r="A176" s="3">
        <v>20605</v>
      </c>
      <c r="B176" s="3" t="s">
        <v>473</v>
      </c>
      <c r="C176" s="3"/>
      <c r="D176" s="3" t="s">
        <v>473</v>
      </c>
      <c r="E176" s="3">
        <v>20605</v>
      </c>
    </row>
    <row r="177" spans="1:5" ht="13.8" x14ac:dyDescent="0.3">
      <c r="A177" s="3">
        <v>20606</v>
      </c>
      <c r="B177" s="3" t="s">
        <v>474</v>
      </c>
      <c r="C177" s="3"/>
      <c r="D177" s="3" t="s">
        <v>474</v>
      </c>
      <c r="E177" s="3">
        <v>20606</v>
      </c>
    </row>
    <row r="178" spans="1:5" ht="13.8" x14ac:dyDescent="0.3">
      <c r="A178" s="3">
        <v>20607</v>
      </c>
      <c r="B178" s="3" t="s">
        <v>771</v>
      </c>
      <c r="C178" s="3"/>
      <c r="D178" s="3" t="s">
        <v>771</v>
      </c>
      <c r="E178" s="3">
        <v>20607</v>
      </c>
    </row>
    <row r="179" spans="1:5" ht="13.8" x14ac:dyDescent="0.3">
      <c r="A179" s="3">
        <v>20608</v>
      </c>
      <c r="B179" s="3" t="s">
        <v>475</v>
      </c>
      <c r="C179" s="3"/>
      <c r="D179" s="3" t="s">
        <v>475</v>
      </c>
      <c r="E179" s="3">
        <v>20608</v>
      </c>
    </row>
    <row r="180" spans="1:5" ht="13.8" x14ac:dyDescent="0.3">
      <c r="A180" s="3">
        <v>20701</v>
      </c>
      <c r="B180" s="3" t="s">
        <v>476</v>
      </c>
      <c r="C180" s="3"/>
      <c r="D180" s="3" t="s">
        <v>476</v>
      </c>
      <c r="E180" s="3">
        <v>20701</v>
      </c>
    </row>
    <row r="181" spans="1:5" ht="13.8" x14ac:dyDescent="0.3">
      <c r="A181" s="3">
        <v>20702</v>
      </c>
      <c r="B181" s="3" t="s">
        <v>477</v>
      </c>
      <c r="C181" s="3"/>
      <c r="D181" s="3" t="s">
        <v>477</v>
      </c>
      <c r="E181" s="3">
        <v>20702</v>
      </c>
    </row>
    <row r="182" spans="1:5" ht="13.8" x14ac:dyDescent="0.3">
      <c r="A182" s="3">
        <v>20703</v>
      </c>
      <c r="B182" s="3" t="s">
        <v>478</v>
      </c>
      <c r="C182" s="3"/>
      <c r="D182" s="3" t="s">
        <v>478</v>
      </c>
      <c r="E182" s="3">
        <v>20703</v>
      </c>
    </row>
    <row r="183" spans="1:5" ht="13.8" x14ac:dyDescent="0.3">
      <c r="A183" s="3">
        <v>20704</v>
      </c>
      <c r="B183" s="3" t="s">
        <v>479</v>
      </c>
      <c r="C183" s="3"/>
      <c r="D183" s="3" t="s">
        <v>479</v>
      </c>
      <c r="E183" s="3">
        <v>20704</v>
      </c>
    </row>
    <row r="184" spans="1:5" ht="13.8" x14ac:dyDescent="0.3">
      <c r="A184" s="3">
        <v>20705</v>
      </c>
      <c r="B184" s="3" t="s">
        <v>480</v>
      </c>
      <c r="C184" s="3"/>
      <c r="D184" s="3" t="s">
        <v>480</v>
      </c>
      <c r="E184" s="3">
        <v>20705</v>
      </c>
    </row>
    <row r="185" spans="1:5" ht="13.8" x14ac:dyDescent="0.3">
      <c r="A185" s="3">
        <v>20706</v>
      </c>
      <c r="B185" s="3" t="s">
        <v>481</v>
      </c>
      <c r="C185" s="3"/>
      <c r="D185" s="3" t="s">
        <v>481</v>
      </c>
      <c r="E185" s="3">
        <v>20706</v>
      </c>
    </row>
    <row r="186" spans="1:5" ht="13.8" x14ac:dyDescent="0.3">
      <c r="A186" s="3">
        <v>20707</v>
      </c>
      <c r="B186" s="3" t="s">
        <v>873</v>
      </c>
      <c r="C186" s="3"/>
      <c r="D186" s="3" t="s">
        <v>873</v>
      </c>
      <c r="E186" s="3">
        <v>20707</v>
      </c>
    </row>
    <row r="187" spans="1:5" ht="13.8" x14ac:dyDescent="0.3">
      <c r="A187" s="3">
        <v>20801</v>
      </c>
      <c r="B187" s="3" t="s">
        <v>482</v>
      </c>
      <c r="C187" s="3"/>
      <c r="D187" s="3" t="s">
        <v>482</v>
      </c>
      <c r="E187" s="3">
        <v>20801</v>
      </c>
    </row>
    <row r="188" spans="1:5" ht="13.8" x14ac:dyDescent="0.3">
      <c r="A188" s="3">
        <v>20802</v>
      </c>
      <c r="B188" s="3" t="s">
        <v>483</v>
      </c>
      <c r="C188" s="3"/>
      <c r="D188" s="3" t="s">
        <v>483</v>
      </c>
      <c r="E188" s="3">
        <v>20802</v>
      </c>
    </row>
    <row r="189" spans="1:5" ht="13.8" x14ac:dyDescent="0.3">
      <c r="A189" s="3">
        <v>20803</v>
      </c>
      <c r="B189" s="3" t="s">
        <v>484</v>
      </c>
      <c r="C189" s="3"/>
      <c r="D189" s="3" t="s">
        <v>484</v>
      </c>
      <c r="E189" s="3">
        <v>20803</v>
      </c>
    </row>
    <row r="190" spans="1:5" ht="13.8" x14ac:dyDescent="0.3">
      <c r="A190" s="3">
        <v>20804</v>
      </c>
      <c r="B190" s="3" t="s">
        <v>485</v>
      </c>
      <c r="C190" s="3"/>
      <c r="D190" s="3" t="s">
        <v>485</v>
      </c>
      <c r="E190" s="3">
        <v>20804</v>
      </c>
    </row>
    <row r="191" spans="1:5" ht="13.8" x14ac:dyDescent="0.3">
      <c r="A191" s="3">
        <v>20805</v>
      </c>
      <c r="B191" s="3" t="s">
        <v>772</v>
      </c>
      <c r="C191" s="3"/>
      <c r="D191" s="3" t="s">
        <v>772</v>
      </c>
      <c r="E191" s="3">
        <v>20805</v>
      </c>
    </row>
    <row r="192" spans="1:5" ht="13.8" x14ac:dyDescent="0.3">
      <c r="A192" s="3">
        <v>20901</v>
      </c>
      <c r="B192" s="3" t="s">
        <v>486</v>
      </c>
      <c r="C192" s="3"/>
      <c r="D192" s="3" t="s">
        <v>486</v>
      </c>
      <c r="E192" s="3">
        <v>20901</v>
      </c>
    </row>
    <row r="193" spans="1:5" ht="13.8" x14ac:dyDescent="0.3">
      <c r="A193" s="3">
        <v>20902</v>
      </c>
      <c r="B193" s="3" t="s">
        <v>874</v>
      </c>
      <c r="C193" s="3"/>
      <c r="D193" s="3" t="s">
        <v>874</v>
      </c>
      <c r="E193" s="3">
        <v>20902</v>
      </c>
    </row>
    <row r="194" spans="1:5" ht="13.8" x14ac:dyDescent="0.3">
      <c r="A194" s="3">
        <v>20903</v>
      </c>
      <c r="B194" s="3" t="s">
        <v>773</v>
      </c>
      <c r="C194" s="3"/>
      <c r="D194" s="3" t="s">
        <v>773</v>
      </c>
      <c r="E194" s="3">
        <v>20903</v>
      </c>
    </row>
    <row r="195" spans="1:5" ht="13.8" x14ac:dyDescent="0.3">
      <c r="A195" s="3">
        <v>20904</v>
      </c>
      <c r="B195" s="3" t="s">
        <v>487</v>
      </c>
      <c r="C195" s="3"/>
      <c r="D195" s="3" t="s">
        <v>487</v>
      </c>
      <c r="E195" s="3">
        <v>20904</v>
      </c>
    </row>
    <row r="196" spans="1:5" ht="13.8" x14ac:dyDescent="0.3">
      <c r="A196" s="3">
        <v>20905</v>
      </c>
      <c r="B196" s="3" t="s">
        <v>818</v>
      </c>
      <c r="C196" s="3"/>
      <c r="D196" s="3" t="s">
        <v>818</v>
      </c>
      <c r="E196" s="3">
        <v>20905</v>
      </c>
    </row>
    <row r="197" spans="1:5" ht="13.8" x14ac:dyDescent="0.3">
      <c r="A197" s="3">
        <v>21001</v>
      </c>
      <c r="B197" s="3" t="s">
        <v>488</v>
      </c>
      <c r="C197" s="3"/>
      <c r="D197" s="3" t="s">
        <v>488</v>
      </c>
      <c r="E197" s="3">
        <v>21001</v>
      </c>
    </row>
    <row r="198" spans="1:5" ht="13.8" x14ac:dyDescent="0.3">
      <c r="A198" s="3">
        <v>21002</v>
      </c>
      <c r="B198" s="3" t="s">
        <v>489</v>
      </c>
      <c r="C198" s="3"/>
      <c r="D198" s="3" t="s">
        <v>489</v>
      </c>
      <c r="E198" s="3">
        <v>21002</v>
      </c>
    </row>
    <row r="199" spans="1:5" ht="13.8" x14ac:dyDescent="0.3">
      <c r="A199" s="3">
        <v>21003</v>
      </c>
      <c r="B199" s="3" t="s">
        <v>490</v>
      </c>
      <c r="C199" s="3"/>
      <c r="D199" s="3" t="s">
        <v>490</v>
      </c>
      <c r="E199" s="3">
        <v>21003</v>
      </c>
    </row>
    <row r="200" spans="1:5" ht="13.8" x14ac:dyDescent="0.3">
      <c r="A200" s="3">
        <v>21004</v>
      </c>
      <c r="B200" s="3" t="s">
        <v>774</v>
      </c>
      <c r="C200" s="3"/>
      <c r="D200" s="3" t="s">
        <v>774</v>
      </c>
      <c r="E200" s="3">
        <v>21004</v>
      </c>
    </row>
    <row r="201" spans="1:5" ht="13.8" x14ac:dyDescent="0.3">
      <c r="A201" s="3">
        <v>21005</v>
      </c>
      <c r="B201" s="3" t="s">
        <v>491</v>
      </c>
      <c r="C201" s="3"/>
      <c r="D201" s="3" t="s">
        <v>491</v>
      </c>
      <c r="E201" s="3">
        <v>21005</v>
      </c>
    </row>
    <row r="202" spans="1:5" ht="13.8" x14ac:dyDescent="0.3">
      <c r="A202" s="3">
        <v>21006</v>
      </c>
      <c r="B202" s="3" t="s">
        <v>492</v>
      </c>
      <c r="C202" s="3"/>
      <c r="D202" s="3" t="s">
        <v>492</v>
      </c>
      <c r="E202" s="3">
        <v>21006</v>
      </c>
    </row>
    <row r="203" spans="1:5" ht="13.8" x14ac:dyDescent="0.3">
      <c r="A203" s="3">
        <v>21007</v>
      </c>
      <c r="B203" s="3" t="s">
        <v>775</v>
      </c>
      <c r="C203" s="3"/>
      <c r="D203" s="3" t="s">
        <v>775</v>
      </c>
      <c r="E203" s="3">
        <v>21007</v>
      </c>
    </row>
    <row r="204" spans="1:5" ht="13.8" x14ac:dyDescent="0.3">
      <c r="A204" s="3">
        <v>21008</v>
      </c>
      <c r="B204" s="3" t="s">
        <v>819</v>
      </c>
      <c r="C204" s="3"/>
      <c r="D204" s="3" t="s">
        <v>819</v>
      </c>
      <c r="E204" s="3">
        <v>21008</v>
      </c>
    </row>
    <row r="205" spans="1:5" ht="13.8" x14ac:dyDescent="0.3">
      <c r="A205" s="3">
        <v>21009</v>
      </c>
      <c r="B205" s="3" t="s">
        <v>820</v>
      </c>
      <c r="C205" s="3"/>
      <c r="D205" s="3" t="s">
        <v>820</v>
      </c>
      <c r="E205" s="3">
        <v>21009</v>
      </c>
    </row>
    <row r="206" spans="1:5" ht="13.8" x14ac:dyDescent="0.3">
      <c r="A206" s="3">
        <v>21010</v>
      </c>
      <c r="B206" s="3" t="s">
        <v>493</v>
      </c>
      <c r="C206" s="3"/>
      <c r="D206" s="3" t="s">
        <v>493</v>
      </c>
      <c r="E206" s="3">
        <v>21010</v>
      </c>
    </row>
    <row r="207" spans="1:5" ht="13.8" x14ac:dyDescent="0.3">
      <c r="A207" s="3">
        <v>21011</v>
      </c>
      <c r="B207" s="3" t="s">
        <v>494</v>
      </c>
      <c r="C207" s="3"/>
      <c r="D207" s="3" t="s">
        <v>494</v>
      </c>
      <c r="E207" s="3">
        <v>21011</v>
      </c>
    </row>
    <row r="208" spans="1:5" ht="13.8" x14ac:dyDescent="0.3">
      <c r="A208" s="3">
        <v>21012</v>
      </c>
      <c r="B208" s="3" t="s">
        <v>495</v>
      </c>
      <c r="C208" s="3"/>
      <c r="D208" s="3" t="s">
        <v>495</v>
      </c>
      <c r="E208" s="3">
        <v>21012</v>
      </c>
    </row>
    <row r="209" spans="1:5" ht="13.8" x14ac:dyDescent="0.3">
      <c r="A209" s="3">
        <v>21013</v>
      </c>
      <c r="B209" s="3" t="s">
        <v>496</v>
      </c>
      <c r="C209" s="3"/>
      <c r="D209" s="3" t="s">
        <v>496</v>
      </c>
      <c r="E209" s="3">
        <v>21013</v>
      </c>
    </row>
    <row r="210" spans="1:5" ht="13.8" x14ac:dyDescent="0.3">
      <c r="A210" s="3">
        <v>21101</v>
      </c>
      <c r="B210" s="3" t="s">
        <v>497</v>
      </c>
      <c r="C210" s="3"/>
      <c r="D210" s="3" t="s">
        <v>497</v>
      </c>
      <c r="E210" s="3">
        <v>21101</v>
      </c>
    </row>
    <row r="211" spans="1:5" ht="13.8" x14ac:dyDescent="0.3">
      <c r="A211" s="3">
        <v>21102</v>
      </c>
      <c r="B211" s="3" t="s">
        <v>498</v>
      </c>
      <c r="C211" s="3"/>
      <c r="D211" s="3" t="s">
        <v>498</v>
      </c>
      <c r="E211" s="3">
        <v>21102</v>
      </c>
    </row>
    <row r="212" spans="1:5" ht="13.8" x14ac:dyDescent="0.3">
      <c r="A212" s="3">
        <v>21103</v>
      </c>
      <c r="B212" s="3" t="s">
        <v>776</v>
      </c>
      <c r="C212" s="3"/>
      <c r="D212" s="3" t="s">
        <v>776</v>
      </c>
      <c r="E212" s="3">
        <v>21103</v>
      </c>
    </row>
    <row r="213" spans="1:5" ht="13.8" x14ac:dyDescent="0.3">
      <c r="A213" s="3">
        <v>21104</v>
      </c>
      <c r="B213" s="3" t="s">
        <v>499</v>
      </c>
      <c r="C213" s="3"/>
      <c r="D213" s="3" t="s">
        <v>499</v>
      </c>
      <c r="E213" s="3">
        <v>21104</v>
      </c>
    </row>
    <row r="214" spans="1:5" ht="13.8" x14ac:dyDescent="0.3">
      <c r="A214" s="3">
        <v>21105</v>
      </c>
      <c r="B214" s="3" t="s">
        <v>500</v>
      </c>
      <c r="C214" s="3"/>
      <c r="D214" s="3" t="s">
        <v>500</v>
      </c>
      <c r="E214" s="3">
        <v>21105</v>
      </c>
    </row>
    <row r="215" spans="1:5" ht="13.8" x14ac:dyDescent="0.3">
      <c r="A215" s="3">
        <v>21106</v>
      </c>
      <c r="B215" s="3" t="s">
        <v>501</v>
      </c>
      <c r="C215" s="3"/>
      <c r="D215" s="3" t="s">
        <v>501</v>
      </c>
      <c r="E215" s="3">
        <v>21106</v>
      </c>
    </row>
    <row r="216" spans="1:5" ht="13.8" x14ac:dyDescent="0.3">
      <c r="A216" s="3">
        <v>21107</v>
      </c>
      <c r="B216" s="3" t="s">
        <v>502</v>
      </c>
      <c r="C216" s="3"/>
      <c r="D216" s="3" t="s">
        <v>502</v>
      </c>
      <c r="E216" s="3">
        <v>21107</v>
      </c>
    </row>
    <row r="217" spans="1:5" ht="13.8" x14ac:dyDescent="0.3">
      <c r="A217" s="3">
        <v>21201</v>
      </c>
      <c r="B217" s="3" t="s">
        <v>503</v>
      </c>
      <c r="C217" s="3"/>
      <c r="D217" s="3" t="s">
        <v>503</v>
      </c>
      <c r="E217" s="3">
        <v>21201</v>
      </c>
    </row>
    <row r="218" spans="1:5" ht="13.8" x14ac:dyDescent="0.3">
      <c r="A218" s="3">
        <v>21202</v>
      </c>
      <c r="B218" s="3" t="s">
        <v>504</v>
      </c>
      <c r="C218" s="3"/>
      <c r="D218" s="3" t="s">
        <v>504</v>
      </c>
      <c r="E218" s="3">
        <v>21202</v>
      </c>
    </row>
    <row r="219" spans="1:5" ht="13.8" x14ac:dyDescent="0.3">
      <c r="A219" s="3">
        <v>21203</v>
      </c>
      <c r="B219" s="3" t="s">
        <v>505</v>
      </c>
      <c r="C219" s="3"/>
      <c r="D219" s="3" t="s">
        <v>505</v>
      </c>
      <c r="E219" s="3">
        <v>21203</v>
      </c>
    </row>
    <row r="220" spans="1:5" ht="13.8" x14ac:dyDescent="0.3">
      <c r="A220" s="3">
        <v>21204</v>
      </c>
      <c r="B220" s="3" t="s">
        <v>506</v>
      </c>
      <c r="C220" s="3"/>
      <c r="D220" s="3" t="s">
        <v>506</v>
      </c>
      <c r="E220" s="3">
        <v>21204</v>
      </c>
    </row>
    <row r="221" spans="1:5" ht="13.8" x14ac:dyDescent="0.3">
      <c r="A221" s="3">
        <v>21205</v>
      </c>
      <c r="B221" s="3" t="s">
        <v>507</v>
      </c>
      <c r="C221" s="3"/>
      <c r="D221" s="3" t="s">
        <v>507</v>
      </c>
      <c r="E221" s="3">
        <v>21205</v>
      </c>
    </row>
    <row r="222" spans="1:5" ht="13.8" x14ac:dyDescent="0.3">
      <c r="A222" s="3">
        <v>21301</v>
      </c>
      <c r="B222" s="3" t="s">
        <v>508</v>
      </c>
      <c r="C222" s="3"/>
      <c r="D222" s="3" t="s">
        <v>508</v>
      </c>
      <c r="E222" s="3">
        <v>21301</v>
      </c>
    </row>
    <row r="223" spans="1:5" ht="13.8" x14ac:dyDescent="0.3">
      <c r="A223" s="3">
        <v>21302</v>
      </c>
      <c r="B223" s="3" t="s">
        <v>509</v>
      </c>
      <c r="C223" s="3"/>
      <c r="D223" s="3" t="s">
        <v>509</v>
      </c>
      <c r="E223" s="3">
        <v>21302</v>
      </c>
    </row>
    <row r="224" spans="1:5" ht="13.8" x14ac:dyDescent="0.3">
      <c r="A224" s="3">
        <v>21303</v>
      </c>
      <c r="B224" s="3" t="s">
        <v>777</v>
      </c>
      <c r="C224" s="3"/>
      <c r="D224" s="3" t="s">
        <v>777</v>
      </c>
      <c r="E224" s="3">
        <v>21303</v>
      </c>
    </row>
    <row r="225" spans="1:5" ht="13.8" x14ac:dyDescent="0.3">
      <c r="A225" s="3">
        <v>21304</v>
      </c>
      <c r="B225" s="3" t="s">
        <v>510</v>
      </c>
      <c r="C225" s="3"/>
      <c r="D225" s="3" t="s">
        <v>510</v>
      </c>
      <c r="E225" s="3">
        <v>21304</v>
      </c>
    </row>
    <row r="226" spans="1:5" ht="13.8" x14ac:dyDescent="0.3">
      <c r="A226" s="3">
        <v>21305</v>
      </c>
      <c r="B226" s="3" t="s">
        <v>511</v>
      </c>
      <c r="C226" s="3"/>
      <c r="D226" s="3" t="s">
        <v>511</v>
      </c>
      <c r="E226" s="3">
        <v>21305</v>
      </c>
    </row>
    <row r="227" spans="1:5" ht="13.8" x14ac:dyDescent="0.3">
      <c r="A227" s="3">
        <v>21306</v>
      </c>
      <c r="B227" s="3" t="s">
        <v>512</v>
      </c>
      <c r="C227" s="3"/>
      <c r="D227" s="3" t="s">
        <v>512</v>
      </c>
      <c r="E227" s="3">
        <v>21306</v>
      </c>
    </row>
    <row r="228" spans="1:5" ht="13.8" x14ac:dyDescent="0.3">
      <c r="A228" s="3">
        <v>21307</v>
      </c>
      <c r="B228" s="3" t="s">
        <v>513</v>
      </c>
      <c r="C228" s="3"/>
      <c r="D228" s="3" t="s">
        <v>513</v>
      </c>
      <c r="E228" s="3">
        <v>21307</v>
      </c>
    </row>
    <row r="229" spans="1:5" ht="13.8" x14ac:dyDescent="0.3">
      <c r="A229" s="3">
        <v>21308</v>
      </c>
      <c r="B229" s="3" t="s">
        <v>514</v>
      </c>
      <c r="C229" s="3"/>
      <c r="D229" s="3" t="s">
        <v>514</v>
      </c>
      <c r="E229" s="3">
        <v>21308</v>
      </c>
    </row>
    <row r="230" spans="1:5" ht="13.8" x14ac:dyDescent="0.3">
      <c r="A230" s="3">
        <v>21401</v>
      </c>
      <c r="B230" s="3" t="s">
        <v>515</v>
      </c>
      <c r="C230" s="3"/>
      <c r="D230" s="3" t="s">
        <v>515</v>
      </c>
      <c r="E230" s="3">
        <v>21401</v>
      </c>
    </row>
    <row r="231" spans="1:5" ht="13.8" x14ac:dyDescent="0.3">
      <c r="A231" s="4">
        <v>21402</v>
      </c>
      <c r="B231" s="3" t="s">
        <v>516</v>
      </c>
      <c r="C231" s="3"/>
      <c r="D231" s="3" t="s">
        <v>516</v>
      </c>
      <c r="E231" s="4">
        <v>21402</v>
      </c>
    </row>
    <row r="232" spans="1:5" ht="13.8" x14ac:dyDescent="0.3">
      <c r="A232" s="3">
        <v>21403</v>
      </c>
      <c r="B232" s="3" t="s">
        <v>517</v>
      </c>
      <c r="C232" s="3"/>
      <c r="D232" s="3" t="s">
        <v>517</v>
      </c>
      <c r="E232" s="3">
        <v>21403</v>
      </c>
    </row>
    <row r="233" spans="1:5" ht="13.8" x14ac:dyDescent="0.3">
      <c r="A233" s="3">
        <v>21404</v>
      </c>
      <c r="B233" s="3" t="s">
        <v>518</v>
      </c>
      <c r="C233" s="3"/>
      <c r="D233" s="3" t="s">
        <v>518</v>
      </c>
      <c r="E233" s="3">
        <v>21404</v>
      </c>
    </row>
    <row r="234" spans="1:5" ht="13.8" x14ac:dyDescent="0.3">
      <c r="A234" s="3">
        <v>21501</v>
      </c>
      <c r="B234" s="3" t="s">
        <v>519</v>
      </c>
      <c r="C234" s="3"/>
      <c r="D234" s="3" t="s">
        <v>519</v>
      </c>
      <c r="E234" s="3">
        <v>21501</v>
      </c>
    </row>
    <row r="235" spans="1:5" ht="13.8" x14ac:dyDescent="0.3">
      <c r="A235" s="3">
        <v>21502</v>
      </c>
      <c r="B235" s="3" t="s">
        <v>520</v>
      </c>
      <c r="C235" s="3"/>
      <c r="D235" s="3" t="s">
        <v>520</v>
      </c>
      <c r="E235" s="3">
        <v>21502</v>
      </c>
    </row>
    <row r="236" spans="1:5" ht="13.8" x14ac:dyDescent="0.3">
      <c r="A236" s="3">
        <v>21503</v>
      </c>
      <c r="B236" s="3" t="s">
        <v>521</v>
      </c>
      <c r="C236" s="3"/>
      <c r="D236" s="3" t="s">
        <v>521</v>
      </c>
      <c r="E236" s="3">
        <v>21503</v>
      </c>
    </row>
    <row r="237" spans="1:5" ht="13.8" x14ac:dyDescent="0.3">
      <c r="A237" s="3">
        <v>21504</v>
      </c>
      <c r="B237" s="3" t="s">
        <v>522</v>
      </c>
      <c r="C237" s="3"/>
      <c r="D237" s="3" t="s">
        <v>522</v>
      </c>
      <c r="E237" s="3">
        <v>21504</v>
      </c>
    </row>
    <row r="238" spans="1:5" ht="13.8" x14ac:dyDescent="0.3">
      <c r="A238" s="3">
        <v>21601</v>
      </c>
      <c r="B238" s="3" t="s">
        <v>523</v>
      </c>
      <c r="C238" s="3"/>
      <c r="D238" s="3" t="s">
        <v>523</v>
      </c>
      <c r="E238" s="3">
        <v>21601</v>
      </c>
    </row>
    <row r="239" spans="1:5" ht="13.8" x14ac:dyDescent="0.3">
      <c r="A239" s="3">
        <v>21602</v>
      </c>
      <c r="B239" s="3" t="s">
        <v>524</v>
      </c>
      <c r="C239" s="3"/>
      <c r="D239" s="3" t="s">
        <v>524</v>
      </c>
      <c r="E239" s="3">
        <v>21602</v>
      </c>
    </row>
    <row r="240" spans="1:5" ht="13.8" x14ac:dyDescent="0.3">
      <c r="A240" s="3">
        <v>21603</v>
      </c>
      <c r="B240" s="3" t="s">
        <v>525</v>
      </c>
      <c r="C240" s="3"/>
      <c r="D240" s="3" t="s">
        <v>525</v>
      </c>
      <c r="E240" s="3">
        <v>21603</v>
      </c>
    </row>
    <row r="241" spans="1:5" ht="13.8" x14ac:dyDescent="0.3">
      <c r="A241" s="3">
        <v>30101</v>
      </c>
      <c r="B241" s="3" t="s">
        <v>526</v>
      </c>
      <c r="C241" s="3"/>
      <c r="D241" s="3" t="s">
        <v>526</v>
      </c>
      <c r="E241" s="3">
        <v>30101</v>
      </c>
    </row>
    <row r="242" spans="1:5" ht="13.8" x14ac:dyDescent="0.3">
      <c r="A242" s="3">
        <v>30102</v>
      </c>
      <c r="B242" s="3" t="s">
        <v>527</v>
      </c>
      <c r="C242" s="3"/>
      <c r="D242" s="3" t="s">
        <v>527</v>
      </c>
      <c r="E242" s="3">
        <v>30102</v>
      </c>
    </row>
    <row r="243" spans="1:5" ht="13.8" x14ac:dyDescent="0.3">
      <c r="A243" s="3">
        <v>30103</v>
      </c>
      <c r="B243" s="3" t="s">
        <v>528</v>
      </c>
      <c r="C243" s="3"/>
      <c r="D243" s="3" t="s">
        <v>528</v>
      </c>
      <c r="E243" s="3">
        <v>30103</v>
      </c>
    </row>
    <row r="244" spans="1:5" ht="13.8" x14ac:dyDescent="0.3">
      <c r="A244" s="3">
        <v>30104</v>
      </c>
      <c r="B244" s="3" t="s">
        <v>529</v>
      </c>
      <c r="C244" s="3"/>
      <c r="D244" s="3" t="s">
        <v>529</v>
      </c>
      <c r="E244" s="3">
        <v>30104</v>
      </c>
    </row>
    <row r="245" spans="1:5" ht="13.8" x14ac:dyDescent="0.3">
      <c r="A245" s="3">
        <v>30105</v>
      </c>
      <c r="B245" s="3" t="s">
        <v>778</v>
      </c>
      <c r="C245" s="3"/>
      <c r="D245" s="3" t="s">
        <v>778</v>
      </c>
      <c r="E245" s="3">
        <v>30105</v>
      </c>
    </row>
    <row r="246" spans="1:5" ht="13.8" x14ac:dyDescent="0.3">
      <c r="A246" s="3">
        <v>30106</v>
      </c>
      <c r="B246" s="3" t="s">
        <v>779</v>
      </c>
      <c r="C246" s="3"/>
      <c r="D246" s="3" t="s">
        <v>779</v>
      </c>
      <c r="E246" s="3">
        <v>30106</v>
      </c>
    </row>
    <row r="247" spans="1:5" ht="13.8" x14ac:dyDescent="0.3">
      <c r="A247" s="3">
        <v>30107</v>
      </c>
      <c r="B247" s="3" t="s">
        <v>530</v>
      </c>
      <c r="C247" s="3"/>
      <c r="D247" s="3" t="s">
        <v>530</v>
      </c>
      <c r="E247" s="3">
        <v>30107</v>
      </c>
    </row>
    <row r="248" spans="1:5" ht="13.8" x14ac:dyDescent="0.3">
      <c r="A248" s="3">
        <v>30108</v>
      </c>
      <c r="B248" s="3" t="s">
        <v>531</v>
      </c>
      <c r="C248" s="3"/>
      <c r="D248" s="3" t="s">
        <v>531</v>
      </c>
      <c r="E248" s="3">
        <v>30108</v>
      </c>
    </row>
    <row r="249" spans="1:5" ht="13.8" x14ac:dyDescent="0.3">
      <c r="A249" s="3">
        <v>30109</v>
      </c>
      <c r="B249" s="3" t="s">
        <v>780</v>
      </c>
      <c r="C249" s="3"/>
      <c r="D249" s="3" t="s">
        <v>780</v>
      </c>
      <c r="E249" s="3">
        <v>30109</v>
      </c>
    </row>
    <row r="250" spans="1:5" ht="13.8" x14ac:dyDescent="0.3">
      <c r="A250" s="3">
        <v>30110</v>
      </c>
      <c r="B250" s="3" t="s">
        <v>532</v>
      </c>
      <c r="C250" s="3"/>
      <c r="D250" s="3" t="s">
        <v>532</v>
      </c>
      <c r="E250" s="3">
        <v>30110</v>
      </c>
    </row>
    <row r="251" spans="1:5" ht="13.8" x14ac:dyDescent="0.3">
      <c r="A251" s="3">
        <v>30111</v>
      </c>
      <c r="B251" s="3" t="s">
        <v>533</v>
      </c>
      <c r="C251" s="3"/>
      <c r="D251" s="3" t="s">
        <v>533</v>
      </c>
      <c r="E251" s="3">
        <v>30111</v>
      </c>
    </row>
    <row r="252" spans="1:5" ht="13.8" x14ac:dyDescent="0.3">
      <c r="A252" s="3">
        <v>30201</v>
      </c>
      <c r="B252" s="3" t="s">
        <v>534</v>
      </c>
      <c r="C252" s="3"/>
      <c r="D252" s="3" t="s">
        <v>534</v>
      </c>
      <c r="E252" s="3">
        <v>30201</v>
      </c>
    </row>
    <row r="253" spans="1:5" ht="13.8" x14ac:dyDescent="0.3">
      <c r="A253" s="3">
        <v>30202</v>
      </c>
      <c r="B253" s="3" t="s">
        <v>535</v>
      </c>
      <c r="C253" s="3"/>
      <c r="D253" s="3" t="s">
        <v>535</v>
      </c>
      <c r="E253" s="3">
        <v>30202</v>
      </c>
    </row>
    <row r="254" spans="1:5" ht="13.8" x14ac:dyDescent="0.3">
      <c r="A254" s="3">
        <v>30203</v>
      </c>
      <c r="B254" s="3" t="s">
        <v>536</v>
      </c>
      <c r="C254" s="3"/>
      <c r="D254" s="3" t="s">
        <v>536</v>
      </c>
      <c r="E254" s="3">
        <v>30203</v>
      </c>
    </row>
    <row r="255" spans="1:5" ht="13.8" x14ac:dyDescent="0.3">
      <c r="A255" s="3">
        <v>30204</v>
      </c>
      <c r="B255" s="3" t="s">
        <v>537</v>
      </c>
      <c r="C255" s="3"/>
      <c r="D255" s="3" t="s">
        <v>537</v>
      </c>
      <c r="E255" s="3">
        <v>30204</v>
      </c>
    </row>
    <row r="256" spans="1:5" ht="13.8" x14ac:dyDescent="0.3">
      <c r="A256" s="3">
        <v>30205</v>
      </c>
      <c r="B256" s="3" t="s">
        <v>538</v>
      </c>
      <c r="C256" s="3"/>
      <c r="D256" s="3" t="s">
        <v>538</v>
      </c>
      <c r="E256" s="3">
        <v>30205</v>
      </c>
    </row>
    <row r="257" spans="1:5" ht="13.8" x14ac:dyDescent="0.3">
      <c r="A257" s="3">
        <v>30206</v>
      </c>
      <c r="B257" s="3" t="s">
        <v>781</v>
      </c>
      <c r="C257" s="3"/>
      <c r="D257" s="3" t="s">
        <v>781</v>
      </c>
      <c r="E257" s="3">
        <v>30206</v>
      </c>
    </row>
    <row r="258" spans="1:5" ht="13.8" x14ac:dyDescent="0.3">
      <c r="A258" s="3">
        <v>30301</v>
      </c>
      <c r="B258" s="3" t="s">
        <v>539</v>
      </c>
      <c r="C258" s="3"/>
      <c r="D258" s="3" t="s">
        <v>539</v>
      </c>
      <c r="E258" s="3">
        <v>30301</v>
      </c>
    </row>
    <row r="259" spans="1:5" ht="13.8" x14ac:dyDescent="0.3">
      <c r="A259" s="3">
        <v>30302</v>
      </c>
      <c r="B259" s="3" t="s">
        <v>540</v>
      </c>
      <c r="C259" s="3"/>
      <c r="D259" s="3" t="s">
        <v>540</v>
      </c>
      <c r="E259" s="3">
        <v>30302</v>
      </c>
    </row>
    <row r="260" spans="1:5" ht="13.8" x14ac:dyDescent="0.3">
      <c r="A260" s="3">
        <v>30303</v>
      </c>
      <c r="B260" s="3" t="s">
        <v>541</v>
      </c>
      <c r="C260" s="3"/>
      <c r="D260" s="3" t="s">
        <v>541</v>
      </c>
      <c r="E260" s="3">
        <v>30303</v>
      </c>
    </row>
    <row r="261" spans="1:5" ht="13.8" x14ac:dyDescent="0.3">
      <c r="A261" s="3">
        <v>30304</v>
      </c>
      <c r="B261" s="3" t="s">
        <v>542</v>
      </c>
      <c r="C261" s="3"/>
      <c r="D261" s="3" t="s">
        <v>542</v>
      </c>
      <c r="E261" s="3">
        <v>30304</v>
      </c>
    </row>
    <row r="262" spans="1:5" ht="13.8" x14ac:dyDescent="0.3">
      <c r="A262" s="3">
        <v>30305</v>
      </c>
      <c r="B262" s="3" t="s">
        <v>543</v>
      </c>
      <c r="C262" s="3"/>
      <c r="D262" s="3" t="s">
        <v>543</v>
      </c>
      <c r="E262" s="3">
        <v>30305</v>
      </c>
    </row>
    <row r="263" spans="1:5" ht="13.8" x14ac:dyDescent="0.3">
      <c r="A263" s="3">
        <v>30306</v>
      </c>
      <c r="B263" s="3" t="s">
        <v>782</v>
      </c>
      <c r="C263" s="3"/>
      <c r="D263" s="3" t="s">
        <v>782</v>
      </c>
      <c r="E263" s="3">
        <v>30306</v>
      </c>
    </row>
    <row r="264" spans="1:5" ht="13.8" x14ac:dyDescent="0.3">
      <c r="A264" s="3">
        <v>30307</v>
      </c>
      <c r="B264" s="3" t="s">
        <v>544</v>
      </c>
      <c r="C264" s="3"/>
      <c r="D264" s="3" t="s">
        <v>544</v>
      </c>
      <c r="E264" s="3">
        <v>30307</v>
      </c>
    </row>
    <row r="265" spans="1:5" ht="13.8" x14ac:dyDescent="0.3">
      <c r="A265" s="3">
        <v>30308</v>
      </c>
      <c r="B265" s="3" t="s">
        <v>545</v>
      </c>
      <c r="C265" s="3"/>
      <c r="D265" s="3" t="s">
        <v>545</v>
      </c>
      <c r="E265" s="3">
        <v>30308</v>
      </c>
    </row>
    <row r="266" spans="1:5" ht="13.8" x14ac:dyDescent="0.3">
      <c r="A266" s="3">
        <v>30401</v>
      </c>
      <c r="B266" s="3" t="s">
        <v>546</v>
      </c>
      <c r="C266" s="3"/>
      <c r="D266" s="3" t="s">
        <v>546</v>
      </c>
      <c r="E266" s="3">
        <v>30401</v>
      </c>
    </row>
    <row r="267" spans="1:5" ht="13.8" x14ac:dyDescent="0.3">
      <c r="A267" s="3">
        <v>30402</v>
      </c>
      <c r="B267" s="3" t="s">
        <v>547</v>
      </c>
      <c r="C267" s="3"/>
      <c r="D267" s="3" t="s">
        <v>547</v>
      </c>
      <c r="E267" s="3">
        <v>30402</v>
      </c>
    </row>
    <row r="268" spans="1:5" ht="13.8" x14ac:dyDescent="0.3">
      <c r="A268" s="3">
        <v>30403</v>
      </c>
      <c r="B268" s="3" t="s">
        <v>548</v>
      </c>
      <c r="C268" s="3"/>
      <c r="D268" s="3" t="s">
        <v>548</v>
      </c>
      <c r="E268" s="3">
        <v>30403</v>
      </c>
    </row>
    <row r="269" spans="1:5" ht="13.8" x14ac:dyDescent="0.3">
      <c r="A269" s="3">
        <v>30404</v>
      </c>
      <c r="B269" s="3" t="s">
        <v>783</v>
      </c>
      <c r="C269" s="3"/>
      <c r="D269" s="3" t="s">
        <v>783</v>
      </c>
      <c r="E269" s="3">
        <v>30404</v>
      </c>
    </row>
    <row r="270" spans="1:5" ht="13.8" x14ac:dyDescent="0.3">
      <c r="A270" s="3">
        <v>30501</v>
      </c>
      <c r="B270" s="3" t="s">
        <v>549</v>
      </c>
      <c r="C270" s="3"/>
      <c r="D270" s="3" t="s">
        <v>549</v>
      </c>
      <c r="E270" s="3">
        <v>30501</v>
      </c>
    </row>
    <row r="271" spans="1:5" ht="13.8" x14ac:dyDescent="0.3">
      <c r="A271" s="3">
        <v>30502</v>
      </c>
      <c r="B271" s="3" t="s">
        <v>550</v>
      </c>
      <c r="C271" s="3"/>
      <c r="D271" s="3" t="s">
        <v>550</v>
      </c>
      <c r="E271" s="3">
        <v>30502</v>
      </c>
    </row>
    <row r="272" spans="1:5" ht="13.8" x14ac:dyDescent="0.3">
      <c r="A272" s="3">
        <v>30503</v>
      </c>
      <c r="B272" s="3" t="s">
        <v>551</v>
      </c>
      <c r="C272" s="3"/>
      <c r="D272" s="3" t="s">
        <v>551</v>
      </c>
      <c r="E272" s="3">
        <v>30503</v>
      </c>
    </row>
    <row r="273" spans="1:5" ht="13.8" x14ac:dyDescent="0.3">
      <c r="A273" s="3">
        <v>30504</v>
      </c>
      <c r="B273" s="3" t="s">
        <v>552</v>
      </c>
      <c r="C273" s="3"/>
      <c r="D273" s="3" t="s">
        <v>552</v>
      </c>
      <c r="E273" s="3">
        <v>30504</v>
      </c>
    </row>
    <row r="274" spans="1:5" ht="13.8" x14ac:dyDescent="0.3">
      <c r="A274" s="3">
        <v>30505</v>
      </c>
      <c r="B274" s="3" t="s">
        <v>553</v>
      </c>
      <c r="C274" s="3"/>
      <c r="D274" s="3" t="s">
        <v>553</v>
      </c>
      <c r="E274" s="3">
        <v>30505</v>
      </c>
    </row>
    <row r="275" spans="1:5" ht="13.8" x14ac:dyDescent="0.3">
      <c r="A275" s="3">
        <v>30506</v>
      </c>
      <c r="B275" s="3" t="s">
        <v>554</v>
      </c>
      <c r="C275" s="3"/>
      <c r="D275" s="3" t="s">
        <v>554</v>
      </c>
      <c r="E275" s="3">
        <v>30506</v>
      </c>
    </row>
    <row r="276" spans="1:5" ht="13.8" x14ac:dyDescent="0.3">
      <c r="A276" s="3">
        <v>30507</v>
      </c>
      <c r="B276" s="3" t="s">
        <v>555</v>
      </c>
      <c r="C276" s="3"/>
      <c r="D276" s="3" t="s">
        <v>555</v>
      </c>
      <c r="E276" s="3">
        <v>30507</v>
      </c>
    </row>
    <row r="277" spans="1:5" ht="13.8" x14ac:dyDescent="0.3">
      <c r="A277" s="3">
        <v>30508</v>
      </c>
      <c r="B277" s="3" t="s">
        <v>556</v>
      </c>
      <c r="C277" s="3"/>
      <c r="D277" s="3" t="s">
        <v>556</v>
      </c>
      <c r="E277" s="3">
        <v>30508</v>
      </c>
    </row>
    <row r="278" spans="1:5" ht="13.8" x14ac:dyDescent="0.3">
      <c r="A278" s="3">
        <v>30509</v>
      </c>
      <c r="B278" s="3" t="s">
        <v>557</v>
      </c>
      <c r="C278" s="3"/>
      <c r="D278" s="3" t="s">
        <v>557</v>
      </c>
      <c r="E278" s="3">
        <v>30509</v>
      </c>
    </row>
    <row r="279" spans="1:5" ht="13.8" x14ac:dyDescent="0.3">
      <c r="A279" s="3">
        <v>30510</v>
      </c>
      <c r="B279" s="3" t="s">
        <v>558</v>
      </c>
      <c r="C279" s="3"/>
      <c r="D279" s="3" t="s">
        <v>558</v>
      </c>
      <c r="E279" s="3">
        <v>30510</v>
      </c>
    </row>
    <row r="280" spans="1:5" ht="13.8" x14ac:dyDescent="0.3">
      <c r="A280" s="3">
        <v>30511</v>
      </c>
      <c r="B280" s="3" t="s">
        <v>559</v>
      </c>
      <c r="C280" s="3"/>
      <c r="D280" s="3" t="s">
        <v>559</v>
      </c>
      <c r="E280" s="3">
        <v>30511</v>
      </c>
    </row>
    <row r="281" spans="1:5" ht="13.8" x14ac:dyDescent="0.3">
      <c r="A281" s="3">
        <v>30512</v>
      </c>
      <c r="B281" s="3" t="s">
        <v>821</v>
      </c>
      <c r="C281" s="3"/>
      <c r="D281" s="3" t="s">
        <v>821</v>
      </c>
      <c r="E281" s="3">
        <v>30512</v>
      </c>
    </row>
    <row r="282" spans="1:5" ht="13.8" x14ac:dyDescent="0.3">
      <c r="A282" s="3">
        <v>30601</v>
      </c>
      <c r="B282" s="3" t="s">
        <v>560</v>
      </c>
      <c r="C282" s="3"/>
      <c r="D282" s="3" t="s">
        <v>560</v>
      </c>
      <c r="E282" s="3">
        <v>30601</v>
      </c>
    </row>
    <row r="283" spans="1:5" ht="13.8" x14ac:dyDescent="0.3">
      <c r="A283" s="3">
        <v>30602</v>
      </c>
      <c r="B283" s="3" t="s">
        <v>561</v>
      </c>
      <c r="C283" s="3"/>
      <c r="D283" s="3" t="s">
        <v>561</v>
      </c>
      <c r="E283" s="3">
        <v>30602</v>
      </c>
    </row>
    <row r="284" spans="1:5" ht="13.8" x14ac:dyDescent="0.3">
      <c r="A284" s="3">
        <v>30603</v>
      </c>
      <c r="B284" s="3" t="s">
        <v>562</v>
      </c>
      <c r="C284" s="3"/>
      <c r="D284" s="3" t="s">
        <v>562</v>
      </c>
      <c r="E284" s="3">
        <v>30603</v>
      </c>
    </row>
    <row r="285" spans="1:5" ht="13.8" x14ac:dyDescent="0.3">
      <c r="A285" s="3">
        <v>30701</v>
      </c>
      <c r="B285" s="3" t="s">
        <v>563</v>
      </c>
      <c r="C285" s="3"/>
      <c r="D285" s="3" t="s">
        <v>563</v>
      </c>
      <c r="E285" s="3">
        <v>30701</v>
      </c>
    </row>
    <row r="286" spans="1:5" ht="13.8" x14ac:dyDescent="0.3">
      <c r="A286" s="3">
        <v>30702</v>
      </c>
      <c r="B286" s="3" t="s">
        <v>564</v>
      </c>
      <c r="C286" s="3"/>
      <c r="D286" s="3" t="s">
        <v>564</v>
      </c>
      <c r="E286" s="3">
        <v>30702</v>
      </c>
    </row>
    <row r="287" spans="1:5" ht="13.8" x14ac:dyDescent="0.3">
      <c r="A287" s="3">
        <v>30703</v>
      </c>
      <c r="B287" s="3" t="s">
        <v>565</v>
      </c>
      <c r="C287" s="3"/>
      <c r="D287" s="3" t="s">
        <v>565</v>
      </c>
      <c r="E287" s="3">
        <v>30703</v>
      </c>
    </row>
    <row r="288" spans="1:5" ht="13.8" x14ac:dyDescent="0.3">
      <c r="A288" s="3">
        <v>30704</v>
      </c>
      <c r="B288" s="3" t="s">
        <v>566</v>
      </c>
      <c r="C288" s="3"/>
      <c r="D288" s="3" t="s">
        <v>566</v>
      </c>
      <c r="E288" s="3">
        <v>30704</v>
      </c>
    </row>
    <row r="289" spans="1:5" ht="13.8" x14ac:dyDescent="0.3">
      <c r="A289" s="3">
        <v>30705</v>
      </c>
      <c r="B289" s="3" t="s">
        <v>567</v>
      </c>
      <c r="C289" s="3"/>
      <c r="D289" s="3" t="s">
        <v>567</v>
      </c>
      <c r="E289" s="3">
        <v>30705</v>
      </c>
    </row>
    <row r="290" spans="1:5" ht="13.8" x14ac:dyDescent="0.3">
      <c r="A290" s="3">
        <v>30801</v>
      </c>
      <c r="B290" s="3" t="s">
        <v>784</v>
      </c>
      <c r="C290" s="3"/>
      <c r="D290" s="3" t="s">
        <v>784</v>
      </c>
      <c r="E290" s="3">
        <v>30801</v>
      </c>
    </row>
    <row r="291" spans="1:5" ht="13.8" x14ac:dyDescent="0.3">
      <c r="A291" s="3">
        <v>30802</v>
      </c>
      <c r="B291" s="3" t="s">
        <v>568</v>
      </c>
      <c r="C291" s="3"/>
      <c r="D291" s="3" t="s">
        <v>568</v>
      </c>
      <c r="E291" s="3">
        <v>30802</v>
      </c>
    </row>
    <row r="292" spans="1:5" ht="13.8" x14ac:dyDescent="0.3">
      <c r="A292" s="3">
        <v>30803</v>
      </c>
      <c r="B292" s="3" t="s">
        <v>569</v>
      </c>
      <c r="C292" s="3"/>
      <c r="D292" s="3" t="s">
        <v>569</v>
      </c>
      <c r="E292" s="3">
        <v>30803</v>
      </c>
    </row>
    <row r="293" spans="1:5" ht="13.8" x14ac:dyDescent="0.3">
      <c r="A293" s="3">
        <v>30804</v>
      </c>
      <c r="B293" s="3" t="s">
        <v>570</v>
      </c>
      <c r="C293" s="3"/>
      <c r="D293" s="3" t="s">
        <v>570</v>
      </c>
      <c r="E293" s="3">
        <v>30804</v>
      </c>
    </row>
    <row r="294" spans="1:5" ht="13.8" x14ac:dyDescent="0.3">
      <c r="A294" s="3">
        <v>40101</v>
      </c>
      <c r="B294" s="3" t="s">
        <v>571</v>
      </c>
      <c r="C294" s="3"/>
      <c r="D294" s="3" t="s">
        <v>571</v>
      </c>
      <c r="E294" s="3">
        <v>40101</v>
      </c>
    </row>
    <row r="295" spans="1:5" ht="13.8" x14ac:dyDescent="0.3">
      <c r="A295" s="3">
        <v>40102</v>
      </c>
      <c r="B295" s="3" t="s">
        <v>572</v>
      </c>
      <c r="C295" s="3"/>
      <c r="D295" s="3" t="s">
        <v>572</v>
      </c>
      <c r="E295" s="3">
        <v>40102</v>
      </c>
    </row>
    <row r="296" spans="1:5" ht="13.8" x14ac:dyDescent="0.3">
      <c r="A296" s="3">
        <v>40103</v>
      </c>
      <c r="B296" s="3" t="s">
        <v>573</v>
      </c>
      <c r="C296" s="3"/>
      <c r="D296" s="3" t="s">
        <v>573</v>
      </c>
      <c r="E296" s="3">
        <v>40103</v>
      </c>
    </row>
    <row r="297" spans="1:5" ht="13.8" x14ac:dyDescent="0.3">
      <c r="A297" s="3">
        <v>40104</v>
      </c>
      <c r="B297" s="3" t="s">
        <v>574</v>
      </c>
      <c r="C297" s="3"/>
      <c r="D297" s="3" t="s">
        <v>574</v>
      </c>
      <c r="E297" s="3">
        <v>40104</v>
      </c>
    </row>
    <row r="298" spans="1:5" ht="13.8" x14ac:dyDescent="0.3">
      <c r="A298" s="3">
        <v>40105</v>
      </c>
      <c r="B298" s="3" t="s">
        <v>575</v>
      </c>
      <c r="C298" s="3"/>
      <c r="D298" s="3" t="s">
        <v>575</v>
      </c>
      <c r="E298" s="3">
        <v>40105</v>
      </c>
    </row>
    <row r="299" spans="1:5" ht="13.8" x14ac:dyDescent="0.3">
      <c r="A299" s="3">
        <v>40201</v>
      </c>
      <c r="B299" s="3" t="s">
        <v>576</v>
      </c>
      <c r="C299" s="3"/>
      <c r="D299" s="3" t="s">
        <v>576</v>
      </c>
      <c r="E299" s="3">
        <v>40201</v>
      </c>
    </row>
    <row r="300" spans="1:5" ht="13.8" x14ac:dyDescent="0.3">
      <c r="A300" s="3">
        <v>40202</v>
      </c>
      <c r="B300" s="3" t="s">
        <v>577</v>
      </c>
      <c r="C300" s="3"/>
      <c r="D300" s="3" t="s">
        <v>577</v>
      </c>
      <c r="E300" s="3">
        <v>40202</v>
      </c>
    </row>
    <row r="301" spans="1:5" ht="13.8" x14ac:dyDescent="0.3">
      <c r="A301" s="3">
        <v>40203</v>
      </c>
      <c r="B301" s="3" t="s">
        <v>578</v>
      </c>
      <c r="C301" s="3"/>
      <c r="D301" s="3" t="s">
        <v>578</v>
      </c>
      <c r="E301" s="3">
        <v>40203</v>
      </c>
    </row>
    <row r="302" spans="1:5" ht="13.8" x14ac:dyDescent="0.3">
      <c r="A302" s="3">
        <v>40204</v>
      </c>
      <c r="B302" s="3" t="s">
        <v>579</v>
      </c>
      <c r="C302" s="3"/>
      <c r="D302" s="3" t="s">
        <v>579</v>
      </c>
      <c r="E302" s="3">
        <v>40204</v>
      </c>
    </row>
    <row r="303" spans="1:5" ht="13.8" x14ac:dyDescent="0.3">
      <c r="A303" s="3">
        <v>40205</v>
      </c>
      <c r="B303" s="3" t="s">
        <v>580</v>
      </c>
      <c r="C303" s="3"/>
      <c r="D303" s="3" t="s">
        <v>580</v>
      </c>
      <c r="E303" s="3">
        <v>40205</v>
      </c>
    </row>
    <row r="304" spans="1:5" ht="13.8" x14ac:dyDescent="0.3">
      <c r="A304" s="3">
        <v>40206</v>
      </c>
      <c r="B304" s="3" t="s">
        <v>581</v>
      </c>
      <c r="C304" s="3"/>
      <c r="D304" s="3" t="s">
        <v>581</v>
      </c>
      <c r="E304" s="3">
        <v>40206</v>
      </c>
    </row>
    <row r="305" spans="1:5" ht="13.8" x14ac:dyDescent="0.3">
      <c r="A305" s="3">
        <v>40207</v>
      </c>
      <c r="B305" s="3" t="s">
        <v>875</v>
      </c>
      <c r="C305" s="3"/>
      <c r="D305" s="3" t="s">
        <v>875</v>
      </c>
      <c r="E305" s="3">
        <v>40207</v>
      </c>
    </row>
    <row r="306" spans="1:5" ht="13.8" x14ac:dyDescent="0.3">
      <c r="A306" s="3">
        <v>40301</v>
      </c>
      <c r="B306" s="3" t="s">
        <v>582</v>
      </c>
      <c r="C306" s="3"/>
      <c r="D306" s="3" t="s">
        <v>582</v>
      </c>
      <c r="E306" s="3">
        <v>40301</v>
      </c>
    </row>
    <row r="307" spans="1:5" ht="13.8" x14ac:dyDescent="0.3">
      <c r="A307" s="3">
        <v>40302</v>
      </c>
      <c r="B307" s="3" t="s">
        <v>583</v>
      </c>
      <c r="C307" s="3"/>
      <c r="D307" s="3" t="s">
        <v>583</v>
      </c>
      <c r="E307" s="3">
        <v>40302</v>
      </c>
    </row>
    <row r="308" spans="1:5" ht="13.8" x14ac:dyDescent="0.3">
      <c r="A308" s="3">
        <v>40303</v>
      </c>
      <c r="B308" s="3" t="s">
        <v>584</v>
      </c>
      <c r="C308" s="3"/>
      <c r="D308" s="3" t="s">
        <v>584</v>
      </c>
      <c r="E308" s="3">
        <v>40303</v>
      </c>
    </row>
    <row r="309" spans="1:5" ht="13.8" x14ac:dyDescent="0.3">
      <c r="A309" s="3">
        <v>40304</v>
      </c>
      <c r="B309" s="3" t="s">
        <v>585</v>
      </c>
      <c r="C309" s="3"/>
      <c r="D309" s="3" t="s">
        <v>585</v>
      </c>
      <c r="E309" s="3">
        <v>40304</v>
      </c>
    </row>
    <row r="310" spans="1:5" ht="13.8" x14ac:dyDescent="0.3">
      <c r="A310" s="3">
        <v>40305</v>
      </c>
      <c r="B310" s="3" t="s">
        <v>586</v>
      </c>
      <c r="C310" s="3"/>
      <c r="D310" s="3" t="s">
        <v>586</v>
      </c>
      <c r="E310" s="3">
        <v>40305</v>
      </c>
    </row>
    <row r="311" spans="1:5" ht="13.8" x14ac:dyDescent="0.3">
      <c r="A311" s="3">
        <v>40306</v>
      </c>
      <c r="B311" s="3" t="s">
        <v>587</v>
      </c>
      <c r="C311" s="3"/>
      <c r="D311" s="3" t="s">
        <v>587</v>
      </c>
      <c r="E311" s="3">
        <v>40306</v>
      </c>
    </row>
    <row r="312" spans="1:5" ht="13.8" x14ac:dyDescent="0.3">
      <c r="A312" s="3">
        <v>40307</v>
      </c>
      <c r="B312" s="3" t="s">
        <v>588</v>
      </c>
      <c r="C312" s="3"/>
      <c r="D312" s="3" t="s">
        <v>588</v>
      </c>
      <c r="E312" s="3">
        <v>40307</v>
      </c>
    </row>
    <row r="313" spans="1:5" ht="13.8" x14ac:dyDescent="0.3">
      <c r="A313" s="3">
        <v>40308</v>
      </c>
      <c r="B313" s="3" t="s">
        <v>589</v>
      </c>
      <c r="C313" s="3"/>
      <c r="D313" s="3" t="s">
        <v>589</v>
      </c>
      <c r="E313" s="3">
        <v>40308</v>
      </c>
    </row>
    <row r="314" spans="1:5" ht="13.8" x14ac:dyDescent="0.3">
      <c r="A314" s="3">
        <v>40401</v>
      </c>
      <c r="B314" s="3" t="s">
        <v>590</v>
      </c>
      <c r="C314" s="3"/>
      <c r="D314" s="3" t="s">
        <v>590</v>
      </c>
      <c r="E314" s="3">
        <v>40401</v>
      </c>
    </row>
    <row r="315" spans="1:5" ht="13.8" x14ac:dyDescent="0.3">
      <c r="A315" s="3">
        <v>40402</v>
      </c>
      <c r="B315" s="3" t="s">
        <v>591</v>
      </c>
      <c r="C315" s="3"/>
      <c r="D315" s="3" t="s">
        <v>591</v>
      </c>
      <c r="E315" s="3">
        <v>40402</v>
      </c>
    </row>
    <row r="316" spans="1:5" ht="13.8" x14ac:dyDescent="0.3">
      <c r="A316" s="3">
        <v>40403</v>
      </c>
      <c r="B316" s="3" t="s">
        <v>592</v>
      </c>
      <c r="C316" s="3"/>
      <c r="D316" s="3" t="s">
        <v>592</v>
      </c>
      <c r="E316" s="3">
        <v>40403</v>
      </c>
    </row>
    <row r="317" spans="1:5" ht="13.8" x14ac:dyDescent="0.3">
      <c r="A317" s="3">
        <v>40404</v>
      </c>
      <c r="B317" s="3" t="s">
        <v>593</v>
      </c>
      <c r="C317" s="3"/>
      <c r="D317" s="3" t="s">
        <v>593</v>
      </c>
      <c r="E317" s="3">
        <v>40404</v>
      </c>
    </row>
    <row r="318" spans="1:5" ht="13.8" x14ac:dyDescent="0.3">
      <c r="A318" s="3">
        <v>40405</v>
      </c>
      <c r="B318" s="3" t="s">
        <v>594</v>
      </c>
      <c r="C318" s="3"/>
      <c r="D318" s="3" t="s">
        <v>594</v>
      </c>
      <c r="E318" s="3">
        <v>40405</v>
      </c>
    </row>
    <row r="319" spans="1:5" ht="13.8" x14ac:dyDescent="0.3">
      <c r="A319" s="3">
        <v>40406</v>
      </c>
      <c r="B319" s="3" t="s">
        <v>595</v>
      </c>
      <c r="C319" s="3"/>
      <c r="D319" s="3" t="s">
        <v>595</v>
      </c>
      <c r="E319" s="3">
        <v>40406</v>
      </c>
    </row>
    <row r="320" spans="1:5" ht="13.8" x14ac:dyDescent="0.3">
      <c r="A320" s="4">
        <v>40501</v>
      </c>
      <c r="B320" s="3" t="s">
        <v>596</v>
      </c>
      <c r="C320" s="3"/>
      <c r="D320" s="3" t="s">
        <v>596</v>
      </c>
      <c r="E320" s="4">
        <v>40501</v>
      </c>
    </row>
    <row r="321" spans="1:5" ht="13.8" x14ac:dyDescent="0.3">
      <c r="A321" s="3">
        <v>40502</v>
      </c>
      <c r="B321" s="3" t="s">
        <v>597</v>
      </c>
      <c r="C321" s="3"/>
      <c r="D321" s="3" t="s">
        <v>597</v>
      </c>
      <c r="E321" s="3">
        <v>40502</v>
      </c>
    </row>
    <row r="322" spans="1:5" ht="13.8" x14ac:dyDescent="0.3">
      <c r="A322" s="3">
        <v>40503</v>
      </c>
      <c r="B322" s="3" t="s">
        <v>598</v>
      </c>
      <c r="C322" s="3"/>
      <c r="D322" s="3" t="s">
        <v>598</v>
      </c>
      <c r="E322" s="3">
        <v>40503</v>
      </c>
    </row>
    <row r="323" spans="1:5" ht="13.8" x14ac:dyDescent="0.3">
      <c r="A323" s="3">
        <v>40504</v>
      </c>
      <c r="B323" s="3" t="s">
        <v>785</v>
      </c>
      <c r="C323" s="3"/>
      <c r="D323" s="3" t="s">
        <v>785</v>
      </c>
      <c r="E323" s="3">
        <v>40504</v>
      </c>
    </row>
    <row r="324" spans="1:5" ht="13.8" x14ac:dyDescent="0.3">
      <c r="A324" s="3">
        <v>40505</v>
      </c>
      <c r="B324" s="3" t="s">
        <v>599</v>
      </c>
      <c r="C324" s="3"/>
      <c r="D324" s="3" t="s">
        <v>599</v>
      </c>
      <c r="E324" s="3">
        <v>40505</v>
      </c>
    </row>
    <row r="325" spans="1:5" ht="13.8" x14ac:dyDescent="0.3">
      <c r="A325" s="3">
        <v>40601</v>
      </c>
      <c r="B325" s="3" t="s">
        <v>600</v>
      </c>
      <c r="C325" s="3"/>
      <c r="D325" s="3" t="s">
        <v>600</v>
      </c>
      <c r="E325" s="3">
        <v>40601</v>
      </c>
    </row>
    <row r="326" spans="1:5" ht="13.8" x14ac:dyDescent="0.3">
      <c r="A326" s="3">
        <v>40602</v>
      </c>
      <c r="B326" s="3" t="s">
        <v>601</v>
      </c>
      <c r="C326" s="3"/>
      <c r="D326" s="3" t="s">
        <v>601</v>
      </c>
      <c r="E326" s="3">
        <v>40602</v>
      </c>
    </row>
    <row r="327" spans="1:5" ht="13.8" x14ac:dyDescent="0.3">
      <c r="A327" s="3">
        <v>40603</v>
      </c>
      <c r="B327" s="3" t="s">
        <v>602</v>
      </c>
      <c r="C327" s="3"/>
      <c r="D327" s="3" t="s">
        <v>602</v>
      </c>
      <c r="E327" s="3">
        <v>40603</v>
      </c>
    </row>
    <row r="328" spans="1:5" ht="13.8" x14ac:dyDescent="0.3">
      <c r="A328" s="3">
        <v>40604</v>
      </c>
      <c r="B328" s="3" t="s">
        <v>603</v>
      </c>
      <c r="C328" s="3"/>
      <c r="D328" s="3" t="s">
        <v>603</v>
      </c>
      <c r="E328" s="3">
        <v>40604</v>
      </c>
    </row>
    <row r="329" spans="1:5" ht="13.8" x14ac:dyDescent="0.3">
      <c r="A329" s="3">
        <v>40701</v>
      </c>
      <c r="B329" s="3" t="s">
        <v>604</v>
      </c>
      <c r="C329" s="3"/>
      <c r="D329" s="3" t="s">
        <v>604</v>
      </c>
      <c r="E329" s="3">
        <v>40701</v>
      </c>
    </row>
    <row r="330" spans="1:5" ht="13.8" x14ac:dyDescent="0.3">
      <c r="A330" s="3">
        <v>40702</v>
      </c>
      <c r="B330" s="3" t="s">
        <v>786</v>
      </c>
      <c r="C330" s="3"/>
      <c r="D330" s="3" t="s">
        <v>786</v>
      </c>
      <c r="E330" s="3">
        <v>40702</v>
      </c>
    </row>
    <row r="331" spans="1:5" ht="13.8" x14ac:dyDescent="0.3">
      <c r="A331" s="3">
        <v>40703</v>
      </c>
      <c r="B331" s="3" t="s">
        <v>605</v>
      </c>
      <c r="C331" s="3"/>
      <c r="D331" s="3" t="s">
        <v>605</v>
      </c>
      <c r="E331" s="3">
        <v>40703</v>
      </c>
    </row>
    <row r="332" spans="1:5" ht="13.8" x14ac:dyDescent="0.3">
      <c r="A332" s="3">
        <v>40801</v>
      </c>
      <c r="B332" s="3" t="s">
        <v>606</v>
      </c>
      <c r="C332" s="3"/>
      <c r="D332" s="3" t="s">
        <v>606</v>
      </c>
      <c r="E332" s="3">
        <v>40801</v>
      </c>
    </row>
    <row r="333" spans="1:5" ht="13.8" x14ac:dyDescent="0.3">
      <c r="A333" s="3">
        <v>40802</v>
      </c>
      <c r="B333" s="3" t="s">
        <v>607</v>
      </c>
      <c r="C333" s="3"/>
      <c r="D333" s="3" t="s">
        <v>607</v>
      </c>
      <c r="E333" s="3">
        <v>40802</v>
      </c>
    </row>
    <row r="334" spans="1:5" ht="13.8" x14ac:dyDescent="0.3">
      <c r="A334" s="3">
        <v>40803</v>
      </c>
      <c r="B334" s="3" t="s">
        <v>608</v>
      </c>
      <c r="C334" s="3"/>
      <c r="D334" s="3" t="s">
        <v>608</v>
      </c>
      <c r="E334" s="3">
        <v>40803</v>
      </c>
    </row>
    <row r="335" spans="1:5" ht="13.8" x14ac:dyDescent="0.3">
      <c r="A335" s="3">
        <v>40901</v>
      </c>
      <c r="B335" s="3" t="s">
        <v>609</v>
      </c>
      <c r="C335" s="3"/>
      <c r="D335" s="3" t="s">
        <v>609</v>
      </c>
      <c r="E335" s="3">
        <v>40901</v>
      </c>
    </row>
    <row r="336" spans="1:5" ht="13.8" x14ac:dyDescent="0.3">
      <c r="A336" s="3">
        <v>40902</v>
      </c>
      <c r="B336" s="3" t="s">
        <v>787</v>
      </c>
      <c r="C336" s="3"/>
      <c r="D336" s="3" t="s">
        <v>787</v>
      </c>
      <c r="E336" s="3">
        <v>40902</v>
      </c>
    </row>
    <row r="337" spans="1:5" ht="13.8" x14ac:dyDescent="0.3">
      <c r="A337" s="3">
        <v>41001</v>
      </c>
      <c r="B337" s="3" t="s">
        <v>610</v>
      </c>
      <c r="C337" s="3"/>
      <c r="D337" s="3" t="s">
        <v>610</v>
      </c>
      <c r="E337" s="3">
        <v>41001</v>
      </c>
    </row>
    <row r="338" spans="1:5" ht="13.8" x14ac:dyDescent="0.3">
      <c r="A338" s="3">
        <v>41002</v>
      </c>
      <c r="B338" s="3" t="s">
        <v>611</v>
      </c>
      <c r="C338" s="3"/>
      <c r="D338" s="3" t="s">
        <v>611</v>
      </c>
      <c r="E338" s="3">
        <v>41002</v>
      </c>
    </row>
    <row r="339" spans="1:5" ht="13.8" x14ac:dyDescent="0.3">
      <c r="A339" s="3">
        <v>41003</v>
      </c>
      <c r="B339" s="3" t="s">
        <v>788</v>
      </c>
      <c r="C339" s="3"/>
      <c r="D339" s="3" t="s">
        <v>788</v>
      </c>
      <c r="E339" s="3">
        <v>41003</v>
      </c>
    </row>
    <row r="340" spans="1:5" ht="13.8" x14ac:dyDescent="0.3">
      <c r="A340" s="3">
        <v>41004</v>
      </c>
      <c r="B340" s="3" t="s">
        <v>612</v>
      </c>
      <c r="C340" s="3"/>
      <c r="D340" s="3" t="s">
        <v>612</v>
      </c>
      <c r="E340" s="3">
        <v>41004</v>
      </c>
    </row>
    <row r="341" spans="1:5" ht="13.8" x14ac:dyDescent="0.3">
      <c r="A341" s="3">
        <v>41005</v>
      </c>
      <c r="B341" s="3" t="s">
        <v>613</v>
      </c>
      <c r="C341" s="3"/>
      <c r="D341" s="3" t="s">
        <v>613</v>
      </c>
      <c r="E341" s="3">
        <v>41005</v>
      </c>
    </row>
    <row r="342" spans="1:5" ht="13.8" x14ac:dyDescent="0.3">
      <c r="A342" s="3">
        <v>50101</v>
      </c>
      <c r="B342" s="3" t="s">
        <v>614</v>
      </c>
      <c r="C342" s="3"/>
      <c r="D342" s="3" t="s">
        <v>614</v>
      </c>
      <c r="E342" s="3">
        <v>50101</v>
      </c>
    </row>
    <row r="343" spans="1:5" ht="13.8" x14ac:dyDescent="0.3">
      <c r="A343" s="3">
        <v>50102</v>
      </c>
      <c r="B343" s="3" t="s">
        <v>615</v>
      </c>
      <c r="C343" s="3"/>
      <c r="D343" s="3" t="s">
        <v>615</v>
      </c>
      <c r="E343" s="3">
        <v>50102</v>
      </c>
    </row>
    <row r="344" spans="1:5" ht="13.8" x14ac:dyDescent="0.3">
      <c r="A344" s="3">
        <v>50103</v>
      </c>
      <c r="B344" s="3" t="s">
        <v>616</v>
      </c>
      <c r="C344" s="3"/>
      <c r="D344" s="3" t="s">
        <v>616</v>
      </c>
      <c r="E344" s="3">
        <v>50103</v>
      </c>
    </row>
    <row r="345" spans="1:5" ht="13.8" x14ac:dyDescent="0.3">
      <c r="A345" s="3">
        <v>50104</v>
      </c>
      <c r="B345" s="3" t="s">
        <v>617</v>
      </c>
      <c r="C345" s="3"/>
      <c r="D345" s="3" t="s">
        <v>617</v>
      </c>
      <c r="E345" s="3">
        <v>50104</v>
      </c>
    </row>
    <row r="346" spans="1:5" ht="13.8" x14ac:dyDescent="0.3">
      <c r="A346" s="3">
        <v>50105</v>
      </c>
      <c r="B346" s="3" t="s">
        <v>618</v>
      </c>
      <c r="C346" s="3"/>
      <c r="D346" s="3" t="s">
        <v>618</v>
      </c>
      <c r="E346" s="3">
        <v>50105</v>
      </c>
    </row>
    <row r="347" spans="1:5" ht="13.8" x14ac:dyDescent="0.3">
      <c r="A347" s="3">
        <v>50201</v>
      </c>
      <c r="B347" s="3" t="s">
        <v>619</v>
      </c>
      <c r="C347" s="3"/>
      <c r="D347" s="3" t="s">
        <v>619</v>
      </c>
      <c r="E347" s="3">
        <v>50201</v>
      </c>
    </row>
    <row r="348" spans="1:5" ht="13.8" x14ac:dyDescent="0.3">
      <c r="A348" s="3">
        <v>50202</v>
      </c>
      <c r="B348" s="3" t="s">
        <v>620</v>
      </c>
      <c r="C348" s="3"/>
      <c r="D348" s="3" t="s">
        <v>620</v>
      </c>
      <c r="E348" s="3">
        <v>50202</v>
      </c>
    </row>
    <row r="349" spans="1:5" ht="13.8" x14ac:dyDescent="0.3">
      <c r="A349" s="3">
        <v>50203</v>
      </c>
      <c r="B349" s="3" t="s">
        <v>621</v>
      </c>
      <c r="C349" s="3"/>
      <c r="D349" s="3" t="s">
        <v>621</v>
      </c>
      <c r="E349" s="3">
        <v>50203</v>
      </c>
    </row>
    <row r="350" spans="1:5" ht="13.8" x14ac:dyDescent="0.3">
      <c r="A350" s="3">
        <v>50204</v>
      </c>
      <c r="B350" s="3" t="s">
        <v>789</v>
      </c>
      <c r="C350" s="3"/>
      <c r="D350" s="3" t="s">
        <v>789</v>
      </c>
      <c r="E350" s="3">
        <v>50204</v>
      </c>
    </row>
    <row r="351" spans="1:5" ht="13.8" x14ac:dyDescent="0.3">
      <c r="A351" s="3">
        <v>50205</v>
      </c>
      <c r="B351" s="3" t="s">
        <v>622</v>
      </c>
      <c r="C351" s="3"/>
      <c r="D351" s="3" t="s">
        <v>622</v>
      </c>
      <c r="E351" s="3">
        <v>50205</v>
      </c>
    </row>
    <row r="352" spans="1:5" ht="13.8" x14ac:dyDescent="0.3">
      <c r="A352" s="3">
        <v>50206</v>
      </c>
      <c r="B352" s="3" t="s">
        <v>623</v>
      </c>
      <c r="C352" s="3"/>
      <c r="D352" s="3" t="s">
        <v>623</v>
      </c>
      <c r="E352" s="3">
        <v>50206</v>
      </c>
    </row>
    <row r="353" spans="1:5" ht="13.8" x14ac:dyDescent="0.3">
      <c r="A353" s="3">
        <v>50207</v>
      </c>
      <c r="B353" s="3" t="s">
        <v>624</v>
      </c>
      <c r="C353" s="3"/>
      <c r="D353" s="3" t="s">
        <v>624</v>
      </c>
      <c r="E353" s="3">
        <v>50207</v>
      </c>
    </row>
    <row r="354" spans="1:5" ht="13.8" x14ac:dyDescent="0.3">
      <c r="A354" s="3">
        <v>50301</v>
      </c>
      <c r="B354" s="3" t="s">
        <v>625</v>
      </c>
      <c r="C354" s="3"/>
      <c r="D354" s="3" t="s">
        <v>625</v>
      </c>
      <c r="E354" s="3">
        <v>50301</v>
      </c>
    </row>
    <row r="355" spans="1:5" ht="13.8" x14ac:dyDescent="0.3">
      <c r="A355" s="3">
        <v>50302</v>
      </c>
      <c r="B355" s="3" t="s">
        <v>626</v>
      </c>
      <c r="C355" s="3"/>
      <c r="D355" s="3" t="s">
        <v>626</v>
      </c>
      <c r="E355" s="3">
        <v>50302</v>
      </c>
    </row>
    <row r="356" spans="1:5" ht="13.8" x14ac:dyDescent="0.3">
      <c r="A356" s="3">
        <v>50303</v>
      </c>
      <c r="B356" s="3" t="s">
        <v>627</v>
      </c>
      <c r="C356" s="3"/>
      <c r="D356" s="3" t="s">
        <v>627</v>
      </c>
      <c r="E356" s="3">
        <v>50303</v>
      </c>
    </row>
    <row r="357" spans="1:5" ht="13.8" x14ac:dyDescent="0.3">
      <c r="A357" s="3">
        <v>50304</v>
      </c>
      <c r="B357" s="3" t="s">
        <v>628</v>
      </c>
      <c r="C357" s="3"/>
      <c r="D357" s="3" t="s">
        <v>628</v>
      </c>
      <c r="E357" s="3">
        <v>50304</v>
      </c>
    </row>
    <row r="358" spans="1:5" ht="13.8" x14ac:dyDescent="0.3">
      <c r="A358" s="3">
        <v>50305</v>
      </c>
      <c r="B358" s="3" t="s">
        <v>629</v>
      </c>
      <c r="C358" s="3"/>
      <c r="D358" s="3" t="s">
        <v>629</v>
      </c>
      <c r="E358" s="3">
        <v>50305</v>
      </c>
    </row>
    <row r="359" spans="1:5" ht="13.8" x14ac:dyDescent="0.3">
      <c r="A359" s="3">
        <v>50306</v>
      </c>
      <c r="B359" s="3" t="s">
        <v>790</v>
      </c>
      <c r="C359" s="3"/>
      <c r="D359" s="3" t="s">
        <v>790</v>
      </c>
      <c r="E359" s="3">
        <v>50306</v>
      </c>
    </row>
    <row r="360" spans="1:5" ht="13.8" x14ac:dyDescent="0.3">
      <c r="A360" s="3">
        <v>50307</v>
      </c>
      <c r="B360" s="3" t="s">
        <v>630</v>
      </c>
      <c r="C360" s="3"/>
      <c r="D360" s="3" t="s">
        <v>630</v>
      </c>
      <c r="E360" s="3">
        <v>50307</v>
      </c>
    </row>
    <row r="361" spans="1:5" ht="13.8" x14ac:dyDescent="0.3">
      <c r="A361" s="3">
        <v>50308</v>
      </c>
      <c r="B361" s="3" t="s">
        <v>631</v>
      </c>
      <c r="C361" s="3"/>
      <c r="D361" s="3" t="s">
        <v>631</v>
      </c>
      <c r="E361" s="3">
        <v>50308</v>
      </c>
    </row>
    <row r="362" spans="1:5" ht="13.8" x14ac:dyDescent="0.3">
      <c r="A362" s="3">
        <v>50309</v>
      </c>
      <c r="B362" s="3" t="s">
        <v>632</v>
      </c>
      <c r="C362" s="3"/>
      <c r="D362" s="3" t="s">
        <v>632</v>
      </c>
      <c r="E362" s="3">
        <v>50309</v>
      </c>
    </row>
    <row r="363" spans="1:5" ht="13.8" x14ac:dyDescent="0.3">
      <c r="A363" s="3">
        <v>50401</v>
      </c>
      <c r="B363" s="3" t="s">
        <v>633</v>
      </c>
      <c r="C363" s="3"/>
      <c r="D363" s="3" t="s">
        <v>633</v>
      </c>
      <c r="E363" s="3">
        <v>50401</v>
      </c>
    </row>
    <row r="364" spans="1:5" ht="13.8" x14ac:dyDescent="0.3">
      <c r="A364" s="3">
        <v>50402</v>
      </c>
      <c r="B364" s="3" t="s">
        <v>791</v>
      </c>
      <c r="C364" s="3"/>
      <c r="D364" s="3" t="s">
        <v>791</v>
      </c>
      <c r="E364" s="3">
        <v>50402</v>
      </c>
    </row>
    <row r="365" spans="1:5" ht="13.8" x14ac:dyDescent="0.3">
      <c r="A365" s="3">
        <v>50403</v>
      </c>
      <c r="B365" s="3" t="s">
        <v>634</v>
      </c>
      <c r="C365" s="3"/>
      <c r="D365" s="3" t="s">
        <v>634</v>
      </c>
      <c r="E365" s="3">
        <v>50403</v>
      </c>
    </row>
    <row r="366" spans="1:5" ht="13.8" x14ac:dyDescent="0.3">
      <c r="A366" s="3">
        <v>50404</v>
      </c>
      <c r="B366" s="3" t="s">
        <v>635</v>
      </c>
      <c r="C366" s="3"/>
      <c r="D366" s="3" t="s">
        <v>635</v>
      </c>
      <c r="E366" s="3">
        <v>50404</v>
      </c>
    </row>
    <row r="367" spans="1:5" ht="13.8" x14ac:dyDescent="0.3">
      <c r="A367" s="3">
        <v>50501</v>
      </c>
      <c r="B367" s="3" t="s">
        <v>636</v>
      </c>
      <c r="C367" s="3"/>
      <c r="D367" s="3" t="s">
        <v>636</v>
      </c>
      <c r="E367" s="3">
        <v>50501</v>
      </c>
    </row>
    <row r="368" spans="1:5" ht="13.8" x14ac:dyDescent="0.3">
      <c r="A368" s="3">
        <v>50502</v>
      </c>
      <c r="B368" s="3" t="s">
        <v>637</v>
      </c>
      <c r="C368" s="3"/>
      <c r="D368" s="3" t="s">
        <v>637</v>
      </c>
      <c r="E368" s="3">
        <v>50502</v>
      </c>
    </row>
    <row r="369" spans="1:5" ht="13.8" x14ac:dyDescent="0.3">
      <c r="A369" s="3">
        <v>50503</v>
      </c>
      <c r="B369" s="3" t="s">
        <v>638</v>
      </c>
      <c r="C369" s="3"/>
      <c r="D369" s="3" t="s">
        <v>638</v>
      </c>
      <c r="E369" s="3">
        <v>50503</v>
      </c>
    </row>
    <row r="370" spans="1:5" ht="13.8" x14ac:dyDescent="0.3">
      <c r="A370" s="3">
        <v>50504</v>
      </c>
      <c r="B370" s="3" t="s">
        <v>639</v>
      </c>
      <c r="C370" s="3"/>
      <c r="D370" s="3" t="s">
        <v>639</v>
      </c>
      <c r="E370" s="3">
        <v>50504</v>
      </c>
    </row>
    <row r="371" spans="1:5" ht="13.8" x14ac:dyDescent="0.3">
      <c r="A371" s="3">
        <v>50601</v>
      </c>
      <c r="B371" s="3" t="s">
        <v>640</v>
      </c>
      <c r="C371" s="3"/>
      <c r="D371" s="3" t="s">
        <v>640</v>
      </c>
      <c r="E371" s="3">
        <v>50601</v>
      </c>
    </row>
    <row r="372" spans="1:5" ht="13.8" x14ac:dyDescent="0.3">
      <c r="A372" s="3">
        <v>50602</v>
      </c>
      <c r="B372" s="3" t="s">
        <v>641</v>
      </c>
      <c r="C372" s="3"/>
      <c r="D372" s="3" t="s">
        <v>641</v>
      </c>
      <c r="E372" s="3">
        <v>50602</v>
      </c>
    </row>
    <row r="373" spans="1:5" ht="13.8" x14ac:dyDescent="0.3">
      <c r="A373" s="3">
        <v>50603</v>
      </c>
      <c r="B373" s="3" t="s">
        <v>642</v>
      </c>
      <c r="C373" s="3"/>
      <c r="D373" s="3" t="s">
        <v>642</v>
      </c>
      <c r="E373" s="3">
        <v>50603</v>
      </c>
    </row>
    <row r="374" spans="1:5" ht="13.8" x14ac:dyDescent="0.3">
      <c r="A374" s="3">
        <v>50604</v>
      </c>
      <c r="B374" s="3" t="s">
        <v>643</v>
      </c>
      <c r="C374" s="3"/>
      <c r="D374" s="3" t="s">
        <v>643</v>
      </c>
      <c r="E374" s="3">
        <v>50604</v>
      </c>
    </row>
    <row r="375" spans="1:5" ht="13.8" x14ac:dyDescent="0.3">
      <c r="A375" s="3">
        <v>50605</v>
      </c>
      <c r="B375" s="3" t="s">
        <v>644</v>
      </c>
      <c r="C375" s="3"/>
      <c r="D375" s="3" t="s">
        <v>644</v>
      </c>
      <c r="E375" s="3">
        <v>50605</v>
      </c>
    </row>
    <row r="376" spans="1:5" ht="13.8" x14ac:dyDescent="0.3">
      <c r="A376" s="3">
        <v>50701</v>
      </c>
      <c r="B376" s="3" t="s">
        <v>822</v>
      </c>
      <c r="C376" s="3"/>
      <c r="D376" s="3" t="s">
        <v>822</v>
      </c>
      <c r="E376" s="3">
        <v>50701</v>
      </c>
    </row>
    <row r="377" spans="1:5" ht="13.8" x14ac:dyDescent="0.3">
      <c r="A377" s="3">
        <v>50702</v>
      </c>
      <c r="B377" s="3" t="s">
        <v>645</v>
      </c>
      <c r="C377" s="3"/>
      <c r="D377" s="3" t="s">
        <v>645</v>
      </c>
      <c r="E377" s="3">
        <v>50702</v>
      </c>
    </row>
    <row r="378" spans="1:5" ht="13.8" x14ac:dyDescent="0.3">
      <c r="A378" s="3">
        <v>50703</v>
      </c>
      <c r="B378" s="3" t="s">
        <v>646</v>
      </c>
      <c r="C378" s="3"/>
      <c r="D378" s="3" t="s">
        <v>646</v>
      </c>
      <c r="E378" s="3">
        <v>50703</v>
      </c>
    </row>
    <row r="379" spans="1:5" ht="13.8" x14ac:dyDescent="0.3">
      <c r="A379" s="3">
        <v>50704</v>
      </c>
      <c r="B379" s="3" t="s">
        <v>647</v>
      </c>
      <c r="C379" s="3"/>
      <c r="D379" s="3" t="s">
        <v>647</v>
      </c>
      <c r="E379" s="3">
        <v>50704</v>
      </c>
    </row>
    <row r="380" spans="1:5" ht="13.8" x14ac:dyDescent="0.3">
      <c r="A380" s="3">
        <v>50801</v>
      </c>
      <c r="B380" s="3" t="s">
        <v>648</v>
      </c>
      <c r="C380" s="3"/>
      <c r="D380" s="3" t="s">
        <v>648</v>
      </c>
      <c r="E380" s="3">
        <v>50801</v>
      </c>
    </row>
    <row r="381" spans="1:5" ht="13.8" x14ac:dyDescent="0.3">
      <c r="A381" s="3">
        <v>50802</v>
      </c>
      <c r="B381" s="3" t="s">
        <v>792</v>
      </c>
      <c r="C381" s="3"/>
      <c r="D381" s="3" t="s">
        <v>792</v>
      </c>
      <c r="E381" s="3">
        <v>50802</v>
      </c>
    </row>
    <row r="382" spans="1:5" ht="13.8" x14ac:dyDescent="0.3">
      <c r="A382" s="3">
        <v>50803</v>
      </c>
      <c r="B382" s="3" t="s">
        <v>649</v>
      </c>
      <c r="C382" s="3"/>
      <c r="D382" s="3" t="s">
        <v>649</v>
      </c>
      <c r="E382" s="3">
        <v>50803</v>
      </c>
    </row>
    <row r="383" spans="1:5" ht="13.8" x14ac:dyDescent="0.3">
      <c r="A383" s="3">
        <v>50804</v>
      </c>
      <c r="B383" s="3" t="s">
        <v>650</v>
      </c>
      <c r="C383" s="3"/>
      <c r="D383" s="3" t="s">
        <v>650</v>
      </c>
      <c r="E383" s="3">
        <v>50804</v>
      </c>
    </row>
    <row r="384" spans="1:5" ht="13.8" x14ac:dyDescent="0.3">
      <c r="A384" s="3">
        <v>50805</v>
      </c>
      <c r="B384" s="3" t="s">
        <v>651</v>
      </c>
      <c r="C384" s="3"/>
      <c r="D384" s="3" t="s">
        <v>651</v>
      </c>
      <c r="E384" s="3">
        <v>50805</v>
      </c>
    </row>
    <row r="385" spans="1:5" ht="13.8" x14ac:dyDescent="0.3">
      <c r="A385" s="3">
        <v>50806</v>
      </c>
      <c r="B385" s="3" t="s">
        <v>793</v>
      </c>
      <c r="C385" s="3"/>
      <c r="D385" s="3" t="s">
        <v>793</v>
      </c>
      <c r="E385" s="3">
        <v>50806</v>
      </c>
    </row>
    <row r="386" spans="1:5" ht="13.8" x14ac:dyDescent="0.3">
      <c r="A386" s="3">
        <v>50807</v>
      </c>
      <c r="B386" s="3" t="s">
        <v>652</v>
      </c>
      <c r="C386" s="3"/>
      <c r="D386" s="3" t="s">
        <v>652</v>
      </c>
      <c r="E386" s="3">
        <v>50807</v>
      </c>
    </row>
    <row r="387" spans="1:5" ht="13.8" x14ac:dyDescent="0.3">
      <c r="A387" s="3">
        <v>50808</v>
      </c>
      <c r="B387" s="3" t="s">
        <v>653</v>
      </c>
      <c r="C387" s="3"/>
      <c r="D387" s="3" t="s">
        <v>653</v>
      </c>
      <c r="E387" s="3">
        <v>50808</v>
      </c>
    </row>
    <row r="388" spans="1:5" ht="13.8" x14ac:dyDescent="0.3">
      <c r="A388" s="3">
        <v>50901</v>
      </c>
      <c r="B388" s="3" t="s">
        <v>654</v>
      </c>
      <c r="C388" s="3"/>
      <c r="D388" s="3" t="s">
        <v>654</v>
      </c>
      <c r="E388" s="3">
        <v>50901</v>
      </c>
    </row>
    <row r="389" spans="1:5" ht="13.8" x14ac:dyDescent="0.3">
      <c r="A389" s="3">
        <v>50902</v>
      </c>
      <c r="B389" s="3" t="s">
        <v>655</v>
      </c>
      <c r="C389" s="3"/>
      <c r="D389" s="3" t="s">
        <v>655</v>
      </c>
      <c r="E389" s="3">
        <v>50902</v>
      </c>
    </row>
    <row r="390" spans="1:5" ht="13.8" x14ac:dyDescent="0.3">
      <c r="A390" s="3">
        <v>50903</v>
      </c>
      <c r="B390" s="3" t="s">
        <v>656</v>
      </c>
      <c r="C390" s="3"/>
      <c r="D390" s="3" t="s">
        <v>656</v>
      </c>
      <c r="E390" s="3">
        <v>50903</v>
      </c>
    </row>
    <row r="391" spans="1:5" ht="13.8" x14ac:dyDescent="0.3">
      <c r="A391" s="3">
        <v>50904</v>
      </c>
      <c r="B391" s="3" t="s">
        <v>657</v>
      </c>
      <c r="C391" s="3"/>
      <c r="D391" s="3" t="s">
        <v>657</v>
      </c>
      <c r="E391" s="3">
        <v>50904</v>
      </c>
    </row>
    <row r="392" spans="1:5" ht="13.8" x14ac:dyDescent="0.3">
      <c r="A392" s="3">
        <v>50905</v>
      </c>
      <c r="B392" s="3" t="s">
        <v>658</v>
      </c>
      <c r="C392" s="3"/>
      <c r="D392" s="3" t="s">
        <v>658</v>
      </c>
      <c r="E392" s="3">
        <v>50905</v>
      </c>
    </row>
    <row r="393" spans="1:5" ht="13.8" x14ac:dyDescent="0.3">
      <c r="A393" s="3">
        <v>50906</v>
      </c>
      <c r="B393" s="3" t="s">
        <v>659</v>
      </c>
      <c r="C393" s="3"/>
      <c r="D393" s="3" t="s">
        <v>659</v>
      </c>
      <c r="E393" s="3">
        <v>50906</v>
      </c>
    </row>
    <row r="394" spans="1:5" ht="13.8" x14ac:dyDescent="0.3">
      <c r="A394" s="3">
        <v>51001</v>
      </c>
      <c r="B394" s="3" t="s">
        <v>660</v>
      </c>
      <c r="C394" s="3"/>
      <c r="D394" s="3" t="s">
        <v>660</v>
      </c>
      <c r="E394" s="3">
        <v>51001</v>
      </c>
    </row>
    <row r="395" spans="1:5" ht="13.8" x14ac:dyDescent="0.3">
      <c r="A395" s="3">
        <v>51002</v>
      </c>
      <c r="B395" s="3" t="s">
        <v>661</v>
      </c>
      <c r="C395" s="3"/>
      <c r="D395" s="3" t="s">
        <v>661</v>
      </c>
      <c r="E395" s="3">
        <v>51002</v>
      </c>
    </row>
    <row r="396" spans="1:5" ht="13.8" x14ac:dyDescent="0.3">
      <c r="A396" s="3">
        <v>51003</v>
      </c>
      <c r="B396" s="3" t="s">
        <v>823</v>
      </c>
      <c r="C396" s="3"/>
      <c r="D396" s="3" t="s">
        <v>823</v>
      </c>
      <c r="E396" s="3">
        <v>51003</v>
      </c>
    </row>
    <row r="397" spans="1:5" ht="13.8" x14ac:dyDescent="0.3">
      <c r="A397" s="3">
        <v>51004</v>
      </c>
      <c r="B397" s="3" t="s">
        <v>662</v>
      </c>
      <c r="C397" s="3"/>
      <c r="D397" s="3" t="s">
        <v>662</v>
      </c>
      <c r="E397" s="3">
        <v>51004</v>
      </c>
    </row>
    <row r="398" spans="1:5" ht="13.8" x14ac:dyDescent="0.3">
      <c r="A398" s="3">
        <v>51101</v>
      </c>
      <c r="B398" s="3" t="s">
        <v>663</v>
      </c>
      <c r="C398" s="3"/>
      <c r="D398" s="3" t="s">
        <v>663</v>
      </c>
      <c r="E398" s="3">
        <v>51101</v>
      </c>
    </row>
    <row r="399" spans="1:5" ht="13.8" x14ac:dyDescent="0.3">
      <c r="A399" s="3">
        <v>51102</v>
      </c>
      <c r="B399" s="3" t="s">
        <v>664</v>
      </c>
      <c r="C399" s="3"/>
      <c r="D399" s="3" t="s">
        <v>664</v>
      </c>
      <c r="E399" s="3">
        <v>51102</v>
      </c>
    </row>
    <row r="400" spans="1:5" ht="13.8" x14ac:dyDescent="0.3">
      <c r="A400" s="3">
        <v>51103</v>
      </c>
      <c r="B400" s="3" t="s">
        <v>794</v>
      </c>
      <c r="C400" s="3"/>
      <c r="D400" s="3" t="s">
        <v>794</v>
      </c>
      <c r="E400" s="3">
        <v>51103</v>
      </c>
    </row>
    <row r="401" spans="1:5" ht="13.8" x14ac:dyDescent="0.3">
      <c r="A401" s="3">
        <v>51104</v>
      </c>
      <c r="B401" s="3" t="s">
        <v>665</v>
      </c>
      <c r="C401" s="3"/>
      <c r="D401" s="3" t="s">
        <v>665</v>
      </c>
      <c r="E401" s="3">
        <v>51104</v>
      </c>
    </row>
    <row r="402" spans="1:5" ht="13.8" x14ac:dyDescent="0.3">
      <c r="A402" s="3">
        <v>51105</v>
      </c>
      <c r="B402" s="3" t="s">
        <v>666</v>
      </c>
      <c r="C402" s="3"/>
      <c r="D402" s="3" t="s">
        <v>666</v>
      </c>
      <c r="E402" s="3">
        <v>51105</v>
      </c>
    </row>
    <row r="403" spans="1:5" ht="13.8" x14ac:dyDescent="0.3">
      <c r="A403" s="3">
        <v>60101</v>
      </c>
      <c r="B403" s="3" t="s">
        <v>667</v>
      </c>
      <c r="C403" s="3"/>
      <c r="D403" s="3" t="s">
        <v>667</v>
      </c>
      <c r="E403" s="3">
        <v>60101</v>
      </c>
    </row>
    <row r="404" spans="1:5" ht="13.8" x14ac:dyDescent="0.3">
      <c r="A404" s="3">
        <v>60102</v>
      </c>
      <c r="B404" s="3" t="s">
        <v>668</v>
      </c>
      <c r="C404" s="3"/>
      <c r="D404" s="3" t="s">
        <v>668</v>
      </c>
      <c r="E404" s="3">
        <v>60102</v>
      </c>
    </row>
    <row r="405" spans="1:5" ht="13.8" x14ac:dyDescent="0.3">
      <c r="A405" s="3">
        <v>60103</v>
      </c>
      <c r="B405" s="3" t="s">
        <v>669</v>
      </c>
      <c r="C405" s="3"/>
      <c r="D405" s="3" t="s">
        <v>669</v>
      </c>
      <c r="E405" s="3">
        <v>60103</v>
      </c>
    </row>
    <row r="406" spans="1:5" ht="13.8" x14ac:dyDescent="0.3">
      <c r="A406" s="3">
        <v>60104</v>
      </c>
      <c r="B406" s="3" t="s">
        <v>670</v>
      </c>
      <c r="C406" s="3"/>
      <c r="D406" s="3" t="s">
        <v>670</v>
      </c>
      <c r="E406" s="3">
        <v>60104</v>
      </c>
    </row>
    <row r="407" spans="1:5" ht="13.8" x14ac:dyDescent="0.3">
      <c r="A407" s="3">
        <v>60105</v>
      </c>
      <c r="B407" s="3" t="s">
        <v>671</v>
      </c>
      <c r="C407" s="3"/>
      <c r="D407" s="3" t="s">
        <v>671</v>
      </c>
      <c r="E407" s="3">
        <v>60105</v>
      </c>
    </row>
    <row r="408" spans="1:5" ht="13.8" x14ac:dyDescent="0.3">
      <c r="A408" s="3">
        <v>60106</v>
      </c>
      <c r="B408" s="3" t="s">
        <v>672</v>
      </c>
      <c r="C408" s="3"/>
      <c r="D408" s="3" t="s">
        <v>672</v>
      </c>
      <c r="E408" s="3">
        <v>60106</v>
      </c>
    </row>
    <row r="409" spans="1:5" ht="13.8" x14ac:dyDescent="0.3">
      <c r="A409" s="3">
        <v>60107</v>
      </c>
      <c r="B409" s="3" t="s">
        <v>673</v>
      </c>
      <c r="C409" s="3"/>
      <c r="D409" s="3" t="s">
        <v>673</v>
      </c>
      <c r="E409" s="3">
        <v>60107</v>
      </c>
    </row>
    <row r="410" spans="1:5" ht="13.8" x14ac:dyDescent="0.3">
      <c r="A410" s="3">
        <v>60108</v>
      </c>
      <c r="B410" s="3" t="s">
        <v>674</v>
      </c>
      <c r="C410" s="3"/>
      <c r="D410" s="3" t="s">
        <v>674</v>
      </c>
      <c r="E410" s="3">
        <v>60108</v>
      </c>
    </row>
    <row r="411" spans="1:5" ht="13.8" x14ac:dyDescent="0.3">
      <c r="A411" s="3">
        <v>60110</v>
      </c>
      <c r="B411" s="3" t="s">
        <v>675</v>
      </c>
      <c r="C411" s="3"/>
      <c r="D411" s="3" t="s">
        <v>675</v>
      </c>
      <c r="E411" s="3">
        <v>60110</v>
      </c>
    </row>
    <row r="412" spans="1:5" ht="13.8" x14ac:dyDescent="0.3">
      <c r="A412" s="3">
        <v>60111</v>
      </c>
      <c r="B412" s="3" t="s">
        <v>676</v>
      </c>
      <c r="C412" s="3"/>
      <c r="D412" s="3" t="s">
        <v>676</v>
      </c>
      <c r="E412" s="3">
        <v>60111</v>
      </c>
    </row>
    <row r="413" spans="1:5" ht="13.8" x14ac:dyDescent="0.3">
      <c r="A413" s="3">
        <v>60112</v>
      </c>
      <c r="B413" s="3" t="s">
        <v>677</v>
      </c>
      <c r="C413" s="3"/>
      <c r="D413" s="3" t="s">
        <v>677</v>
      </c>
      <c r="E413" s="3">
        <v>60112</v>
      </c>
    </row>
    <row r="414" spans="1:5" ht="13.8" x14ac:dyDescent="0.3">
      <c r="A414" s="3">
        <v>60113</v>
      </c>
      <c r="B414" s="3" t="s">
        <v>678</v>
      </c>
      <c r="C414" s="3"/>
      <c r="D414" s="3" t="s">
        <v>678</v>
      </c>
      <c r="E414" s="3">
        <v>60113</v>
      </c>
    </row>
    <row r="415" spans="1:5" ht="13.8" x14ac:dyDescent="0.3">
      <c r="A415" s="3">
        <v>60114</v>
      </c>
      <c r="B415" s="3" t="s">
        <v>679</v>
      </c>
      <c r="C415" s="3"/>
      <c r="D415" s="3" t="s">
        <v>679</v>
      </c>
      <c r="E415" s="3">
        <v>60114</v>
      </c>
    </row>
    <row r="416" spans="1:5" ht="13.8" x14ac:dyDescent="0.3">
      <c r="A416" s="3">
        <v>60115</v>
      </c>
      <c r="B416" s="3" t="s">
        <v>680</v>
      </c>
      <c r="C416" s="3"/>
      <c r="D416" s="3" t="s">
        <v>680</v>
      </c>
      <c r="E416" s="3">
        <v>60115</v>
      </c>
    </row>
    <row r="417" spans="1:5" ht="13.8" x14ac:dyDescent="0.3">
      <c r="A417" s="3">
        <v>60116</v>
      </c>
      <c r="B417" s="3" t="s">
        <v>681</v>
      </c>
      <c r="C417" s="3"/>
      <c r="D417" s="3" t="s">
        <v>681</v>
      </c>
      <c r="E417" s="3">
        <v>60116</v>
      </c>
    </row>
    <row r="418" spans="1:5" ht="13.8" x14ac:dyDescent="0.3">
      <c r="A418" s="3">
        <v>60201</v>
      </c>
      <c r="B418" s="3" t="s">
        <v>682</v>
      </c>
      <c r="C418" s="3"/>
      <c r="D418" s="3" t="s">
        <v>682</v>
      </c>
      <c r="E418" s="3">
        <v>60201</v>
      </c>
    </row>
    <row r="419" spans="1:5" ht="13.8" x14ac:dyDescent="0.3">
      <c r="A419" s="3">
        <v>60202</v>
      </c>
      <c r="B419" s="3" t="s">
        <v>683</v>
      </c>
      <c r="C419" s="3"/>
      <c r="D419" s="3" t="s">
        <v>683</v>
      </c>
      <c r="E419" s="3">
        <v>60202</v>
      </c>
    </row>
    <row r="420" spans="1:5" ht="13.8" x14ac:dyDescent="0.3">
      <c r="A420" s="3">
        <v>60203</v>
      </c>
      <c r="B420" s="3" t="s">
        <v>684</v>
      </c>
      <c r="C420" s="3"/>
      <c r="D420" s="3" t="s">
        <v>684</v>
      </c>
      <c r="E420" s="3">
        <v>60203</v>
      </c>
    </row>
    <row r="421" spans="1:5" ht="13.8" x14ac:dyDescent="0.3">
      <c r="A421" s="3">
        <v>60204</v>
      </c>
      <c r="B421" s="3" t="s">
        <v>685</v>
      </c>
      <c r="C421" s="3"/>
      <c r="D421" s="3" t="s">
        <v>685</v>
      </c>
      <c r="E421" s="3">
        <v>60204</v>
      </c>
    </row>
    <row r="422" spans="1:5" ht="13.8" x14ac:dyDescent="0.3">
      <c r="A422" s="3">
        <v>60205</v>
      </c>
      <c r="B422" s="3" t="s">
        <v>686</v>
      </c>
      <c r="C422" s="3"/>
      <c r="D422" s="3" t="s">
        <v>686</v>
      </c>
      <c r="E422" s="3">
        <v>60205</v>
      </c>
    </row>
    <row r="423" spans="1:5" ht="13.8" x14ac:dyDescent="0.3">
      <c r="A423" s="3">
        <v>60206</v>
      </c>
      <c r="B423" s="3" t="s">
        <v>687</v>
      </c>
      <c r="C423" s="3"/>
      <c r="D423" s="3" t="s">
        <v>687</v>
      </c>
      <c r="E423" s="3">
        <v>60206</v>
      </c>
    </row>
    <row r="424" spans="1:5" ht="13.8" x14ac:dyDescent="0.3">
      <c r="A424" s="3">
        <v>60301</v>
      </c>
      <c r="B424" s="3" t="s">
        <v>688</v>
      </c>
      <c r="C424" s="3"/>
      <c r="D424" s="3" t="s">
        <v>688</v>
      </c>
      <c r="E424" s="3">
        <v>60301</v>
      </c>
    </row>
    <row r="425" spans="1:5" ht="13.8" x14ac:dyDescent="0.3">
      <c r="A425" s="3">
        <v>60302</v>
      </c>
      <c r="B425" s="3" t="s">
        <v>689</v>
      </c>
      <c r="C425" s="3"/>
      <c r="D425" s="3" t="s">
        <v>689</v>
      </c>
      <c r="E425" s="3">
        <v>60302</v>
      </c>
    </row>
    <row r="426" spans="1:5" ht="13.8" x14ac:dyDescent="0.3">
      <c r="A426" s="3">
        <v>60303</v>
      </c>
      <c r="B426" s="3" t="s">
        <v>690</v>
      </c>
      <c r="C426" s="3"/>
      <c r="D426" s="3" t="s">
        <v>690</v>
      </c>
      <c r="E426" s="3">
        <v>60303</v>
      </c>
    </row>
    <row r="427" spans="1:5" ht="13.8" x14ac:dyDescent="0.3">
      <c r="A427" s="3">
        <v>60304</v>
      </c>
      <c r="B427" s="3" t="s">
        <v>691</v>
      </c>
      <c r="C427" s="3"/>
      <c r="D427" s="3" t="s">
        <v>691</v>
      </c>
      <c r="E427" s="3">
        <v>60304</v>
      </c>
    </row>
    <row r="428" spans="1:5" ht="13.8" x14ac:dyDescent="0.3">
      <c r="A428" s="3">
        <v>60305</v>
      </c>
      <c r="B428" s="3" t="s">
        <v>692</v>
      </c>
      <c r="C428" s="3"/>
      <c r="D428" s="3" t="s">
        <v>692</v>
      </c>
      <c r="E428" s="3">
        <v>60305</v>
      </c>
    </row>
    <row r="429" spans="1:5" ht="13.8" x14ac:dyDescent="0.3">
      <c r="A429" s="3">
        <v>60306</v>
      </c>
      <c r="B429" s="3" t="s">
        <v>693</v>
      </c>
      <c r="C429" s="3"/>
      <c r="D429" s="3" t="s">
        <v>693</v>
      </c>
      <c r="E429" s="3">
        <v>60306</v>
      </c>
    </row>
    <row r="430" spans="1:5" ht="13.8" x14ac:dyDescent="0.3">
      <c r="A430" s="3">
        <v>60307</v>
      </c>
      <c r="B430" s="3" t="s">
        <v>694</v>
      </c>
      <c r="C430" s="3"/>
      <c r="D430" s="3" t="s">
        <v>694</v>
      </c>
      <c r="E430" s="3">
        <v>60307</v>
      </c>
    </row>
    <row r="431" spans="1:5" ht="13.8" x14ac:dyDescent="0.3">
      <c r="A431" s="3">
        <v>60308</v>
      </c>
      <c r="B431" s="3" t="s">
        <v>695</v>
      </c>
      <c r="C431" s="3"/>
      <c r="D431" s="3" t="s">
        <v>695</v>
      </c>
      <c r="E431" s="3">
        <v>60308</v>
      </c>
    </row>
    <row r="432" spans="1:5" ht="13.8" x14ac:dyDescent="0.3">
      <c r="A432" s="3">
        <v>60309</v>
      </c>
      <c r="B432" s="3" t="s">
        <v>696</v>
      </c>
      <c r="C432" s="3"/>
      <c r="D432" s="3" t="s">
        <v>696</v>
      </c>
      <c r="E432" s="3">
        <v>60309</v>
      </c>
    </row>
    <row r="433" spans="1:5" ht="13.8" x14ac:dyDescent="0.3">
      <c r="A433" s="3">
        <v>60401</v>
      </c>
      <c r="B433" s="3" t="s">
        <v>697</v>
      </c>
      <c r="C433" s="3"/>
      <c r="D433" s="3" t="s">
        <v>697</v>
      </c>
      <c r="E433" s="3">
        <v>60401</v>
      </c>
    </row>
    <row r="434" spans="1:5" ht="13.8" x14ac:dyDescent="0.3">
      <c r="A434" s="3">
        <v>60402</v>
      </c>
      <c r="B434" s="3" t="s">
        <v>795</v>
      </c>
      <c r="C434" s="3"/>
      <c r="D434" s="3" t="s">
        <v>795</v>
      </c>
      <c r="E434" s="3">
        <v>60402</v>
      </c>
    </row>
    <row r="435" spans="1:5" ht="13.8" x14ac:dyDescent="0.3">
      <c r="A435" s="3">
        <v>60403</v>
      </c>
      <c r="B435" s="3" t="s">
        <v>698</v>
      </c>
      <c r="C435" s="3"/>
      <c r="D435" s="3" t="s">
        <v>698</v>
      </c>
      <c r="E435" s="3">
        <v>60403</v>
      </c>
    </row>
    <row r="436" spans="1:5" ht="13.8" x14ac:dyDescent="0.3">
      <c r="A436" s="3">
        <v>60501</v>
      </c>
      <c r="B436" s="3" t="s">
        <v>699</v>
      </c>
      <c r="C436" s="3"/>
      <c r="D436" s="3" t="s">
        <v>699</v>
      </c>
      <c r="E436" s="3">
        <v>60501</v>
      </c>
    </row>
    <row r="437" spans="1:5" ht="13.8" x14ac:dyDescent="0.3">
      <c r="A437" s="3">
        <v>60502</v>
      </c>
      <c r="B437" s="3" t="s">
        <v>700</v>
      </c>
      <c r="C437" s="3"/>
      <c r="D437" s="3" t="s">
        <v>700</v>
      </c>
      <c r="E437" s="3">
        <v>60502</v>
      </c>
    </row>
    <row r="438" spans="1:5" ht="13.8" x14ac:dyDescent="0.3">
      <c r="A438" s="3">
        <v>60503</v>
      </c>
      <c r="B438" s="3" t="s">
        <v>701</v>
      </c>
      <c r="C438" s="3"/>
      <c r="D438" s="3" t="s">
        <v>701</v>
      </c>
      <c r="E438" s="3">
        <v>60503</v>
      </c>
    </row>
    <row r="439" spans="1:5" ht="13.8" x14ac:dyDescent="0.3">
      <c r="A439" s="3">
        <v>60504</v>
      </c>
      <c r="B439" s="3" t="s">
        <v>702</v>
      </c>
      <c r="C439" s="3"/>
      <c r="D439" s="3" t="s">
        <v>702</v>
      </c>
      <c r="E439" s="3">
        <v>60504</v>
      </c>
    </row>
    <row r="440" spans="1:5" ht="13.8" x14ac:dyDescent="0.3">
      <c r="A440" s="3">
        <v>60505</v>
      </c>
      <c r="B440" s="3" t="s">
        <v>703</v>
      </c>
      <c r="C440" s="3"/>
      <c r="D440" s="3" t="s">
        <v>703</v>
      </c>
      <c r="E440" s="3">
        <v>60505</v>
      </c>
    </row>
    <row r="441" spans="1:5" ht="13.8" x14ac:dyDescent="0.3">
      <c r="A441" s="3">
        <v>60506</v>
      </c>
      <c r="B441" s="3" t="s">
        <v>704</v>
      </c>
      <c r="C441" s="3"/>
      <c r="D441" s="3" t="s">
        <v>704</v>
      </c>
      <c r="E441" s="3">
        <v>60506</v>
      </c>
    </row>
    <row r="442" spans="1:5" ht="13.8" x14ac:dyDescent="0.3">
      <c r="A442" s="3">
        <v>60601</v>
      </c>
      <c r="B442" s="3" t="s">
        <v>796</v>
      </c>
      <c r="C442" s="3"/>
      <c r="D442" s="3" t="s">
        <v>796</v>
      </c>
      <c r="E442" s="3">
        <v>60601</v>
      </c>
    </row>
    <row r="443" spans="1:5" ht="13.8" x14ac:dyDescent="0.3">
      <c r="A443" s="3">
        <v>60602</v>
      </c>
      <c r="B443" s="3" t="s">
        <v>797</v>
      </c>
      <c r="C443" s="3"/>
      <c r="D443" s="3" t="s">
        <v>797</v>
      </c>
      <c r="E443" s="3">
        <v>60602</v>
      </c>
    </row>
    <row r="444" spans="1:5" ht="13.8" x14ac:dyDescent="0.3">
      <c r="A444" s="3">
        <v>60603</v>
      </c>
      <c r="B444" s="3" t="s">
        <v>798</v>
      </c>
      <c r="C444" s="3"/>
      <c r="D444" s="3" t="s">
        <v>798</v>
      </c>
      <c r="E444" s="3">
        <v>60603</v>
      </c>
    </row>
    <row r="445" spans="1:5" ht="13.8" x14ac:dyDescent="0.3">
      <c r="A445" s="3">
        <v>60701</v>
      </c>
      <c r="B445" s="3" t="s">
        <v>705</v>
      </c>
      <c r="C445" s="3"/>
      <c r="D445" s="3" t="s">
        <v>705</v>
      </c>
      <c r="E445" s="3">
        <v>60701</v>
      </c>
    </row>
    <row r="446" spans="1:5" ht="13.8" x14ac:dyDescent="0.3">
      <c r="A446" s="3">
        <v>60703</v>
      </c>
      <c r="B446" s="3" t="s">
        <v>706</v>
      </c>
      <c r="C446" s="3"/>
      <c r="D446" s="3" t="s">
        <v>706</v>
      </c>
      <c r="E446" s="3">
        <v>60703</v>
      </c>
    </row>
    <row r="447" spans="1:5" ht="13.8" x14ac:dyDescent="0.3">
      <c r="A447" s="3">
        <v>60704</v>
      </c>
      <c r="B447" s="3" t="s">
        <v>707</v>
      </c>
      <c r="C447" s="3"/>
      <c r="D447" s="3" t="s">
        <v>707</v>
      </c>
      <c r="E447" s="3">
        <v>60704</v>
      </c>
    </row>
    <row r="448" spans="1:5" ht="13.8" x14ac:dyDescent="0.3">
      <c r="A448" s="3">
        <v>60801</v>
      </c>
      <c r="B448" s="3" t="s">
        <v>708</v>
      </c>
      <c r="C448" s="3"/>
      <c r="D448" s="3" t="s">
        <v>708</v>
      </c>
      <c r="E448" s="3">
        <v>60801</v>
      </c>
    </row>
    <row r="449" spans="1:5" ht="13.8" x14ac:dyDescent="0.3">
      <c r="A449" s="3">
        <v>60802</v>
      </c>
      <c r="B449" s="3" t="s">
        <v>709</v>
      </c>
      <c r="C449" s="3"/>
      <c r="D449" s="3" t="s">
        <v>709</v>
      </c>
      <c r="E449" s="3">
        <v>60802</v>
      </c>
    </row>
    <row r="450" spans="1:5" ht="13.8" x14ac:dyDescent="0.3">
      <c r="A450" s="3">
        <v>60803</v>
      </c>
      <c r="B450" s="3" t="s">
        <v>799</v>
      </c>
      <c r="C450" s="3"/>
      <c r="D450" s="3" t="s">
        <v>799</v>
      </c>
      <c r="E450" s="3">
        <v>60803</v>
      </c>
    </row>
    <row r="451" spans="1:5" ht="13.8" x14ac:dyDescent="0.3">
      <c r="A451" s="3">
        <v>60804</v>
      </c>
      <c r="B451" s="3" t="s">
        <v>710</v>
      </c>
      <c r="C451" s="3"/>
      <c r="D451" s="3" t="s">
        <v>710</v>
      </c>
      <c r="E451" s="3">
        <v>60804</v>
      </c>
    </row>
    <row r="452" spans="1:5" ht="13.8" x14ac:dyDescent="0.3">
      <c r="A452" s="3">
        <v>60805</v>
      </c>
      <c r="B452" s="3" t="s">
        <v>711</v>
      </c>
      <c r="C452" s="3"/>
      <c r="D452" s="3" t="s">
        <v>711</v>
      </c>
      <c r="E452" s="3">
        <v>60805</v>
      </c>
    </row>
    <row r="453" spans="1:5" ht="13.8" x14ac:dyDescent="0.3">
      <c r="A453" s="3">
        <v>60806</v>
      </c>
      <c r="B453" s="3" t="s">
        <v>800</v>
      </c>
      <c r="C453" s="3"/>
      <c r="D453" s="3" t="s">
        <v>800</v>
      </c>
      <c r="E453" s="3">
        <v>60806</v>
      </c>
    </row>
    <row r="454" spans="1:5" ht="13.8" x14ac:dyDescent="0.3">
      <c r="A454" s="3">
        <v>60901</v>
      </c>
      <c r="B454" s="3" t="s">
        <v>712</v>
      </c>
      <c r="C454" s="3"/>
      <c r="D454" s="3" t="s">
        <v>712</v>
      </c>
      <c r="E454" s="3">
        <v>60901</v>
      </c>
    </row>
    <row r="455" spans="1:5" ht="13.8" x14ac:dyDescent="0.3">
      <c r="A455" s="3">
        <v>61001</v>
      </c>
      <c r="B455" s="3" t="s">
        <v>713</v>
      </c>
      <c r="C455" s="3"/>
      <c r="D455" s="3" t="s">
        <v>713</v>
      </c>
      <c r="E455" s="3">
        <v>61001</v>
      </c>
    </row>
    <row r="456" spans="1:5" ht="13.8" x14ac:dyDescent="0.3">
      <c r="A456" s="3">
        <v>61002</v>
      </c>
      <c r="B456" s="3" t="s">
        <v>714</v>
      </c>
      <c r="C456" s="3"/>
      <c r="D456" s="3" t="s">
        <v>714</v>
      </c>
      <c r="E456" s="3">
        <v>61002</v>
      </c>
    </row>
    <row r="457" spans="1:5" ht="13.8" x14ac:dyDescent="0.3">
      <c r="A457" s="3">
        <v>61003</v>
      </c>
      <c r="B457" s="3" t="s">
        <v>715</v>
      </c>
      <c r="C457" s="3"/>
      <c r="D457" s="3" t="s">
        <v>715</v>
      </c>
      <c r="E457" s="3">
        <v>61003</v>
      </c>
    </row>
    <row r="458" spans="1:5" ht="13.8" x14ac:dyDescent="0.3">
      <c r="A458" s="3">
        <v>61004</v>
      </c>
      <c r="B458" s="3" t="s">
        <v>716</v>
      </c>
      <c r="C458" s="3"/>
      <c r="D458" s="3" t="s">
        <v>716</v>
      </c>
      <c r="E458" s="3">
        <v>61004</v>
      </c>
    </row>
    <row r="459" spans="1:5" ht="13.8" x14ac:dyDescent="0.3">
      <c r="A459" s="3">
        <v>61101</v>
      </c>
      <c r="B459" s="3" t="s">
        <v>717</v>
      </c>
      <c r="C459" s="3"/>
      <c r="D459" s="3" t="s">
        <v>717</v>
      </c>
      <c r="E459" s="3">
        <v>61101</v>
      </c>
    </row>
    <row r="460" spans="1:5" ht="13.8" x14ac:dyDescent="0.3">
      <c r="A460" s="3">
        <v>61102</v>
      </c>
      <c r="B460" s="3" t="s">
        <v>718</v>
      </c>
      <c r="C460" s="3"/>
      <c r="D460" s="3" t="s">
        <v>718</v>
      </c>
      <c r="E460" s="3">
        <v>61102</v>
      </c>
    </row>
    <row r="461" spans="1:5" ht="13.8" x14ac:dyDescent="0.3">
      <c r="A461" s="3">
        <v>61103</v>
      </c>
      <c r="B461" s="3" t="s">
        <v>801</v>
      </c>
      <c r="C461" s="3"/>
      <c r="D461" s="3" t="s">
        <v>801</v>
      </c>
      <c r="E461" s="3">
        <v>61103</v>
      </c>
    </row>
    <row r="462" spans="1:5" ht="13.8" x14ac:dyDescent="0.3">
      <c r="A462" s="3">
        <v>61201</v>
      </c>
      <c r="B462" s="3" t="s">
        <v>802</v>
      </c>
      <c r="C462" s="3"/>
      <c r="D462" s="3" t="s">
        <v>802</v>
      </c>
      <c r="E462" s="3">
        <v>61201</v>
      </c>
    </row>
    <row r="463" spans="1:5" ht="13.8" x14ac:dyDescent="0.3">
      <c r="A463" s="3">
        <v>61301</v>
      </c>
      <c r="B463" s="3" t="s">
        <v>803</v>
      </c>
      <c r="C463" s="3"/>
      <c r="D463" s="3" t="s">
        <v>803</v>
      </c>
      <c r="E463" s="3">
        <v>61301</v>
      </c>
    </row>
    <row r="464" spans="1:5" ht="13.8" x14ac:dyDescent="0.3">
      <c r="A464" s="3">
        <v>70101</v>
      </c>
      <c r="B464" s="3" t="s">
        <v>719</v>
      </c>
      <c r="C464" s="3"/>
      <c r="D464" s="3" t="s">
        <v>719</v>
      </c>
      <c r="E464" s="3">
        <v>70101</v>
      </c>
    </row>
    <row r="465" spans="1:5" ht="13.8" x14ac:dyDescent="0.3">
      <c r="A465" s="3">
        <v>70102</v>
      </c>
      <c r="B465" s="3" t="s">
        <v>720</v>
      </c>
      <c r="C465" s="3"/>
      <c r="D465" s="3" t="s">
        <v>720</v>
      </c>
      <c r="E465" s="3">
        <v>70102</v>
      </c>
    </row>
    <row r="466" spans="1:5" ht="13.8" x14ac:dyDescent="0.3">
      <c r="A466" s="3">
        <v>70103</v>
      </c>
      <c r="B466" s="3" t="s">
        <v>721</v>
      </c>
      <c r="C466" s="3"/>
      <c r="D466" s="3" t="s">
        <v>721</v>
      </c>
      <c r="E466" s="3">
        <v>70103</v>
      </c>
    </row>
    <row r="467" spans="1:5" ht="13.8" x14ac:dyDescent="0.3">
      <c r="A467" s="3">
        <v>70104</v>
      </c>
      <c r="B467" s="3" t="s">
        <v>722</v>
      </c>
      <c r="C467" s="3"/>
      <c r="D467" s="3" t="s">
        <v>722</v>
      </c>
      <c r="E467" s="3">
        <v>70104</v>
      </c>
    </row>
    <row r="468" spans="1:5" ht="13.8" x14ac:dyDescent="0.3">
      <c r="A468" s="3">
        <v>70201</v>
      </c>
      <c r="B468" s="3" t="s">
        <v>723</v>
      </c>
      <c r="C468" s="3"/>
      <c r="D468" s="3" t="s">
        <v>723</v>
      </c>
      <c r="E468" s="3">
        <v>70201</v>
      </c>
    </row>
    <row r="469" spans="1:5" ht="13.8" x14ac:dyDescent="0.3">
      <c r="A469" s="3">
        <v>70202</v>
      </c>
      <c r="B469" s="3" t="s">
        <v>724</v>
      </c>
      <c r="C469" s="3"/>
      <c r="D469" s="3" t="s">
        <v>724</v>
      </c>
      <c r="E469" s="3">
        <v>70202</v>
      </c>
    </row>
    <row r="470" spans="1:5" ht="13.8" x14ac:dyDescent="0.3">
      <c r="A470" s="3">
        <v>70203</v>
      </c>
      <c r="B470" s="3" t="s">
        <v>804</v>
      </c>
      <c r="C470" s="3"/>
      <c r="D470" s="3" t="s">
        <v>804</v>
      </c>
      <c r="E470" s="3">
        <v>70203</v>
      </c>
    </row>
    <row r="471" spans="1:5" ht="13.8" x14ac:dyDescent="0.3">
      <c r="A471" s="3">
        <v>70204</v>
      </c>
      <c r="B471" s="3" t="s">
        <v>725</v>
      </c>
      <c r="C471" s="3"/>
      <c r="D471" s="3" t="s">
        <v>725</v>
      </c>
      <c r="E471" s="3">
        <v>70204</v>
      </c>
    </row>
    <row r="472" spans="1:5" ht="13.8" x14ac:dyDescent="0.3">
      <c r="A472" s="3">
        <v>70205</v>
      </c>
      <c r="B472" s="3" t="s">
        <v>726</v>
      </c>
      <c r="C472" s="3"/>
      <c r="D472" s="3" t="s">
        <v>726</v>
      </c>
      <c r="E472" s="3">
        <v>70205</v>
      </c>
    </row>
    <row r="473" spans="1:5" ht="13.8" x14ac:dyDescent="0.3">
      <c r="A473" s="3">
        <v>70206</v>
      </c>
      <c r="B473" s="3" t="s">
        <v>727</v>
      </c>
      <c r="C473" s="3"/>
      <c r="D473" s="3" t="s">
        <v>727</v>
      </c>
      <c r="E473" s="3">
        <v>70206</v>
      </c>
    </row>
    <row r="474" spans="1:5" ht="13.8" x14ac:dyDescent="0.3">
      <c r="A474" s="3">
        <v>70207</v>
      </c>
      <c r="B474" s="3" t="s">
        <v>824</v>
      </c>
      <c r="C474" s="3"/>
      <c r="D474" s="3" t="s">
        <v>824</v>
      </c>
      <c r="E474" s="3">
        <v>70207</v>
      </c>
    </row>
    <row r="475" spans="1:5" ht="13.8" x14ac:dyDescent="0.3">
      <c r="A475" s="3">
        <v>70301</v>
      </c>
      <c r="B475" s="3" t="s">
        <v>728</v>
      </c>
      <c r="C475" s="3"/>
      <c r="D475" s="3" t="s">
        <v>728</v>
      </c>
      <c r="E475" s="3">
        <v>70301</v>
      </c>
    </row>
    <row r="476" spans="1:5" ht="13.8" x14ac:dyDescent="0.3">
      <c r="A476" s="3">
        <v>70302</v>
      </c>
      <c r="B476" s="3" t="s">
        <v>729</v>
      </c>
      <c r="C476" s="3"/>
      <c r="D476" s="3" t="s">
        <v>729</v>
      </c>
      <c r="E476" s="3">
        <v>70302</v>
      </c>
    </row>
    <row r="477" spans="1:5" ht="13.8" x14ac:dyDescent="0.3">
      <c r="A477" s="3">
        <v>70303</v>
      </c>
      <c r="B477" s="3" t="s">
        <v>730</v>
      </c>
      <c r="C477" s="3"/>
      <c r="D477" s="3" t="s">
        <v>730</v>
      </c>
      <c r="E477" s="3">
        <v>70303</v>
      </c>
    </row>
    <row r="478" spans="1:5" ht="13.8" x14ac:dyDescent="0.3">
      <c r="A478" s="3">
        <v>70304</v>
      </c>
      <c r="B478" s="3" t="s">
        <v>731</v>
      </c>
      <c r="C478" s="3"/>
      <c r="D478" s="3" t="s">
        <v>731</v>
      </c>
      <c r="E478" s="3">
        <v>70304</v>
      </c>
    </row>
    <row r="479" spans="1:5" ht="13.8" x14ac:dyDescent="0.3">
      <c r="A479" s="3">
        <v>70305</v>
      </c>
      <c r="B479" s="3" t="s">
        <v>805</v>
      </c>
      <c r="C479" s="3"/>
      <c r="D479" s="3" t="s">
        <v>805</v>
      </c>
      <c r="E479" s="3">
        <v>70305</v>
      </c>
    </row>
    <row r="480" spans="1:5" ht="13.8" x14ac:dyDescent="0.3">
      <c r="A480" s="3">
        <v>70306</v>
      </c>
      <c r="B480" s="3" t="s">
        <v>732</v>
      </c>
      <c r="C480" s="3"/>
      <c r="D480" s="3" t="s">
        <v>732</v>
      </c>
      <c r="E480" s="3">
        <v>70306</v>
      </c>
    </row>
    <row r="481" spans="1:5" ht="13.8" x14ac:dyDescent="0.3">
      <c r="A481" s="3">
        <v>70307</v>
      </c>
      <c r="B481" s="3" t="s">
        <v>733</v>
      </c>
      <c r="C481" s="3"/>
      <c r="D481" s="3" t="s">
        <v>733</v>
      </c>
      <c r="E481" s="3">
        <v>70307</v>
      </c>
    </row>
    <row r="482" spans="1:5" ht="13.8" x14ac:dyDescent="0.3">
      <c r="A482" s="3">
        <v>70401</v>
      </c>
      <c r="B482" s="3" t="s">
        <v>734</v>
      </c>
      <c r="C482" s="3"/>
      <c r="D482" s="3" t="s">
        <v>734</v>
      </c>
      <c r="E482" s="3">
        <v>70401</v>
      </c>
    </row>
    <row r="483" spans="1:5" ht="13.8" x14ac:dyDescent="0.3">
      <c r="A483" s="3">
        <v>70402</v>
      </c>
      <c r="B483" s="3" t="s">
        <v>735</v>
      </c>
      <c r="C483" s="3"/>
      <c r="D483" s="3" t="s">
        <v>735</v>
      </c>
      <c r="E483" s="3">
        <v>70402</v>
      </c>
    </row>
    <row r="484" spans="1:5" ht="13.8" x14ac:dyDescent="0.3">
      <c r="A484" s="3">
        <v>70403</v>
      </c>
      <c r="B484" s="3" t="s">
        <v>736</v>
      </c>
      <c r="C484" s="3"/>
      <c r="D484" s="3" t="s">
        <v>736</v>
      </c>
      <c r="E484" s="3">
        <v>70403</v>
      </c>
    </row>
    <row r="485" spans="1:5" ht="13.8" x14ac:dyDescent="0.3">
      <c r="A485" s="3">
        <v>70404</v>
      </c>
      <c r="B485" s="3" t="s">
        <v>737</v>
      </c>
      <c r="C485" s="3"/>
      <c r="D485" s="3" t="s">
        <v>737</v>
      </c>
      <c r="E485" s="3">
        <v>70404</v>
      </c>
    </row>
    <row r="486" spans="1:5" ht="13.8" x14ac:dyDescent="0.3">
      <c r="A486" s="3">
        <v>70501</v>
      </c>
      <c r="B486" s="3" t="s">
        <v>738</v>
      </c>
      <c r="C486" s="3"/>
      <c r="D486" s="3" t="s">
        <v>738</v>
      </c>
      <c r="E486" s="3">
        <v>70501</v>
      </c>
    </row>
    <row r="487" spans="1:5" ht="13.8" x14ac:dyDescent="0.3">
      <c r="A487" s="3">
        <v>70502</v>
      </c>
      <c r="B487" s="3" t="s">
        <v>739</v>
      </c>
      <c r="C487" s="3"/>
      <c r="D487" s="3" t="s">
        <v>739</v>
      </c>
      <c r="E487" s="3">
        <v>70502</v>
      </c>
    </row>
    <row r="488" spans="1:5" ht="13.8" x14ac:dyDescent="0.3">
      <c r="A488" s="3">
        <v>70503</v>
      </c>
      <c r="B488" s="3" t="s">
        <v>740</v>
      </c>
      <c r="C488" s="3"/>
      <c r="D488" s="3" t="s">
        <v>740</v>
      </c>
      <c r="E488" s="3">
        <v>70503</v>
      </c>
    </row>
    <row r="489" spans="1:5" ht="13.8" x14ac:dyDescent="0.3">
      <c r="A489" s="3">
        <v>70601</v>
      </c>
      <c r="B489" s="3" t="s">
        <v>741</v>
      </c>
      <c r="C489" s="3"/>
      <c r="D489" s="3" t="s">
        <v>741</v>
      </c>
      <c r="E489" s="3">
        <v>70601</v>
      </c>
    </row>
    <row r="490" spans="1:5" ht="13.8" x14ac:dyDescent="0.3">
      <c r="A490" s="3">
        <v>70602</v>
      </c>
      <c r="B490" s="3" t="s">
        <v>742</v>
      </c>
      <c r="C490" s="3"/>
      <c r="D490" s="3" t="s">
        <v>742</v>
      </c>
      <c r="E490" s="3">
        <v>70602</v>
      </c>
    </row>
    <row r="491" spans="1:5" ht="13.8" x14ac:dyDescent="0.3">
      <c r="A491" s="3">
        <v>70603</v>
      </c>
      <c r="B491" s="3" t="s">
        <v>743</v>
      </c>
      <c r="C491" s="3"/>
      <c r="D491" s="3" t="s">
        <v>743</v>
      </c>
      <c r="E491" s="3">
        <v>70603</v>
      </c>
    </row>
    <row r="492" spans="1:5" ht="13.8" x14ac:dyDescent="0.3">
      <c r="A492" s="3">
        <v>70604</v>
      </c>
      <c r="B492" s="3" t="s">
        <v>744</v>
      </c>
      <c r="C492" s="3"/>
      <c r="D492" s="3" t="s">
        <v>744</v>
      </c>
      <c r="E492" s="3">
        <v>70604</v>
      </c>
    </row>
    <row r="493" spans="1:5" ht="13.8" x14ac:dyDescent="0.3">
      <c r="A493" s="4">
        <v>70605</v>
      </c>
      <c r="B493" s="3" t="s">
        <v>745</v>
      </c>
      <c r="C493" s="3"/>
      <c r="D493" s="3" t="s">
        <v>745</v>
      </c>
      <c r="E493" s="4">
        <v>70605</v>
      </c>
    </row>
  </sheetData>
  <sheetProtection algorithmName="SHA-512" hashValue="pWXGob8vopuevR4kJodfhS2yqzNswNw+2ngDLSAWeeoPepESYTTSyRDM/GmtSxXcy9uHT0fHkSDrbC3Bz5dYAg==" saltValue="VGgIfMIrRLYqzoE5U8v+Jg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2">
    <tabColor theme="7" tint="0.79998168889431442"/>
    <pageSetUpPr fitToPage="1"/>
  </sheetPr>
  <dimension ref="B1:K31"/>
  <sheetViews>
    <sheetView showGridLines="0" zoomScale="90" zoomScaleNormal="90" zoomScaleSheetLayoutView="80" workbookViewId="0"/>
  </sheetViews>
  <sheetFormatPr baseColWidth="10" defaultColWidth="11.44140625" defaultRowHeight="14.4" x14ac:dyDescent="0.3"/>
  <cols>
    <col min="1" max="1" width="7.33203125" style="10" customWidth="1"/>
    <col min="2" max="2" width="4" style="10" hidden="1" customWidth="1"/>
    <col min="3" max="3" width="47.44140625" style="10" customWidth="1"/>
    <col min="4" max="4" width="6.5546875" style="104" customWidth="1"/>
    <col min="5" max="11" width="9.109375" style="10" customWidth="1"/>
    <col min="12" max="16384" width="11.44140625" style="10"/>
  </cols>
  <sheetData>
    <row r="1" spans="2:11" ht="18.600000000000001" x14ac:dyDescent="0.4">
      <c r="B1" s="11">
        <v>1</v>
      </c>
      <c r="C1" s="12" t="s">
        <v>234</v>
      </c>
      <c r="D1" s="10"/>
      <c r="G1" s="70"/>
      <c r="H1" s="70"/>
      <c r="I1" s="70"/>
    </row>
    <row r="2" spans="2:11" ht="19.2" thickBot="1" x14ac:dyDescent="0.35">
      <c r="B2" s="11">
        <v>2</v>
      </c>
      <c r="C2" s="13" t="s">
        <v>223</v>
      </c>
      <c r="D2" s="71"/>
      <c r="E2" s="72"/>
      <c r="F2" s="72"/>
      <c r="G2" s="72"/>
      <c r="H2" s="72"/>
      <c r="I2" s="72"/>
      <c r="J2" s="72"/>
      <c r="K2" s="72"/>
    </row>
    <row r="3" spans="2:11" s="14" customFormat="1" ht="45" customHeight="1" thickTop="1" thickBot="1" x14ac:dyDescent="0.35">
      <c r="B3" s="11">
        <v>3</v>
      </c>
      <c r="C3" s="377" t="s">
        <v>82</v>
      </c>
      <c r="D3" s="378"/>
      <c r="E3" s="73" t="s">
        <v>0</v>
      </c>
      <c r="F3" s="74" t="s">
        <v>274</v>
      </c>
      <c r="G3" s="74" t="s">
        <v>273</v>
      </c>
      <c r="H3" s="74" t="s">
        <v>275</v>
      </c>
      <c r="I3" s="74" t="s">
        <v>276</v>
      </c>
      <c r="J3" s="75" t="s">
        <v>220</v>
      </c>
      <c r="K3" s="76" t="s">
        <v>85</v>
      </c>
    </row>
    <row r="4" spans="2:11" ht="24.75" customHeight="1" thickTop="1" thickBot="1" x14ac:dyDescent="0.35">
      <c r="B4" s="11">
        <v>4</v>
      </c>
      <c r="C4" s="15" t="s">
        <v>267</v>
      </c>
      <c r="D4" s="77"/>
      <c r="E4" s="78">
        <f t="shared" ref="E4:K4" si="0">+E5+E14</f>
        <v>0</v>
      </c>
      <c r="F4" s="79">
        <f t="shared" si="0"/>
        <v>0</v>
      </c>
      <c r="G4" s="80">
        <f t="shared" si="0"/>
        <v>0</v>
      </c>
      <c r="H4" s="79">
        <f t="shared" si="0"/>
        <v>0</v>
      </c>
      <c r="I4" s="79">
        <f t="shared" si="0"/>
        <v>0</v>
      </c>
      <c r="J4" s="79">
        <f t="shared" si="0"/>
        <v>0</v>
      </c>
      <c r="K4" s="81">
        <f t="shared" si="0"/>
        <v>0</v>
      </c>
    </row>
    <row r="5" spans="2:11" ht="22.5" customHeight="1" x14ac:dyDescent="0.3">
      <c r="B5" s="11">
        <v>5</v>
      </c>
      <c r="C5" s="16" t="s">
        <v>86</v>
      </c>
      <c r="D5" s="82"/>
      <c r="E5" s="83">
        <f t="shared" ref="E5:K5" si="1">SUM(E6:E13)</f>
        <v>0</v>
      </c>
      <c r="F5" s="84">
        <f t="shared" si="1"/>
        <v>0</v>
      </c>
      <c r="G5" s="85">
        <f t="shared" si="1"/>
        <v>0</v>
      </c>
      <c r="H5" s="84">
        <f t="shared" si="1"/>
        <v>0</v>
      </c>
      <c r="I5" s="84">
        <f t="shared" si="1"/>
        <v>0</v>
      </c>
      <c r="J5" s="86">
        <f t="shared" si="1"/>
        <v>0</v>
      </c>
      <c r="K5" s="87">
        <f t="shared" si="1"/>
        <v>0</v>
      </c>
    </row>
    <row r="6" spans="2:11" ht="22.5" customHeight="1" x14ac:dyDescent="0.3">
      <c r="B6" s="11">
        <v>6</v>
      </c>
      <c r="C6" s="304" t="s">
        <v>239</v>
      </c>
      <c r="D6" s="296" t="str">
        <f>IF(AND(E6=(F6+G6+H6+I6+J6+K6)),"","**")</f>
        <v/>
      </c>
      <c r="E6" s="89">
        <f>+'CUADRO 6'!E18</f>
        <v>0</v>
      </c>
      <c r="F6" s="261"/>
      <c r="G6" s="267"/>
      <c r="H6" s="261"/>
      <c r="I6" s="261"/>
      <c r="J6" s="261"/>
      <c r="K6" s="268"/>
    </row>
    <row r="7" spans="2:11" ht="22.5" customHeight="1" x14ac:dyDescent="0.3">
      <c r="B7" s="11">
        <v>7</v>
      </c>
      <c r="C7" s="304" t="s">
        <v>79</v>
      </c>
      <c r="D7" s="88" t="str">
        <f t="shared" ref="D7:D13" si="2">IF(AND(E7=(F7+G7+H7+I7+J7+K7)),"","**")</f>
        <v/>
      </c>
      <c r="E7" s="89">
        <f>+'CUADRO 6'!E19</f>
        <v>0</v>
      </c>
      <c r="F7" s="261"/>
      <c r="G7" s="267"/>
      <c r="H7" s="261"/>
      <c r="I7" s="261"/>
      <c r="J7" s="261"/>
      <c r="K7" s="268"/>
    </row>
    <row r="8" spans="2:11" ht="22.5" customHeight="1" x14ac:dyDescent="0.3">
      <c r="B8" s="11">
        <v>8</v>
      </c>
      <c r="C8" s="304" t="s">
        <v>1135</v>
      </c>
      <c r="D8" s="88" t="str">
        <f t="shared" si="2"/>
        <v/>
      </c>
      <c r="E8" s="89">
        <f>+'CUADRO 6'!E20</f>
        <v>0</v>
      </c>
      <c r="F8" s="261"/>
      <c r="G8" s="267"/>
      <c r="H8" s="261"/>
      <c r="I8" s="261"/>
      <c r="J8" s="261"/>
      <c r="K8" s="268"/>
    </row>
    <row r="9" spans="2:11" ht="22.5" customHeight="1" x14ac:dyDescent="0.3">
      <c r="B9" s="11">
        <v>9</v>
      </c>
      <c r="C9" s="304" t="s">
        <v>105</v>
      </c>
      <c r="D9" s="88" t="str">
        <f t="shared" si="2"/>
        <v/>
      </c>
      <c r="E9" s="89">
        <f>+'CUADRO 6'!E21</f>
        <v>0</v>
      </c>
      <c r="F9" s="261"/>
      <c r="G9" s="267"/>
      <c r="H9" s="261"/>
      <c r="I9" s="261"/>
      <c r="J9" s="261"/>
      <c r="K9" s="268"/>
    </row>
    <row r="10" spans="2:11" ht="22.5" customHeight="1" x14ac:dyDescent="0.3">
      <c r="B10" s="11">
        <v>10</v>
      </c>
      <c r="C10" s="304" t="s">
        <v>106</v>
      </c>
      <c r="D10" s="88" t="str">
        <f t="shared" si="2"/>
        <v/>
      </c>
      <c r="E10" s="89">
        <f>+'CUADRO 6'!E22</f>
        <v>0</v>
      </c>
      <c r="F10" s="261"/>
      <c r="G10" s="267"/>
      <c r="H10" s="261"/>
      <c r="I10" s="261"/>
      <c r="J10" s="261"/>
      <c r="K10" s="268"/>
    </row>
    <row r="11" spans="2:11" ht="22.5" customHeight="1" x14ac:dyDescent="0.3">
      <c r="B11" s="11">
        <v>11</v>
      </c>
      <c r="C11" s="304" t="s">
        <v>240</v>
      </c>
      <c r="D11" s="88" t="str">
        <f t="shared" si="2"/>
        <v/>
      </c>
      <c r="E11" s="89">
        <f>+'CUADRO 6'!E23</f>
        <v>0</v>
      </c>
      <c r="F11" s="261"/>
      <c r="G11" s="267"/>
      <c r="H11" s="261"/>
      <c r="I11" s="261"/>
      <c r="J11" s="261"/>
      <c r="K11" s="268"/>
    </row>
    <row r="12" spans="2:11" ht="22.5" customHeight="1" x14ac:dyDescent="0.3">
      <c r="B12" s="11">
        <v>12</v>
      </c>
      <c r="C12" s="304" t="s">
        <v>270</v>
      </c>
      <c r="D12" s="88" t="str">
        <f t="shared" si="2"/>
        <v/>
      </c>
      <c r="E12" s="89">
        <f>+'CUADRO 6'!E24</f>
        <v>0</v>
      </c>
      <c r="F12" s="261"/>
      <c r="G12" s="269"/>
      <c r="H12" s="261"/>
      <c r="I12" s="261"/>
      <c r="J12" s="261"/>
      <c r="K12" s="270"/>
    </row>
    <row r="13" spans="2:11" ht="22.5" customHeight="1" x14ac:dyDescent="0.3">
      <c r="B13" s="11">
        <v>13</v>
      </c>
      <c r="C13" s="305" t="s">
        <v>215</v>
      </c>
      <c r="D13" s="90" t="str">
        <f t="shared" si="2"/>
        <v/>
      </c>
      <c r="E13" s="91">
        <f>+'CUADRO 6'!E25</f>
        <v>0</v>
      </c>
      <c r="F13" s="265"/>
      <c r="G13" s="271"/>
      <c r="H13" s="265"/>
      <c r="I13" s="265"/>
      <c r="J13" s="265"/>
      <c r="K13" s="272"/>
    </row>
    <row r="14" spans="2:11" ht="22.5" customHeight="1" x14ac:dyDescent="0.3">
      <c r="B14" s="11">
        <v>14</v>
      </c>
      <c r="C14" s="17" t="s">
        <v>221</v>
      </c>
      <c r="D14" s="92"/>
      <c r="E14" s="93">
        <f t="shared" ref="E14:K14" si="3">SUM(E15:E24)</f>
        <v>0</v>
      </c>
      <c r="F14" s="84">
        <f t="shared" si="3"/>
        <v>0</v>
      </c>
      <c r="G14" s="85">
        <f t="shared" si="3"/>
        <v>0</v>
      </c>
      <c r="H14" s="84">
        <f t="shared" si="3"/>
        <v>0</v>
      </c>
      <c r="I14" s="84">
        <f t="shared" si="3"/>
        <v>0</v>
      </c>
      <c r="J14" s="84">
        <f t="shared" si="3"/>
        <v>0</v>
      </c>
      <c r="K14" s="87">
        <f t="shared" si="3"/>
        <v>0</v>
      </c>
    </row>
    <row r="15" spans="2:11" ht="22.5" customHeight="1" x14ac:dyDescent="0.3">
      <c r="B15" s="11">
        <v>15</v>
      </c>
      <c r="C15" s="304" t="s">
        <v>104</v>
      </c>
      <c r="D15" s="94" t="str">
        <f t="shared" ref="D15:D24" si="4">IF(AND(E15=(F15+G15+H15+I15+J15+K15)),"","**")</f>
        <v/>
      </c>
      <c r="E15" s="89">
        <f>+'CUADRO 6'!E27</f>
        <v>0</v>
      </c>
      <c r="F15" s="261"/>
      <c r="G15" s="267"/>
      <c r="H15" s="261"/>
      <c r="I15" s="261"/>
      <c r="J15" s="261"/>
      <c r="K15" s="268"/>
    </row>
    <row r="16" spans="2:11" ht="22.5" customHeight="1" x14ac:dyDescent="0.3">
      <c r="B16" s="11">
        <v>16</v>
      </c>
      <c r="C16" s="304" t="s">
        <v>95</v>
      </c>
      <c r="D16" s="94" t="str">
        <f t="shared" si="4"/>
        <v/>
      </c>
      <c r="E16" s="89">
        <f>+'CUADRO 6'!E28</f>
        <v>0</v>
      </c>
      <c r="F16" s="261"/>
      <c r="G16" s="267"/>
      <c r="H16" s="261"/>
      <c r="I16" s="261"/>
      <c r="J16" s="261"/>
      <c r="K16" s="268"/>
    </row>
    <row r="17" spans="2:11" ht="22.5" customHeight="1" x14ac:dyDescent="0.3">
      <c r="B17" s="11">
        <v>17</v>
      </c>
      <c r="C17" s="304" t="s">
        <v>96</v>
      </c>
      <c r="D17" s="94" t="str">
        <f t="shared" si="4"/>
        <v/>
      </c>
      <c r="E17" s="89">
        <f>+'CUADRO 6'!E29</f>
        <v>0</v>
      </c>
      <c r="F17" s="261"/>
      <c r="G17" s="267"/>
      <c r="H17" s="261"/>
      <c r="I17" s="261"/>
      <c r="J17" s="261"/>
      <c r="K17" s="268"/>
    </row>
    <row r="18" spans="2:11" ht="22.5" customHeight="1" x14ac:dyDescent="0.3">
      <c r="B18" s="11">
        <v>18</v>
      </c>
      <c r="C18" s="25" t="s">
        <v>300</v>
      </c>
      <c r="D18" s="94" t="str">
        <f t="shared" si="4"/>
        <v/>
      </c>
      <c r="E18" s="89">
        <f>+'CUADRO 6'!E30</f>
        <v>0</v>
      </c>
      <c r="F18" s="261"/>
      <c r="G18" s="267"/>
      <c r="H18" s="261"/>
      <c r="I18" s="261"/>
      <c r="J18" s="261"/>
      <c r="K18" s="268"/>
    </row>
    <row r="19" spans="2:11" ht="22.5" customHeight="1" x14ac:dyDescent="0.3">
      <c r="B19" s="11">
        <v>19</v>
      </c>
      <c r="C19" s="304" t="s">
        <v>102</v>
      </c>
      <c r="D19" s="94" t="str">
        <f t="shared" si="4"/>
        <v/>
      </c>
      <c r="E19" s="89">
        <f>+'CUADRO 6'!E31</f>
        <v>0</v>
      </c>
      <c r="F19" s="261"/>
      <c r="G19" s="267"/>
      <c r="H19" s="261"/>
      <c r="I19" s="261"/>
      <c r="J19" s="261"/>
      <c r="K19" s="268"/>
    </row>
    <row r="20" spans="2:11" ht="22.5" customHeight="1" x14ac:dyDescent="0.3">
      <c r="B20" s="11">
        <v>20</v>
      </c>
      <c r="C20" s="304" t="s">
        <v>97</v>
      </c>
      <c r="D20" s="94" t="str">
        <f t="shared" si="4"/>
        <v/>
      </c>
      <c r="E20" s="89">
        <f>+'CUADRO 6'!E32</f>
        <v>0</v>
      </c>
      <c r="F20" s="261"/>
      <c r="G20" s="267"/>
      <c r="H20" s="261"/>
      <c r="I20" s="261"/>
      <c r="J20" s="261"/>
      <c r="K20" s="268"/>
    </row>
    <row r="21" spans="2:11" ht="22.5" customHeight="1" x14ac:dyDescent="0.3">
      <c r="B21" s="11">
        <v>21</v>
      </c>
      <c r="C21" s="304" t="s">
        <v>100</v>
      </c>
      <c r="D21" s="94" t="str">
        <f t="shared" si="4"/>
        <v/>
      </c>
      <c r="E21" s="89">
        <f>+'CUADRO 6'!E33</f>
        <v>0</v>
      </c>
      <c r="F21" s="261"/>
      <c r="G21" s="267"/>
      <c r="H21" s="261"/>
      <c r="I21" s="261"/>
      <c r="J21" s="261"/>
      <c r="K21" s="268"/>
    </row>
    <row r="22" spans="2:11" ht="22.5" customHeight="1" x14ac:dyDescent="0.3">
      <c r="B22" s="11">
        <v>22</v>
      </c>
      <c r="C22" s="304" t="s">
        <v>101</v>
      </c>
      <c r="D22" s="94" t="str">
        <f t="shared" si="4"/>
        <v/>
      </c>
      <c r="E22" s="89">
        <f>+'CUADRO 6'!E34</f>
        <v>0</v>
      </c>
      <c r="F22" s="261"/>
      <c r="G22" s="267"/>
      <c r="H22" s="261"/>
      <c r="I22" s="261"/>
      <c r="J22" s="261"/>
      <c r="K22" s="268"/>
    </row>
    <row r="23" spans="2:11" ht="22.5" customHeight="1" x14ac:dyDescent="0.3">
      <c r="B23" s="11">
        <v>23</v>
      </c>
      <c r="C23" s="304" t="s">
        <v>302</v>
      </c>
      <c r="D23" s="94" t="str">
        <f t="shared" si="4"/>
        <v/>
      </c>
      <c r="E23" s="89">
        <f>+'CUADRO 6'!E35</f>
        <v>0</v>
      </c>
      <c r="F23" s="261"/>
      <c r="G23" s="267"/>
      <c r="H23" s="261"/>
      <c r="I23" s="261"/>
      <c r="J23" s="261"/>
      <c r="K23" s="268"/>
    </row>
    <row r="24" spans="2:11" ht="22.5" customHeight="1" thickBot="1" x14ac:dyDescent="0.35">
      <c r="B24" s="11">
        <v>24</v>
      </c>
      <c r="C24" s="306" t="s">
        <v>222</v>
      </c>
      <c r="D24" s="95" t="str">
        <f t="shared" si="4"/>
        <v/>
      </c>
      <c r="E24" s="96">
        <f>+'CUADRO 6'!E36</f>
        <v>0</v>
      </c>
      <c r="F24" s="273"/>
      <c r="G24" s="274"/>
      <c r="H24" s="273"/>
      <c r="I24" s="273"/>
      <c r="J24" s="273"/>
      <c r="K24" s="275"/>
    </row>
    <row r="25" spans="2:11" s="14" customFormat="1" ht="15.75" customHeight="1" thickTop="1" x14ac:dyDescent="0.3">
      <c r="B25" s="11">
        <v>25</v>
      </c>
      <c r="C25" s="18"/>
      <c r="D25" s="97"/>
      <c r="E25" s="297" t="str" cm="1">
        <f t="array" ref="E25">IF(OR(D5:D24="**"),"**","")</f>
        <v/>
      </c>
      <c r="F25" s="374" t="str">
        <f>IF(E25="**","** = ¡VERIFICAR!.  Los datos desglosados no coinciden con el total.","")</f>
        <v/>
      </c>
      <c r="G25" s="374"/>
      <c r="H25" s="374"/>
      <c r="I25" s="374"/>
      <c r="J25" s="374"/>
      <c r="K25" s="374"/>
    </row>
    <row r="26" spans="2:11" s="14" customFormat="1" ht="7.5" customHeight="1" x14ac:dyDescent="0.3">
      <c r="B26" s="11">
        <v>26</v>
      </c>
      <c r="C26" s="19"/>
      <c r="D26" s="99"/>
      <c r="E26" s="100"/>
      <c r="F26" s="375"/>
      <c r="G26" s="375"/>
      <c r="H26" s="375"/>
      <c r="I26" s="375"/>
      <c r="J26" s="375"/>
      <c r="K26" s="375"/>
    </row>
    <row r="27" spans="2:11" ht="39.75" customHeight="1" x14ac:dyDescent="0.35">
      <c r="B27" s="11">
        <v>27</v>
      </c>
      <c r="C27" s="20" t="s">
        <v>143</v>
      </c>
      <c r="D27" s="102"/>
      <c r="E27" s="103"/>
      <c r="F27" s="376"/>
      <c r="G27" s="376"/>
      <c r="H27" s="376"/>
      <c r="I27" s="376"/>
      <c r="J27" s="376"/>
      <c r="K27" s="376"/>
    </row>
    <row r="28" spans="2:11" ht="26.25" customHeight="1" x14ac:dyDescent="0.3">
      <c r="B28" s="11">
        <v>28</v>
      </c>
      <c r="C28" s="365"/>
      <c r="D28" s="366"/>
      <c r="E28" s="366"/>
      <c r="F28" s="366"/>
      <c r="G28" s="366"/>
      <c r="H28" s="366"/>
      <c r="I28" s="366"/>
      <c r="J28" s="366"/>
      <c r="K28" s="367"/>
    </row>
    <row r="29" spans="2:11" ht="26.25" customHeight="1" x14ac:dyDescent="0.3">
      <c r="C29" s="368"/>
      <c r="D29" s="369"/>
      <c r="E29" s="369"/>
      <c r="F29" s="369"/>
      <c r="G29" s="369"/>
      <c r="H29" s="369"/>
      <c r="I29" s="369"/>
      <c r="J29" s="369"/>
      <c r="K29" s="370"/>
    </row>
    <row r="30" spans="2:11" ht="26.25" customHeight="1" x14ac:dyDescent="0.3">
      <c r="C30" s="368"/>
      <c r="D30" s="369"/>
      <c r="E30" s="369"/>
      <c r="F30" s="369"/>
      <c r="G30" s="369"/>
      <c r="H30" s="369"/>
      <c r="I30" s="369"/>
      <c r="J30" s="369"/>
      <c r="K30" s="370"/>
    </row>
    <row r="31" spans="2:11" ht="26.25" customHeight="1" x14ac:dyDescent="0.3">
      <c r="C31" s="371"/>
      <c r="D31" s="372"/>
      <c r="E31" s="372"/>
      <c r="F31" s="372"/>
      <c r="G31" s="372"/>
      <c r="H31" s="372"/>
      <c r="I31" s="372"/>
      <c r="J31" s="372"/>
      <c r="K31" s="373"/>
    </row>
  </sheetData>
  <sheetProtection algorithmName="SHA-512" hashValue="Q4XafflW1XrRFiTCYDEhIUaRAfdULhn+rY0L6wBAI4UnsCGZPNZ9b3FsNmprqsANmOjOO/abyCJecCUZgR+CKQ==" saltValue="MjCpYRTlzAGR+hZfW9f/dQ==" spinCount="100000" sheet="1" objects="1" scenarios="1" sort="0" autoFilter="0" pivotTables="0"/>
  <mergeCells count="3">
    <mergeCell ref="C28:K31"/>
    <mergeCell ref="F25:K27"/>
    <mergeCell ref="C3:D3"/>
  </mergeCells>
  <conditionalFormatting sqref="E4:E24">
    <cfRule type="cellIs" dxfId="1" priority="1" operator="equal">
      <formula>0</formula>
    </cfRule>
  </conditionalFormatting>
  <conditionalFormatting sqref="F4:K5 F14:K14">
    <cfRule type="cellIs" dxfId="0" priority="10" operator="equal">
      <formula>0</formula>
    </cfRule>
  </conditionalFormatting>
  <dataValidations count="1">
    <dataValidation type="whole" operator="greaterThanOrEqual" allowBlank="1" showInputMessage="1" showErrorMessage="1" sqref="E4:K24" xr:uid="{00000000-0002-0000-09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75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8">
    <tabColor rgb="FF3366FF"/>
    <pageSetUpPr fitToPage="1"/>
  </sheetPr>
  <dimension ref="A1:AJ30"/>
  <sheetViews>
    <sheetView zoomScale="80" zoomScaleNormal="80" workbookViewId="0">
      <selection activeCell="A2" sqref="A2:AJ30"/>
    </sheetView>
  </sheetViews>
  <sheetFormatPr baseColWidth="10" defaultColWidth="11.44140625" defaultRowHeight="14.4" x14ac:dyDescent="0.3"/>
  <cols>
    <col min="1" max="1" width="11.77734375" style="52" bestFit="1" customWidth="1"/>
    <col min="2" max="2" width="14.109375" style="52" bestFit="1" customWidth="1"/>
    <col min="3" max="3" width="10.5546875" style="52" bestFit="1" customWidth="1"/>
    <col min="4" max="4" width="10.77734375" style="52" bestFit="1" customWidth="1"/>
    <col min="5" max="5" width="45.21875" style="52" bestFit="1" customWidth="1"/>
    <col min="6" max="6" width="8.88671875" style="52" bestFit="1" customWidth="1"/>
    <col min="7" max="7" width="18.88671875" style="52" bestFit="1" customWidth="1"/>
    <col min="8" max="8" width="12.109375" style="52" bestFit="1" customWidth="1"/>
    <col min="9" max="9" width="9.6640625" style="52" bestFit="1" customWidth="1"/>
    <col min="10" max="10" width="8.5546875" style="52" bestFit="1" customWidth="1"/>
    <col min="11" max="11" width="10.109375" style="52" bestFit="1" customWidth="1"/>
    <col min="12" max="12" width="10.5546875" style="52" bestFit="1" customWidth="1"/>
    <col min="13" max="13" width="16.21875" style="52" bestFit="1" customWidth="1"/>
    <col min="14" max="14" width="8.44140625" style="52" bestFit="1" customWidth="1"/>
    <col min="15" max="15" width="9.44140625" style="52" bestFit="1" customWidth="1"/>
    <col min="16" max="16" width="10.109375" style="52" bestFit="1" customWidth="1"/>
    <col min="17" max="17" width="6" style="52" bestFit="1" customWidth="1"/>
    <col min="18" max="18" width="7.33203125" style="52" bestFit="1" customWidth="1"/>
    <col min="19" max="19" width="6.6640625" style="52" bestFit="1" customWidth="1"/>
    <col min="20" max="20" width="58" style="52" bestFit="1" customWidth="1"/>
    <col min="21" max="21" width="13.21875" style="52" bestFit="1" customWidth="1"/>
    <col min="22" max="22" width="22.6640625" style="52" bestFit="1" customWidth="1"/>
    <col min="23" max="23" width="26.33203125" style="50" bestFit="1" customWidth="1"/>
    <col min="24" max="24" width="23.21875" style="50" bestFit="1" customWidth="1"/>
    <col min="25" max="25" width="14" style="50" bestFit="1" customWidth="1"/>
    <col min="26" max="26" width="91.6640625" style="50" bestFit="1" customWidth="1"/>
    <col min="27" max="27" width="47.44140625" style="50" bestFit="1" customWidth="1"/>
    <col min="28" max="29" width="13.6640625" style="50" bestFit="1" customWidth="1"/>
    <col min="30" max="30" width="35.44140625" style="50" bestFit="1" customWidth="1"/>
    <col min="31" max="31" width="17.88671875" style="50" bestFit="1" customWidth="1"/>
    <col min="32" max="32" width="31.77734375" style="50" bestFit="1" customWidth="1"/>
    <col min="33" max="33" width="13.88671875" style="50" bestFit="1" customWidth="1"/>
    <col min="34" max="34" width="102.88671875" style="50" bestFit="1" customWidth="1"/>
    <col min="35" max="35" width="33.88671875" style="50" bestFit="1" customWidth="1"/>
    <col min="36" max="36" width="12" style="50" bestFit="1" customWidth="1"/>
    <col min="37" max="16384" width="11.44140625" style="50"/>
  </cols>
  <sheetData>
    <row r="1" spans="1:36" x14ac:dyDescent="0.3">
      <c r="A1" s="46">
        <v>1</v>
      </c>
      <c r="B1" s="46">
        <v>2</v>
      </c>
      <c r="C1" s="46">
        <v>3</v>
      </c>
      <c r="D1" s="46">
        <v>4</v>
      </c>
      <c r="E1" s="46">
        <v>5</v>
      </c>
      <c r="F1" s="46">
        <v>6</v>
      </c>
      <c r="G1" s="46">
        <v>7</v>
      </c>
      <c r="H1" s="46">
        <v>8</v>
      </c>
      <c r="I1" s="46">
        <v>9</v>
      </c>
      <c r="J1" s="46">
        <v>10</v>
      </c>
      <c r="K1" s="46">
        <v>11</v>
      </c>
      <c r="L1" s="46">
        <v>12</v>
      </c>
      <c r="M1" s="46">
        <v>13</v>
      </c>
      <c r="N1" s="46">
        <v>14</v>
      </c>
      <c r="O1" s="46">
        <v>15</v>
      </c>
      <c r="P1" s="46">
        <v>16</v>
      </c>
      <c r="Q1" s="46">
        <v>17</v>
      </c>
      <c r="R1" s="46">
        <v>18</v>
      </c>
      <c r="S1" s="46">
        <v>19</v>
      </c>
      <c r="T1" s="46">
        <v>20</v>
      </c>
      <c r="U1" s="46">
        <v>21</v>
      </c>
      <c r="V1" s="46">
        <v>22</v>
      </c>
      <c r="W1" s="46">
        <v>23</v>
      </c>
      <c r="X1" s="46">
        <v>24</v>
      </c>
      <c r="Y1" s="46">
        <v>25</v>
      </c>
      <c r="Z1" s="46">
        <v>26</v>
      </c>
      <c r="AA1" s="46">
        <v>27</v>
      </c>
      <c r="AB1" s="46">
        <v>28</v>
      </c>
      <c r="AC1" s="46">
        <v>29</v>
      </c>
      <c r="AD1" s="46">
        <v>30</v>
      </c>
      <c r="AE1" s="46">
        <v>31</v>
      </c>
      <c r="AF1" s="46">
        <v>32</v>
      </c>
      <c r="AG1" s="46">
        <v>33</v>
      </c>
      <c r="AH1" s="46">
        <v>34</v>
      </c>
      <c r="AI1" s="46">
        <v>35</v>
      </c>
      <c r="AJ1" s="46">
        <v>36</v>
      </c>
    </row>
    <row r="2" spans="1:36" s="226" customFormat="1" x14ac:dyDescent="0.3">
      <c r="A2" s="299" t="s">
        <v>876</v>
      </c>
      <c r="B2" s="47" t="s">
        <v>877</v>
      </c>
      <c r="C2" s="48" t="s">
        <v>16</v>
      </c>
      <c r="D2" s="48" t="s">
        <v>17</v>
      </c>
      <c r="E2" s="48" t="s">
        <v>18</v>
      </c>
      <c r="F2" s="48" t="s">
        <v>878</v>
      </c>
      <c r="G2" s="48" t="s">
        <v>19</v>
      </c>
      <c r="H2" s="48" t="s">
        <v>879</v>
      </c>
      <c r="I2" s="48" t="s">
        <v>880</v>
      </c>
      <c r="J2" s="48" t="s">
        <v>881</v>
      </c>
      <c r="K2" s="48" t="s">
        <v>882</v>
      </c>
      <c r="L2" s="48" t="s">
        <v>27</v>
      </c>
      <c r="M2" s="48" t="s">
        <v>883</v>
      </c>
      <c r="N2" s="48" t="s">
        <v>884</v>
      </c>
      <c r="O2" s="48" t="s">
        <v>885</v>
      </c>
      <c r="P2" s="224" t="s">
        <v>886</v>
      </c>
      <c r="Q2" s="48" t="s">
        <v>20</v>
      </c>
      <c r="R2" s="48" t="s">
        <v>21</v>
      </c>
      <c r="S2" s="48" t="s">
        <v>22</v>
      </c>
      <c r="T2" s="48" t="s">
        <v>887</v>
      </c>
      <c r="U2" s="48" t="s">
        <v>23</v>
      </c>
      <c r="V2" s="48" t="s">
        <v>24</v>
      </c>
      <c r="W2" s="48" t="s">
        <v>25</v>
      </c>
      <c r="X2" s="48" t="s">
        <v>26</v>
      </c>
      <c r="Y2" s="48" t="s">
        <v>888</v>
      </c>
      <c r="Z2" s="48" t="s">
        <v>29</v>
      </c>
      <c r="AA2" s="48" t="s">
        <v>889</v>
      </c>
      <c r="AB2" s="225" t="s">
        <v>890</v>
      </c>
      <c r="AC2" s="225" t="s">
        <v>891</v>
      </c>
      <c r="AD2" s="225" t="s">
        <v>28</v>
      </c>
      <c r="AE2" s="225" t="s">
        <v>825</v>
      </c>
      <c r="AF2" s="225" t="s">
        <v>826</v>
      </c>
      <c r="AG2" s="225" t="s">
        <v>827</v>
      </c>
      <c r="AH2" s="225" t="s">
        <v>892</v>
      </c>
      <c r="AI2" s="225" t="s">
        <v>893</v>
      </c>
      <c r="AJ2" s="225" t="s">
        <v>894</v>
      </c>
    </row>
    <row r="3" spans="1:36" x14ac:dyDescent="0.3">
      <c r="A3" s="300" t="str">
        <f>CONCATENATE(#REF!,".",#REF!)</f>
        <v>2.00397</v>
      </c>
      <c r="B3" s="51" t="s">
        <v>917</v>
      </c>
      <c r="C3" s="50" t="s">
        <v>47</v>
      </c>
      <c r="D3" s="50" t="s">
        <v>147</v>
      </c>
      <c r="E3" s="50" t="s">
        <v>246</v>
      </c>
      <c r="F3" s="50" t="s">
        <v>5</v>
      </c>
      <c r="G3" s="50" t="s">
        <v>40</v>
      </c>
      <c r="H3" s="50" t="s">
        <v>3</v>
      </c>
      <c r="I3" s="50" t="s">
        <v>14</v>
      </c>
      <c r="J3" s="50" t="s">
        <v>31</v>
      </c>
      <c r="K3" s="50" t="s">
        <v>138</v>
      </c>
      <c r="L3" s="50" t="s">
        <v>34</v>
      </c>
      <c r="M3" s="50" t="s">
        <v>848</v>
      </c>
      <c r="N3" s="50" t="s">
        <v>30</v>
      </c>
      <c r="O3" s="50" t="s">
        <v>909</v>
      </c>
      <c r="P3" s="50">
        <v>30801</v>
      </c>
      <c r="Q3" s="50" t="s">
        <v>34</v>
      </c>
      <c r="R3" s="50" t="s">
        <v>9</v>
      </c>
      <c r="S3" s="50" t="s">
        <v>1</v>
      </c>
      <c r="T3" s="50" t="s">
        <v>784</v>
      </c>
      <c r="U3" s="50" t="s">
        <v>40</v>
      </c>
      <c r="V3" s="50" t="s">
        <v>918</v>
      </c>
      <c r="W3" s="50" t="s">
        <v>61</v>
      </c>
      <c r="X3" s="50" t="s">
        <v>61</v>
      </c>
      <c r="Y3" s="50" t="s">
        <v>900</v>
      </c>
      <c r="Z3" s="50" t="s">
        <v>919</v>
      </c>
      <c r="AA3" s="50" t="s">
        <v>191</v>
      </c>
      <c r="AB3" s="228">
        <v>25736122</v>
      </c>
      <c r="AC3" s="228">
        <v>25736122</v>
      </c>
      <c r="AD3" s="228" t="s">
        <v>850</v>
      </c>
      <c r="AE3" s="228" t="s">
        <v>920</v>
      </c>
      <c r="AF3" s="228" t="s">
        <v>921</v>
      </c>
      <c r="AG3" s="228" t="s">
        <v>922</v>
      </c>
      <c r="AH3" s="228" t="s">
        <v>246</v>
      </c>
      <c r="AI3" s="228" t="s">
        <v>923</v>
      </c>
      <c r="AJ3" s="228" t="s">
        <v>924</v>
      </c>
    </row>
    <row r="4" spans="1:36" x14ac:dyDescent="0.3">
      <c r="A4" s="300" t="str">
        <f>CONCATENATE(#REF!,".",#REF!)</f>
        <v>2.00349</v>
      </c>
      <c r="B4" s="51" t="s">
        <v>907</v>
      </c>
      <c r="C4" s="50" t="s">
        <v>46</v>
      </c>
      <c r="D4" s="50" t="s">
        <v>148</v>
      </c>
      <c r="E4" s="50" t="s">
        <v>245</v>
      </c>
      <c r="F4" s="50" t="s">
        <v>7</v>
      </c>
      <c r="G4" s="50" t="s">
        <v>38</v>
      </c>
      <c r="H4" s="50" t="s">
        <v>5</v>
      </c>
      <c r="I4" s="50" t="s">
        <v>908</v>
      </c>
      <c r="J4" s="50" t="s">
        <v>31</v>
      </c>
      <c r="K4" s="50" t="s">
        <v>138</v>
      </c>
      <c r="L4" s="50" t="s">
        <v>34</v>
      </c>
      <c r="M4" s="50" t="s">
        <v>848</v>
      </c>
      <c r="N4" s="50" t="s">
        <v>30</v>
      </c>
      <c r="O4" s="50" t="s">
        <v>909</v>
      </c>
      <c r="P4" s="50">
        <v>40303</v>
      </c>
      <c r="Q4" s="50" t="s">
        <v>37</v>
      </c>
      <c r="R4" s="50" t="s">
        <v>3</v>
      </c>
      <c r="S4" s="50" t="s">
        <v>3</v>
      </c>
      <c r="T4" s="50" t="s">
        <v>584</v>
      </c>
      <c r="U4" s="50" t="s">
        <v>38</v>
      </c>
      <c r="V4" s="50" t="s">
        <v>910</v>
      </c>
      <c r="W4" s="50" t="s">
        <v>911</v>
      </c>
      <c r="X4" s="50" t="s">
        <v>54</v>
      </c>
      <c r="Y4" s="50" t="s">
        <v>900</v>
      </c>
      <c r="Z4" s="50" t="s">
        <v>308</v>
      </c>
      <c r="AA4" s="50" t="s">
        <v>746</v>
      </c>
      <c r="AB4" s="228">
        <v>21012538</v>
      </c>
      <c r="AC4" s="228">
        <v>21012538</v>
      </c>
      <c r="AD4" s="228" t="s">
        <v>849</v>
      </c>
      <c r="AE4" s="228" t="s">
        <v>912</v>
      </c>
      <c r="AF4" s="228" t="s">
        <v>829</v>
      </c>
      <c r="AG4" s="228" t="s">
        <v>913</v>
      </c>
      <c r="AH4" s="228" t="s">
        <v>914</v>
      </c>
      <c r="AI4" s="228" t="s">
        <v>915</v>
      </c>
      <c r="AJ4" s="228" t="s">
        <v>916</v>
      </c>
    </row>
    <row r="5" spans="1:36" x14ac:dyDescent="0.3">
      <c r="A5" s="300" t="str">
        <f>CONCATENATE(#REF!,".",#REF!)</f>
        <v>2.01899</v>
      </c>
      <c r="B5" s="51" t="s">
        <v>1093</v>
      </c>
      <c r="C5" s="50" t="s">
        <v>71</v>
      </c>
      <c r="D5" s="50" t="s">
        <v>149</v>
      </c>
      <c r="E5" s="50" t="s">
        <v>263</v>
      </c>
      <c r="F5" s="50" t="s">
        <v>992</v>
      </c>
      <c r="G5" s="50" t="s">
        <v>292</v>
      </c>
      <c r="H5" s="50" t="s">
        <v>1</v>
      </c>
      <c r="I5" s="50" t="s">
        <v>2</v>
      </c>
      <c r="J5" s="50" t="s">
        <v>31</v>
      </c>
      <c r="K5" s="50" t="s">
        <v>138</v>
      </c>
      <c r="L5" s="50" t="s">
        <v>34</v>
      </c>
      <c r="M5" s="50" t="s">
        <v>848</v>
      </c>
      <c r="N5" s="50" t="s">
        <v>30</v>
      </c>
      <c r="O5" s="50" t="s">
        <v>909</v>
      </c>
      <c r="P5" s="50">
        <v>10801</v>
      </c>
      <c r="Q5" s="50" t="s">
        <v>30</v>
      </c>
      <c r="R5" s="50" t="s">
        <v>9</v>
      </c>
      <c r="S5" s="50" t="s">
        <v>1</v>
      </c>
      <c r="T5" s="50" t="s">
        <v>365</v>
      </c>
      <c r="U5" s="50" t="s">
        <v>941</v>
      </c>
      <c r="V5" s="50" t="s">
        <v>1063</v>
      </c>
      <c r="W5" s="50" t="s">
        <v>44</v>
      </c>
      <c r="X5" s="50" t="s">
        <v>44</v>
      </c>
      <c r="Y5" s="50" t="s">
        <v>900</v>
      </c>
      <c r="Z5" s="50" t="s">
        <v>193</v>
      </c>
      <c r="AA5" s="50" t="s">
        <v>192</v>
      </c>
      <c r="AB5" s="228">
        <v>22340831</v>
      </c>
      <c r="AC5" s="228">
        <v>22340831</v>
      </c>
      <c r="AD5" s="228" t="s">
        <v>869</v>
      </c>
      <c r="AE5" s="228" t="s">
        <v>1094</v>
      </c>
      <c r="AF5" s="228" t="s">
        <v>843</v>
      </c>
      <c r="AG5" s="228" t="s">
        <v>1065</v>
      </c>
      <c r="AH5" s="228" t="s">
        <v>1095</v>
      </c>
      <c r="AI5" s="228" t="s">
        <v>1096</v>
      </c>
      <c r="AJ5" s="228" t="s">
        <v>1097</v>
      </c>
    </row>
    <row r="6" spans="1:36" x14ac:dyDescent="0.3">
      <c r="A6" s="300" t="str">
        <f>CONCATENATE(#REF!,".",#REF!)</f>
        <v>2.00416</v>
      </c>
      <c r="B6" s="51" t="s">
        <v>925</v>
      </c>
      <c r="C6" s="50" t="s">
        <v>50</v>
      </c>
      <c r="D6" s="50" t="s">
        <v>150</v>
      </c>
      <c r="E6" s="50" t="s">
        <v>151</v>
      </c>
      <c r="F6" s="50" t="s">
        <v>4</v>
      </c>
      <c r="G6" s="50" t="s">
        <v>35</v>
      </c>
      <c r="H6" s="50" t="s">
        <v>7</v>
      </c>
      <c r="I6" s="50" t="s">
        <v>10</v>
      </c>
      <c r="J6" s="50" t="s">
        <v>31</v>
      </c>
      <c r="K6" s="50" t="s">
        <v>138</v>
      </c>
      <c r="L6" s="50" t="s">
        <v>34</v>
      </c>
      <c r="M6" s="50" t="s">
        <v>848</v>
      </c>
      <c r="N6" s="50" t="s">
        <v>30</v>
      </c>
      <c r="O6" s="50" t="s">
        <v>909</v>
      </c>
      <c r="P6" s="50">
        <v>21101</v>
      </c>
      <c r="Q6" s="50" t="s">
        <v>31</v>
      </c>
      <c r="R6" s="50" t="s">
        <v>13</v>
      </c>
      <c r="S6" s="50" t="s">
        <v>1</v>
      </c>
      <c r="T6" s="50" t="s">
        <v>497</v>
      </c>
      <c r="U6" s="50" t="s">
        <v>36</v>
      </c>
      <c r="V6" s="50" t="s">
        <v>56</v>
      </c>
      <c r="W6" s="50" t="s">
        <v>56</v>
      </c>
      <c r="X6" s="50" t="s">
        <v>56</v>
      </c>
      <c r="Y6" s="50" t="s">
        <v>900</v>
      </c>
      <c r="Z6" s="50" t="s">
        <v>926</v>
      </c>
      <c r="AA6" s="50" t="s">
        <v>294</v>
      </c>
      <c r="AB6" s="228">
        <v>24633674</v>
      </c>
      <c r="AC6" s="228" t="s">
        <v>851</v>
      </c>
      <c r="AD6" s="228" t="s">
        <v>293</v>
      </c>
      <c r="AE6" s="228" t="s">
        <v>927</v>
      </c>
      <c r="AF6" s="228" t="s">
        <v>831</v>
      </c>
      <c r="AG6" s="228" t="s">
        <v>928</v>
      </c>
      <c r="AH6" s="228" t="s">
        <v>929</v>
      </c>
      <c r="AI6" s="228" t="s">
        <v>930</v>
      </c>
      <c r="AJ6" s="228" t="s">
        <v>931</v>
      </c>
    </row>
    <row r="7" spans="1:36" x14ac:dyDescent="0.3">
      <c r="A7" s="300" t="str">
        <f>CONCATENATE(#REF!,".",#REF!)</f>
        <v>2.00487</v>
      </c>
      <c r="B7" s="51" t="s">
        <v>932</v>
      </c>
      <c r="C7" s="50" t="s">
        <v>53</v>
      </c>
      <c r="D7" s="50" t="s">
        <v>152</v>
      </c>
      <c r="E7" s="50" t="s">
        <v>153</v>
      </c>
      <c r="F7" s="50" t="s">
        <v>6</v>
      </c>
      <c r="G7" s="50" t="s">
        <v>65</v>
      </c>
      <c r="H7" s="50" t="s">
        <v>2</v>
      </c>
      <c r="I7" s="50" t="s">
        <v>15</v>
      </c>
      <c r="J7" s="50" t="s">
        <v>31</v>
      </c>
      <c r="K7" s="50" t="s">
        <v>138</v>
      </c>
      <c r="L7" s="50" t="s">
        <v>34</v>
      </c>
      <c r="M7" s="50" t="s">
        <v>848</v>
      </c>
      <c r="N7" s="50" t="s">
        <v>30</v>
      </c>
      <c r="O7" s="50" t="s">
        <v>909</v>
      </c>
      <c r="P7" s="50">
        <v>30501</v>
      </c>
      <c r="Q7" s="50" t="s">
        <v>34</v>
      </c>
      <c r="R7" s="50" t="s">
        <v>5</v>
      </c>
      <c r="S7" s="50" t="s">
        <v>1</v>
      </c>
      <c r="T7" s="50" t="s">
        <v>549</v>
      </c>
      <c r="U7" s="50" t="s">
        <v>40</v>
      </c>
      <c r="V7" s="50" t="s">
        <v>65</v>
      </c>
      <c r="W7" s="50" t="s">
        <v>65</v>
      </c>
      <c r="X7" s="50" t="s">
        <v>52</v>
      </c>
      <c r="Y7" s="50" t="s">
        <v>900</v>
      </c>
      <c r="Z7" s="50" t="s">
        <v>194</v>
      </c>
      <c r="AA7" s="50" t="s">
        <v>282</v>
      </c>
      <c r="AB7" s="228">
        <v>25560007</v>
      </c>
      <c r="AC7" s="228">
        <v>25560007</v>
      </c>
      <c r="AD7" s="228" t="s">
        <v>852</v>
      </c>
      <c r="AE7" s="228" t="s">
        <v>933</v>
      </c>
      <c r="AF7" s="228" t="s">
        <v>934</v>
      </c>
      <c r="AG7" s="228" t="s">
        <v>935</v>
      </c>
      <c r="AH7" s="228" t="s">
        <v>936</v>
      </c>
      <c r="AI7" s="228" t="s">
        <v>937</v>
      </c>
      <c r="AJ7" s="228" t="s">
        <v>938</v>
      </c>
    </row>
    <row r="8" spans="1:36" x14ac:dyDescent="0.3">
      <c r="A8" s="300" t="str">
        <f>CONCATENATE(#REF!,".",#REF!)</f>
        <v>2.01711</v>
      </c>
      <c r="B8" s="51" t="s">
        <v>1062</v>
      </c>
      <c r="C8" s="50" t="s">
        <v>59</v>
      </c>
      <c r="D8" s="50" t="s">
        <v>154</v>
      </c>
      <c r="E8" s="50" t="s">
        <v>260</v>
      </c>
      <c r="F8" s="50" t="s">
        <v>992</v>
      </c>
      <c r="G8" s="50" t="s">
        <v>292</v>
      </c>
      <c r="H8" s="50" t="s">
        <v>1</v>
      </c>
      <c r="I8" s="50" t="s">
        <v>2</v>
      </c>
      <c r="J8" s="50" t="s">
        <v>31</v>
      </c>
      <c r="K8" s="50" t="s">
        <v>138</v>
      </c>
      <c r="L8" s="50" t="s">
        <v>34</v>
      </c>
      <c r="M8" s="50" t="s">
        <v>848</v>
      </c>
      <c r="N8" s="50" t="s">
        <v>30</v>
      </c>
      <c r="O8" s="50" t="s">
        <v>909</v>
      </c>
      <c r="P8" s="50">
        <v>10801</v>
      </c>
      <c r="Q8" s="50" t="s">
        <v>30</v>
      </c>
      <c r="R8" s="50" t="s">
        <v>9</v>
      </c>
      <c r="S8" s="50" t="s">
        <v>1</v>
      </c>
      <c r="T8" s="50" t="s">
        <v>365</v>
      </c>
      <c r="U8" s="50" t="s">
        <v>941</v>
      </c>
      <c r="V8" s="50" t="s">
        <v>1063</v>
      </c>
      <c r="W8" s="50" t="s">
        <v>44</v>
      </c>
      <c r="X8" s="50" t="s">
        <v>184</v>
      </c>
      <c r="Y8" s="50" t="s">
        <v>900</v>
      </c>
      <c r="Z8" s="50" t="s">
        <v>195</v>
      </c>
      <c r="AA8" s="50" t="s">
        <v>297</v>
      </c>
      <c r="AB8" s="228">
        <v>22349267</v>
      </c>
      <c r="AC8" s="228">
        <v>87333629</v>
      </c>
      <c r="AD8" s="228" t="s">
        <v>866</v>
      </c>
      <c r="AE8" s="228" t="s">
        <v>1064</v>
      </c>
      <c r="AF8" s="228" t="s">
        <v>843</v>
      </c>
      <c r="AG8" s="228" t="s">
        <v>1065</v>
      </c>
      <c r="AH8" s="228" t="s">
        <v>1066</v>
      </c>
      <c r="AI8" s="228" t="s">
        <v>1067</v>
      </c>
      <c r="AJ8" s="228" t="s">
        <v>1068</v>
      </c>
    </row>
    <row r="9" spans="1:36" x14ac:dyDescent="0.3">
      <c r="A9" s="300" t="str">
        <f>CONCATENATE(#REF!,".",#REF!)</f>
        <v>2.01185</v>
      </c>
      <c r="B9" s="51" t="s">
        <v>1016</v>
      </c>
      <c r="C9" s="50" t="s">
        <v>156</v>
      </c>
      <c r="D9" s="50" t="s">
        <v>155</v>
      </c>
      <c r="E9" s="50" t="s">
        <v>253</v>
      </c>
      <c r="F9" s="50" t="s">
        <v>1</v>
      </c>
      <c r="G9" s="50" t="s">
        <v>291</v>
      </c>
      <c r="H9" s="50" t="s">
        <v>1</v>
      </c>
      <c r="I9" s="50" t="s">
        <v>1</v>
      </c>
      <c r="J9" s="50" t="s">
        <v>31</v>
      </c>
      <c r="K9" s="50" t="s">
        <v>138</v>
      </c>
      <c r="L9" s="50" t="s">
        <v>34</v>
      </c>
      <c r="M9" s="50" t="s">
        <v>848</v>
      </c>
      <c r="N9" s="50" t="s">
        <v>30</v>
      </c>
      <c r="O9" s="50" t="s">
        <v>909</v>
      </c>
      <c r="P9" s="50">
        <v>10101</v>
      </c>
      <c r="Q9" s="50" t="s">
        <v>30</v>
      </c>
      <c r="R9" s="50" t="s">
        <v>1</v>
      </c>
      <c r="S9" s="50" t="s">
        <v>1</v>
      </c>
      <c r="T9" s="50" t="s">
        <v>314</v>
      </c>
      <c r="U9" s="50" t="s">
        <v>941</v>
      </c>
      <c r="V9" s="50" t="s">
        <v>941</v>
      </c>
      <c r="W9" s="50" t="s">
        <v>1017</v>
      </c>
      <c r="X9" s="50" t="s">
        <v>33</v>
      </c>
      <c r="Y9" s="50" t="s">
        <v>900</v>
      </c>
      <c r="Z9" s="50" t="s">
        <v>196</v>
      </c>
      <c r="AA9" s="50" t="s">
        <v>747</v>
      </c>
      <c r="AB9" s="228">
        <v>22213411</v>
      </c>
      <c r="AC9" s="228">
        <v>22223833</v>
      </c>
      <c r="AD9" s="228" t="s">
        <v>860</v>
      </c>
      <c r="AE9" s="228" t="s">
        <v>1018</v>
      </c>
      <c r="AF9" s="228" t="s">
        <v>830</v>
      </c>
      <c r="AG9" s="228" t="s">
        <v>839</v>
      </c>
      <c r="AH9" s="228" t="s">
        <v>1019</v>
      </c>
      <c r="AI9" s="228" t="s">
        <v>1020</v>
      </c>
      <c r="AJ9" s="228" t="s">
        <v>1021</v>
      </c>
    </row>
    <row r="10" spans="1:36" x14ac:dyDescent="0.3">
      <c r="A10" s="300" t="str">
        <f>CONCATENATE(#REF!,".",#REF!)</f>
        <v>2.02411</v>
      </c>
      <c r="B10" s="51" t="s">
        <v>1105</v>
      </c>
      <c r="C10" s="50" t="s">
        <v>91</v>
      </c>
      <c r="D10" s="50" t="s">
        <v>157</v>
      </c>
      <c r="E10" s="50" t="s">
        <v>158</v>
      </c>
      <c r="F10" s="50" t="s">
        <v>49</v>
      </c>
      <c r="G10" s="50" t="s">
        <v>754</v>
      </c>
      <c r="H10" s="50" t="s">
        <v>1</v>
      </c>
      <c r="I10" s="50" t="s">
        <v>13</v>
      </c>
      <c r="J10" s="50" t="s">
        <v>31</v>
      </c>
      <c r="K10" s="50" t="s">
        <v>138</v>
      </c>
      <c r="L10" s="50" t="s">
        <v>34</v>
      </c>
      <c r="M10" s="50" t="s">
        <v>848</v>
      </c>
      <c r="N10" s="50" t="s">
        <v>31</v>
      </c>
      <c r="O10" s="50" t="s">
        <v>897</v>
      </c>
      <c r="P10" s="50">
        <v>21301</v>
      </c>
      <c r="Q10" s="50" t="s">
        <v>31</v>
      </c>
      <c r="R10" s="50" t="s">
        <v>15</v>
      </c>
      <c r="S10" s="50" t="s">
        <v>1</v>
      </c>
      <c r="T10" s="50" t="s">
        <v>508</v>
      </c>
      <c r="U10" s="50" t="s">
        <v>36</v>
      </c>
      <c r="V10" s="50" t="s">
        <v>1106</v>
      </c>
      <c r="W10" s="50" t="s">
        <v>1106</v>
      </c>
      <c r="X10" s="50" t="s">
        <v>185</v>
      </c>
      <c r="Y10" s="50" t="s">
        <v>977</v>
      </c>
      <c r="Z10" s="50" t="s">
        <v>197</v>
      </c>
      <c r="AA10" s="50" t="s">
        <v>298</v>
      </c>
      <c r="AB10" s="228">
        <v>22004867</v>
      </c>
      <c r="AC10" s="228">
        <v>60124070</v>
      </c>
      <c r="AD10" s="228" t="s">
        <v>871</v>
      </c>
      <c r="AE10" s="228" t="s">
        <v>1107</v>
      </c>
      <c r="AF10" s="228" t="s">
        <v>847</v>
      </c>
      <c r="AG10" s="228" t="s">
        <v>1108</v>
      </c>
      <c r="AH10" s="228" t="s">
        <v>1109</v>
      </c>
      <c r="AI10" s="228" t="s">
        <v>1110</v>
      </c>
      <c r="AJ10" s="228" t="s">
        <v>1111</v>
      </c>
    </row>
    <row r="11" spans="1:36" x14ac:dyDescent="0.3">
      <c r="A11" s="300" t="str">
        <f>CONCATENATE(#REF!,".",#REF!)</f>
        <v>2.00593</v>
      </c>
      <c r="B11" s="51" t="s">
        <v>939</v>
      </c>
      <c r="C11" s="50" t="s">
        <v>55</v>
      </c>
      <c r="D11" s="50" t="s">
        <v>159</v>
      </c>
      <c r="E11" s="50" t="s">
        <v>247</v>
      </c>
      <c r="F11" s="50" t="s">
        <v>940</v>
      </c>
      <c r="G11" s="50" t="s">
        <v>32</v>
      </c>
      <c r="H11" s="50" t="s">
        <v>5</v>
      </c>
      <c r="I11" s="50" t="s">
        <v>4</v>
      </c>
      <c r="J11" s="50" t="s">
        <v>31</v>
      </c>
      <c r="K11" s="50" t="s">
        <v>138</v>
      </c>
      <c r="L11" s="50" t="s">
        <v>34</v>
      </c>
      <c r="M11" s="50" t="s">
        <v>848</v>
      </c>
      <c r="N11" s="50" t="s">
        <v>31</v>
      </c>
      <c r="O11" s="50" t="s">
        <v>897</v>
      </c>
      <c r="P11" s="50">
        <v>11201</v>
      </c>
      <c r="Q11" s="50" t="s">
        <v>30</v>
      </c>
      <c r="R11" s="50" t="s">
        <v>14</v>
      </c>
      <c r="S11" s="50" t="s">
        <v>1</v>
      </c>
      <c r="T11" s="50" t="s">
        <v>387</v>
      </c>
      <c r="U11" s="50" t="s">
        <v>941</v>
      </c>
      <c r="V11" s="50" t="s">
        <v>942</v>
      </c>
      <c r="W11" s="50" t="s">
        <v>943</v>
      </c>
      <c r="X11" s="50" t="s">
        <v>288</v>
      </c>
      <c r="Y11" s="50" t="s">
        <v>900</v>
      </c>
      <c r="Z11" s="50" t="s">
        <v>944</v>
      </c>
      <c r="AA11" s="50" t="s">
        <v>289</v>
      </c>
      <c r="AB11" s="228">
        <v>24100834</v>
      </c>
      <c r="AC11" s="228">
        <v>24107097</v>
      </c>
      <c r="AD11" s="228" t="s">
        <v>853</v>
      </c>
      <c r="AE11" s="228" t="s">
        <v>832</v>
      </c>
      <c r="AF11" s="228" t="s">
        <v>833</v>
      </c>
      <c r="AG11" s="228" t="s">
        <v>945</v>
      </c>
      <c r="AH11" s="228" t="s">
        <v>946</v>
      </c>
      <c r="AI11" s="228" t="s">
        <v>947</v>
      </c>
      <c r="AJ11" s="228" t="s">
        <v>948</v>
      </c>
    </row>
    <row r="12" spans="1:36" x14ac:dyDescent="0.3">
      <c r="A12" s="300" t="str">
        <f>CONCATENATE(#REF!,".",#REF!)</f>
        <v>2.00831</v>
      </c>
      <c r="B12" s="51" t="s">
        <v>991</v>
      </c>
      <c r="C12" s="50" t="s">
        <v>92</v>
      </c>
      <c r="D12" s="50" t="s">
        <v>160</v>
      </c>
      <c r="E12" s="50" t="s">
        <v>251</v>
      </c>
      <c r="F12" s="50" t="s">
        <v>992</v>
      </c>
      <c r="G12" s="50" t="s">
        <v>292</v>
      </c>
      <c r="H12" s="50" t="s">
        <v>4</v>
      </c>
      <c r="I12" s="50" t="s">
        <v>2</v>
      </c>
      <c r="J12" s="50" t="s">
        <v>31</v>
      </c>
      <c r="K12" s="50" t="s">
        <v>138</v>
      </c>
      <c r="L12" s="50" t="s">
        <v>34</v>
      </c>
      <c r="M12" s="50" t="s">
        <v>848</v>
      </c>
      <c r="N12" s="50" t="s">
        <v>30</v>
      </c>
      <c r="O12" s="50" t="s">
        <v>909</v>
      </c>
      <c r="P12" s="50">
        <v>11301</v>
      </c>
      <c r="Q12" s="50" t="s">
        <v>30</v>
      </c>
      <c r="R12" s="50" t="s">
        <v>15</v>
      </c>
      <c r="S12" s="50" t="s">
        <v>1</v>
      </c>
      <c r="T12" s="50" t="s">
        <v>1130</v>
      </c>
      <c r="U12" s="50" t="s">
        <v>941</v>
      </c>
      <c r="V12" s="50" t="s">
        <v>993</v>
      </c>
      <c r="W12" s="50" t="s">
        <v>994</v>
      </c>
      <c r="X12" s="50" t="s">
        <v>186</v>
      </c>
      <c r="Y12" s="50" t="s">
        <v>900</v>
      </c>
      <c r="Z12" s="50" t="s">
        <v>995</v>
      </c>
      <c r="AA12" s="50" t="s">
        <v>809</v>
      </c>
      <c r="AB12" s="228">
        <v>22365118</v>
      </c>
      <c r="AC12" s="228">
        <v>22365118</v>
      </c>
      <c r="AD12" s="228" t="s">
        <v>996</v>
      </c>
      <c r="AE12" s="228" t="s">
        <v>997</v>
      </c>
      <c r="AF12" s="228" t="s">
        <v>837</v>
      </c>
      <c r="AG12" s="228" t="s">
        <v>998</v>
      </c>
      <c r="AH12" s="228" t="s">
        <v>999</v>
      </c>
      <c r="AI12" s="228" t="s">
        <v>1000</v>
      </c>
      <c r="AJ12" s="228" t="s">
        <v>1001</v>
      </c>
    </row>
    <row r="13" spans="1:36" x14ac:dyDescent="0.3">
      <c r="A13" s="300" t="str">
        <f>CONCATENATE(#REF!,".",#REF!)</f>
        <v>2.01938</v>
      </c>
      <c r="B13" s="51" t="s">
        <v>1098</v>
      </c>
      <c r="C13" s="50" t="s">
        <v>72</v>
      </c>
      <c r="D13" s="50" t="s">
        <v>161</v>
      </c>
      <c r="E13" s="50" t="s">
        <v>264</v>
      </c>
      <c r="F13" s="50" t="s">
        <v>7</v>
      </c>
      <c r="G13" s="50" t="s">
        <v>38</v>
      </c>
      <c r="H13" s="50" t="s">
        <v>6</v>
      </c>
      <c r="I13" s="50" t="s">
        <v>908</v>
      </c>
      <c r="J13" s="50" t="s">
        <v>31</v>
      </c>
      <c r="K13" s="50" t="s">
        <v>138</v>
      </c>
      <c r="L13" s="50" t="s">
        <v>34</v>
      </c>
      <c r="M13" s="50" t="s">
        <v>848</v>
      </c>
      <c r="N13" s="50" t="s">
        <v>30</v>
      </c>
      <c r="O13" s="50" t="s">
        <v>909</v>
      </c>
      <c r="P13" s="50">
        <v>40901</v>
      </c>
      <c r="Q13" s="50" t="s">
        <v>37</v>
      </c>
      <c r="R13" s="50" t="s">
        <v>10</v>
      </c>
      <c r="S13" s="50" t="s">
        <v>1</v>
      </c>
      <c r="T13" s="50" t="s">
        <v>609</v>
      </c>
      <c r="U13" s="50" t="s">
        <v>38</v>
      </c>
      <c r="V13" s="50" t="s">
        <v>1099</v>
      </c>
      <c r="W13" s="50" t="s">
        <v>1099</v>
      </c>
      <c r="X13" s="50" t="s">
        <v>187</v>
      </c>
      <c r="Y13" s="50" t="s">
        <v>900</v>
      </c>
      <c r="Z13" s="50" t="s">
        <v>870</v>
      </c>
      <c r="AA13" s="50" t="s">
        <v>198</v>
      </c>
      <c r="AB13" s="228">
        <v>22381782</v>
      </c>
      <c r="AC13" s="228" t="s">
        <v>851</v>
      </c>
      <c r="AD13" s="228" t="s">
        <v>812</v>
      </c>
      <c r="AE13" s="228" t="s">
        <v>1100</v>
      </c>
      <c r="AF13" s="228" t="s">
        <v>846</v>
      </c>
      <c r="AG13" s="228" t="s">
        <v>1101</v>
      </c>
      <c r="AH13" s="228" t="s">
        <v>1102</v>
      </c>
      <c r="AI13" s="228" t="s">
        <v>1103</v>
      </c>
      <c r="AJ13" s="228" t="s">
        <v>1104</v>
      </c>
    </row>
    <row r="14" spans="1:36" x14ac:dyDescent="0.3">
      <c r="A14" s="300" t="str">
        <f>CONCATENATE(#REF!,".",#REF!)</f>
        <v>2.00307</v>
      </c>
      <c r="B14" s="49" t="s">
        <v>895</v>
      </c>
      <c r="C14" s="50" t="s">
        <v>89</v>
      </c>
      <c r="D14" s="50" t="s">
        <v>162</v>
      </c>
      <c r="E14" s="227" t="s">
        <v>896</v>
      </c>
      <c r="F14" s="50" t="s">
        <v>4</v>
      </c>
      <c r="G14" s="50" t="s">
        <v>35</v>
      </c>
      <c r="H14" s="50" t="s">
        <v>5</v>
      </c>
      <c r="I14" s="50" t="s">
        <v>10</v>
      </c>
      <c r="J14" s="50" t="s">
        <v>31</v>
      </c>
      <c r="K14" s="50" t="s">
        <v>138</v>
      </c>
      <c r="L14" s="50" t="s">
        <v>34</v>
      </c>
      <c r="M14" s="50" t="s">
        <v>848</v>
      </c>
      <c r="N14" s="50" t="s">
        <v>31</v>
      </c>
      <c r="O14" s="50" t="s">
        <v>897</v>
      </c>
      <c r="P14" s="50">
        <v>20604</v>
      </c>
      <c r="Q14" s="50" t="s">
        <v>31</v>
      </c>
      <c r="R14" s="50" t="s">
        <v>6</v>
      </c>
      <c r="S14" s="50" t="s">
        <v>4</v>
      </c>
      <c r="T14" s="50" t="s">
        <v>472</v>
      </c>
      <c r="U14" s="50" t="s">
        <v>36</v>
      </c>
      <c r="V14" s="50" t="s">
        <v>898</v>
      </c>
      <c r="W14" s="50" t="s">
        <v>899</v>
      </c>
      <c r="X14" s="50" t="s">
        <v>73</v>
      </c>
      <c r="Y14" s="50" t="s">
        <v>900</v>
      </c>
      <c r="Z14" s="50" t="s">
        <v>199</v>
      </c>
      <c r="AA14" s="50" t="s">
        <v>808</v>
      </c>
      <c r="AB14" s="228">
        <v>24512012</v>
      </c>
      <c r="AC14" s="228">
        <v>24514343</v>
      </c>
      <c r="AD14" s="228" t="s">
        <v>901</v>
      </c>
      <c r="AE14" s="228" t="s">
        <v>902</v>
      </c>
      <c r="AF14" s="228" t="s">
        <v>828</v>
      </c>
      <c r="AG14" s="228" t="s">
        <v>903</v>
      </c>
      <c r="AH14" s="228" t="s">
        <v>904</v>
      </c>
      <c r="AI14" s="228" t="s">
        <v>905</v>
      </c>
      <c r="AJ14" s="228" t="s">
        <v>906</v>
      </c>
    </row>
    <row r="15" spans="1:36" x14ac:dyDescent="0.3">
      <c r="A15" s="300" t="str">
        <f>CONCATENATE(#REF!,".",#REF!)</f>
        <v>2.00634</v>
      </c>
      <c r="B15" s="51" t="s">
        <v>949</v>
      </c>
      <c r="C15" s="50" t="s">
        <v>140</v>
      </c>
      <c r="D15" s="50" t="s">
        <v>163</v>
      </c>
      <c r="E15" s="50" t="s">
        <v>248</v>
      </c>
      <c r="F15" s="50" t="s">
        <v>4</v>
      </c>
      <c r="G15" s="50" t="s">
        <v>35</v>
      </c>
      <c r="H15" s="50" t="s">
        <v>2</v>
      </c>
      <c r="I15" s="50" t="s">
        <v>10</v>
      </c>
      <c r="J15" s="50" t="s">
        <v>31</v>
      </c>
      <c r="K15" s="50" t="s">
        <v>138</v>
      </c>
      <c r="L15" s="50" t="s">
        <v>34</v>
      </c>
      <c r="M15" s="50" t="s">
        <v>848</v>
      </c>
      <c r="N15" s="50" t="s">
        <v>31</v>
      </c>
      <c r="O15" s="50" t="s">
        <v>897</v>
      </c>
      <c r="P15" s="50">
        <v>20208</v>
      </c>
      <c r="Q15" s="50" t="s">
        <v>31</v>
      </c>
      <c r="R15" s="50" t="s">
        <v>2</v>
      </c>
      <c r="S15" s="50" t="s">
        <v>9</v>
      </c>
      <c r="T15" s="50" t="s">
        <v>444</v>
      </c>
      <c r="U15" s="50" t="s">
        <v>36</v>
      </c>
      <c r="V15" s="50" t="s">
        <v>950</v>
      </c>
      <c r="W15" s="50" t="s">
        <v>951</v>
      </c>
      <c r="X15" s="50" t="s">
        <v>952</v>
      </c>
      <c r="Y15" s="50" t="s">
        <v>900</v>
      </c>
      <c r="Z15" s="50" t="s">
        <v>953</v>
      </c>
      <c r="AA15" s="50" t="s">
        <v>283</v>
      </c>
      <c r="AB15" s="228">
        <v>24451406</v>
      </c>
      <c r="AC15" s="228" t="s">
        <v>851</v>
      </c>
      <c r="AD15" s="228" t="s">
        <v>854</v>
      </c>
      <c r="AE15" s="228" t="s">
        <v>954</v>
      </c>
      <c r="AF15" s="228" t="s">
        <v>834</v>
      </c>
      <c r="AG15" s="228" t="s">
        <v>955</v>
      </c>
      <c r="AH15" s="228" t="s">
        <v>956</v>
      </c>
      <c r="AI15" s="228" t="s">
        <v>957</v>
      </c>
      <c r="AJ15" s="228" t="s">
        <v>958</v>
      </c>
    </row>
    <row r="16" spans="1:36" x14ac:dyDescent="0.3">
      <c r="A16" s="300" t="str">
        <f>CONCATENATE(#REF!,".",#REF!)</f>
        <v>2.00796</v>
      </c>
      <c r="B16" s="51" t="s">
        <v>959</v>
      </c>
      <c r="C16" s="50" t="s">
        <v>141</v>
      </c>
      <c r="D16" s="50" t="s">
        <v>164</v>
      </c>
      <c r="E16" s="50" t="s">
        <v>249</v>
      </c>
      <c r="F16" s="50" t="s">
        <v>3</v>
      </c>
      <c r="G16" s="50" t="s">
        <v>36</v>
      </c>
      <c r="H16" s="50" t="s">
        <v>9</v>
      </c>
      <c r="I16" s="50" t="s">
        <v>9</v>
      </c>
      <c r="J16" s="50" t="s">
        <v>31</v>
      </c>
      <c r="K16" s="50" t="s">
        <v>138</v>
      </c>
      <c r="L16" s="50" t="s">
        <v>34</v>
      </c>
      <c r="M16" s="50" t="s">
        <v>848</v>
      </c>
      <c r="N16" s="50" t="s">
        <v>30</v>
      </c>
      <c r="O16" s="50" t="s">
        <v>909</v>
      </c>
      <c r="P16" s="50">
        <v>20501</v>
      </c>
      <c r="Q16" s="50" t="s">
        <v>31</v>
      </c>
      <c r="R16" s="50" t="s">
        <v>5</v>
      </c>
      <c r="S16" s="50" t="s">
        <v>1</v>
      </c>
      <c r="T16" s="50" t="s">
        <v>461</v>
      </c>
      <c r="U16" s="50" t="s">
        <v>36</v>
      </c>
      <c r="V16" s="50" t="s">
        <v>960</v>
      </c>
      <c r="W16" s="50" t="s">
        <v>960</v>
      </c>
      <c r="X16" s="50" t="s">
        <v>188</v>
      </c>
      <c r="Y16" s="50" t="s">
        <v>900</v>
      </c>
      <c r="Z16" s="50" t="s">
        <v>961</v>
      </c>
      <c r="AA16" s="50" t="s">
        <v>748</v>
      </c>
      <c r="AB16" s="228">
        <v>24468088</v>
      </c>
      <c r="AC16" s="228">
        <v>24468088</v>
      </c>
      <c r="AD16" s="228" t="s">
        <v>962</v>
      </c>
      <c r="AE16" s="228" t="s">
        <v>963</v>
      </c>
      <c r="AF16" s="228" t="s">
        <v>962</v>
      </c>
      <c r="AG16" s="228" t="s">
        <v>963</v>
      </c>
      <c r="AH16" s="228" t="s">
        <v>249</v>
      </c>
      <c r="AI16" s="228" t="s">
        <v>964</v>
      </c>
      <c r="AJ16" s="228" t="s">
        <v>965</v>
      </c>
    </row>
    <row r="17" spans="1:36" x14ac:dyDescent="0.3">
      <c r="A17" s="300" t="str">
        <f>CONCATENATE(#REF!,".",#REF!)</f>
        <v>2.01254</v>
      </c>
      <c r="B17" s="51" t="s">
        <v>1022</v>
      </c>
      <c r="C17" s="50" t="s">
        <v>60</v>
      </c>
      <c r="D17" s="50" t="s">
        <v>165</v>
      </c>
      <c r="E17" s="50" t="s">
        <v>254</v>
      </c>
      <c r="F17" s="50" t="s">
        <v>3</v>
      </c>
      <c r="G17" s="50" t="s">
        <v>36</v>
      </c>
      <c r="H17" s="50" t="s">
        <v>2</v>
      </c>
      <c r="I17" s="50" t="s">
        <v>9</v>
      </c>
      <c r="J17" s="50" t="s">
        <v>31</v>
      </c>
      <c r="K17" s="50" t="s">
        <v>138</v>
      </c>
      <c r="L17" s="50" t="s">
        <v>34</v>
      </c>
      <c r="M17" s="50" t="s">
        <v>848</v>
      </c>
      <c r="N17" s="50" t="s">
        <v>30</v>
      </c>
      <c r="O17" s="50" t="s">
        <v>909</v>
      </c>
      <c r="P17" s="50">
        <v>20101</v>
      </c>
      <c r="Q17" s="50" t="s">
        <v>31</v>
      </c>
      <c r="R17" s="50" t="s">
        <v>1</v>
      </c>
      <c r="S17" s="50" t="s">
        <v>1</v>
      </c>
      <c r="T17" s="50" t="s">
        <v>424</v>
      </c>
      <c r="U17" s="50" t="s">
        <v>36</v>
      </c>
      <c r="V17" s="50" t="s">
        <v>36</v>
      </c>
      <c r="W17" s="50" t="s">
        <v>36</v>
      </c>
      <c r="X17" s="50" t="s">
        <v>189</v>
      </c>
      <c r="Y17" s="50" t="s">
        <v>900</v>
      </c>
      <c r="Z17" s="50" t="s">
        <v>200</v>
      </c>
      <c r="AA17" s="50" t="s">
        <v>810</v>
      </c>
      <c r="AB17" s="228">
        <v>24429624</v>
      </c>
      <c r="AC17" s="228">
        <v>24429629</v>
      </c>
      <c r="AD17" s="228" t="s">
        <v>861</v>
      </c>
      <c r="AE17" s="228" t="s">
        <v>1023</v>
      </c>
      <c r="AF17" s="228" t="s">
        <v>840</v>
      </c>
      <c r="AG17" s="228" t="s">
        <v>1024</v>
      </c>
      <c r="AH17" s="228" t="s">
        <v>1025</v>
      </c>
      <c r="AI17" s="228" t="s">
        <v>1026</v>
      </c>
      <c r="AJ17" s="228" t="s">
        <v>1027</v>
      </c>
    </row>
    <row r="18" spans="1:36" x14ac:dyDescent="0.3">
      <c r="A18" s="300" t="str">
        <f>CONCATENATE(#REF!,".",#REF!)</f>
        <v>2.01660</v>
      </c>
      <c r="B18" s="51" t="s">
        <v>1054</v>
      </c>
      <c r="C18" s="50" t="s">
        <v>69</v>
      </c>
      <c r="D18" s="50" t="s">
        <v>166</v>
      </c>
      <c r="E18" s="50" t="s">
        <v>167</v>
      </c>
      <c r="F18" s="50" t="s">
        <v>1</v>
      </c>
      <c r="G18" s="50" t="s">
        <v>291</v>
      </c>
      <c r="H18" s="50" t="s">
        <v>3</v>
      </c>
      <c r="I18" s="50" t="s">
        <v>1</v>
      </c>
      <c r="J18" s="50" t="s">
        <v>31</v>
      </c>
      <c r="K18" s="50" t="s">
        <v>138</v>
      </c>
      <c r="L18" s="50" t="s">
        <v>34</v>
      </c>
      <c r="M18" s="50" t="s">
        <v>848</v>
      </c>
      <c r="N18" s="50" t="s">
        <v>30</v>
      </c>
      <c r="O18" s="50" t="s">
        <v>909</v>
      </c>
      <c r="P18" s="50">
        <v>10106</v>
      </c>
      <c r="Q18" s="50" t="s">
        <v>30</v>
      </c>
      <c r="R18" s="50" t="s">
        <v>1</v>
      </c>
      <c r="S18" s="50" t="s">
        <v>6</v>
      </c>
      <c r="T18" s="50" t="s">
        <v>319</v>
      </c>
      <c r="U18" s="50" t="s">
        <v>941</v>
      </c>
      <c r="V18" s="50" t="s">
        <v>941</v>
      </c>
      <c r="W18" s="50" t="s">
        <v>1055</v>
      </c>
      <c r="X18" s="50" t="s">
        <v>139</v>
      </c>
      <c r="Y18" s="50" t="s">
        <v>900</v>
      </c>
      <c r="Z18" s="50" t="s">
        <v>201</v>
      </c>
      <c r="AA18" s="50" t="s">
        <v>259</v>
      </c>
      <c r="AB18" s="228">
        <v>22180192</v>
      </c>
      <c r="AC18" s="228">
        <v>22505047</v>
      </c>
      <c r="AD18" s="228" t="s">
        <v>1057</v>
      </c>
      <c r="AE18" s="228" t="s">
        <v>1056</v>
      </c>
      <c r="AF18" s="228" t="s">
        <v>842</v>
      </c>
      <c r="AG18" s="228" t="s">
        <v>1058</v>
      </c>
      <c r="AH18" s="228" t="s">
        <v>1059</v>
      </c>
      <c r="AI18" s="228" t="s">
        <v>1060</v>
      </c>
      <c r="AJ18" s="228" t="s">
        <v>1061</v>
      </c>
    </row>
    <row r="19" spans="1:36" x14ac:dyDescent="0.3">
      <c r="A19" s="300" t="str">
        <f>CONCATENATE(#REF!,".",#REF!)</f>
        <v>2.01419</v>
      </c>
      <c r="B19" s="51" t="s">
        <v>1028</v>
      </c>
      <c r="C19" s="50" t="s">
        <v>62</v>
      </c>
      <c r="D19" s="50" t="s">
        <v>168</v>
      </c>
      <c r="E19" s="50" t="s">
        <v>255</v>
      </c>
      <c r="F19" s="50" t="s">
        <v>3</v>
      </c>
      <c r="G19" s="50" t="s">
        <v>36</v>
      </c>
      <c r="H19" s="50" t="s">
        <v>2</v>
      </c>
      <c r="I19" s="50" t="s">
        <v>9</v>
      </c>
      <c r="J19" s="50" t="s">
        <v>31</v>
      </c>
      <c r="K19" s="50" t="s">
        <v>138</v>
      </c>
      <c r="L19" s="50" t="s">
        <v>34</v>
      </c>
      <c r="M19" s="50" t="s">
        <v>848</v>
      </c>
      <c r="N19" s="50" t="s">
        <v>30</v>
      </c>
      <c r="O19" s="50" t="s">
        <v>909</v>
      </c>
      <c r="P19" s="50">
        <v>20101</v>
      </c>
      <c r="Q19" s="50" t="s">
        <v>31</v>
      </c>
      <c r="R19" s="50" t="s">
        <v>1</v>
      </c>
      <c r="S19" s="50" t="s">
        <v>1</v>
      </c>
      <c r="T19" s="50" t="s">
        <v>424</v>
      </c>
      <c r="U19" s="50" t="s">
        <v>36</v>
      </c>
      <c r="V19" s="50" t="s">
        <v>36</v>
      </c>
      <c r="W19" s="50" t="s">
        <v>36</v>
      </c>
      <c r="X19" s="50" t="s">
        <v>190</v>
      </c>
      <c r="Y19" s="50" t="s">
        <v>900</v>
      </c>
      <c r="Z19" s="50" t="s">
        <v>1029</v>
      </c>
      <c r="AA19" s="50" t="s">
        <v>202</v>
      </c>
      <c r="AB19" s="228">
        <v>24402428</v>
      </c>
      <c r="AC19" s="228">
        <v>24410665</v>
      </c>
      <c r="AD19" s="228" t="s">
        <v>862</v>
      </c>
      <c r="AE19" s="228" t="s">
        <v>1030</v>
      </c>
      <c r="AF19" s="228" t="s">
        <v>840</v>
      </c>
      <c r="AG19" s="228" t="s">
        <v>1024</v>
      </c>
      <c r="AH19" s="228" t="s">
        <v>1031</v>
      </c>
      <c r="AI19" s="228" t="s">
        <v>1032</v>
      </c>
      <c r="AJ19" s="228" t="s">
        <v>1033</v>
      </c>
    </row>
    <row r="20" spans="1:36" x14ac:dyDescent="0.3">
      <c r="A20" s="300" t="str">
        <f>CONCATENATE(#REF!,".",#REF!)</f>
        <v>2.00830</v>
      </c>
      <c r="B20" s="51" t="s">
        <v>983</v>
      </c>
      <c r="C20" s="50" t="s">
        <v>90</v>
      </c>
      <c r="D20" s="50" t="s">
        <v>169</v>
      </c>
      <c r="E20" s="50" t="s">
        <v>170</v>
      </c>
      <c r="F20" s="50" t="s">
        <v>5</v>
      </c>
      <c r="G20" s="50" t="s">
        <v>40</v>
      </c>
      <c r="H20" s="50" t="s">
        <v>5</v>
      </c>
      <c r="I20" s="50" t="s">
        <v>14</v>
      </c>
      <c r="J20" s="50" t="s">
        <v>31</v>
      </c>
      <c r="K20" s="50" t="s">
        <v>138</v>
      </c>
      <c r="L20" s="50" t="s">
        <v>34</v>
      </c>
      <c r="M20" s="50" t="s">
        <v>848</v>
      </c>
      <c r="N20" s="50" t="s">
        <v>30</v>
      </c>
      <c r="O20" s="50" t="s">
        <v>909</v>
      </c>
      <c r="P20" s="50">
        <v>30205</v>
      </c>
      <c r="Q20" s="50" t="s">
        <v>34</v>
      </c>
      <c r="R20" s="50" t="s">
        <v>2</v>
      </c>
      <c r="S20" s="50" t="s">
        <v>5</v>
      </c>
      <c r="T20" s="50" t="s">
        <v>538</v>
      </c>
      <c r="U20" s="50" t="s">
        <v>40</v>
      </c>
      <c r="V20" s="50" t="s">
        <v>984</v>
      </c>
      <c r="W20" s="50" t="s">
        <v>985</v>
      </c>
      <c r="X20" s="50" t="s">
        <v>63</v>
      </c>
      <c r="Y20" s="50" t="s">
        <v>900</v>
      </c>
      <c r="Z20" s="50" t="s">
        <v>203</v>
      </c>
      <c r="AA20" s="50" t="s">
        <v>858</v>
      </c>
      <c r="AB20" s="228">
        <v>25751672</v>
      </c>
      <c r="AC20" s="228">
        <v>25751672</v>
      </c>
      <c r="AD20" s="228" t="s">
        <v>857</v>
      </c>
      <c r="AE20" s="228" t="s">
        <v>986</v>
      </c>
      <c r="AF20" s="228" t="s">
        <v>836</v>
      </c>
      <c r="AG20" s="228" t="s">
        <v>987</v>
      </c>
      <c r="AH20" s="228" t="s">
        <v>988</v>
      </c>
      <c r="AI20" s="228" t="s">
        <v>989</v>
      </c>
      <c r="AJ20" s="228" t="s">
        <v>990</v>
      </c>
    </row>
    <row r="21" spans="1:36" x14ac:dyDescent="0.3">
      <c r="A21" s="300" t="str">
        <f>CONCATENATE(#REF!,".",#REF!)</f>
        <v>2.01035</v>
      </c>
      <c r="B21" s="51" t="s">
        <v>1002</v>
      </c>
      <c r="C21" s="50" t="s">
        <v>58</v>
      </c>
      <c r="D21" s="50" t="s">
        <v>171</v>
      </c>
      <c r="E21" s="50" t="s">
        <v>252</v>
      </c>
      <c r="F21" s="50" t="s">
        <v>975</v>
      </c>
      <c r="G21" s="50" t="s">
        <v>39</v>
      </c>
      <c r="H21" s="50" t="s">
        <v>3</v>
      </c>
      <c r="I21" s="50" t="s">
        <v>11</v>
      </c>
      <c r="J21" s="50" t="s">
        <v>31</v>
      </c>
      <c r="K21" s="50" t="s">
        <v>138</v>
      </c>
      <c r="L21" s="50" t="s">
        <v>34</v>
      </c>
      <c r="M21" s="50" t="s">
        <v>848</v>
      </c>
      <c r="N21" s="50" t="s">
        <v>30</v>
      </c>
      <c r="O21" s="50" t="s">
        <v>909</v>
      </c>
      <c r="P21" s="50">
        <v>21001</v>
      </c>
      <c r="Q21" s="50" t="s">
        <v>31</v>
      </c>
      <c r="R21" s="50" t="s">
        <v>11</v>
      </c>
      <c r="S21" s="50" t="s">
        <v>1</v>
      </c>
      <c r="T21" s="50" t="s">
        <v>488</v>
      </c>
      <c r="U21" s="50" t="s">
        <v>36</v>
      </c>
      <c r="V21" s="50" t="s">
        <v>39</v>
      </c>
      <c r="W21" s="50" t="s">
        <v>976</v>
      </c>
      <c r="X21" s="50" t="s">
        <v>42</v>
      </c>
      <c r="Y21" s="50" t="s">
        <v>977</v>
      </c>
      <c r="Z21" s="50" t="s">
        <v>859</v>
      </c>
      <c r="AA21" s="50" t="s">
        <v>749</v>
      </c>
      <c r="AB21" s="228">
        <v>24603001</v>
      </c>
      <c r="AC21" s="228">
        <v>87683030</v>
      </c>
      <c r="AD21" s="228" t="s">
        <v>755</v>
      </c>
      <c r="AE21" s="228" t="s">
        <v>1003</v>
      </c>
      <c r="AF21" s="228" t="s">
        <v>835</v>
      </c>
      <c r="AG21" s="228" t="s">
        <v>1004</v>
      </c>
      <c r="AH21" s="228" t="s">
        <v>252</v>
      </c>
      <c r="AI21" s="228" t="s">
        <v>1005</v>
      </c>
      <c r="AJ21" s="228" t="s">
        <v>1006</v>
      </c>
    </row>
    <row r="22" spans="1:36" x14ac:dyDescent="0.3">
      <c r="A22" s="300" t="str">
        <f>CONCATENATE(#REF!,".",#REF!)</f>
        <v>2.00825</v>
      </c>
      <c r="B22" s="51" t="s">
        <v>974</v>
      </c>
      <c r="C22" s="50" t="s">
        <v>142</v>
      </c>
      <c r="D22" s="50" t="s">
        <v>172</v>
      </c>
      <c r="E22" s="50" t="s">
        <v>173</v>
      </c>
      <c r="F22" s="50" t="s">
        <v>975</v>
      </c>
      <c r="G22" s="50" t="s">
        <v>39</v>
      </c>
      <c r="H22" s="50" t="s">
        <v>3</v>
      </c>
      <c r="I22" s="50" t="s">
        <v>11</v>
      </c>
      <c r="J22" s="50" t="s">
        <v>31</v>
      </c>
      <c r="K22" s="50" t="s">
        <v>138</v>
      </c>
      <c r="L22" s="50" t="s">
        <v>34</v>
      </c>
      <c r="M22" s="50" t="s">
        <v>848</v>
      </c>
      <c r="N22" s="50" t="s">
        <v>30</v>
      </c>
      <c r="O22" s="50" t="s">
        <v>909</v>
      </c>
      <c r="P22" s="50">
        <v>21001</v>
      </c>
      <c r="Q22" s="50" t="s">
        <v>31</v>
      </c>
      <c r="R22" s="50" t="s">
        <v>11</v>
      </c>
      <c r="S22" s="50" t="s">
        <v>1</v>
      </c>
      <c r="T22" s="50" t="s">
        <v>488</v>
      </c>
      <c r="U22" s="50" t="s">
        <v>36</v>
      </c>
      <c r="V22" s="50" t="s">
        <v>39</v>
      </c>
      <c r="W22" s="50" t="s">
        <v>976</v>
      </c>
      <c r="X22" s="50" t="s">
        <v>64</v>
      </c>
      <c r="Y22" s="50" t="s">
        <v>977</v>
      </c>
      <c r="Z22" s="50" t="s">
        <v>43</v>
      </c>
      <c r="AA22" s="50" t="s">
        <v>278</v>
      </c>
      <c r="AB22" s="228">
        <v>24603622</v>
      </c>
      <c r="AC22" s="228" t="s">
        <v>851</v>
      </c>
      <c r="AD22" s="228" t="s">
        <v>856</v>
      </c>
      <c r="AE22" s="228" t="s">
        <v>978</v>
      </c>
      <c r="AF22" s="228" t="s">
        <v>835</v>
      </c>
      <c r="AG22" s="228" t="s">
        <v>979</v>
      </c>
      <c r="AH22" s="228" t="s">
        <v>980</v>
      </c>
      <c r="AI22" s="228" t="s">
        <v>981</v>
      </c>
      <c r="AJ22" s="228" t="s">
        <v>982</v>
      </c>
    </row>
    <row r="23" spans="1:36" x14ac:dyDescent="0.3">
      <c r="A23" s="300" t="str">
        <f>CONCATENATE(#REF!,".",#REF!)</f>
        <v>2.00808</v>
      </c>
      <c r="B23" s="51" t="s">
        <v>966</v>
      </c>
      <c r="C23" s="50" t="s">
        <v>57</v>
      </c>
      <c r="D23" s="50" t="s">
        <v>174</v>
      </c>
      <c r="E23" s="50" t="s">
        <v>250</v>
      </c>
      <c r="F23" s="50" t="s">
        <v>7</v>
      </c>
      <c r="G23" s="50" t="s">
        <v>38</v>
      </c>
      <c r="H23" s="50" t="s">
        <v>5</v>
      </c>
      <c r="I23" s="50" t="s">
        <v>908</v>
      </c>
      <c r="J23" s="50" t="s">
        <v>31</v>
      </c>
      <c r="K23" s="50" t="s">
        <v>138</v>
      </c>
      <c r="L23" s="50" t="s">
        <v>34</v>
      </c>
      <c r="M23" s="50" t="s">
        <v>848</v>
      </c>
      <c r="N23" s="50" t="s">
        <v>30</v>
      </c>
      <c r="O23" s="50" t="s">
        <v>909</v>
      </c>
      <c r="P23" s="50">
        <v>40307</v>
      </c>
      <c r="Q23" s="50" t="s">
        <v>37</v>
      </c>
      <c r="R23" s="50" t="s">
        <v>3</v>
      </c>
      <c r="S23" s="50" t="s">
        <v>7</v>
      </c>
      <c r="T23" s="50" t="s">
        <v>1131</v>
      </c>
      <c r="U23" s="50" t="s">
        <v>38</v>
      </c>
      <c r="V23" s="50" t="s">
        <v>910</v>
      </c>
      <c r="W23" s="50" t="s">
        <v>967</v>
      </c>
      <c r="X23" s="50" t="s">
        <v>855</v>
      </c>
      <c r="Y23" s="50" t="s">
        <v>900</v>
      </c>
      <c r="Z23" s="50" t="s">
        <v>968</v>
      </c>
      <c r="AA23" s="50" t="s">
        <v>279</v>
      </c>
      <c r="AB23" s="228">
        <v>22812813</v>
      </c>
      <c r="AC23" s="228">
        <v>22807721</v>
      </c>
      <c r="AD23" s="228" t="s">
        <v>969</v>
      </c>
      <c r="AE23" s="228" t="s">
        <v>970</v>
      </c>
      <c r="AF23" s="228" t="s">
        <v>829</v>
      </c>
      <c r="AG23" s="228" t="s">
        <v>913</v>
      </c>
      <c r="AH23" s="228" t="s">
        <v>971</v>
      </c>
      <c r="AI23" s="228" t="s">
        <v>972</v>
      </c>
      <c r="AJ23" s="228" t="s">
        <v>973</v>
      </c>
    </row>
    <row r="24" spans="1:36" x14ac:dyDescent="0.3">
      <c r="A24" s="300" t="str">
        <f>CONCATENATE(#REF!,".",#REF!)</f>
        <v>2.01728</v>
      </c>
      <c r="B24" s="51" t="s">
        <v>1078</v>
      </c>
      <c r="C24" s="50" t="s">
        <v>93</v>
      </c>
      <c r="D24" s="50" t="s">
        <v>175</v>
      </c>
      <c r="E24" s="50" t="s">
        <v>262</v>
      </c>
      <c r="F24" s="50" t="s">
        <v>908</v>
      </c>
      <c r="G24" s="50" t="s">
        <v>48</v>
      </c>
      <c r="H24" s="50" t="s">
        <v>3</v>
      </c>
      <c r="I24" s="50" t="s">
        <v>6</v>
      </c>
      <c r="J24" s="50" t="s">
        <v>31</v>
      </c>
      <c r="K24" s="50" t="s">
        <v>138</v>
      </c>
      <c r="L24" s="50" t="s">
        <v>34</v>
      </c>
      <c r="M24" s="50" t="s">
        <v>848</v>
      </c>
      <c r="N24" s="50" t="s">
        <v>30</v>
      </c>
      <c r="O24" s="50" t="s">
        <v>909</v>
      </c>
      <c r="P24" s="50">
        <v>11903</v>
      </c>
      <c r="Q24" s="50" t="s">
        <v>30</v>
      </c>
      <c r="R24" s="50" t="s">
        <v>49</v>
      </c>
      <c r="S24" s="50" t="s">
        <v>3</v>
      </c>
      <c r="T24" s="50" t="s">
        <v>414</v>
      </c>
      <c r="U24" s="50" t="s">
        <v>941</v>
      </c>
      <c r="V24" s="50" t="s">
        <v>48</v>
      </c>
      <c r="W24" s="50" t="s">
        <v>1079</v>
      </c>
      <c r="X24" s="50" t="s">
        <v>51</v>
      </c>
      <c r="Y24" s="50" t="s">
        <v>1080</v>
      </c>
      <c r="Z24" s="50" t="s">
        <v>1081</v>
      </c>
      <c r="AA24" s="50" t="s">
        <v>280</v>
      </c>
      <c r="AB24" s="228">
        <v>27721218</v>
      </c>
      <c r="AC24" s="228">
        <v>27712700</v>
      </c>
      <c r="AD24" s="228" t="s">
        <v>868</v>
      </c>
      <c r="AE24" s="228" t="s">
        <v>1082</v>
      </c>
      <c r="AF24" s="228" t="s">
        <v>845</v>
      </c>
      <c r="AG24" s="228" t="s">
        <v>1083</v>
      </c>
      <c r="AH24" s="228" t="s">
        <v>1084</v>
      </c>
      <c r="AI24" s="228" t="s">
        <v>1085</v>
      </c>
      <c r="AJ24" s="228" t="s">
        <v>1086</v>
      </c>
    </row>
    <row r="25" spans="1:36" x14ac:dyDescent="0.3">
      <c r="A25" s="300" t="str">
        <f>CONCATENATE(#REF!,".",#REF!)</f>
        <v>2.01659</v>
      </c>
      <c r="B25" s="51" t="s">
        <v>1046</v>
      </c>
      <c r="C25" s="50" t="s">
        <v>68</v>
      </c>
      <c r="D25" s="50" t="s">
        <v>176</v>
      </c>
      <c r="E25" s="50" t="s">
        <v>258</v>
      </c>
      <c r="F25" s="50" t="s">
        <v>4</v>
      </c>
      <c r="G25" s="50" t="s">
        <v>35</v>
      </c>
      <c r="H25" s="50" t="s">
        <v>4</v>
      </c>
      <c r="I25" s="50" t="s">
        <v>10</v>
      </c>
      <c r="J25" s="50" t="s">
        <v>31</v>
      </c>
      <c r="K25" s="50" t="s">
        <v>138</v>
      </c>
      <c r="L25" s="50" t="s">
        <v>34</v>
      </c>
      <c r="M25" s="50" t="s">
        <v>848</v>
      </c>
      <c r="N25" s="50" t="s">
        <v>31</v>
      </c>
      <c r="O25" s="50" t="s">
        <v>897</v>
      </c>
      <c r="P25" s="50">
        <v>21201</v>
      </c>
      <c r="Q25" s="50" t="s">
        <v>31</v>
      </c>
      <c r="R25" s="50" t="s">
        <v>14</v>
      </c>
      <c r="S25" s="50" t="s">
        <v>1</v>
      </c>
      <c r="T25" s="50" t="s">
        <v>503</v>
      </c>
      <c r="U25" s="50" t="s">
        <v>36</v>
      </c>
      <c r="V25" s="50" t="s">
        <v>1047</v>
      </c>
      <c r="W25" s="50" t="s">
        <v>1048</v>
      </c>
      <c r="X25" s="50" t="s">
        <v>865</v>
      </c>
      <c r="Y25" s="50" t="s">
        <v>900</v>
      </c>
      <c r="Z25" s="50" t="s">
        <v>204</v>
      </c>
      <c r="AA25" s="50" t="s">
        <v>284</v>
      </c>
      <c r="AB25" s="228">
        <v>24543895</v>
      </c>
      <c r="AC25" s="228">
        <v>24543895</v>
      </c>
      <c r="AD25" s="228" t="s">
        <v>296</v>
      </c>
      <c r="AE25" s="228" t="s">
        <v>1049</v>
      </c>
      <c r="AF25" s="228" t="s">
        <v>841</v>
      </c>
      <c r="AG25" s="228" t="s">
        <v>1050</v>
      </c>
      <c r="AH25" s="228" t="s">
        <v>1051</v>
      </c>
      <c r="AI25" s="228" t="s">
        <v>1052</v>
      </c>
      <c r="AJ25" s="228" t="s">
        <v>1053</v>
      </c>
    </row>
    <row r="26" spans="1:36" x14ac:dyDescent="0.3">
      <c r="A26" s="300" t="str">
        <f>CONCATENATE(#REF!,".",#REF!)</f>
        <v>2.01657</v>
      </c>
      <c r="B26" s="51" t="s">
        <v>1034</v>
      </c>
      <c r="C26" s="50" t="s">
        <v>66</v>
      </c>
      <c r="D26" s="50" t="s">
        <v>177</v>
      </c>
      <c r="E26" s="50" t="s">
        <v>256</v>
      </c>
      <c r="F26" s="50" t="s">
        <v>7</v>
      </c>
      <c r="G26" s="50" t="s">
        <v>38</v>
      </c>
      <c r="H26" s="50" t="s">
        <v>5</v>
      </c>
      <c r="I26" s="50" t="s">
        <v>908</v>
      </c>
      <c r="J26" s="50" t="s">
        <v>31</v>
      </c>
      <c r="K26" s="50" t="s">
        <v>138</v>
      </c>
      <c r="L26" s="50" t="s">
        <v>34</v>
      </c>
      <c r="M26" s="50" t="s">
        <v>848</v>
      </c>
      <c r="N26" s="50" t="s">
        <v>30</v>
      </c>
      <c r="O26" s="50" t="s">
        <v>909</v>
      </c>
      <c r="P26" s="50">
        <v>40302</v>
      </c>
      <c r="Q26" s="50" t="s">
        <v>37</v>
      </c>
      <c r="R26" s="50" t="s">
        <v>3</v>
      </c>
      <c r="S26" s="50" t="s">
        <v>2</v>
      </c>
      <c r="T26" s="50" t="s">
        <v>583</v>
      </c>
      <c r="U26" s="50" t="s">
        <v>38</v>
      </c>
      <c r="V26" s="50" t="s">
        <v>910</v>
      </c>
      <c r="W26" s="50" t="s">
        <v>45</v>
      </c>
      <c r="X26" s="50" t="s">
        <v>45</v>
      </c>
      <c r="Y26" s="50" t="s">
        <v>900</v>
      </c>
      <c r="Z26" s="50" t="s">
        <v>295</v>
      </c>
      <c r="AA26" s="50" t="s">
        <v>281</v>
      </c>
      <c r="AB26" s="228">
        <v>22449189</v>
      </c>
      <c r="AC26" s="228">
        <v>22449360</v>
      </c>
      <c r="AD26" s="228" t="s">
        <v>863</v>
      </c>
      <c r="AE26" s="228" t="s">
        <v>1035</v>
      </c>
      <c r="AF26" s="228" t="s">
        <v>829</v>
      </c>
      <c r="AG26" s="228" t="s">
        <v>913</v>
      </c>
      <c r="AH26" s="228" t="s">
        <v>1036</v>
      </c>
      <c r="AI26" s="228" t="s">
        <v>1037</v>
      </c>
      <c r="AJ26" s="228" t="s">
        <v>1038</v>
      </c>
    </row>
    <row r="27" spans="1:36" x14ac:dyDescent="0.3">
      <c r="A27" s="300" t="str">
        <f>CONCATENATE(#REF!,".",#REF!)</f>
        <v>2.01184</v>
      </c>
      <c r="B27" s="51" t="s">
        <v>1007</v>
      </c>
      <c r="C27" s="50" t="s">
        <v>179</v>
      </c>
      <c r="D27" s="50" t="s">
        <v>178</v>
      </c>
      <c r="E27" s="50" t="s">
        <v>807</v>
      </c>
      <c r="F27" s="50" t="s">
        <v>940</v>
      </c>
      <c r="G27" s="50" t="s">
        <v>32</v>
      </c>
      <c r="H27" s="50" t="s">
        <v>1</v>
      </c>
      <c r="I27" s="50" t="s">
        <v>4</v>
      </c>
      <c r="J27" s="50" t="s">
        <v>31</v>
      </c>
      <c r="K27" s="50" t="s">
        <v>138</v>
      </c>
      <c r="L27" s="50" t="s">
        <v>34</v>
      </c>
      <c r="M27" s="50" t="s">
        <v>848</v>
      </c>
      <c r="N27" s="50" t="s">
        <v>30</v>
      </c>
      <c r="O27" s="50" t="s">
        <v>909</v>
      </c>
      <c r="P27" s="50">
        <v>10312</v>
      </c>
      <c r="Q27" s="50" t="s">
        <v>30</v>
      </c>
      <c r="R27" s="50" t="s">
        <v>3</v>
      </c>
      <c r="S27" s="50" t="s">
        <v>14</v>
      </c>
      <c r="T27" s="50" t="s">
        <v>339</v>
      </c>
      <c r="U27" s="50" t="s">
        <v>941</v>
      </c>
      <c r="V27" s="50" t="s">
        <v>32</v>
      </c>
      <c r="W27" s="50" t="s">
        <v>1008</v>
      </c>
      <c r="X27" s="50" t="s">
        <v>32</v>
      </c>
      <c r="Y27" s="50" t="s">
        <v>900</v>
      </c>
      <c r="Z27" s="50" t="s">
        <v>1009</v>
      </c>
      <c r="AA27" s="50" t="s">
        <v>290</v>
      </c>
      <c r="AB27" s="228">
        <v>21015555</v>
      </c>
      <c r="AC27" s="228">
        <v>83140717</v>
      </c>
      <c r="AD27" s="228" t="s">
        <v>1010</v>
      </c>
      <c r="AE27" s="228" t="s">
        <v>1011</v>
      </c>
      <c r="AF27" s="228" t="s">
        <v>838</v>
      </c>
      <c r="AG27" s="228" t="s">
        <v>1012</v>
      </c>
      <c r="AH27" s="228" t="s">
        <v>1013</v>
      </c>
      <c r="AI27" s="228" t="s">
        <v>1014</v>
      </c>
      <c r="AJ27" s="228" t="s">
        <v>1015</v>
      </c>
    </row>
    <row r="28" spans="1:36" x14ac:dyDescent="0.3">
      <c r="A28" s="300" t="str">
        <f>CONCATENATE(#REF!,".",#REF!)</f>
        <v>2.01864</v>
      </c>
      <c r="B28" s="51" t="s">
        <v>1087</v>
      </c>
      <c r="C28" s="50" t="s">
        <v>70</v>
      </c>
      <c r="D28" s="50" t="s">
        <v>180</v>
      </c>
      <c r="E28" s="50" t="s">
        <v>277</v>
      </c>
      <c r="F28" s="50" t="s">
        <v>7</v>
      </c>
      <c r="G28" s="50" t="s">
        <v>38</v>
      </c>
      <c r="H28" s="50" t="s">
        <v>5</v>
      </c>
      <c r="I28" s="50" t="s">
        <v>908</v>
      </c>
      <c r="J28" s="50" t="s">
        <v>31</v>
      </c>
      <c r="K28" s="50" t="s">
        <v>138</v>
      </c>
      <c r="L28" s="50" t="s">
        <v>34</v>
      </c>
      <c r="M28" s="50" t="s">
        <v>848</v>
      </c>
      <c r="N28" s="50" t="s">
        <v>30</v>
      </c>
      <c r="O28" s="50" t="s">
        <v>909</v>
      </c>
      <c r="P28" s="50">
        <v>40306</v>
      </c>
      <c r="Q28" s="50" t="s">
        <v>37</v>
      </c>
      <c r="R28" s="50" t="s">
        <v>3</v>
      </c>
      <c r="S28" s="50" t="s">
        <v>6</v>
      </c>
      <c r="T28" s="50" t="s">
        <v>587</v>
      </c>
      <c r="U28" s="50" t="s">
        <v>38</v>
      </c>
      <c r="V28" s="50" t="s">
        <v>910</v>
      </c>
      <c r="W28" s="50" t="s">
        <v>1088</v>
      </c>
      <c r="X28" s="50" t="s">
        <v>74</v>
      </c>
      <c r="Y28" s="50" t="s">
        <v>900</v>
      </c>
      <c r="Z28" s="50" t="s">
        <v>1089</v>
      </c>
      <c r="AA28" s="50" t="s">
        <v>756</v>
      </c>
      <c r="AB28" s="228">
        <v>41022904</v>
      </c>
      <c r="AC28" s="228">
        <v>88563482</v>
      </c>
      <c r="AD28" s="228" t="s">
        <v>811</v>
      </c>
      <c r="AE28" s="228" t="s">
        <v>1090</v>
      </c>
      <c r="AF28" s="228" t="s">
        <v>829</v>
      </c>
      <c r="AG28" s="228" t="s">
        <v>913</v>
      </c>
      <c r="AH28" s="228" t="s">
        <v>1091</v>
      </c>
      <c r="AI28" s="228" t="s">
        <v>811</v>
      </c>
      <c r="AJ28" s="228" t="s">
        <v>1092</v>
      </c>
    </row>
    <row r="29" spans="1:36" x14ac:dyDescent="0.3">
      <c r="A29" s="300" t="str">
        <f>CONCATENATE(#REF!,".",#REF!)</f>
        <v>2.01658</v>
      </c>
      <c r="B29" s="51" t="s">
        <v>1039</v>
      </c>
      <c r="C29" s="50" t="s">
        <v>67</v>
      </c>
      <c r="D29" s="50" t="s">
        <v>181</v>
      </c>
      <c r="E29" s="50" t="s">
        <v>257</v>
      </c>
      <c r="F29" s="50" t="s">
        <v>1</v>
      </c>
      <c r="G29" s="50" t="s">
        <v>291</v>
      </c>
      <c r="H29" s="50" t="s">
        <v>1</v>
      </c>
      <c r="I29" s="50" t="s">
        <v>1</v>
      </c>
      <c r="J29" s="50" t="s">
        <v>31</v>
      </c>
      <c r="K29" s="50" t="s">
        <v>138</v>
      </c>
      <c r="L29" s="50" t="s">
        <v>34</v>
      </c>
      <c r="M29" s="50" t="s">
        <v>848</v>
      </c>
      <c r="N29" s="50" t="s">
        <v>30</v>
      </c>
      <c r="O29" s="50" t="s">
        <v>909</v>
      </c>
      <c r="P29" s="50">
        <v>10111</v>
      </c>
      <c r="Q29" s="50" t="s">
        <v>30</v>
      </c>
      <c r="R29" s="50" t="s">
        <v>1</v>
      </c>
      <c r="S29" s="50" t="s">
        <v>13</v>
      </c>
      <c r="T29" s="50" t="s">
        <v>324</v>
      </c>
      <c r="U29" s="50" t="s">
        <v>941</v>
      </c>
      <c r="V29" s="50" t="s">
        <v>941</v>
      </c>
      <c r="W29" s="50" t="s">
        <v>1040</v>
      </c>
      <c r="X29" s="50" t="s">
        <v>41</v>
      </c>
      <c r="Y29" s="50" t="s">
        <v>900</v>
      </c>
      <c r="Z29" s="50" t="s">
        <v>205</v>
      </c>
      <c r="AA29" s="50" t="s">
        <v>750</v>
      </c>
      <c r="AB29" s="228">
        <v>22865373</v>
      </c>
      <c r="AC29" s="228">
        <v>70251937</v>
      </c>
      <c r="AD29" s="228" t="s">
        <v>864</v>
      </c>
      <c r="AE29" s="228" t="s">
        <v>1041</v>
      </c>
      <c r="AF29" s="228" t="s">
        <v>830</v>
      </c>
      <c r="AG29" s="228" t="s">
        <v>1042</v>
      </c>
      <c r="AH29" s="228" t="s">
        <v>1043</v>
      </c>
      <c r="AI29" s="228" t="s">
        <v>1044</v>
      </c>
      <c r="AJ29" s="228" t="s">
        <v>1045</v>
      </c>
    </row>
    <row r="30" spans="1:36" x14ac:dyDescent="0.3">
      <c r="A30" s="300" t="str">
        <f>CONCATENATE(#REF!,".",#REF!)</f>
        <v>2.01712</v>
      </c>
      <c r="B30" s="51" t="s">
        <v>1069</v>
      </c>
      <c r="C30" s="50" t="s">
        <v>183</v>
      </c>
      <c r="D30" s="50" t="s">
        <v>182</v>
      </c>
      <c r="E30" s="50" t="s">
        <v>261</v>
      </c>
      <c r="F30" s="50" t="s">
        <v>992</v>
      </c>
      <c r="G30" s="50" t="s">
        <v>292</v>
      </c>
      <c r="H30" s="50" t="s">
        <v>6</v>
      </c>
      <c r="I30" s="50" t="s">
        <v>2</v>
      </c>
      <c r="J30" s="50" t="s">
        <v>31</v>
      </c>
      <c r="K30" s="50" t="s">
        <v>138</v>
      </c>
      <c r="L30" s="50" t="s">
        <v>34</v>
      </c>
      <c r="M30" s="50" t="s">
        <v>848</v>
      </c>
      <c r="N30" s="50" t="s">
        <v>30</v>
      </c>
      <c r="O30" s="50" t="s">
        <v>909</v>
      </c>
      <c r="P30" s="50">
        <v>11103</v>
      </c>
      <c r="Q30" s="50" t="s">
        <v>30</v>
      </c>
      <c r="R30" s="50" t="s">
        <v>13</v>
      </c>
      <c r="S30" s="50" t="s">
        <v>3</v>
      </c>
      <c r="T30" s="50" t="s">
        <v>384</v>
      </c>
      <c r="U30" s="50" t="s">
        <v>941</v>
      </c>
      <c r="V30" s="50" t="s">
        <v>1070</v>
      </c>
      <c r="W30" s="50" t="s">
        <v>1071</v>
      </c>
      <c r="X30" s="50" t="s">
        <v>42</v>
      </c>
      <c r="Y30" s="50" t="s">
        <v>900</v>
      </c>
      <c r="Z30" s="50" t="s">
        <v>1072</v>
      </c>
      <c r="AA30" s="50" t="s">
        <v>751</v>
      </c>
      <c r="AB30" s="228">
        <v>22920930</v>
      </c>
      <c r="AC30" s="228" t="s">
        <v>851</v>
      </c>
      <c r="AD30" s="228" t="s">
        <v>867</v>
      </c>
      <c r="AE30" s="228" t="s">
        <v>1073</v>
      </c>
      <c r="AF30" s="228" t="s">
        <v>844</v>
      </c>
      <c r="AG30" s="228" t="s">
        <v>1074</v>
      </c>
      <c r="AH30" s="228" t="s">
        <v>1075</v>
      </c>
      <c r="AI30" s="228" t="s">
        <v>1076</v>
      </c>
      <c r="AJ30" s="228" t="s">
        <v>1077</v>
      </c>
    </row>
  </sheetData>
  <sheetProtection algorithmName="SHA-512" hashValue="rJLrxYU4J3HeOlAZCos+ojb7c7YHJCv9shHnyrSA7v5xo50ZQJ8L/nS9FgHx9vchd0VxqXNBPeSrQSOD2rXGHQ==" saltValue="UjWwA96lDUi6GVQA3oLLnw==" spinCount="100000" sheet="1" objects="1" scenarios="1" sort="0" autoFilter="0" pivotTables="0"/>
  <sortState xmlns:xlrd2="http://schemas.microsoft.com/office/spreadsheetml/2017/richdata2" ref="A3:V30">
    <sortCondition ref="A3:A30"/>
  </sortState>
  <printOptions horizontalCentered="1" verticalCentered="1"/>
  <pageMargins left="0.15748031496062992" right="0.15748031496062992" top="0.15748031496062992" bottom="0.31496062992125984" header="0.31496062992125984" footer="0.19685039370078741"/>
  <pageSetup scale="40" orientation="landscape" r:id="rId1"/>
  <headerFooter scaleWithDoc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7" tint="-0.499984740745262"/>
    <pageSetUpPr fitToPage="1"/>
  </sheetPr>
  <dimension ref="B2:O36"/>
  <sheetViews>
    <sheetView showGridLines="0" tabSelected="1" zoomScale="90" zoomScaleNormal="90" workbookViewId="0"/>
  </sheetViews>
  <sheetFormatPr baseColWidth="10" defaultColWidth="11.44140625" defaultRowHeight="14.4" x14ac:dyDescent="0.3"/>
  <cols>
    <col min="1" max="1" width="4" style="6" customWidth="1"/>
    <col min="2" max="2" width="8.5546875" style="7" hidden="1" customWidth="1"/>
    <col min="3" max="3" width="52.33203125" style="6" customWidth="1"/>
    <col min="4" max="4" width="55.21875" style="6" customWidth="1"/>
    <col min="5" max="5" width="2.88671875" style="6" customWidth="1"/>
    <col min="6" max="6" width="48" style="6" customWidth="1"/>
    <col min="7" max="13" width="11.44140625" style="6"/>
    <col min="14" max="14" width="11.44140625" style="58"/>
    <col min="15" max="16384" width="11.44140625" style="6"/>
  </cols>
  <sheetData>
    <row r="2" spans="2:14" ht="31.2" customHeight="1" x14ac:dyDescent="0.6">
      <c r="B2" s="7">
        <v>1</v>
      </c>
      <c r="C2" s="317" t="s">
        <v>1119</v>
      </c>
      <c r="D2" s="317"/>
      <c r="E2" s="53"/>
      <c r="N2" s="6"/>
    </row>
    <row r="3" spans="2:14" ht="31.2" customHeight="1" x14ac:dyDescent="0.3">
      <c r="B3" s="7">
        <v>2</v>
      </c>
      <c r="C3" s="318" t="s">
        <v>138</v>
      </c>
      <c r="D3" s="318"/>
      <c r="E3" s="54"/>
      <c r="N3" s="6"/>
    </row>
    <row r="4" spans="2:14" ht="64.2" customHeight="1" x14ac:dyDescent="0.35">
      <c r="B4" s="7">
        <v>3</v>
      </c>
      <c r="C4" s="318" t="s">
        <v>146</v>
      </c>
      <c r="D4" s="318"/>
      <c r="E4" s="54"/>
      <c r="F4" s="276" t="s">
        <v>1120</v>
      </c>
      <c r="N4" s="6"/>
    </row>
    <row r="5" spans="2:14" ht="8.4" customHeight="1" thickBot="1" x14ac:dyDescent="0.35">
      <c r="B5" s="7">
        <v>4</v>
      </c>
      <c r="E5" s="55"/>
      <c r="F5" s="56"/>
      <c r="N5" s="6"/>
    </row>
    <row r="6" spans="2:14" s="8" customFormat="1" ht="24.6" customHeight="1" thickTop="1" x14ac:dyDescent="0.3">
      <c r="B6" s="7">
        <v>5</v>
      </c>
      <c r="C6" s="277" t="s">
        <v>78</v>
      </c>
      <c r="D6" s="303"/>
      <c r="E6" s="55"/>
      <c r="F6" s="315" t="str">
        <f>CONCATENATE(D8,"-",D6,"-",D7)</f>
        <v>--</v>
      </c>
      <c r="N6" s="57"/>
    </row>
    <row r="7" spans="2:14" ht="24.6" customHeight="1" thickBot="1" x14ac:dyDescent="0.35">
      <c r="B7" s="7">
        <v>6</v>
      </c>
      <c r="C7" s="277" t="s">
        <v>1121</v>
      </c>
      <c r="D7" s="59" t="str" cm="1">
        <f t="array" ref="D7">IFERROR(_xlfn._xlws.FILTER(portada_F[NOMBRE],portada_F[CODIGO]=$D$6),"")</f>
        <v/>
      </c>
      <c r="E7" s="55"/>
      <c r="F7" s="316"/>
    </row>
    <row r="8" spans="2:14" ht="24.6" customHeight="1" thickTop="1" x14ac:dyDescent="0.3">
      <c r="B8" s="7">
        <v>7</v>
      </c>
      <c r="C8" s="277" t="s">
        <v>1122</v>
      </c>
      <c r="D8" s="59" t="str" cm="1">
        <f t="array" ref="D8">IFERROR(_xlfn._xlws.FILTER(portada_F[NCODINS],portada_F[CODIGO]=$D$6),"")</f>
        <v/>
      </c>
      <c r="E8" s="55"/>
      <c r="F8" s="278"/>
    </row>
    <row r="9" spans="2:14" ht="24.6" customHeight="1" x14ac:dyDescent="0.3">
      <c r="B9" s="7">
        <v>8</v>
      </c>
      <c r="C9" s="277" t="s">
        <v>1123</v>
      </c>
      <c r="D9" s="59" t="str" cm="1">
        <f t="array" ref="D9">IFERROR(_xlfn._xlws.FILTER(portada_F[COD_SABER],portada_F[CODIGO]=$D$6),"")</f>
        <v/>
      </c>
      <c r="E9" s="55"/>
      <c r="F9" s="60"/>
    </row>
    <row r="10" spans="2:14" ht="10.199999999999999" customHeight="1" x14ac:dyDescent="0.3">
      <c r="B10" s="7">
        <v>9</v>
      </c>
      <c r="E10" s="61"/>
      <c r="N10" s="6"/>
    </row>
    <row r="11" spans="2:14" ht="24.6" customHeight="1" x14ac:dyDescent="0.3">
      <c r="B11" s="7">
        <v>10</v>
      </c>
      <c r="C11" s="279" t="s">
        <v>1133</v>
      </c>
      <c r="D11" s="282" t="str" cm="1">
        <f t="array" ref="D11">IFERROR(_xlfn._xlws.FILTER(portada_F[TELEFONO1],portada_F[CODIGO]=$D$6),"")</f>
        <v/>
      </c>
      <c r="E11" s="62"/>
    </row>
    <row r="12" spans="2:14" ht="24.6" customHeight="1" x14ac:dyDescent="0.3">
      <c r="B12" s="7">
        <v>11</v>
      </c>
      <c r="C12" s="279" t="s">
        <v>1134</v>
      </c>
      <c r="D12" s="282" t="str" cm="1">
        <f t="array" ref="D12">IFERROR(_xlfn._xlws.FILTER(portada_F[TELEFONO2],portada_F[CODIGO]=$D$6),"")</f>
        <v/>
      </c>
      <c r="E12" s="62"/>
      <c r="F12" s="65" t="s">
        <v>1124</v>
      </c>
    </row>
    <row r="13" spans="2:14" ht="19.2" customHeight="1" x14ac:dyDescent="0.3">
      <c r="B13" s="7">
        <v>12</v>
      </c>
      <c r="C13" s="279"/>
      <c r="D13" s="322" t="s">
        <v>1132</v>
      </c>
      <c r="E13" s="62"/>
      <c r="N13" s="6"/>
    </row>
    <row r="14" spans="2:14" ht="19.2" customHeight="1" x14ac:dyDescent="0.3">
      <c r="B14" s="7">
        <v>13</v>
      </c>
      <c r="C14" s="279"/>
      <c r="D14" s="323"/>
      <c r="E14" s="62"/>
      <c r="N14" s="6"/>
    </row>
    <row r="15" spans="2:14" ht="19.2" customHeight="1" x14ac:dyDescent="0.3">
      <c r="B15" s="7">
        <v>14</v>
      </c>
      <c r="C15" s="279"/>
      <c r="D15" s="323"/>
      <c r="E15" s="62"/>
      <c r="N15" s="6"/>
    </row>
    <row r="16" spans="2:14" ht="19.2" customHeight="1" x14ac:dyDescent="0.3">
      <c r="B16" s="7">
        <v>15</v>
      </c>
      <c r="C16" s="279"/>
      <c r="D16" s="323"/>
      <c r="E16" s="62"/>
      <c r="N16" s="6"/>
    </row>
    <row r="17" spans="2:15" ht="10.199999999999999" customHeight="1" x14ac:dyDescent="0.3">
      <c r="B17" s="7">
        <v>16</v>
      </c>
      <c r="C17" s="9"/>
      <c r="D17" s="68"/>
      <c r="E17" s="61"/>
      <c r="N17" s="6"/>
    </row>
    <row r="18" spans="2:15" ht="24.6" customHeight="1" x14ac:dyDescent="0.3">
      <c r="B18" s="7">
        <v>17</v>
      </c>
      <c r="C18" s="279" t="s">
        <v>136</v>
      </c>
      <c r="D18" s="282" t="str" cm="1">
        <f t="array" ref="D18">IFERROR(_xlfn._xlws.FILTER(portada_F[EMAIL],portada_F[CODIGO]=$D$6),"")</f>
        <v/>
      </c>
      <c r="E18" s="63"/>
    </row>
    <row r="19" spans="2:15" ht="24.6" customHeight="1" x14ac:dyDescent="0.3">
      <c r="B19" s="7">
        <v>18</v>
      </c>
      <c r="C19" s="279" t="s">
        <v>813</v>
      </c>
      <c r="D19" s="282" t="str" cm="1">
        <f t="array" ref="D19">IFERROR(_xlfn._xlws.FILTER(portada_F[UBICACION],portada_F[CODIGO]=$D$6),"")</f>
        <v/>
      </c>
      <c r="E19" s="64"/>
      <c r="F19" s="65" t="s">
        <v>1125</v>
      </c>
    </row>
    <row r="20" spans="2:15" ht="24.6" customHeight="1" x14ac:dyDescent="0.3">
      <c r="B20" s="7">
        <v>19</v>
      </c>
      <c r="C20" s="279" t="s">
        <v>225</v>
      </c>
      <c r="D20" s="301" t="str">
        <f>IFERROR(VLOOKUP(D19,ubicac,2,0),"")</f>
        <v/>
      </c>
      <c r="E20" s="64"/>
    </row>
    <row r="21" spans="2:15" ht="24.6" customHeight="1" x14ac:dyDescent="0.3">
      <c r="B21" s="7">
        <v>20</v>
      </c>
      <c r="C21" s="279" t="s">
        <v>75</v>
      </c>
      <c r="D21" s="282" t="str" cm="1">
        <f t="array" ref="D21">IFERROR(_xlfn._xlws.FILTER(portada_F[POBLADO],portada_F[CODIGO]=$D$6),"")</f>
        <v/>
      </c>
      <c r="E21" s="66"/>
    </row>
    <row r="22" spans="2:15" ht="24.6" customHeight="1" x14ac:dyDescent="0.3">
      <c r="B22" s="7">
        <v>21</v>
      </c>
      <c r="C22" s="280" t="s">
        <v>76</v>
      </c>
      <c r="D22" s="282" t="str" cm="1">
        <f t="array" ref="D22">IFERROR(_xlfn._xlws.FILTER(portada_F[EXACTA],portada_F[CODIGO]=$D$6),"")</f>
        <v/>
      </c>
      <c r="E22" s="66"/>
      <c r="N22" s="6"/>
      <c r="O22" s="58"/>
    </row>
    <row r="23" spans="2:15" ht="10.199999999999999" customHeight="1" x14ac:dyDescent="0.35">
      <c r="B23" s="7">
        <v>22</v>
      </c>
      <c r="C23" s="279"/>
      <c r="D23" s="302"/>
      <c r="E23" s="61"/>
      <c r="N23" s="6"/>
    </row>
    <row r="24" spans="2:15" ht="24.6" customHeight="1" x14ac:dyDescent="0.3">
      <c r="B24" s="7">
        <v>23</v>
      </c>
      <c r="C24" s="280" t="s">
        <v>8</v>
      </c>
      <c r="D24" s="282" t="str" cm="1">
        <f t="array" ref="D24">IFERROR(_xlfn._xlws.FILTER(portada_F[DEPENDENCIA],portada_F[CODIGO]=$D$6),"")</f>
        <v/>
      </c>
      <c r="E24" s="66"/>
      <c r="F24" s="65" t="s">
        <v>816</v>
      </c>
      <c r="N24" s="6"/>
      <c r="O24" s="58"/>
    </row>
    <row r="25" spans="2:15" ht="24.6" customHeight="1" x14ac:dyDescent="0.3">
      <c r="B25" s="7">
        <v>24</v>
      </c>
      <c r="C25" s="280" t="s">
        <v>77</v>
      </c>
      <c r="D25" s="282" t="str" cm="1">
        <f t="array" ref="D25">IFERROR(_xlfn._xlws.FILTER(portada_F[REGION],portada_F[CODIGO]=$D$6),"")</f>
        <v/>
      </c>
      <c r="E25" s="66"/>
      <c r="N25" s="6"/>
      <c r="O25" s="58"/>
    </row>
    <row r="26" spans="2:15" ht="24.6" customHeight="1" x14ac:dyDescent="0.3">
      <c r="B26" s="7">
        <v>25</v>
      </c>
      <c r="C26" s="280" t="s">
        <v>12</v>
      </c>
      <c r="D26" s="282" t="str" cm="1">
        <f t="array" ref="D26">IFERROR(_xlfn._xlws.FILTER(portada_F[CIRCUITO],portada_F[CODIGO]=$D$6),"")</f>
        <v/>
      </c>
      <c r="E26" s="66"/>
      <c r="F26" s="319" t="s">
        <v>1137</v>
      </c>
      <c r="N26" s="6"/>
      <c r="O26" s="58"/>
    </row>
    <row r="27" spans="2:15" ht="10.199999999999999" customHeight="1" x14ac:dyDescent="0.3">
      <c r="B27" s="7">
        <v>26</v>
      </c>
      <c r="D27" s="67"/>
      <c r="E27" s="64"/>
      <c r="F27" s="320"/>
      <c r="N27" s="6"/>
    </row>
    <row r="28" spans="2:15" ht="10.199999999999999" customHeight="1" x14ac:dyDescent="0.3">
      <c r="B28" s="7">
        <v>27</v>
      </c>
      <c r="D28" s="67"/>
      <c r="F28" s="320"/>
      <c r="N28" s="6"/>
    </row>
    <row r="29" spans="2:15" ht="24.6" customHeight="1" x14ac:dyDescent="0.3">
      <c r="B29" s="7">
        <v>28</v>
      </c>
      <c r="C29" s="279" t="s">
        <v>814</v>
      </c>
      <c r="D29" s="281"/>
      <c r="F29" s="320"/>
    </row>
    <row r="30" spans="2:15" ht="24.6" customHeight="1" x14ac:dyDescent="0.3">
      <c r="B30" s="7">
        <v>29</v>
      </c>
      <c r="C30" s="279" t="s">
        <v>1126</v>
      </c>
      <c r="D30" s="282"/>
      <c r="F30" s="320"/>
    </row>
    <row r="31" spans="2:15" ht="24.6" customHeight="1" x14ac:dyDescent="0.3">
      <c r="B31" s="7">
        <v>30</v>
      </c>
      <c r="C31" s="279" t="s">
        <v>815</v>
      </c>
      <c r="D31" s="281"/>
      <c r="E31" s="69"/>
      <c r="F31" s="320"/>
    </row>
    <row r="32" spans="2:15" ht="24.6" customHeight="1" x14ac:dyDescent="0.3">
      <c r="B32" s="7">
        <v>31</v>
      </c>
      <c r="C32" s="279" t="s">
        <v>817</v>
      </c>
      <c r="D32" s="282"/>
      <c r="E32" s="69"/>
      <c r="F32" s="320"/>
    </row>
    <row r="33" spans="5:15" ht="20.25" customHeight="1" x14ac:dyDescent="0.3">
      <c r="E33" s="69"/>
      <c r="F33" s="320"/>
    </row>
    <row r="34" spans="5:15" ht="20.25" customHeight="1" x14ac:dyDescent="0.3">
      <c r="F34" s="321"/>
    </row>
    <row r="35" spans="5:15" ht="20.25" customHeight="1" x14ac:dyDescent="0.3"/>
    <row r="36" spans="5:15" x14ac:dyDescent="0.3">
      <c r="N36" s="6"/>
      <c r="O36" s="58"/>
    </row>
  </sheetData>
  <sheetProtection algorithmName="SHA-512" hashValue="X+5EbLRiu+TGuqQnodcu0/QpwN2pQqL3O8SnBAZyDrfkKIE0uA11NJAMPp3NPMD4ElBaPRjLtj3VKi+pQ73jig==" saltValue="arXY0kjSgd0ET/DQdfQIig==" spinCount="100000" sheet="1" objects="1" scenarios="1" sort="0" autoFilter="0" pivotTables="0"/>
  <mergeCells count="6">
    <mergeCell ref="F26:F34"/>
    <mergeCell ref="F6:F7"/>
    <mergeCell ref="C2:D2"/>
    <mergeCell ref="C3:D3"/>
    <mergeCell ref="C4:D4"/>
    <mergeCell ref="D13:D16"/>
  </mergeCells>
  <conditionalFormatting sqref="D13:D15">
    <cfRule type="cellIs" dxfId="28" priority="9" operator="equal">
      <formula>#N/A</formula>
    </cfRule>
  </conditionalFormatting>
  <conditionalFormatting sqref="D18:D19">
    <cfRule type="cellIs" dxfId="27" priority="17" operator="equal">
      <formula>0</formula>
    </cfRule>
  </conditionalFormatting>
  <conditionalFormatting sqref="D21:D22">
    <cfRule type="cellIs" dxfId="26" priority="5" operator="equal">
      <formula>0</formula>
    </cfRule>
  </conditionalFormatting>
  <conditionalFormatting sqref="D24:D26">
    <cfRule type="cellIs" dxfId="25" priority="3" operator="equal">
      <formula>0</formula>
    </cfRule>
  </conditionalFormatting>
  <conditionalFormatting sqref="D30">
    <cfRule type="cellIs" dxfId="24" priority="2" operator="equal">
      <formula>#N/A</formula>
    </cfRule>
  </conditionalFormatting>
  <conditionalFormatting sqref="D32">
    <cfRule type="cellIs" dxfId="23" priority="1" operator="equal">
      <formula>#N/A</formula>
    </cfRule>
  </conditionalFormatting>
  <conditionalFormatting sqref="D11:E12 D18:E21 D22">
    <cfRule type="cellIs" dxfId="22" priority="11" operator="equal">
      <formula>#N/A</formula>
    </cfRule>
  </conditionalFormatting>
  <conditionalFormatting sqref="D24:E26">
    <cfRule type="cellIs" dxfId="21" priority="4" operator="equal">
      <formula>#N/A</formula>
    </cfRule>
  </conditionalFormatting>
  <conditionalFormatting sqref="E13:E16">
    <cfRule type="cellIs" dxfId="20" priority="10" operator="equal">
      <formula>#N/A</formula>
    </cfRule>
  </conditionalFormatting>
  <dataValidations xWindow="491" yWindow="367" count="1">
    <dataValidation allowBlank="1" showInputMessage="1" showErrorMessage="1" promptTitle="IMPORTANTE:" prompt="Este número telefónico es de uso interno del MEP y será tratado de forma confidencial_x000a_No será publicado en medios de acceso público." sqref="D30 D32" xr:uid="{619C8943-99C8-4CD3-B9B6-5D9637C23FFD}"/>
  </dataValidations>
  <printOptions horizontalCentered="1" verticalCentered="1"/>
  <pageMargins left="0.15748031496062992" right="0.15748031496062992" top="0.98425196850393704" bottom="0.19685039370078741" header="0.15748031496062992" footer="0.19685039370078741"/>
  <pageSetup scale="68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491" yWindow="367" count="1">
        <x14:dataValidation type="list" allowBlank="1" showInputMessage="1" showErrorMessage="1" promptTitle="CÓDIGO PRESUPUESTARIO" prompt="_x000a_Seleccione el Código Presupuestario._x000a__x000a__x000a_" xr:uid="{00000000-0002-0000-0200-000000000000}">
          <x14:formula1>
            <xm:f>'Códigos Portada'!$D$3:$D$30</xm:f>
          </x14:formula1>
          <xm:sqref>D6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7" tint="0.79998168889431442"/>
    <pageSetUpPr fitToPage="1"/>
  </sheetPr>
  <dimension ref="B1:F13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8.33203125" style="14" customWidth="1"/>
    <col min="2" max="2" width="5.88671875" style="11" hidden="1" customWidth="1"/>
    <col min="3" max="3" width="43.88671875" style="14" customWidth="1"/>
    <col min="4" max="6" width="12.5546875" style="14" customWidth="1"/>
    <col min="7" max="16384" width="11.44140625" style="14"/>
  </cols>
  <sheetData>
    <row r="1" spans="2:6" ht="18" customHeight="1" x14ac:dyDescent="0.3">
      <c r="B1" s="11">
        <v>1</v>
      </c>
      <c r="C1" s="43" t="s">
        <v>227</v>
      </c>
      <c r="D1" s="130"/>
    </row>
    <row r="2" spans="2:6" ht="19.2" thickBot="1" x14ac:dyDescent="0.35">
      <c r="B2" s="11">
        <v>2</v>
      </c>
      <c r="C2" s="333" t="s">
        <v>306</v>
      </c>
      <c r="D2" s="333"/>
      <c r="E2" s="333"/>
      <c r="F2" s="333"/>
    </row>
    <row r="3" spans="2:6" ht="25.5" customHeight="1" thickTop="1" x14ac:dyDescent="0.3">
      <c r="B3" s="11">
        <v>3</v>
      </c>
      <c r="C3" s="334" t="s">
        <v>285</v>
      </c>
      <c r="D3" s="336" t="s">
        <v>232</v>
      </c>
      <c r="E3" s="337"/>
      <c r="F3" s="337"/>
    </row>
    <row r="4" spans="2:6" ht="22.5" customHeight="1" thickBot="1" x14ac:dyDescent="0.35">
      <c r="B4" s="11">
        <v>4</v>
      </c>
      <c r="C4" s="335"/>
      <c r="D4" s="216" t="s">
        <v>0</v>
      </c>
      <c r="E4" s="217" t="s">
        <v>80</v>
      </c>
      <c r="F4" s="218" t="s">
        <v>81</v>
      </c>
    </row>
    <row r="5" spans="2:6" ht="27.75" customHeight="1" thickTop="1" thickBot="1" x14ac:dyDescent="0.35">
      <c r="B5" s="11">
        <v>5</v>
      </c>
      <c r="C5" s="283" t="s">
        <v>0</v>
      </c>
      <c r="D5" s="219">
        <f>+E5+F5</f>
        <v>0</v>
      </c>
      <c r="E5" s="220">
        <f>+E6+E7</f>
        <v>0</v>
      </c>
      <c r="F5" s="221">
        <f>+F6+F7</f>
        <v>0</v>
      </c>
    </row>
    <row r="6" spans="2:6" ht="27.75" customHeight="1" x14ac:dyDescent="0.3">
      <c r="B6" s="11">
        <v>6</v>
      </c>
      <c r="C6" s="44" t="s">
        <v>206</v>
      </c>
      <c r="D6" s="222">
        <f>+E6+F6</f>
        <v>0</v>
      </c>
      <c r="E6" s="229"/>
      <c r="F6" s="230"/>
    </row>
    <row r="7" spans="2:6" ht="27.75" customHeight="1" thickBot="1" x14ac:dyDescent="0.35">
      <c r="B7" s="11">
        <v>7</v>
      </c>
      <c r="C7" s="45" t="s">
        <v>207</v>
      </c>
      <c r="D7" s="96">
        <f t="shared" ref="D7" si="0">+E7+F7</f>
        <v>0</v>
      </c>
      <c r="E7" s="231"/>
      <c r="F7" s="232"/>
    </row>
    <row r="8" spans="2:6" ht="27.75" customHeight="1" thickTop="1" x14ac:dyDescent="0.35">
      <c r="B8" s="11">
        <v>8</v>
      </c>
      <c r="C8" s="20" t="s">
        <v>143</v>
      </c>
      <c r="D8" s="223"/>
      <c r="E8" s="223"/>
      <c r="F8" s="223"/>
    </row>
    <row r="9" spans="2:6" ht="27.75" customHeight="1" x14ac:dyDescent="0.3">
      <c r="B9" s="11">
        <v>9</v>
      </c>
      <c r="C9" s="324"/>
      <c r="D9" s="325"/>
      <c r="E9" s="325"/>
      <c r="F9" s="326"/>
    </row>
    <row r="10" spans="2:6" ht="27.75" customHeight="1" x14ac:dyDescent="0.3">
      <c r="C10" s="327"/>
      <c r="D10" s="328"/>
      <c r="E10" s="328"/>
      <c r="F10" s="329"/>
    </row>
    <row r="11" spans="2:6" x14ac:dyDescent="0.3">
      <c r="C11" s="327"/>
      <c r="D11" s="328"/>
      <c r="E11" s="328"/>
      <c r="F11" s="329"/>
    </row>
    <row r="12" spans="2:6" ht="18.75" customHeight="1" x14ac:dyDescent="0.3">
      <c r="C12" s="327"/>
      <c r="D12" s="328"/>
      <c r="E12" s="328"/>
      <c r="F12" s="329"/>
    </row>
    <row r="13" spans="2:6" x14ac:dyDescent="0.3">
      <c r="C13" s="330"/>
      <c r="D13" s="331"/>
      <c r="E13" s="331"/>
      <c r="F13" s="332"/>
    </row>
  </sheetData>
  <sheetProtection algorithmName="SHA-512" hashValue="3wabv0IOLtj2tfdA2R4azg+aVERu5nLoC+RRGW07pvsHeJnnr3m3SRnjwqneSfR2cG58/9BUm7YKu22oMRl/Lw==" saltValue="QLNJ7nuNkDbc+dcAtJyhzg==" spinCount="100000" sheet="1" objects="1" scenarios="1" sort="0" autoFilter="0" pivotTables="0"/>
  <mergeCells count="4">
    <mergeCell ref="C9:F13"/>
    <mergeCell ref="C2:F2"/>
    <mergeCell ref="C3:C4"/>
    <mergeCell ref="D3:F3"/>
  </mergeCells>
  <conditionalFormatting sqref="D6:D7">
    <cfRule type="cellIs" dxfId="19" priority="13" operator="equal">
      <formula>0</formula>
    </cfRule>
  </conditionalFormatting>
  <conditionalFormatting sqref="D5:F5">
    <cfRule type="cellIs" dxfId="18" priority="5" operator="equal">
      <formula>0</formula>
    </cfRule>
  </conditionalFormatting>
  <dataValidations count="1">
    <dataValidation type="whole" operator="greaterThanOrEqual" allowBlank="1" showInputMessage="1" showErrorMessage="1" sqref="D5:F7" xr:uid="{00000000-0002-0000-03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7" tint="0.79998168889431442"/>
    <pageSetUpPr fitToPage="1"/>
  </sheetPr>
  <dimension ref="A1:I25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44140625" style="14" customWidth="1"/>
    <col min="2" max="2" width="5.44140625" style="14" hidden="1" customWidth="1"/>
    <col min="3" max="3" width="50.44140625" style="14" customWidth="1"/>
    <col min="4" max="9" width="14" style="14" customWidth="1"/>
    <col min="10" max="16384" width="11.44140625" style="14"/>
  </cols>
  <sheetData>
    <row r="1" spans="2:9" ht="18" customHeight="1" x14ac:dyDescent="0.4">
      <c r="B1" s="11">
        <v>1</v>
      </c>
      <c r="C1" s="35" t="s">
        <v>228</v>
      </c>
      <c r="F1" s="70"/>
      <c r="G1" s="70"/>
    </row>
    <row r="2" spans="2:9" ht="19.2" thickBot="1" x14ac:dyDescent="0.35">
      <c r="B2" s="11">
        <v>2</v>
      </c>
      <c r="C2" s="39" t="s">
        <v>211</v>
      </c>
      <c r="D2" s="201"/>
      <c r="E2" s="201"/>
      <c r="F2" s="201"/>
      <c r="G2" s="201"/>
      <c r="H2" s="201"/>
      <c r="I2" s="201"/>
    </row>
    <row r="3" spans="2:9" ht="62.25" customHeight="1" thickTop="1" x14ac:dyDescent="0.3">
      <c r="B3" s="11">
        <v>3</v>
      </c>
      <c r="C3" s="334" t="s">
        <v>229</v>
      </c>
      <c r="D3" s="339" t="s">
        <v>232</v>
      </c>
      <c r="E3" s="340"/>
      <c r="F3" s="341"/>
      <c r="G3" s="342" t="s">
        <v>1118</v>
      </c>
      <c r="H3" s="343"/>
      <c r="I3" s="343"/>
    </row>
    <row r="4" spans="2:9" ht="22.5" customHeight="1" thickBot="1" x14ac:dyDescent="0.35">
      <c r="B4" s="11">
        <v>4</v>
      </c>
      <c r="C4" s="335"/>
      <c r="D4" s="202" t="s">
        <v>0</v>
      </c>
      <c r="E4" s="203" t="s">
        <v>80</v>
      </c>
      <c r="F4" s="204" t="s">
        <v>81</v>
      </c>
      <c r="G4" s="205" t="s">
        <v>0</v>
      </c>
      <c r="H4" s="203" t="s">
        <v>80</v>
      </c>
      <c r="I4" s="206" t="s">
        <v>81</v>
      </c>
    </row>
    <row r="5" spans="2:9" ht="23.25" customHeight="1" thickTop="1" thickBot="1" x14ac:dyDescent="0.35">
      <c r="B5" s="11">
        <v>5</v>
      </c>
      <c r="C5" s="40" t="s">
        <v>138</v>
      </c>
      <c r="D5" s="207">
        <f>+E5+F5</f>
        <v>0</v>
      </c>
      <c r="E5" s="208">
        <f>+E6+E7+E8+E9+E10+E11+E12+E13+E14+E15+E16</f>
        <v>0</v>
      </c>
      <c r="F5" s="209">
        <f>+F6+F7+F8+F9+F10+F11+F12+F13+F14+F15+F16</f>
        <v>0</v>
      </c>
      <c r="G5" s="210">
        <f>+H5+I5</f>
        <v>0</v>
      </c>
      <c r="H5" s="211">
        <f>+H6+H7+H8+H9+H10+H11+H12+H13+H14+H15+H16</f>
        <v>0</v>
      </c>
      <c r="I5" s="210">
        <f>+I6+I7+I8+I9+I10+I11+I12+I13+I14+I15+I16</f>
        <v>0</v>
      </c>
    </row>
    <row r="6" spans="2:9" ht="21.75" customHeight="1" x14ac:dyDescent="0.3">
      <c r="B6" s="11">
        <v>6</v>
      </c>
      <c r="C6" s="309" t="s">
        <v>208</v>
      </c>
      <c r="D6" s="138">
        <f>+E6+F6</f>
        <v>0</v>
      </c>
      <c r="E6" s="233"/>
      <c r="F6" s="234"/>
      <c r="G6" s="121">
        <f>+H6+I6</f>
        <v>0</v>
      </c>
      <c r="H6" s="239"/>
      <c r="I6" s="240"/>
    </row>
    <row r="7" spans="2:9" ht="21.75" customHeight="1" x14ac:dyDescent="0.3">
      <c r="B7" s="11">
        <v>7</v>
      </c>
      <c r="C7" s="309" t="s">
        <v>95</v>
      </c>
      <c r="D7" s="139">
        <f>+E7+F7</f>
        <v>0</v>
      </c>
      <c r="E7" s="235"/>
      <c r="F7" s="236"/>
      <c r="G7" s="167">
        <f>+H7+I7</f>
        <v>0</v>
      </c>
      <c r="H7" s="235"/>
      <c r="I7" s="241"/>
    </row>
    <row r="8" spans="2:9" ht="21.75" customHeight="1" x14ac:dyDescent="0.3">
      <c r="B8" s="11">
        <v>8</v>
      </c>
      <c r="C8" s="309" t="s">
        <v>209</v>
      </c>
      <c r="D8" s="139">
        <f t="shared" ref="D8:D16" si="0">+E8+F8</f>
        <v>0</v>
      </c>
      <c r="E8" s="235"/>
      <c r="F8" s="236"/>
      <c r="G8" s="167">
        <f t="shared" ref="G8:G10" si="1">+H8+I8</f>
        <v>0</v>
      </c>
      <c r="H8" s="235"/>
      <c r="I8" s="241"/>
    </row>
    <row r="9" spans="2:9" ht="21.75" customHeight="1" x14ac:dyDescent="0.3">
      <c r="B9" s="11">
        <v>9</v>
      </c>
      <c r="C9" s="309" t="s">
        <v>210</v>
      </c>
      <c r="D9" s="139">
        <f t="shared" si="0"/>
        <v>0</v>
      </c>
      <c r="E9" s="235"/>
      <c r="F9" s="236"/>
      <c r="G9" s="167">
        <f t="shared" si="1"/>
        <v>0</v>
      </c>
      <c r="H9" s="235"/>
      <c r="I9" s="241"/>
    </row>
    <row r="10" spans="2:9" ht="21.75" customHeight="1" x14ac:dyDescent="0.3">
      <c r="B10" s="11">
        <v>10</v>
      </c>
      <c r="C10" s="309" t="s">
        <v>1116</v>
      </c>
      <c r="D10" s="139">
        <f t="shared" si="0"/>
        <v>0</v>
      </c>
      <c r="E10" s="235"/>
      <c r="F10" s="236"/>
      <c r="G10" s="167">
        <f t="shared" si="1"/>
        <v>0</v>
      </c>
      <c r="H10" s="235"/>
      <c r="I10" s="241"/>
    </row>
    <row r="11" spans="2:9" ht="21.75" customHeight="1" x14ac:dyDescent="0.3">
      <c r="B11" s="11">
        <v>11</v>
      </c>
      <c r="C11" s="309" t="s">
        <v>299</v>
      </c>
      <c r="D11" s="139">
        <f t="shared" ref="D11:D14" si="2">+E11+F11</f>
        <v>0</v>
      </c>
      <c r="E11" s="235"/>
      <c r="F11" s="236"/>
      <c r="G11" s="167">
        <f t="shared" ref="G11:G14" si="3">+H11+I11</f>
        <v>0</v>
      </c>
      <c r="H11" s="235"/>
      <c r="I11" s="241"/>
    </row>
    <row r="12" spans="2:9" ht="21.75" customHeight="1" x14ac:dyDescent="0.3">
      <c r="B12" s="11">
        <v>12</v>
      </c>
      <c r="C12" s="309" t="s">
        <v>98</v>
      </c>
      <c r="D12" s="139">
        <f t="shared" si="2"/>
        <v>0</v>
      </c>
      <c r="E12" s="235"/>
      <c r="F12" s="236"/>
      <c r="G12" s="167">
        <f t="shared" si="3"/>
        <v>0</v>
      </c>
      <c r="H12" s="235"/>
      <c r="I12" s="241"/>
    </row>
    <row r="13" spans="2:9" ht="21.75" customHeight="1" x14ac:dyDescent="0.3">
      <c r="B13" s="11">
        <v>13</v>
      </c>
      <c r="C13" s="313" t="s">
        <v>307</v>
      </c>
      <c r="D13" s="139">
        <f t="shared" si="2"/>
        <v>0</v>
      </c>
      <c r="E13" s="235"/>
      <c r="F13" s="236"/>
      <c r="G13" s="167">
        <f t="shared" si="3"/>
        <v>0</v>
      </c>
      <c r="H13" s="235"/>
      <c r="I13" s="241"/>
    </row>
    <row r="14" spans="2:9" ht="21.75" customHeight="1" x14ac:dyDescent="0.3">
      <c r="B14" s="11">
        <v>14</v>
      </c>
      <c r="C14" s="309" t="s">
        <v>99</v>
      </c>
      <c r="D14" s="139">
        <f t="shared" si="2"/>
        <v>0</v>
      </c>
      <c r="E14" s="235"/>
      <c r="F14" s="236"/>
      <c r="G14" s="167">
        <f t="shared" si="3"/>
        <v>0</v>
      </c>
      <c r="H14" s="235"/>
      <c r="I14" s="241"/>
    </row>
    <row r="15" spans="2:9" ht="21.75" customHeight="1" x14ac:dyDescent="0.3">
      <c r="B15" s="11">
        <v>15</v>
      </c>
      <c r="C15" s="309" t="s">
        <v>309</v>
      </c>
      <c r="D15" s="139">
        <f t="shared" si="0"/>
        <v>0</v>
      </c>
      <c r="E15" s="235"/>
      <c r="F15" s="236"/>
      <c r="G15" s="167">
        <f t="shared" ref="G15:G16" si="4">+H15+I15</f>
        <v>0</v>
      </c>
      <c r="H15" s="235"/>
      <c r="I15" s="241"/>
    </row>
    <row r="16" spans="2:9" ht="21.75" customHeight="1" thickBot="1" x14ac:dyDescent="0.35">
      <c r="B16" s="11">
        <v>16</v>
      </c>
      <c r="C16" s="314" t="s">
        <v>1117</v>
      </c>
      <c r="D16" s="212">
        <f t="shared" si="0"/>
        <v>0</v>
      </c>
      <c r="E16" s="237"/>
      <c r="F16" s="238"/>
      <c r="G16" s="213">
        <f t="shared" si="4"/>
        <v>0</v>
      </c>
      <c r="H16" s="237"/>
      <c r="I16" s="242"/>
    </row>
    <row r="17" spans="1:9" ht="17.25" customHeight="1" thickTop="1" x14ac:dyDescent="0.3">
      <c r="B17" s="11">
        <v>17</v>
      </c>
      <c r="C17" s="41" t="s">
        <v>301</v>
      </c>
      <c r="D17" s="104"/>
      <c r="E17" s="98" t="str">
        <f>IF(E5='CUADRO 1'!E5,"","XX")</f>
        <v/>
      </c>
      <c r="F17" s="98" t="str">
        <f>IF(F5='CUADRO 1'!F5,"","XX")</f>
        <v/>
      </c>
      <c r="G17" s="104"/>
      <c r="H17" s="214" t="str">
        <f>IF(OR(H6&gt;E6,H7&gt;E7,H8&gt;E8,H9&gt;E9,H10&gt;E10,H11&gt;E11,H12&gt;E12,H13&gt;E13,H14&gt;E14,H15&gt;E15,H16&gt;E16),"XXX","")</f>
        <v/>
      </c>
      <c r="I17" s="214" t="str">
        <f>IF(OR(I6&gt;F6,I7&gt;F7,I8&gt;F8,I9&gt;F9,I10&gt;F10,I11&gt;F11,I12&gt;F12,I13&gt;F13,I14&gt;F14,I15&gt;F15,I16&gt;F16),"XXX","")</f>
        <v/>
      </c>
    </row>
    <row r="18" spans="1:9" ht="17.25" customHeight="1" x14ac:dyDescent="0.3">
      <c r="B18" s="11">
        <v>18</v>
      </c>
      <c r="C18" s="345" t="s">
        <v>310</v>
      </c>
      <c r="D18" s="338" t="str">
        <f>IF(OR(E17="XX",F17="XX"),"XX = ¡VERIFICAR!.  El total de hombres o mujeres de este cuadro, no coincide con lo reportado en el Cuadro 1.","")</f>
        <v/>
      </c>
      <c r="E18" s="338"/>
      <c r="F18" s="338"/>
      <c r="G18" s="215"/>
      <c r="H18" s="344" t="str">
        <f>IF(OR(H17="XXX",I17="XXX"),"XXX = ¡VERIFICAR!.  En alguna Discapacidad se están indicando más usuarios Alfabetizados que los reportados en Matrícula Inicial.","")</f>
        <v/>
      </c>
      <c r="I18" s="344"/>
    </row>
    <row r="19" spans="1:9" s="42" customFormat="1" ht="17.25" customHeight="1" x14ac:dyDescent="0.3">
      <c r="B19" s="11">
        <v>19</v>
      </c>
      <c r="C19" s="345"/>
      <c r="D19" s="338"/>
      <c r="E19" s="338"/>
      <c r="F19" s="338"/>
      <c r="G19" s="215"/>
      <c r="H19" s="344"/>
      <c r="I19" s="344"/>
    </row>
    <row r="20" spans="1:9" s="42" customFormat="1" ht="17.25" customHeight="1" x14ac:dyDescent="0.3">
      <c r="A20" s="14"/>
      <c r="B20" s="11">
        <v>20</v>
      </c>
      <c r="D20" s="338"/>
      <c r="E20" s="338"/>
      <c r="F20" s="338"/>
      <c r="G20" s="215"/>
      <c r="H20" s="344"/>
      <c r="I20" s="344"/>
    </row>
    <row r="21" spans="1:9" s="42" customFormat="1" ht="16.2" x14ac:dyDescent="0.35">
      <c r="A21" s="14"/>
      <c r="B21" s="11">
        <v>21</v>
      </c>
      <c r="C21" s="20" t="s">
        <v>143</v>
      </c>
      <c r="D21" s="101"/>
      <c r="E21" s="101"/>
      <c r="F21" s="101"/>
      <c r="G21" s="101"/>
      <c r="H21" s="344"/>
      <c r="I21" s="344"/>
    </row>
    <row r="22" spans="1:9" x14ac:dyDescent="0.3">
      <c r="B22" s="11">
        <v>22</v>
      </c>
      <c r="C22" s="324"/>
      <c r="D22" s="325"/>
      <c r="E22" s="325"/>
      <c r="F22" s="326"/>
      <c r="H22" s="344"/>
      <c r="I22" s="344"/>
    </row>
    <row r="23" spans="1:9" x14ac:dyDescent="0.3">
      <c r="C23" s="327"/>
      <c r="D23" s="328"/>
      <c r="E23" s="328"/>
      <c r="F23" s="329"/>
      <c r="H23" s="344"/>
      <c r="I23" s="344"/>
    </row>
    <row r="24" spans="1:9" x14ac:dyDescent="0.3">
      <c r="C24" s="327"/>
      <c r="D24" s="328"/>
      <c r="E24" s="328"/>
      <c r="F24" s="329"/>
      <c r="H24" s="344"/>
      <c r="I24" s="344"/>
    </row>
    <row r="25" spans="1:9" x14ac:dyDescent="0.3">
      <c r="C25" s="330"/>
      <c r="D25" s="331"/>
      <c r="E25" s="331"/>
      <c r="F25" s="332"/>
      <c r="H25" s="344"/>
      <c r="I25" s="344"/>
    </row>
  </sheetData>
  <sheetProtection algorithmName="SHA-512" hashValue="WdWqAYFfkoC08iKxLSGmcMYNMI0gyPUKLX6SsOpxqv1abAqdmw8vJ6CiHeanWfRJAXIFS4433QLSmagFzpTEUg==" saltValue="HsDOYwIIVaN517n595sqJw==" spinCount="100000" sheet="1" objects="1" scenarios="1" sort="0" autoFilter="0" pivotTables="0"/>
  <mergeCells count="7">
    <mergeCell ref="C22:F25"/>
    <mergeCell ref="D18:F20"/>
    <mergeCell ref="C3:C4"/>
    <mergeCell ref="D3:F3"/>
    <mergeCell ref="G3:I3"/>
    <mergeCell ref="H18:I25"/>
    <mergeCell ref="C18:C19"/>
  </mergeCells>
  <conditionalFormatting sqref="D6:D16 G6:G16">
    <cfRule type="cellIs" dxfId="17" priority="56" operator="equal">
      <formula>0</formula>
    </cfRule>
  </conditionalFormatting>
  <conditionalFormatting sqref="D18:G21">
    <cfRule type="notContainsBlanks" dxfId="16" priority="53">
      <formula>LEN(TRIM(D18))&gt;0</formula>
    </cfRule>
  </conditionalFormatting>
  <conditionalFormatting sqref="D5:I5">
    <cfRule type="cellIs" dxfId="15" priority="43" operator="equal">
      <formula>0</formula>
    </cfRule>
  </conditionalFormatting>
  <conditionalFormatting sqref="H6:I16">
    <cfRule type="cellIs" dxfId="14" priority="3" operator="greaterThan">
      <formula>E6</formula>
    </cfRule>
  </conditionalFormatting>
  <conditionalFormatting sqref="H18:I25">
    <cfRule type="notContainsBlanks" dxfId="13" priority="42">
      <formula>LEN(TRIM(H18))&gt;0</formula>
    </cfRule>
  </conditionalFormatting>
  <dataValidations count="1">
    <dataValidation type="whole" operator="greaterThanOrEqual" allowBlank="1" showInputMessage="1" showErrorMessage="1" sqref="D5:I16" xr:uid="{00000000-0002-0000-04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33203125" style="14" customWidth="1"/>
    <col min="2" max="2" width="4.109375" style="11" hidden="1" customWidth="1"/>
    <col min="3" max="3" width="83.33203125" style="14" customWidth="1"/>
    <col min="4" max="4" width="8.33203125" style="14" customWidth="1"/>
    <col min="5" max="5" width="4.33203125" style="14" customWidth="1"/>
    <col min="6" max="6" width="5" style="37" customWidth="1"/>
    <col min="7" max="7" width="13.33203125" style="14" customWidth="1"/>
    <col min="8" max="9" width="16.5546875" style="14" customWidth="1"/>
    <col min="10" max="16384" width="11.44140625" style="14"/>
  </cols>
  <sheetData>
    <row r="1" spans="2:9" ht="18" customHeight="1" x14ac:dyDescent="0.4">
      <c r="B1" s="11">
        <v>1</v>
      </c>
      <c r="C1" s="35" t="s">
        <v>233</v>
      </c>
      <c r="F1" s="182"/>
      <c r="G1" s="182"/>
      <c r="H1" s="182"/>
      <c r="I1" s="182"/>
    </row>
    <row r="2" spans="2:9" ht="18.600000000000001" x14ac:dyDescent="0.3">
      <c r="B2" s="11">
        <v>2</v>
      </c>
      <c r="C2" s="27" t="s">
        <v>305</v>
      </c>
      <c r="D2" s="183"/>
      <c r="E2" s="183"/>
      <c r="G2" s="183"/>
    </row>
    <row r="3" spans="2:9" ht="19.2" thickBot="1" x14ac:dyDescent="0.35">
      <c r="B3" s="11">
        <v>3</v>
      </c>
      <c r="C3" s="27" t="s">
        <v>1127</v>
      </c>
      <c r="D3" s="43"/>
      <c r="E3" s="43"/>
      <c r="F3" s="184"/>
      <c r="G3" s="43"/>
    </row>
    <row r="4" spans="2:9" ht="31.2" customHeight="1" thickTop="1" thickBot="1" x14ac:dyDescent="0.35">
      <c r="B4" s="11">
        <v>4</v>
      </c>
      <c r="C4" s="36" t="s">
        <v>231</v>
      </c>
      <c r="D4" s="185" t="s">
        <v>806</v>
      </c>
      <c r="E4" s="36"/>
      <c r="F4" s="186"/>
      <c r="G4" s="187" t="s">
        <v>232</v>
      </c>
    </row>
    <row r="5" spans="2:9" s="37" customFormat="1" ht="22.5" customHeight="1" thickTop="1" x14ac:dyDescent="0.3">
      <c r="B5" s="11">
        <v>5</v>
      </c>
      <c r="C5" s="346" t="s">
        <v>0</v>
      </c>
      <c r="D5" s="346"/>
      <c r="E5" s="346"/>
      <c r="F5" s="347"/>
      <c r="G5" s="188">
        <f>SUM(G6:G31)</f>
        <v>0</v>
      </c>
      <c r="H5" s="348" t="str">
        <f>IF($G$5='CUADRO 1'!D5,"","--&gt; ¡VERIFICAR!.  El total no coincide con el total del Cuadro 1.")</f>
        <v/>
      </c>
      <c r="I5" s="348"/>
    </row>
    <row r="6" spans="2:9" s="37" customFormat="1" ht="16.5" customHeight="1" x14ac:dyDescent="0.3">
      <c r="B6" s="11">
        <v>6</v>
      </c>
      <c r="C6" s="243"/>
      <c r="D6" s="189" t="str">
        <f t="shared" ref="D6:D31" si="0">IFERROR(VLOOKUP(C6,ubicac,2,0),"")</f>
        <v/>
      </c>
      <c r="E6" s="190"/>
      <c r="F6" s="191" t="str">
        <f t="shared" ref="F6:F11" si="1">IF(AND(OR(G6&gt;0),(C6="")),"*",IF(AND(C6&lt;&gt;"",(G6=0)),"***",""))</f>
        <v/>
      </c>
      <c r="G6" s="246"/>
      <c r="H6" s="348"/>
      <c r="I6" s="348"/>
    </row>
    <row r="7" spans="2:9" s="37" customFormat="1" ht="16.5" customHeight="1" x14ac:dyDescent="0.3">
      <c r="B7" s="11">
        <v>7</v>
      </c>
      <c r="C7" s="244"/>
      <c r="D7" s="192" t="str">
        <f t="shared" si="0"/>
        <v/>
      </c>
      <c r="E7" s="165" t="str">
        <f>IF(D7="","",IF(OR(D7=D6),"R",""))</f>
        <v/>
      </c>
      <c r="F7" s="193" t="str">
        <f t="shared" si="1"/>
        <v/>
      </c>
      <c r="G7" s="247"/>
      <c r="H7" s="348"/>
      <c r="I7" s="348"/>
    </row>
    <row r="8" spans="2:9" s="37" customFormat="1" ht="16.5" customHeight="1" x14ac:dyDescent="0.3">
      <c r="B8" s="11">
        <v>8</v>
      </c>
      <c r="C8" s="244"/>
      <c r="D8" s="192" t="str">
        <f t="shared" si="0"/>
        <v/>
      </c>
      <c r="E8" s="165" t="str">
        <f>IF(D8="","",IF(OR(D8=D7,D8=D6),"R",""))</f>
        <v/>
      </c>
      <c r="F8" s="193" t="str">
        <f t="shared" si="1"/>
        <v/>
      </c>
      <c r="G8" s="247"/>
    </row>
    <row r="9" spans="2:9" s="37" customFormat="1" ht="16.5" customHeight="1" x14ac:dyDescent="0.3">
      <c r="B9" s="11">
        <v>9</v>
      </c>
      <c r="C9" s="244"/>
      <c r="D9" s="192" t="str">
        <f t="shared" si="0"/>
        <v/>
      </c>
      <c r="E9" s="165" t="str">
        <f>IF(D9="","",IF(OR(D9=D8,D9=D7,D9=D6),"R",""))</f>
        <v/>
      </c>
      <c r="F9" s="193" t="str">
        <f t="shared" si="1"/>
        <v/>
      </c>
      <c r="G9" s="247"/>
      <c r="H9" s="338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338"/>
    </row>
    <row r="10" spans="2:9" s="37" customFormat="1" ht="16.5" customHeight="1" x14ac:dyDescent="0.3">
      <c r="B10" s="11">
        <v>10</v>
      </c>
      <c r="C10" s="244"/>
      <c r="D10" s="192" t="str">
        <f t="shared" si="0"/>
        <v/>
      </c>
      <c r="E10" s="165" t="str">
        <f>IF(D10="","",IF(OR(D10=D9,D10=D8,D10=D7,D10=D6),"R",""))</f>
        <v/>
      </c>
      <c r="F10" s="193" t="str">
        <f t="shared" si="1"/>
        <v/>
      </c>
      <c r="G10" s="247"/>
      <c r="H10" s="338"/>
      <c r="I10" s="338"/>
    </row>
    <row r="11" spans="2:9" s="37" customFormat="1" ht="16.5" customHeight="1" x14ac:dyDescent="0.3">
      <c r="B11" s="11">
        <v>11</v>
      </c>
      <c r="C11" s="244"/>
      <c r="D11" s="192" t="str">
        <f t="shared" si="0"/>
        <v/>
      </c>
      <c r="E11" s="165" t="str">
        <f>IF(D11="","",IF(OR(D11=D10,D11=D9,D11=D8,D11=D7,D11=D6),"R",""))</f>
        <v/>
      </c>
      <c r="F11" s="193" t="str">
        <f t="shared" si="1"/>
        <v/>
      </c>
      <c r="G11" s="247"/>
      <c r="H11" s="338"/>
      <c r="I11" s="338"/>
    </row>
    <row r="12" spans="2:9" s="37" customFormat="1" ht="16.5" customHeight="1" x14ac:dyDescent="0.3">
      <c r="B12" s="11">
        <v>12</v>
      </c>
      <c r="C12" s="244"/>
      <c r="D12" s="192" t="str">
        <f t="shared" si="0"/>
        <v/>
      </c>
      <c r="E12" s="165" t="str">
        <f>IF(D12="","",IF(OR(D12=D11,D12=D10,D12=D9,D12=D8,D12=D7,D12=D6),"R",""))</f>
        <v/>
      </c>
      <c r="F12" s="193" t="str">
        <f>IF(AND(OR(G12&gt;0),(C12="")),"*",IF(AND(C12&lt;&gt;"",(G12=0)),"***",""))</f>
        <v/>
      </c>
      <c r="G12" s="247"/>
      <c r="H12" s="284"/>
      <c r="I12" s="284"/>
    </row>
    <row r="13" spans="2:9" s="37" customFormat="1" ht="16.5" customHeight="1" x14ac:dyDescent="0.3">
      <c r="B13" s="11">
        <v>13</v>
      </c>
      <c r="C13" s="244"/>
      <c r="D13" s="192" t="str">
        <f t="shared" si="0"/>
        <v/>
      </c>
      <c r="E13" s="165" t="str">
        <f>IF(D13="","",IF(OR(D13=D12,D13=D11,D13=D10,D13=D9,D13=D8,D13=D7,D13=D6),"R",""))</f>
        <v/>
      </c>
      <c r="F13" s="193" t="str">
        <f t="shared" ref="F13:F31" si="2">IF(AND(OR(G13&gt;0),(C13="")),"*",IF(AND(C13&lt;&gt;"",(G13=0)),"***",""))</f>
        <v/>
      </c>
      <c r="G13" s="247"/>
      <c r="H13" s="338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338"/>
    </row>
    <row r="14" spans="2:9" s="37" customFormat="1" ht="16.5" customHeight="1" x14ac:dyDescent="0.3">
      <c r="B14" s="11">
        <v>14</v>
      </c>
      <c r="C14" s="244"/>
      <c r="D14" s="192" t="str">
        <f t="shared" si="0"/>
        <v/>
      </c>
      <c r="E14" s="165" t="str">
        <f>IF(D14="","",IF(OR(D14=D13,D14=D12,D14=D11,D14=D10,D14=D9,D14=D8,D14=D7,D14=D6),"R",""))</f>
        <v/>
      </c>
      <c r="F14" s="193" t="str">
        <f t="shared" si="2"/>
        <v/>
      </c>
      <c r="G14" s="247"/>
      <c r="H14" s="338"/>
      <c r="I14" s="338"/>
    </row>
    <row r="15" spans="2:9" s="37" customFormat="1" ht="16.5" customHeight="1" x14ac:dyDescent="0.3">
      <c r="B15" s="11">
        <v>15</v>
      </c>
      <c r="C15" s="244"/>
      <c r="D15" s="192" t="str">
        <f t="shared" si="0"/>
        <v/>
      </c>
      <c r="E15" s="165" t="str">
        <f>IF(D15="","",IF(OR(D15=D14,D15=D13,D15=D12,D15=D11,D15=D10,D15=D9,D15=D8,D15=D7,D15=D6),"R",""))</f>
        <v/>
      </c>
      <c r="F15" s="193" t="str">
        <f t="shared" si="2"/>
        <v/>
      </c>
      <c r="G15" s="247"/>
      <c r="H15" s="284"/>
      <c r="I15" s="284"/>
    </row>
    <row r="16" spans="2:9" s="37" customFormat="1" ht="16.5" customHeight="1" x14ac:dyDescent="0.3">
      <c r="B16" s="11">
        <v>16</v>
      </c>
      <c r="C16" s="244"/>
      <c r="D16" s="192" t="str">
        <f t="shared" si="0"/>
        <v/>
      </c>
      <c r="E16" s="165" t="str">
        <f>IF(D16="","",IF(OR(D16=D15,D16=D14,D16=D13,D16=D12,D16=D11,D16=D10,D16=D9,D16=D8,D16=D7,D16=D6),"R",""))</f>
        <v/>
      </c>
      <c r="F16" s="193" t="str">
        <f t="shared" si="2"/>
        <v/>
      </c>
      <c r="G16" s="247"/>
      <c r="H16" s="338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338"/>
    </row>
    <row r="17" spans="2:9" s="37" customFormat="1" ht="16.5" customHeight="1" x14ac:dyDescent="0.3">
      <c r="B17" s="11">
        <v>17</v>
      </c>
      <c r="C17" s="244"/>
      <c r="D17" s="192" t="str">
        <f t="shared" si="0"/>
        <v/>
      </c>
      <c r="E17" s="165" t="str">
        <f>IF(D17="","",IF(OR(D17=D16,D17=D15,D17=D14,D17=D13,D17=D12,D17=D11,D17=D10,D17=D9,D17=D8,D17=D7,D17=D6),"R",""))</f>
        <v/>
      </c>
      <c r="F17" s="193" t="str">
        <f t="shared" si="2"/>
        <v/>
      </c>
      <c r="G17" s="247"/>
      <c r="H17" s="338"/>
      <c r="I17" s="338"/>
    </row>
    <row r="18" spans="2:9" s="37" customFormat="1" ht="16.5" customHeight="1" x14ac:dyDescent="0.3">
      <c r="B18" s="11">
        <v>18</v>
      </c>
      <c r="C18" s="244"/>
      <c r="D18" s="192" t="str">
        <f t="shared" si="0"/>
        <v/>
      </c>
      <c r="E18" s="165" t="str">
        <f>IF(D18="","",IF(OR(D18=D17,D18=D16,D18=D15,D18=D14,D18=D13,D18=D12,D18=D11,D18=D10,D18=D9,D18=D8,D18=D7,D18=D6),"R",""))</f>
        <v/>
      </c>
      <c r="F18" s="193" t="str">
        <f t="shared" si="2"/>
        <v/>
      </c>
      <c r="G18" s="247"/>
    </row>
    <row r="19" spans="2:9" s="37" customFormat="1" ht="16.5" customHeight="1" x14ac:dyDescent="0.3">
      <c r="B19" s="11">
        <v>19</v>
      </c>
      <c r="C19" s="244"/>
      <c r="D19" s="192" t="str">
        <f t="shared" si="0"/>
        <v/>
      </c>
      <c r="E19" s="165" t="str">
        <f>IF(D19="","",IF(OR(D19=D18,D19=D17,D19=D16,D19=D15,D19=D14,D19=D13,D19=D12,D19=D11,D19=D10,D19=D9,D19=D8,D19=D7,D19=D6),"R",""))</f>
        <v/>
      </c>
      <c r="F19" s="193" t="str">
        <f t="shared" si="2"/>
        <v/>
      </c>
      <c r="G19" s="247"/>
      <c r="H19" s="194"/>
      <c r="I19" s="194"/>
    </row>
    <row r="20" spans="2:9" s="37" customFormat="1" ht="16.5" customHeight="1" x14ac:dyDescent="0.3">
      <c r="B20" s="11">
        <v>20</v>
      </c>
      <c r="C20" s="244"/>
      <c r="D20" s="192" t="str">
        <f t="shared" si="0"/>
        <v/>
      </c>
      <c r="E20" s="165" t="str">
        <f>IF(D20="","",IF(OR(D20=D19,D20=D18,D20=D17,D20=D16,D20=D15,D20=D14,D20=D13,D20=D12,D20=D11,D20=D10,D20=D9,D20=D8,D20=D7,D20=D6),"R",""))</f>
        <v/>
      </c>
      <c r="F20" s="193" t="str">
        <f t="shared" si="2"/>
        <v/>
      </c>
      <c r="G20" s="247"/>
    </row>
    <row r="21" spans="2:9" s="37" customFormat="1" ht="16.5" customHeight="1" x14ac:dyDescent="0.3">
      <c r="B21" s="11">
        <v>21</v>
      </c>
      <c r="C21" s="244"/>
      <c r="D21" s="192" t="str">
        <f t="shared" si="0"/>
        <v/>
      </c>
      <c r="E21" s="165" t="str">
        <f>IF(D21="","",IF(OR(D21=D20,D21=D19,D21=D18,D21=D17,D21=D16,D21=D15,D21=D14,D21=D13,D21=D12,D21=D11,D21=D10,D21=D9,D21=D8,D21=D7,D21=D6),"R",""))</f>
        <v/>
      </c>
      <c r="F21" s="193" t="str">
        <f t="shared" si="2"/>
        <v/>
      </c>
      <c r="G21" s="247"/>
    </row>
    <row r="22" spans="2:9" s="37" customFormat="1" ht="16.5" customHeight="1" x14ac:dyDescent="0.3">
      <c r="B22" s="11">
        <v>22</v>
      </c>
      <c r="C22" s="244"/>
      <c r="D22" s="192" t="str">
        <f t="shared" si="0"/>
        <v/>
      </c>
      <c r="E22" s="165" t="str">
        <f>IF(D22="","",IF(OR(D22=D21,D22=D20,D22=D19,D22=D18,D22=D17,D22=D16,D22=D15,D22=D14,D22=D13,D22=D12,D22=D11,D22=D10,D22=D9,D22=D8,D22=D7,D22=D6),"R",""))</f>
        <v/>
      </c>
      <c r="F22" s="193" t="str">
        <f t="shared" si="2"/>
        <v/>
      </c>
      <c r="G22" s="247"/>
    </row>
    <row r="23" spans="2:9" s="37" customFormat="1" ht="16.5" customHeight="1" x14ac:dyDescent="0.3">
      <c r="B23" s="11">
        <v>23</v>
      </c>
      <c r="C23" s="244"/>
      <c r="D23" s="192" t="str">
        <f t="shared" si="0"/>
        <v/>
      </c>
      <c r="E23" s="165" t="str">
        <f>IF(D23="","",IF(OR(D23=D22,D23=D21,D23=D20,D23=D19,D23=D18,D23=D17,D23=D16,D23=D15,D23=D14,D23=D13,D23=D12,D23=D11,D23=D10,D23=D9,D23=D8,D23=D7,D23=D6),"R",""))</f>
        <v/>
      </c>
      <c r="F23" s="193" t="str">
        <f t="shared" si="2"/>
        <v/>
      </c>
      <c r="G23" s="247"/>
    </row>
    <row r="24" spans="2:9" s="37" customFormat="1" ht="16.5" customHeight="1" x14ac:dyDescent="0.3">
      <c r="B24" s="11">
        <v>24</v>
      </c>
      <c r="C24" s="244"/>
      <c r="D24" s="192" t="str">
        <f t="shared" si="0"/>
        <v/>
      </c>
      <c r="E24" s="165" t="str">
        <f>IF(D24="","",IF(OR(D24=D23,D24=D22,D24=D21,D24=D20,D24=D19,D24=D18,D24=D17,D24=D16,D24=D15,D24=D14,D24=D13,D24=D12,D24=D11,D24=D10,D24=D9,D24=D8,D24=D7,D24=D6),"R",""))</f>
        <v/>
      </c>
      <c r="F24" s="193" t="str">
        <f t="shared" si="2"/>
        <v/>
      </c>
      <c r="G24" s="247"/>
    </row>
    <row r="25" spans="2:9" s="37" customFormat="1" ht="16.5" customHeight="1" x14ac:dyDescent="0.3">
      <c r="B25" s="11">
        <v>25</v>
      </c>
      <c r="C25" s="244"/>
      <c r="D25" s="192" t="str">
        <f t="shared" si="0"/>
        <v/>
      </c>
      <c r="E25" s="165" t="str">
        <f>IF(D25="","",IF(OR(D25=D24,D25=D23,D25=D22,D25=D21,D25=D20,D25=D19,D25=D18,D25=D17,D25=D16,D25=D15,D25=D14,D25=D13,D25=D12,D25=D11,D25=D10,D25=D9,D25=D8,D25=D7,D25=D6),"R",""))</f>
        <v/>
      </c>
      <c r="F25" s="193" t="str">
        <f t="shared" si="2"/>
        <v/>
      </c>
      <c r="G25" s="247"/>
    </row>
    <row r="26" spans="2:9" s="37" customFormat="1" ht="16.5" customHeight="1" x14ac:dyDescent="0.3">
      <c r="B26" s="11">
        <v>26</v>
      </c>
      <c r="C26" s="244"/>
      <c r="D26" s="192" t="str">
        <f t="shared" si="0"/>
        <v/>
      </c>
      <c r="E26" s="165" t="str">
        <f>IF(D26="","",IF(OR(D26=D25,D26=D24,D26=D23,D26=D22,D26=D21,D26=D20,D26=D19,D26=D18,D26=D17,D26=D16,D26=D15,D26=D14,D26=D13,D26=D12,D26=D11,D26=D10,D26=D9,D26=D8,D26=D7,D26=D6),"R",""))</f>
        <v/>
      </c>
      <c r="F26" s="193" t="str">
        <f t="shared" si="2"/>
        <v/>
      </c>
      <c r="G26" s="247"/>
    </row>
    <row r="27" spans="2:9" s="37" customFormat="1" ht="16.5" customHeight="1" x14ac:dyDescent="0.3">
      <c r="B27" s="11">
        <v>27</v>
      </c>
      <c r="C27" s="244"/>
      <c r="D27" s="192" t="str">
        <f t="shared" si="0"/>
        <v/>
      </c>
      <c r="E27" s="165" t="str">
        <f>IF(D27="","",IF(OR(D27=D26,D27=D25,D27=D24,D27=D23,D27=D22,D27=D21,D27=D20,D27=D19,D27=D18,D27=D17,D27=D16,D27=D15,D27=D14,D27=D13,D27=D12,D27=D11,D27=D10,D27=D9,D27=D8,D27=D7,D27=D6),"R",""))</f>
        <v/>
      </c>
      <c r="F27" s="193" t="str">
        <f t="shared" si="2"/>
        <v/>
      </c>
      <c r="G27" s="247"/>
    </row>
    <row r="28" spans="2:9" ht="16.5" customHeight="1" x14ac:dyDescent="0.3">
      <c r="B28" s="11">
        <v>28</v>
      </c>
      <c r="C28" s="244"/>
      <c r="D28" s="192" t="str">
        <f t="shared" si="0"/>
        <v/>
      </c>
      <c r="E28" s="165" t="str">
        <f>IF(D28="","",IF(OR(D28=D27,D28=D26,D28=D25,D28=D24,D28=D23,D28=D22,D28=D21,D28=D20,D28=D19,D28=D18,D28=D17,D28=D16,D28=D15,D28=D14,D28=D13,D28=D12,D28=D11,D28=D10,D28=D9,D28=D8,D28=D7,D28=D6),"R",""))</f>
        <v/>
      </c>
      <c r="F28" s="193" t="str">
        <f t="shared" si="2"/>
        <v/>
      </c>
      <c r="G28" s="248"/>
      <c r="H28" s="195"/>
    </row>
    <row r="29" spans="2:9" ht="16.5" customHeight="1" x14ac:dyDescent="0.3">
      <c r="B29" s="11">
        <v>29</v>
      </c>
      <c r="C29" s="244"/>
      <c r="D29" s="192" t="str">
        <f t="shared" si="0"/>
        <v/>
      </c>
      <c r="E29" s="165" t="str">
        <f>IF(D29="","",IF(OR(D29=D28,D29=D27,D29=D26,D29=D25,D29=D24,D29=D23,D29=D22,D29=D21,D29=D20,D29=D19,D29=D18,D29=D17,D29=D16,D29=D15,D29=D14,D29=D13,D29=D12,D29=D11,D29=D10,D29=D9,D29=D8,D29=D7,D29=D6),"R",""))</f>
        <v/>
      </c>
      <c r="F29" s="193" t="str">
        <f t="shared" si="2"/>
        <v/>
      </c>
      <c r="G29" s="248"/>
    </row>
    <row r="30" spans="2:9" ht="16.5" customHeight="1" x14ac:dyDescent="0.3">
      <c r="B30" s="11">
        <v>30</v>
      </c>
      <c r="C30" s="244"/>
      <c r="D30" s="192" t="str">
        <f t="shared" si="0"/>
        <v/>
      </c>
      <c r="E30" s="165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193" t="str">
        <f t="shared" si="2"/>
        <v/>
      </c>
      <c r="G30" s="248"/>
    </row>
    <row r="31" spans="2:9" ht="16.5" customHeight="1" thickBot="1" x14ac:dyDescent="0.35">
      <c r="B31" s="11">
        <v>31</v>
      </c>
      <c r="C31" s="245"/>
      <c r="D31" s="196" t="str">
        <f t="shared" si="0"/>
        <v/>
      </c>
      <c r="E31" s="197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198" t="str">
        <f t="shared" si="2"/>
        <v/>
      </c>
      <c r="G31" s="249"/>
    </row>
    <row r="32" spans="2:9" ht="16.5" customHeight="1" thickTop="1" x14ac:dyDescent="0.3">
      <c r="B32" s="11">
        <v>32</v>
      </c>
      <c r="C32" s="18" t="s">
        <v>272</v>
      </c>
      <c r="D32" s="199"/>
      <c r="E32" s="199"/>
      <c r="F32" s="200"/>
      <c r="G32" s="200"/>
    </row>
    <row r="33" spans="2:7" ht="16.5" customHeight="1" x14ac:dyDescent="0.3">
      <c r="B33" s="11">
        <v>33</v>
      </c>
      <c r="C33" s="38"/>
      <c r="D33" s="199"/>
      <c r="E33" s="199"/>
      <c r="F33" s="200"/>
      <c r="G33" s="200"/>
    </row>
    <row r="34" spans="2:7" ht="16.2" x14ac:dyDescent="0.3">
      <c r="B34" s="11">
        <v>34</v>
      </c>
      <c r="C34" s="33" t="s">
        <v>143</v>
      </c>
    </row>
    <row r="35" spans="2:7" ht="15" customHeight="1" x14ac:dyDescent="0.3">
      <c r="B35" s="11">
        <v>35</v>
      </c>
      <c r="C35" s="324"/>
      <c r="D35" s="325"/>
      <c r="E35" s="325"/>
      <c r="F35" s="325"/>
      <c r="G35" s="326"/>
    </row>
    <row r="36" spans="2:7" ht="15" customHeight="1" x14ac:dyDescent="0.3">
      <c r="C36" s="327"/>
      <c r="D36" s="328"/>
      <c r="E36" s="328"/>
      <c r="F36" s="328"/>
      <c r="G36" s="329"/>
    </row>
    <row r="37" spans="2:7" ht="15" customHeight="1" x14ac:dyDescent="0.3">
      <c r="C37" s="327"/>
      <c r="D37" s="328"/>
      <c r="E37" s="328"/>
      <c r="F37" s="328"/>
      <c r="G37" s="329"/>
    </row>
    <row r="38" spans="2:7" ht="18" customHeight="1" x14ac:dyDescent="0.3">
      <c r="C38" s="330"/>
      <c r="D38" s="331"/>
      <c r="E38" s="331"/>
      <c r="F38" s="331"/>
      <c r="G38" s="332"/>
    </row>
  </sheetData>
  <sheetProtection algorithmName="SHA-512" hashValue="jFTou7Qlq7Xnxy1gptz20fAaiqFi43X62BiPQ7AyIzNSnJzz8eSZpefdOihIbMgbltzwao8sLRpfIih1LsjWaw==" saltValue="lwUht80MO7ymaGceJRz7Og==" spinCount="100000" sheet="1" objects="1" scenarios="1" insertRows="0" deleteRows="0" sort="0" autoFilter="0" pivotTables="0"/>
  <mergeCells count="6">
    <mergeCell ref="C35:G38"/>
    <mergeCell ref="C5:F5"/>
    <mergeCell ref="H9:I11"/>
    <mergeCell ref="H5:I7"/>
    <mergeCell ref="H13:I14"/>
    <mergeCell ref="H16:I17"/>
  </mergeCells>
  <conditionalFormatting sqref="F6:F31">
    <cfRule type="cellIs" dxfId="12" priority="4" operator="equal">
      <formula>"Error!"</formula>
    </cfRule>
  </conditionalFormatting>
  <conditionalFormatting sqref="G5">
    <cfRule type="cellIs" dxfId="11" priority="5" operator="equal">
      <formula>0</formula>
    </cfRule>
  </conditionalFormatting>
  <conditionalFormatting sqref="H5:I7 H9:I11 H13:I14">
    <cfRule type="notContainsBlanks" dxfId="10" priority="2">
      <formula>LEN(TRIM(H5))&gt;0</formula>
    </cfRule>
  </conditionalFormatting>
  <conditionalFormatting sqref="H16:I17">
    <cfRule type="notContainsBlanks" dxfId="9" priority="1">
      <formula>LEN(TRIM(H16))&gt;0</formula>
    </cfRule>
  </conditionalFormatting>
  <dataValidations count="2">
    <dataValidation type="list" allowBlank="1" showInputMessage="1" showErrorMessage="1" sqref="C6:C31" xr:uid="{00000000-0002-0000-0500-000000000000}">
      <formula1>ubic</formula1>
    </dataValidation>
    <dataValidation type="whole" operator="greaterThanOrEqual" allowBlank="1" showInputMessage="1" showErrorMessage="1" sqref="G5:G31" xr:uid="{00000000-0002-0000-0500-000001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84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4.33203125" style="14" customWidth="1"/>
    <col min="2" max="2" width="4.33203125" style="34" hidden="1" customWidth="1"/>
    <col min="3" max="3" width="42.5546875" style="14" customWidth="1"/>
    <col min="4" max="4" width="5.33203125" style="11" customWidth="1"/>
    <col min="5" max="13" width="10.5546875" style="14" customWidth="1"/>
    <col min="14" max="14" width="23.44140625" style="14" customWidth="1"/>
    <col min="15" max="16384" width="11.44140625" style="14"/>
  </cols>
  <sheetData>
    <row r="1" spans="2:14" ht="18" customHeight="1" x14ac:dyDescent="0.4">
      <c r="B1" s="11">
        <v>1</v>
      </c>
      <c r="C1" s="12" t="s">
        <v>235</v>
      </c>
      <c r="D1" s="146"/>
      <c r="E1" s="147"/>
      <c r="F1" s="147"/>
      <c r="G1" s="147"/>
      <c r="H1" s="147"/>
      <c r="I1" s="130"/>
      <c r="J1" s="130"/>
      <c r="K1" s="130"/>
    </row>
    <row r="2" spans="2:14" ht="18.600000000000001" x14ac:dyDescent="0.3">
      <c r="B2" s="11">
        <v>2</v>
      </c>
      <c r="C2" s="27" t="s">
        <v>311</v>
      </c>
      <c r="D2" s="146"/>
      <c r="E2" s="148"/>
      <c r="F2" s="148"/>
      <c r="G2" s="148"/>
      <c r="H2" s="148"/>
      <c r="I2" s="148"/>
      <c r="J2" s="148"/>
      <c r="K2" s="148"/>
      <c r="L2" s="148"/>
      <c r="M2" s="148"/>
    </row>
    <row r="3" spans="2:14" ht="19.2" thickBot="1" x14ac:dyDescent="0.35">
      <c r="B3" s="11">
        <v>3</v>
      </c>
      <c r="C3" s="27" t="s">
        <v>313</v>
      </c>
      <c r="D3" s="145"/>
      <c r="E3" s="149"/>
      <c r="F3" s="149"/>
      <c r="G3" s="149"/>
      <c r="H3" s="149"/>
      <c r="I3" s="149"/>
      <c r="J3" s="149"/>
      <c r="K3" s="149"/>
      <c r="L3" s="149"/>
      <c r="M3" s="149"/>
    </row>
    <row r="4" spans="2:14" ht="33.75" customHeight="1" thickTop="1" x14ac:dyDescent="0.3">
      <c r="B4" s="11">
        <v>4</v>
      </c>
      <c r="C4" s="334" t="s">
        <v>312</v>
      </c>
      <c r="D4" s="150"/>
      <c r="E4" s="350" t="s">
        <v>752</v>
      </c>
      <c r="F4" s="351"/>
      <c r="G4" s="351"/>
      <c r="H4" s="352" t="s">
        <v>286</v>
      </c>
      <c r="I4" s="351"/>
      <c r="J4" s="353"/>
      <c r="K4" s="352" t="s">
        <v>287</v>
      </c>
      <c r="L4" s="351"/>
      <c r="M4" s="351"/>
    </row>
    <row r="5" spans="2:14" ht="23.25" customHeight="1" thickBot="1" x14ac:dyDescent="0.35">
      <c r="B5" s="11">
        <v>5</v>
      </c>
      <c r="C5" s="335"/>
      <c r="D5" s="151"/>
      <c r="E5" s="152" t="s">
        <v>0</v>
      </c>
      <c r="F5" s="153" t="s">
        <v>80</v>
      </c>
      <c r="G5" s="154" t="s">
        <v>81</v>
      </c>
      <c r="H5" s="155" t="s">
        <v>0</v>
      </c>
      <c r="I5" s="153" t="s">
        <v>80</v>
      </c>
      <c r="J5" s="156" t="s">
        <v>81</v>
      </c>
      <c r="K5" s="154" t="s">
        <v>0</v>
      </c>
      <c r="L5" s="153" t="s">
        <v>80</v>
      </c>
      <c r="M5" s="154" t="s">
        <v>81</v>
      </c>
    </row>
    <row r="6" spans="2:14" ht="18" customHeight="1" thickTop="1" thickBot="1" x14ac:dyDescent="0.35">
      <c r="B6" s="11">
        <v>6</v>
      </c>
      <c r="C6" s="288" t="s">
        <v>0</v>
      </c>
      <c r="D6" s="157" t="str">
        <f>IF(OR(F6&gt;'CUADRO 1'!E5,G6&gt;'CUADRO 1'!F5),"/*/","")</f>
        <v/>
      </c>
      <c r="E6" s="158">
        <f>+F6+G6</f>
        <v>0</v>
      </c>
      <c r="F6" s="159">
        <f>SUM(F7:F35)</f>
        <v>0</v>
      </c>
      <c r="G6" s="160">
        <f>SUM(G7:G35)</f>
        <v>0</v>
      </c>
      <c r="H6" s="161">
        <f>+I6+J6</f>
        <v>0</v>
      </c>
      <c r="I6" s="159">
        <f>SUM(I7:I35)</f>
        <v>0</v>
      </c>
      <c r="J6" s="162">
        <f>SUM(J7:J35)</f>
        <v>0</v>
      </c>
      <c r="K6" s="160">
        <f>+L6+M6</f>
        <v>0</v>
      </c>
      <c r="L6" s="159">
        <f>SUM(L7:L35)</f>
        <v>0</v>
      </c>
      <c r="M6" s="160">
        <f>SUM(M7:M35)</f>
        <v>0</v>
      </c>
      <c r="N6" s="338" t="str">
        <f>IF(D6="/*/","/*/ = El dato indicado en Extranjeros (hombres o mujeres) es mayor al total del Cuadro 1.","")</f>
        <v/>
      </c>
    </row>
    <row r="7" spans="2:14" ht="18" customHeight="1" x14ac:dyDescent="0.3">
      <c r="B7" s="11">
        <v>7</v>
      </c>
      <c r="C7" s="308" t="s">
        <v>129</v>
      </c>
      <c r="D7" s="163" t="str">
        <f>IF(OR(I7&gt;F7,L7&gt;F7,J7&gt;G7,M7&gt;G7),"**","")</f>
        <v/>
      </c>
      <c r="E7" s="138">
        <f>+F7+G7</f>
        <v>0</v>
      </c>
      <c r="F7" s="233"/>
      <c r="G7" s="250"/>
      <c r="H7" s="164">
        <f>+I7+J7</f>
        <v>0</v>
      </c>
      <c r="I7" s="233"/>
      <c r="J7" s="234"/>
      <c r="K7" s="121">
        <f>+L7+M7</f>
        <v>0</v>
      </c>
      <c r="L7" s="233"/>
      <c r="M7" s="250"/>
      <c r="N7" s="338"/>
    </row>
    <row r="8" spans="2:14" ht="18" customHeight="1" x14ac:dyDescent="0.3">
      <c r="B8" s="11">
        <v>8</v>
      </c>
      <c r="C8" s="309" t="s">
        <v>115</v>
      </c>
      <c r="D8" s="165" t="str">
        <f t="shared" ref="D8:D35" si="0">IF(OR(I8&gt;F8,L8&gt;F8,J8&gt;G8,M8&gt;G8),"**","")</f>
        <v/>
      </c>
      <c r="E8" s="139">
        <f>+F8+G8</f>
        <v>0</v>
      </c>
      <c r="F8" s="235"/>
      <c r="G8" s="251"/>
      <c r="H8" s="166">
        <f>+I8+J8</f>
        <v>0</v>
      </c>
      <c r="I8" s="235"/>
      <c r="J8" s="236"/>
      <c r="K8" s="167">
        <f>+L8+M8</f>
        <v>0</v>
      </c>
      <c r="L8" s="235"/>
      <c r="M8" s="251"/>
      <c r="N8" s="338"/>
    </row>
    <row r="9" spans="2:14" ht="18" customHeight="1" x14ac:dyDescent="0.3">
      <c r="B9" s="11">
        <v>9</v>
      </c>
      <c r="C9" s="309" t="s">
        <v>127</v>
      </c>
      <c r="D9" s="165" t="str">
        <f t="shared" si="0"/>
        <v/>
      </c>
      <c r="E9" s="139">
        <f t="shared" ref="E9:E35" si="1">+F9+G9</f>
        <v>0</v>
      </c>
      <c r="F9" s="235"/>
      <c r="G9" s="251"/>
      <c r="H9" s="166">
        <f t="shared" ref="H9:H35" si="2">+I9+J9</f>
        <v>0</v>
      </c>
      <c r="I9" s="235"/>
      <c r="J9" s="236"/>
      <c r="K9" s="167">
        <f t="shared" ref="K9:K35" si="3">+L9+M9</f>
        <v>0</v>
      </c>
      <c r="L9" s="235"/>
      <c r="M9" s="251"/>
      <c r="N9" s="338"/>
    </row>
    <row r="10" spans="2:14" ht="18" customHeight="1" x14ac:dyDescent="0.3">
      <c r="B10" s="11">
        <v>10</v>
      </c>
      <c r="C10" s="309" t="s">
        <v>132</v>
      </c>
      <c r="D10" s="165" t="str">
        <f t="shared" si="0"/>
        <v/>
      </c>
      <c r="E10" s="139">
        <f t="shared" si="1"/>
        <v>0</v>
      </c>
      <c r="F10" s="235"/>
      <c r="G10" s="251"/>
      <c r="H10" s="166">
        <f t="shared" si="2"/>
        <v>0</v>
      </c>
      <c r="I10" s="235"/>
      <c r="J10" s="236"/>
      <c r="K10" s="167">
        <f t="shared" si="3"/>
        <v>0</v>
      </c>
      <c r="L10" s="235"/>
      <c r="M10" s="251"/>
      <c r="N10" s="338"/>
    </row>
    <row r="11" spans="2:14" ht="18" customHeight="1" x14ac:dyDescent="0.3">
      <c r="B11" s="11">
        <v>11</v>
      </c>
      <c r="C11" s="309" t="s">
        <v>112</v>
      </c>
      <c r="D11" s="165" t="str">
        <f t="shared" si="0"/>
        <v/>
      </c>
      <c r="E11" s="139">
        <f t="shared" si="1"/>
        <v>0</v>
      </c>
      <c r="F11" s="235"/>
      <c r="G11" s="251"/>
      <c r="H11" s="166">
        <f t="shared" si="2"/>
        <v>0</v>
      </c>
      <c r="I11" s="235"/>
      <c r="J11" s="236"/>
      <c r="K11" s="167">
        <f t="shared" si="3"/>
        <v>0</v>
      </c>
      <c r="L11" s="235"/>
      <c r="M11" s="251"/>
      <c r="N11" s="338"/>
    </row>
    <row r="12" spans="2:14" ht="18" customHeight="1" x14ac:dyDescent="0.3">
      <c r="B12" s="11">
        <v>12</v>
      </c>
      <c r="C12" s="309" t="s">
        <v>128</v>
      </c>
      <c r="D12" s="165" t="str">
        <f t="shared" si="0"/>
        <v/>
      </c>
      <c r="E12" s="139">
        <f t="shared" si="1"/>
        <v>0</v>
      </c>
      <c r="F12" s="235"/>
      <c r="G12" s="251"/>
      <c r="H12" s="166">
        <f t="shared" si="2"/>
        <v>0</v>
      </c>
      <c r="I12" s="235"/>
      <c r="J12" s="236"/>
      <c r="K12" s="167">
        <f t="shared" si="3"/>
        <v>0</v>
      </c>
      <c r="L12" s="235"/>
      <c r="M12" s="251"/>
      <c r="N12" s="284"/>
    </row>
    <row r="13" spans="2:14" ht="18" customHeight="1" x14ac:dyDescent="0.3">
      <c r="B13" s="11">
        <v>13</v>
      </c>
      <c r="C13" s="309" t="s">
        <v>124</v>
      </c>
      <c r="D13" s="165" t="str">
        <f t="shared" si="0"/>
        <v/>
      </c>
      <c r="E13" s="139">
        <f t="shared" si="1"/>
        <v>0</v>
      </c>
      <c r="F13" s="235"/>
      <c r="G13" s="251"/>
      <c r="H13" s="166">
        <f t="shared" si="2"/>
        <v>0</v>
      </c>
      <c r="I13" s="235"/>
      <c r="J13" s="236"/>
      <c r="K13" s="167">
        <f t="shared" si="3"/>
        <v>0</v>
      </c>
      <c r="L13" s="235"/>
      <c r="M13" s="251"/>
      <c r="N13" s="338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4" spans="2:14" ht="18" customHeight="1" x14ac:dyDescent="0.3">
      <c r="B14" s="11">
        <v>14</v>
      </c>
      <c r="C14" s="309" t="s">
        <v>121</v>
      </c>
      <c r="D14" s="165" t="str">
        <f t="shared" si="0"/>
        <v/>
      </c>
      <c r="E14" s="139">
        <f t="shared" si="1"/>
        <v>0</v>
      </c>
      <c r="F14" s="235"/>
      <c r="G14" s="251"/>
      <c r="H14" s="166">
        <f t="shared" si="2"/>
        <v>0</v>
      </c>
      <c r="I14" s="235"/>
      <c r="J14" s="236"/>
      <c r="K14" s="167">
        <f t="shared" si="3"/>
        <v>0</v>
      </c>
      <c r="L14" s="235"/>
      <c r="M14" s="251"/>
      <c r="N14" s="338"/>
    </row>
    <row r="15" spans="2:14" ht="18" customHeight="1" x14ac:dyDescent="0.3">
      <c r="B15" s="11">
        <v>15</v>
      </c>
      <c r="C15" s="309" t="s">
        <v>125</v>
      </c>
      <c r="D15" s="165" t="str">
        <f t="shared" si="0"/>
        <v/>
      </c>
      <c r="E15" s="139">
        <f t="shared" si="1"/>
        <v>0</v>
      </c>
      <c r="F15" s="235"/>
      <c r="G15" s="251"/>
      <c r="H15" s="166">
        <f t="shared" si="2"/>
        <v>0</v>
      </c>
      <c r="I15" s="235"/>
      <c r="J15" s="236"/>
      <c r="K15" s="167">
        <f t="shared" si="3"/>
        <v>0</v>
      </c>
      <c r="L15" s="235"/>
      <c r="M15" s="251"/>
      <c r="N15" s="338"/>
    </row>
    <row r="16" spans="2:14" ht="18" customHeight="1" x14ac:dyDescent="0.3">
      <c r="B16" s="11">
        <v>16</v>
      </c>
      <c r="C16" s="309" t="s">
        <v>118</v>
      </c>
      <c r="D16" s="165" t="str">
        <f t="shared" si="0"/>
        <v/>
      </c>
      <c r="E16" s="139">
        <f t="shared" si="1"/>
        <v>0</v>
      </c>
      <c r="F16" s="235"/>
      <c r="G16" s="251"/>
      <c r="H16" s="166">
        <f t="shared" si="2"/>
        <v>0</v>
      </c>
      <c r="I16" s="235"/>
      <c r="J16" s="236"/>
      <c r="K16" s="167">
        <f t="shared" si="3"/>
        <v>0</v>
      </c>
      <c r="L16" s="235"/>
      <c r="M16" s="251"/>
      <c r="N16" s="338"/>
    </row>
    <row r="17" spans="2:14" ht="18" customHeight="1" x14ac:dyDescent="0.3">
      <c r="B17" s="11">
        <v>17</v>
      </c>
      <c r="C17" s="309" t="s">
        <v>113</v>
      </c>
      <c r="D17" s="165" t="str">
        <f t="shared" si="0"/>
        <v/>
      </c>
      <c r="E17" s="139">
        <f t="shared" si="1"/>
        <v>0</v>
      </c>
      <c r="F17" s="235"/>
      <c r="G17" s="251"/>
      <c r="H17" s="166">
        <f t="shared" si="2"/>
        <v>0</v>
      </c>
      <c r="I17" s="235"/>
      <c r="J17" s="236"/>
      <c r="K17" s="167">
        <f t="shared" si="3"/>
        <v>0</v>
      </c>
      <c r="L17" s="235"/>
      <c r="M17" s="251"/>
      <c r="N17" s="338"/>
    </row>
    <row r="18" spans="2:14" ht="18" customHeight="1" x14ac:dyDescent="0.3">
      <c r="B18" s="11">
        <v>18</v>
      </c>
      <c r="C18" s="309" t="s">
        <v>116</v>
      </c>
      <c r="D18" s="165" t="str">
        <f t="shared" si="0"/>
        <v/>
      </c>
      <c r="E18" s="139">
        <f t="shared" si="1"/>
        <v>0</v>
      </c>
      <c r="F18" s="235"/>
      <c r="G18" s="251"/>
      <c r="H18" s="166">
        <f t="shared" si="2"/>
        <v>0</v>
      </c>
      <c r="I18" s="235"/>
      <c r="J18" s="236"/>
      <c r="K18" s="167">
        <f t="shared" si="3"/>
        <v>0</v>
      </c>
      <c r="L18" s="235"/>
      <c r="M18" s="251"/>
      <c r="N18" s="338"/>
    </row>
    <row r="19" spans="2:14" ht="18" customHeight="1" x14ac:dyDescent="0.3">
      <c r="B19" s="11">
        <v>19</v>
      </c>
      <c r="C19" s="309" t="s">
        <v>134</v>
      </c>
      <c r="D19" s="165" t="str">
        <f t="shared" si="0"/>
        <v/>
      </c>
      <c r="E19" s="139">
        <f t="shared" si="1"/>
        <v>0</v>
      </c>
      <c r="F19" s="235"/>
      <c r="G19" s="251"/>
      <c r="H19" s="166">
        <f t="shared" si="2"/>
        <v>0</v>
      </c>
      <c r="I19" s="235"/>
      <c r="J19" s="236"/>
      <c r="K19" s="167">
        <f t="shared" si="3"/>
        <v>0</v>
      </c>
      <c r="L19" s="235"/>
      <c r="M19" s="251"/>
      <c r="N19" s="338"/>
    </row>
    <row r="20" spans="2:14" ht="18" customHeight="1" x14ac:dyDescent="0.3">
      <c r="B20" s="11">
        <v>20</v>
      </c>
      <c r="C20" s="309" t="s">
        <v>123</v>
      </c>
      <c r="D20" s="165" t="str">
        <f t="shared" si="0"/>
        <v/>
      </c>
      <c r="E20" s="139">
        <f t="shared" si="1"/>
        <v>0</v>
      </c>
      <c r="F20" s="235"/>
      <c r="G20" s="251"/>
      <c r="H20" s="166">
        <f t="shared" si="2"/>
        <v>0</v>
      </c>
      <c r="I20" s="235"/>
      <c r="J20" s="236"/>
      <c r="K20" s="167">
        <f t="shared" si="3"/>
        <v>0</v>
      </c>
      <c r="L20" s="235"/>
      <c r="M20" s="251"/>
    </row>
    <row r="21" spans="2:14" ht="18" customHeight="1" x14ac:dyDescent="0.3">
      <c r="B21" s="11">
        <v>21</v>
      </c>
      <c r="C21" s="309" t="s">
        <v>117</v>
      </c>
      <c r="D21" s="165" t="str">
        <f t="shared" si="0"/>
        <v/>
      </c>
      <c r="E21" s="139">
        <f t="shared" si="1"/>
        <v>0</v>
      </c>
      <c r="F21" s="235"/>
      <c r="G21" s="251"/>
      <c r="H21" s="166">
        <f t="shared" si="2"/>
        <v>0</v>
      </c>
      <c r="I21" s="235"/>
      <c r="J21" s="236"/>
      <c r="K21" s="167">
        <f t="shared" si="3"/>
        <v>0</v>
      </c>
      <c r="L21" s="235"/>
      <c r="M21" s="251"/>
    </row>
    <row r="22" spans="2:14" ht="18" customHeight="1" x14ac:dyDescent="0.3">
      <c r="B22" s="11">
        <v>22</v>
      </c>
      <c r="C22" s="309" t="s">
        <v>114</v>
      </c>
      <c r="D22" s="165" t="str">
        <f t="shared" si="0"/>
        <v/>
      </c>
      <c r="E22" s="139">
        <f t="shared" si="1"/>
        <v>0</v>
      </c>
      <c r="F22" s="235"/>
      <c r="G22" s="251"/>
      <c r="H22" s="166">
        <f t="shared" si="2"/>
        <v>0</v>
      </c>
      <c r="I22" s="235"/>
      <c r="J22" s="236"/>
      <c r="K22" s="167"/>
      <c r="L22" s="235"/>
      <c r="M22" s="251"/>
    </row>
    <row r="23" spans="2:14" ht="18" customHeight="1" x14ac:dyDescent="0.3">
      <c r="B23" s="11">
        <v>23</v>
      </c>
      <c r="C23" s="309" t="s">
        <v>119</v>
      </c>
      <c r="D23" s="165" t="str">
        <f t="shared" si="0"/>
        <v/>
      </c>
      <c r="E23" s="139">
        <f t="shared" si="1"/>
        <v>0</v>
      </c>
      <c r="F23" s="235"/>
      <c r="G23" s="251"/>
      <c r="H23" s="166">
        <f t="shared" si="2"/>
        <v>0</v>
      </c>
      <c r="I23" s="235"/>
      <c r="J23" s="236"/>
      <c r="K23" s="167">
        <f t="shared" si="3"/>
        <v>0</v>
      </c>
      <c r="L23" s="235"/>
      <c r="M23" s="251"/>
    </row>
    <row r="24" spans="2:14" ht="18" customHeight="1" x14ac:dyDescent="0.3">
      <c r="B24" s="11">
        <v>24</v>
      </c>
      <c r="C24" s="309" t="s">
        <v>120</v>
      </c>
      <c r="D24" s="165" t="str">
        <f t="shared" si="0"/>
        <v/>
      </c>
      <c r="E24" s="139">
        <f t="shared" si="1"/>
        <v>0</v>
      </c>
      <c r="F24" s="235"/>
      <c r="G24" s="251"/>
      <c r="H24" s="166">
        <f t="shared" si="2"/>
        <v>0</v>
      </c>
      <c r="I24" s="235"/>
      <c r="J24" s="236"/>
      <c r="K24" s="167">
        <f t="shared" si="3"/>
        <v>0</v>
      </c>
      <c r="L24" s="235"/>
      <c r="M24" s="251"/>
    </row>
    <row r="25" spans="2:14" ht="18" customHeight="1" x14ac:dyDescent="0.3">
      <c r="B25" s="11">
        <v>25</v>
      </c>
      <c r="C25" s="309" t="s">
        <v>130</v>
      </c>
      <c r="D25" s="165" t="str">
        <f t="shared" si="0"/>
        <v/>
      </c>
      <c r="E25" s="139">
        <f t="shared" si="1"/>
        <v>0</v>
      </c>
      <c r="F25" s="235"/>
      <c r="G25" s="251"/>
      <c r="H25" s="166">
        <f t="shared" si="2"/>
        <v>0</v>
      </c>
      <c r="I25" s="235"/>
      <c r="J25" s="236"/>
      <c r="K25" s="167">
        <f t="shared" si="3"/>
        <v>0</v>
      </c>
      <c r="L25" s="235"/>
      <c r="M25" s="251"/>
    </row>
    <row r="26" spans="2:14" ht="18" customHeight="1" x14ac:dyDescent="0.3">
      <c r="B26" s="11">
        <v>26</v>
      </c>
      <c r="C26" s="309" t="s">
        <v>126</v>
      </c>
      <c r="D26" s="165" t="str">
        <f t="shared" si="0"/>
        <v/>
      </c>
      <c r="E26" s="139">
        <f t="shared" si="1"/>
        <v>0</v>
      </c>
      <c r="F26" s="235"/>
      <c r="G26" s="251"/>
      <c r="H26" s="166">
        <f t="shared" si="2"/>
        <v>0</v>
      </c>
      <c r="I26" s="235"/>
      <c r="J26" s="236"/>
      <c r="K26" s="167">
        <f t="shared" si="3"/>
        <v>0</v>
      </c>
      <c r="L26" s="235"/>
      <c r="M26" s="251"/>
    </row>
    <row r="27" spans="2:14" ht="18" customHeight="1" x14ac:dyDescent="0.3">
      <c r="B27" s="11">
        <v>27</v>
      </c>
      <c r="C27" s="309" t="s">
        <v>122</v>
      </c>
      <c r="D27" s="165" t="str">
        <f t="shared" si="0"/>
        <v/>
      </c>
      <c r="E27" s="139">
        <f t="shared" si="1"/>
        <v>0</v>
      </c>
      <c r="F27" s="235"/>
      <c r="G27" s="251"/>
      <c r="H27" s="166">
        <f t="shared" si="2"/>
        <v>0</v>
      </c>
      <c r="I27" s="235"/>
      <c r="J27" s="236"/>
      <c r="K27" s="167">
        <f t="shared" si="3"/>
        <v>0</v>
      </c>
      <c r="L27" s="235"/>
      <c r="M27" s="251"/>
    </row>
    <row r="28" spans="2:14" ht="18" customHeight="1" x14ac:dyDescent="0.3">
      <c r="B28" s="11">
        <v>28</v>
      </c>
      <c r="C28" s="309" t="s">
        <v>131</v>
      </c>
      <c r="D28" s="165" t="str">
        <f t="shared" si="0"/>
        <v/>
      </c>
      <c r="E28" s="139">
        <f t="shared" si="1"/>
        <v>0</v>
      </c>
      <c r="F28" s="235"/>
      <c r="G28" s="251"/>
      <c r="H28" s="166">
        <f t="shared" si="2"/>
        <v>0</v>
      </c>
      <c r="I28" s="235"/>
      <c r="J28" s="236"/>
      <c r="K28" s="167">
        <f t="shared" si="3"/>
        <v>0</v>
      </c>
      <c r="L28" s="235"/>
      <c r="M28" s="251"/>
    </row>
    <row r="29" spans="2:14" ht="18" customHeight="1" x14ac:dyDescent="0.3">
      <c r="B29" s="11">
        <v>29</v>
      </c>
      <c r="C29" s="309" t="s">
        <v>133</v>
      </c>
      <c r="D29" s="165" t="str">
        <f t="shared" si="0"/>
        <v/>
      </c>
      <c r="E29" s="139">
        <f t="shared" si="1"/>
        <v>0</v>
      </c>
      <c r="F29" s="235"/>
      <c r="G29" s="251"/>
      <c r="H29" s="166">
        <f t="shared" si="2"/>
        <v>0</v>
      </c>
      <c r="I29" s="235"/>
      <c r="J29" s="236"/>
      <c r="K29" s="167">
        <f t="shared" si="3"/>
        <v>0</v>
      </c>
      <c r="L29" s="235"/>
      <c r="M29" s="251"/>
    </row>
    <row r="30" spans="2:14" ht="18" customHeight="1" x14ac:dyDescent="0.3">
      <c r="B30" s="11">
        <v>30</v>
      </c>
      <c r="C30" s="310" t="s">
        <v>135</v>
      </c>
      <c r="D30" s="168" t="str">
        <f t="shared" si="0"/>
        <v/>
      </c>
      <c r="E30" s="169">
        <f t="shared" si="1"/>
        <v>0</v>
      </c>
      <c r="F30" s="252"/>
      <c r="G30" s="253"/>
      <c r="H30" s="170">
        <f t="shared" si="2"/>
        <v>0</v>
      </c>
      <c r="I30" s="252"/>
      <c r="J30" s="258"/>
      <c r="K30" s="171">
        <f t="shared" si="3"/>
        <v>0</v>
      </c>
      <c r="L30" s="252"/>
      <c r="M30" s="253"/>
    </row>
    <row r="31" spans="2:14" ht="18" customHeight="1" x14ac:dyDescent="0.3">
      <c r="B31" s="11">
        <v>31</v>
      </c>
      <c r="C31" s="310" t="s">
        <v>111</v>
      </c>
      <c r="D31" s="168" t="str">
        <f t="shared" si="0"/>
        <v/>
      </c>
      <c r="E31" s="169">
        <f t="shared" si="1"/>
        <v>0</v>
      </c>
      <c r="F31" s="252"/>
      <c r="G31" s="253"/>
      <c r="H31" s="170">
        <f t="shared" si="2"/>
        <v>0</v>
      </c>
      <c r="I31" s="252"/>
      <c r="J31" s="258"/>
      <c r="K31" s="171">
        <f t="shared" si="3"/>
        <v>0</v>
      </c>
      <c r="L31" s="252"/>
      <c r="M31" s="253"/>
    </row>
    <row r="32" spans="2:14" ht="18" customHeight="1" x14ac:dyDescent="0.3">
      <c r="B32" s="11">
        <v>32</v>
      </c>
      <c r="C32" s="311" t="s">
        <v>110</v>
      </c>
      <c r="D32" s="172" t="str">
        <f t="shared" si="0"/>
        <v/>
      </c>
      <c r="E32" s="173">
        <f t="shared" si="1"/>
        <v>0</v>
      </c>
      <c r="F32" s="254"/>
      <c r="G32" s="255"/>
      <c r="H32" s="174">
        <f t="shared" si="2"/>
        <v>0</v>
      </c>
      <c r="I32" s="254"/>
      <c r="J32" s="259"/>
      <c r="K32" s="175">
        <f t="shared" si="3"/>
        <v>0</v>
      </c>
      <c r="L32" s="254"/>
      <c r="M32" s="255"/>
    </row>
    <row r="33" spans="2:13" ht="18" customHeight="1" x14ac:dyDescent="0.3">
      <c r="B33" s="11">
        <v>33</v>
      </c>
      <c r="C33" s="311" t="s">
        <v>109</v>
      </c>
      <c r="D33" s="172" t="str">
        <f t="shared" si="0"/>
        <v/>
      </c>
      <c r="E33" s="173">
        <f t="shared" si="1"/>
        <v>0</v>
      </c>
      <c r="F33" s="254"/>
      <c r="G33" s="255"/>
      <c r="H33" s="174">
        <f t="shared" si="2"/>
        <v>0</v>
      </c>
      <c r="I33" s="254"/>
      <c r="J33" s="259"/>
      <c r="K33" s="175">
        <f t="shared" si="3"/>
        <v>0</v>
      </c>
      <c r="L33" s="254"/>
      <c r="M33" s="255"/>
    </row>
    <row r="34" spans="2:13" ht="18" customHeight="1" x14ac:dyDescent="0.3">
      <c r="B34" s="11">
        <v>34</v>
      </c>
      <c r="C34" s="311" t="s">
        <v>108</v>
      </c>
      <c r="D34" s="172" t="str">
        <f t="shared" si="0"/>
        <v/>
      </c>
      <c r="E34" s="173">
        <f t="shared" si="1"/>
        <v>0</v>
      </c>
      <c r="F34" s="254"/>
      <c r="G34" s="255"/>
      <c r="H34" s="174">
        <f t="shared" si="2"/>
        <v>0</v>
      </c>
      <c r="I34" s="254"/>
      <c r="J34" s="259"/>
      <c r="K34" s="175">
        <f t="shared" si="3"/>
        <v>0</v>
      </c>
      <c r="L34" s="254"/>
      <c r="M34" s="255"/>
    </row>
    <row r="35" spans="2:13" ht="18" customHeight="1" thickBot="1" x14ac:dyDescent="0.35">
      <c r="B35" s="11">
        <v>35</v>
      </c>
      <c r="C35" s="312" t="s">
        <v>107</v>
      </c>
      <c r="D35" s="176" t="str">
        <f t="shared" si="0"/>
        <v/>
      </c>
      <c r="E35" s="177">
        <f t="shared" si="1"/>
        <v>0</v>
      </c>
      <c r="F35" s="256"/>
      <c r="G35" s="257"/>
      <c r="H35" s="178">
        <f t="shared" si="2"/>
        <v>0</v>
      </c>
      <c r="I35" s="256"/>
      <c r="J35" s="260"/>
      <c r="K35" s="179">
        <f t="shared" si="3"/>
        <v>0</v>
      </c>
      <c r="L35" s="256"/>
      <c r="M35" s="257"/>
    </row>
    <row r="36" spans="2:13" ht="17.25" customHeight="1" thickTop="1" x14ac:dyDescent="0.3">
      <c r="B36" s="11">
        <v>36</v>
      </c>
      <c r="C36" s="180"/>
      <c r="D36" s="181"/>
      <c r="E36" s="121"/>
      <c r="F36" s="98"/>
      <c r="G36" s="98"/>
      <c r="H36" s="121"/>
      <c r="I36" s="98"/>
      <c r="J36" s="98"/>
      <c r="K36" s="121"/>
      <c r="L36" s="98"/>
      <c r="M36" s="98"/>
    </row>
    <row r="37" spans="2:13" ht="17.399999999999999" x14ac:dyDescent="0.3">
      <c r="B37" s="11">
        <v>37</v>
      </c>
      <c r="C37" s="33" t="s">
        <v>143</v>
      </c>
      <c r="E37" s="349"/>
      <c r="F37" s="349"/>
      <c r="G37" s="349"/>
      <c r="H37" s="349"/>
      <c r="I37" s="349"/>
      <c r="J37" s="349"/>
      <c r="K37" s="349"/>
      <c r="L37" s="349"/>
      <c r="M37" s="349"/>
    </row>
    <row r="38" spans="2:13" x14ac:dyDescent="0.3">
      <c r="B38" s="11">
        <v>38</v>
      </c>
      <c r="C38" s="324"/>
      <c r="D38" s="354"/>
      <c r="E38" s="354"/>
      <c r="F38" s="354"/>
      <c r="G38" s="354"/>
      <c r="H38" s="354"/>
      <c r="I38" s="354"/>
      <c r="J38" s="354"/>
      <c r="K38" s="354"/>
      <c r="L38" s="354"/>
      <c r="M38" s="355"/>
    </row>
    <row r="39" spans="2:13" x14ac:dyDescent="0.3">
      <c r="C39" s="356"/>
      <c r="D39" s="357"/>
      <c r="E39" s="357"/>
      <c r="F39" s="357"/>
      <c r="G39" s="357"/>
      <c r="H39" s="357"/>
      <c r="I39" s="357"/>
      <c r="J39" s="357"/>
      <c r="K39" s="357"/>
      <c r="L39" s="357"/>
      <c r="M39" s="358"/>
    </row>
    <row r="40" spans="2:13" x14ac:dyDescent="0.3">
      <c r="C40" s="356"/>
      <c r="D40" s="357"/>
      <c r="E40" s="357"/>
      <c r="F40" s="357"/>
      <c r="G40" s="357"/>
      <c r="H40" s="357"/>
      <c r="I40" s="357"/>
      <c r="J40" s="357"/>
      <c r="K40" s="357"/>
      <c r="L40" s="357"/>
      <c r="M40" s="358"/>
    </row>
    <row r="41" spans="2:13" x14ac:dyDescent="0.3">
      <c r="C41" s="359"/>
      <c r="D41" s="360"/>
      <c r="E41" s="360"/>
      <c r="F41" s="360"/>
      <c r="G41" s="360"/>
      <c r="H41" s="360"/>
      <c r="I41" s="360"/>
      <c r="J41" s="360"/>
      <c r="K41" s="360"/>
      <c r="L41" s="360"/>
      <c r="M41" s="361"/>
    </row>
  </sheetData>
  <sheetProtection algorithmName="SHA-512" hashValue="YpOQz4BV72yOgxRjDHS+p5igjcen3llcEFXgnlL1c1iwQWVVdYczlzPEZAW77UToymBoiGUY3+jk9P0jdlslAQ==" saltValue="WilfZiRQMGVp720nGEPl6A==" spinCount="100000" sheet="1" objects="1" scenarios="1" sort="0" autoFilter="0" pivotTables="0"/>
  <mergeCells count="10">
    <mergeCell ref="E4:G4"/>
    <mergeCell ref="H4:J4"/>
    <mergeCell ref="K4:M4"/>
    <mergeCell ref="C4:C5"/>
    <mergeCell ref="C38:M41"/>
    <mergeCell ref="N6:N11"/>
    <mergeCell ref="E37:G37"/>
    <mergeCell ref="H37:J37"/>
    <mergeCell ref="K37:M37"/>
    <mergeCell ref="N13:N19"/>
  </mergeCells>
  <conditionalFormatting sqref="E7:E36">
    <cfRule type="cellIs" dxfId="8" priority="4" operator="equal">
      <formula>0</formula>
    </cfRule>
  </conditionalFormatting>
  <conditionalFormatting sqref="E6:M6 K7:K36">
    <cfRule type="cellIs" dxfId="7" priority="2" operator="equal">
      <formula>0</formula>
    </cfRule>
  </conditionalFormatting>
  <conditionalFormatting sqref="H7:H36">
    <cfRule type="cellIs" dxfId="6" priority="3" operator="equal">
      <formula>0</formula>
    </cfRule>
  </conditionalFormatting>
  <conditionalFormatting sqref="N6:N11 N13:N19">
    <cfRule type="notContainsBlanks" dxfId="5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6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theme="7" tint="0.79998168889431442"/>
    <pageSetUpPr fitToPage="1"/>
  </sheetPr>
  <dimension ref="B1:J18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8" style="14" customWidth="1"/>
    <col min="2" max="2" width="4" style="11" hidden="1" customWidth="1"/>
    <col min="3" max="3" width="59.21875" style="14" customWidth="1"/>
    <col min="4" max="4" width="6.44140625" style="14" customWidth="1"/>
    <col min="5" max="7" width="12.5546875" style="14" customWidth="1"/>
    <col min="8" max="8" width="7.44140625" style="14" customWidth="1"/>
    <col min="9" max="10" width="9.33203125" style="14" customWidth="1"/>
    <col min="11" max="16384" width="11.44140625" style="14"/>
  </cols>
  <sheetData>
    <row r="1" spans="2:10" ht="18.600000000000001" x14ac:dyDescent="0.3">
      <c r="B1" s="11">
        <v>1</v>
      </c>
      <c r="C1" s="27" t="s">
        <v>237</v>
      </c>
      <c r="D1" s="27"/>
      <c r="E1" s="130"/>
      <c r="F1" s="130"/>
      <c r="G1" s="130"/>
    </row>
    <row r="2" spans="2:10" ht="18.600000000000001" x14ac:dyDescent="0.3">
      <c r="B2" s="11">
        <v>2</v>
      </c>
      <c r="C2" s="362" t="s">
        <v>242</v>
      </c>
      <c r="D2" s="362"/>
      <c r="E2" s="362"/>
      <c r="F2" s="362"/>
      <c r="G2" s="362"/>
    </row>
    <row r="3" spans="2:10" s="287" customFormat="1" ht="16.8" thickBot="1" x14ac:dyDescent="0.35">
      <c r="B3" s="285">
        <f t="shared" ref="B3" si="0">+B2+1</f>
        <v>3</v>
      </c>
      <c r="C3" s="298" t="s">
        <v>1128</v>
      </c>
      <c r="D3" s="286"/>
      <c r="E3" s="286"/>
      <c r="F3" s="286"/>
      <c r="G3" s="286"/>
      <c r="H3" s="289"/>
    </row>
    <row r="4" spans="2:10" ht="26.25" customHeight="1" thickTop="1" thickBot="1" x14ac:dyDescent="0.35">
      <c r="B4" s="11">
        <v>3</v>
      </c>
      <c r="C4" s="28" t="s">
        <v>82</v>
      </c>
      <c r="D4" s="131"/>
      <c r="E4" s="132" t="s">
        <v>0</v>
      </c>
      <c r="F4" s="74" t="s">
        <v>80</v>
      </c>
      <c r="G4" s="107" t="s">
        <v>81</v>
      </c>
    </row>
    <row r="5" spans="2:10" ht="34.5" customHeight="1" thickTop="1" thickBot="1" x14ac:dyDescent="0.35">
      <c r="B5" s="11">
        <v>4</v>
      </c>
      <c r="C5" s="29" t="s">
        <v>236</v>
      </c>
      <c r="D5" s="133"/>
      <c r="E5" s="134">
        <f t="shared" ref="E5:E10" si="1">+F5+G5</f>
        <v>0</v>
      </c>
      <c r="F5" s="135">
        <f>SUM(F6:F10)</f>
        <v>0</v>
      </c>
      <c r="G5" s="136">
        <f>SUM(G6:G10)</f>
        <v>0</v>
      </c>
    </row>
    <row r="6" spans="2:10" ht="34.5" customHeight="1" x14ac:dyDescent="0.3">
      <c r="B6" s="285">
        <f t="shared" ref="B6:B12" si="2">+B5+1</f>
        <v>5</v>
      </c>
      <c r="C6" s="30" t="s">
        <v>1112</v>
      </c>
      <c r="D6" s="137" t="str">
        <f>IF(AND(E6=0,'CUADRO 6'!E6&gt;0),"**","")</f>
        <v/>
      </c>
      <c r="E6" s="138">
        <f t="shared" si="1"/>
        <v>0</v>
      </c>
      <c r="F6" s="233"/>
      <c r="G6" s="250"/>
    </row>
    <row r="7" spans="2:10" ht="34.5" customHeight="1" x14ac:dyDescent="0.3">
      <c r="B7" s="11">
        <v>5</v>
      </c>
      <c r="C7" s="31" t="s">
        <v>1113</v>
      </c>
      <c r="D7" s="137" t="str">
        <f>IF(AND(E7=0,'CUADRO 6'!E12&gt;0),"**","")</f>
        <v/>
      </c>
      <c r="E7" s="139">
        <f t="shared" si="1"/>
        <v>0</v>
      </c>
      <c r="F7" s="235"/>
      <c r="G7" s="251"/>
    </row>
    <row r="8" spans="2:10" ht="34.5" customHeight="1" x14ac:dyDescent="0.3">
      <c r="B8" s="11">
        <v>6</v>
      </c>
      <c r="C8" s="31" t="s">
        <v>224</v>
      </c>
      <c r="D8" s="137" t="str">
        <f>IF(AND(E8=0,'CUADRO 6'!E17&gt;0),"**","")</f>
        <v/>
      </c>
      <c r="E8" s="139">
        <f t="shared" si="1"/>
        <v>0</v>
      </c>
      <c r="F8" s="235"/>
      <c r="G8" s="251"/>
    </row>
    <row r="9" spans="2:10" ht="34.5" customHeight="1" x14ac:dyDescent="0.3">
      <c r="B9" s="285">
        <f t="shared" si="2"/>
        <v>7</v>
      </c>
      <c r="C9" s="31" t="s">
        <v>1114</v>
      </c>
      <c r="D9" s="137" t="str">
        <f>IF(AND(E9=0,'CUADRO 6'!E26&gt;0),"**","")</f>
        <v/>
      </c>
      <c r="E9" s="139">
        <f t="shared" si="1"/>
        <v>0</v>
      </c>
      <c r="F9" s="235"/>
      <c r="G9" s="251"/>
      <c r="H9" s="364" t="str">
        <f>IF(E9=0,"Tienen Docentes de Educación Especial?","")</f>
        <v>Tienen Docentes de Educación Especial?</v>
      </c>
      <c r="I9" s="364"/>
      <c r="J9" s="364"/>
    </row>
    <row r="10" spans="2:10" ht="34.5" customHeight="1" thickBot="1" x14ac:dyDescent="0.35">
      <c r="B10" s="11">
        <v>7</v>
      </c>
      <c r="C10" s="30" t="s">
        <v>1115</v>
      </c>
      <c r="D10" s="140" t="str">
        <f>IF(AND(E10=0,'CUADRO 6'!E37&gt;0),"**","")</f>
        <v/>
      </c>
      <c r="E10" s="138">
        <f t="shared" si="1"/>
        <v>0</v>
      </c>
      <c r="F10" s="233"/>
      <c r="G10" s="250"/>
      <c r="H10" s="364"/>
      <c r="I10" s="364"/>
      <c r="J10" s="364"/>
    </row>
    <row r="11" spans="2:10" ht="18" customHeight="1" thickTop="1" x14ac:dyDescent="0.35">
      <c r="B11" s="11">
        <v>8</v>
      </c>
      <c r="C11" s="32" t="str">
        <f>IF(OR(D6="**",D7="**",D8="**",D9="**",D10="**"),"** = En el Cuadro 6 se indicaron datos, debe completar este Cuadro.","")</f>
        <v/>
      </c>
      <c r="D11" s="141"/>
      <c r="E11" s="142"/>
      <c r="F11" s="143"/>
      <c r="G11" s="143"/>
    </row>
    <row r="12" spans="2:10" ht="9.6" customHeight="1" x14ac:dyDescent="0.3">
      <c r="B12" s="285">
        <f t="shared" si="2"/>
        <v>9</v>
      </c>
      <c r="C12" s="30"/>
      <c r="D12" s="30"/>
      <c r="E12" s="121"/>
      <c r="F12" s="144"/>
      <c r="G12" s="144"/>
    </row>
    <row r="13" spans="2:10" ht="21" customHeight="1" x14ac:dyDescent="0.35">
      <c r="B13" s="11">
        <v>9</v>
      </c>
      <c r="C13" s="20" t="s">
        <v>143</v>
      </c>
      <c r="D13" s="20"/>
      <c r="F13" s="363"/>
      <c r="G13" s="363"/>
    </row>
    <row r="14" spans="2:10" x14ac:dyDescent="0.3">
      <c r="B14" s="11">
        <v>10</v>
      </c>
      <c r="C14" s="324"/>
      <c r="D14" s="325"/>
      <c r="E14" s="325"/>
      <c r="F14" s="325"/>
      <c r="G14" s="326"/>
    </row>
    <row r="15" spans="2:10" x14ac:dyDescent="0.3">
      <c r="C15" s="327"/>
      <c r="D15" s="328"/>
      <c r="E15" s="328"/>
      <c r="F15" s="328"/>
      <c r="G15" s="329"/>
    </row>
    <row r="16" spans="2:10" ht="18" customHeight="1" x14ac:dyDescent="0.3">
      <c r="C16" s="327"/>
      <c r="D16" s="328"/>
      <c r="E16" s="328"/>
      <c r="F16" s="328"/>
      <c r="G16" s="329"/>
    </row>
    <row r="17" spans="3:7" ht="18" customHeight="1" x14ac:dyDescent="0.3">
      <c r="C17" s="327"/>
      <c r="D17" s="328"/>
      <c r="E17" s="328"/>
      <c r="F17" s="328"/>
      <c r="G17" s="329"/>
    </row>
    <row r="18" spans="3:7" ht="18" customHeight="1" x14ac:dyDescent="0.3">
      <c r="C18" s="330"/>
      <c r="D18" s="331"/>
      <c r="E18" s="331"/>
      <c r="F18" s="331"/>
      <c r="G18" s="332"/>
    </row>
  </sheetData>
  <sheetProtection algorithmName="SHA-512" hashValue="FlWIQ8jtH+kGNjBHiQXYTnWkszE+6LHCnDEQfeguKcirNZd+vQXOPjk+0vsI7wtefSzQIN8haQvD9KnmkxLddw==" saltValue="GJmmxtc81kn4+AGcLqibzQ==" spinCount="100000" sheet="1" objects="1" scenarios="1" sort="0" autoFilter="0" pivotTables="0"/>
  <mergeCells count="4">
    <mergeCell ref="C2:G2"/>
    <mergeCell ref="F13:G13"/>
    <mergeCell ref="C14:G18"/>
    <mergeCell ref="H9:J10"/>
  </mergeCells>
  <conditionalFormatting sqref="E5:E12">
    <cfRule type="cellIs" dxfId="4" priority="5" operator="equal">
      <formula>0</formula>
    </cfRule>
  </conditionalFormatting>
  <conditionalFormatting sqref="E5:G5">
    <cfRule type="cellIs" dxfId="3" priority="4" operator="equal">
      <formula>0</formula>
    </cfRule>
  </conditionalFormatting>
  <dataValidations count="1">
    <dataValidation type="whole" operator="greaterThanOrEqual" allowBlank="1" showInputMessage="1" showErrorMessage="1" sqref="E5:G10" xr:uid="{00000000-0002-0000-07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>
    <tabColor theme="7" tint="0.79998168889431442"/>
    <pageSetUpPr fitToPage="1"/>
  </sheetPr>
  <dimension ref="B1:J5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9.109375" style="10" customWidth="1"/>
    <col min="2" max="2" width="5.33203125" style="11" hidden="1" customWidth="1"/>
    <col min="3" max="3" width="52.44140625" style="10" customWidth="1"/>
    <col min="4" max="4" width="6.88671875" style="10" customWidth="1"/>
    <col min="5" max="7" width="15.33203125" style="10" customWidth="1"/>
    <col min="8" max="8" width="3.33203125" style="10" customWidth="1"/>
    <col min="9" max="10" width="16.6640625" style="10" customWidth="1"/>
    <col min="11" max="16384" width="11.44140625" style="10"/>
  </cols>
  <sheetData>
    <row r="1" spans="2:10" ht="18.600000000000001" x14ac:dyDescent="0.4">
      <c r="B1" s="11">
        <v>1</v>
      </c>
      <c r="C1" s="12" t="s">
        <v>230</v>
      </c>
      <c r="D1" s="12"/>
      <c r="E1" s="105"/>
      <c r="F1" s="105"/>
      <c r="G1" s="105"/>
    </row>
    <row r="2" spans="2:10" ht="18.600000000000001" x14ac:dyDescent="0.3">
      <c r="B2" s="11">
        <v>2</v>
      </c>
      <c r="C2" s="294" t="s">
        <v>241</v>
      </c>
      <c r="D2" s="294"/>
      <c r="E2" s="105"/>
      <c r="F2" s="105"/>
      <c r="G2" s="105"/>
    </row>
    <row r="3" spans="2:10" ht="19.2" thickBot="1" x14ac:dyDescent="0.35">
      <c r="B3" s="285">
        <f t="shared" ref="B3" si="0">+B2+1</f>
        <v>3</v>
      </c>
      <c r="C3" s="298" t="s">
        <v>1129</v>
      </c>
      <c r="D3" s="294"/>
      <c r="E3" s="295"/>
      <c r="F3" s="105"/>
      <c r="G3" s="105"/>
      <c r="H3" s="105"/>
    </row>
    <row r="4" spans="2:10" ht="31.2" customHeight="1" thickTop="1" thickBot="1" x14ac:dyDescent="0.35">
      <c r="B4" s="11">
        <v>3</v>
      </c>
      <c r="C4" s="21" t="s">
        <v>82</v>
      </c>
      <c r="D4" s="106"/>
      <c r="E4" s="107" t="s">
        <v>0</v>
      </c>
      <c r="F4" s="74" t="s">
        <v>80</v>
      </c>
      <c r="G4" s="107" t="s">
        <v>81</v>
      </c>
    </row>
    <row r="5" spans="2:10" ht="19.5" customHeight="1" thickTop="1" thickBot="1" x14ac:dyDescent="0.4">
      <c r="B5" s="11">
        <v>4</v>
      </c>
      <c r="C5" s="22" t="s">
        <v>94</v>
      </c>
      <c r="D5" s="108" t="str">
        <f>IF(AND(E5&gt;0,'CUADRO 5'!E5=0),"|**|","")</f>
        <v/>
      </c>
      <c r="E5" s="109">
        <f t="shared" ref="E5:E23" si="1">+F5+G5</f>
        <v>0</v>
      </c>
      <c r="F5" s="79">
        <f>+F6+F12+F17+F26+F37</f>
        <v>0</v>
      </c>
      <c r="G5" s="109">
        <f>+G6+G12+G17+G26+G37</f>
        <v>0</v>
      </c>
      <c r="I5" s="292" t="str">
        <f>IF(D5="|**|","|**| = El Cuadro 5 no tiene información.","")</f>
        <v/>
      </c>
      <c r="J5" s="293"/>
    </row>
    <row r="6" spans="2:10" ht="19.5" customHeight="1" x14ac:dyDescent="0.3">
      <c r="B6" s="11">
        <v>5</v>
      </c>
      <c r="C6" s="23" t="s">
        <v>243</v>
      </c>
      <c r="D6" s="110" t="str">
        <f>IF(OR('CUADRO 5'!E6&gt;E6,'CUADRO 5'!F6&gt;F6,'CUADRO 5'!G6&gt;G6),"*","")</f>
        <v/>
      </c>
      <c r="E6" s="111">
        <f t="shared" si="1"/>
        <v>0</v>
      </c>
      <c r="F6" s="112">
        <f>SUM(F7:F11)</f>
        <v>0</v>
      </c>
      <c r="G6" s="111">
        <f>SUM(G7:G11)</f>
        <v>0</v>
      </c>
    </row>
    <row r="7" spans="2:10" ht="19.5" customHeight="1" x14ac:dyDescent="0.3">
      <c r="B7" s="11">
        <v>6</v>
      </c>
      <c r="C7" s="304" t="s">
        <v>83</v>
      </c>
      <c r="D7" s="113"/>
      <c r="E7" s="114">
        <f t="shared" si="1"/>
        <v>0</v>
      </c>
      <c r="F7" s="261"/>
      <c r="G7" s="262"/>
    </row>
    <row r="8" spans="2:10" ht="19.5" customHeight="1" x14ac:dyDescent="0.3">
      <c r="B8" s="11">
        <v>7</v>
      </c>
      <c r="C8" s="304" t="s">
        <v>238</v>
      </c>
      <c r="D8" s="115"/>
      <c r="E8" s="114">
        <f t="shared" si="1"/>
        <v>0</v>
      </c>
      <c r="F8" s="261"/>
      <c r="G8" s="262"/>
      <c r="I8" s="338" t="str">
        <f>IF(OR(D6="*",D12="*",D17="*",D26="*",D37="*"),"*  Los datos del Cuadro 5 son mayores a los reportados en este Cuadro. Recuerde, los datos de este Cuadro pueden ser mayores, en caso de que una persona desempeñe más de un cargo, sino, deben ser iguales a los datos indicados en el Cuadro 5.","")</f>
        <v/>
      </c>
      <c r="J8" s="338"/>
    </row>
    <row r="9" spans="2:10" ht="19.5" customHeight="1" x14ac:dyDescent="0.3">
      <c r="B9" s="11">
        <v>8</v>
      </c>
      <c r="C9" s="304" t="s">
        <v>84</v>
      </c>
      <c r="D9" s="115"/>
      <c r="E9" s="114">
        <f t="shared" si="1"/>
        <v>0</v>
      </c>
      <c r="F9" s="261"/>
      <c r="G9" s="262"/>
      <c r="I9" s="338"/>
      <c r="J9" s="338"/>
    </row>
    <row r="10" spans="2:10" ht="19.5" customHeight="1" x14ac:dyDescent="0.3">
      <c r="B10" s="11">
        <v>9</v>
      </c>
      <c r="C10" s="307" t="s">
        <v>212</v>
      </c>
      <c r="D10" s="115"/>
      <c r="E10" s="116">
        <f t="shared" si="1"/>
        <v>0</v>
      </c>
      <c r="F10" s="263"/>
      <c r="G10" s="264"/>
      <c r="I10" s="338"/>
      <c r="J10" s="338"/>
    </row>
    <row r="11" spans="2:10" ht="19.5" customHeight="1" x14ac:dyDescent="0.3">
      <c r="B11" s="11">
        <v>10</v>
      </c>
      <c r="C11" s="307" t="s">
        <v>268</v>
      </c>
      <c r="D11" s="117"/>
      <c r="E11" s="116">
        <f t="shared" si="1"/>
        <v>0</v>
      </c>
      <c r="F11" s="265"/>
      <c r="G11" s="266"/>
      <c r="I11" s="338"/>
      <c r="J11" s="338"/>
    </row>
    <row r="12" spans="2:10" ht="19.5" customHeight="1" x14ac:dyDescent="0.3">
      <c r="B12" s="11">
        <v>11</v>
      </c>
      <c r="C12" s="24" t="s">
        <v>213</v>
      </c>
      <c r="D12" s="118" t="str">
        <f>IF(OR('CUADRO 5'!E7&gt;E12,'CUADRO 5'!F7&gt;F12,'CUADRO 5'!G7&gt;G12),"*","")</f>
        <v/>
      </c>
      <c r="E12" s="119">
        <f t="shared" si="1"/>
        <v>0</v>
      </c>
      <c r="F12" s="120">
        <f>SUM(F13:F16)</f>
        <v>0</v>
      </c>
      <c r="G12" s="121">
        <f>SUM(G13:G16)</f>
        <v>0</v>
      </c>
      <c r="I12" s="338"/>
      <c r="J12" s="338"/>
    </row>
    <row r="13" spans="2:10" ht="19.5" customHeight="1" x14ac:dyDescent="0.3">
      <c r="B13" s="11">
        <v>12</v>
      </c>
      <c r="C13" s="304" t="s">
        <v>144</v>
      </c>
      <c r="D13" s="115"/>
      <c r="E13" s="114">
        <f t="shared" si="1"/>
        <v>0</v>
      </c>
      <c r="F13" s="261"/>
      <c r="G13" s="262"/>
      <c r="I13" s="338"/>
      <c r="J13" s="338"/>
    </row>
    <row r="14" spans="2:10" ht="19.5" customHeight="1" x14ac:dyDescent="0.3">
      <c r="B14" s="11">
        <v>13</v>
      </c>
      <c r="C14" s="304" t="s">
        <v>145</v>
      </c>
      <c r="D14" s="115"/>
      <c r="E14" s="114">
        <f t="shared" si="1"/>
        <v>0</v>
      </c>
      <c r="F14" s="261"/>
      <c r="G14" s="262"/>
      <c r="I14" s="338"/>
      <c r="J14" s="338"/>
    </row>
    <row r="15" spans="2:10" ht="19.5" customHeight="1" x14ac:dyDescent="0.3">
      <c r="B15" s="11">
        <v>14</v>
      </c>
      <c r="C15" s="307" t="s">
        <v>214</v>
      </c>
      <c r="D15" s="122"/>
      <c r="E15" s="116">
        <f t="shared" si="1"/>
        <v>0</v>
      </c>
      <c r="F15" s="263"/>
      <c r="G15" s="264"/>
      <c r="I15" s="338"/>
      <c r="J15" s="338"/>
    </row>
    <row r="16" spans="2:10" ht="19.5" customHeight="1" x14ac:dyDescent="0.3">
      <c r="B16" s="11">
        <v>15</v>
      </c>
      <c r="C16" s="305" t="s">
        <v>269</v>
      </c>
      <c r="D16" s="123"/>
      <c r="E16" s="116">
        <f t="shared" si="1"/>
        <v>0</v>
      </c>
      <c r="F16" s="265"/>
      <c r="G16" s="266"/>
    </row>
    <row r="17" spans="2:7" ht="19.5" customHeight="1" x14ac:dyDescent="0.3">
      <c r="B17" s="11">
        <v>16</v>
      </c>
      <c r="C17" s="17" t="s">
        <v>86</v>
      </c>
      <c r="D17" s="118" t="str">
        <f>IF(OR('CUADRO 5'!E8&gt;E17,'CUADRO 5'!F8&gt;F17,'CUADRO 5'!G8&gt;G17),"*","")</f>
        <v/>
      </c>
      <c r="E17" s="119">
        <f t="shared" si="1"/>
        <v>0</v>
      </c>
      <c r="F17" s="84">
        <f>SUM(F18:F25)</f>
        <v>0</v>
      </c>
      <c r="G17" s="124">
        <f>SUM(G18:G25)</f>
        <v>0</v>
      </c>
    </row>
    <row r="18" spans="2:7" ht="19.5" customHeight="1" x14ac:dyDescent="0.3">
      <c r="B18" s="11">
        <v>17</v>
      </c>
      <c r="C18" s="304" t="s">
        <v>239</v>
      </c>
      <c r="D18" s="115"/>
      <c r="E18" s="114">
        <f t="shared" si="1"/>
        <v>0</v>
      </c>
      <c r="F18" s="261"/>
      <c r="G18" s="262"/>
    </row>
    <row r="19" spans="2:7" ht="19.5" customHeight="1" x14ac:dyDescent="0.3">
      <c r="B19" s="11">
        <v>18</v>
      </c>
      <c r="C19" s="304" t="s">
        <v>79</v>
      </c>
      <c r="D19" s="125"/>
      <c r="E19" s="114">
        <f t="shared" si="1"/>
        <v>0</v>
      </c>
      <c r="F19" s="261"/>
      <c r="G19" s="262"/>
    </row>
    <row r="20" spans="2:7" ht="19.5" customHeight="1" x14ac:dyDescent="0.3">
      <c r="B20" s="11">
        <v>19</v>
      </c>
      <c r="C20" s="304" t="s">
        <v>1135</v>
      </c>
      <c r="D20" s="125"/>
      <c r="E20" s="114">
        <f t="shared" si="1"/>
        <v>0</v>
      </c>
      <c r="F20" s="261"/>
      <c r="G20" s="262"/>
    </row>
    <row r="21" spans="2:7" ht="19.5" customHeight="1" x14ac:dyDescent="0.3">
      <c r="B21" s="11">
        <v>20</v>
      </c>
      <c r="C21" s="304" t="s">
        <v>105</v>
      </c>
      <c r="D21" s="125"/>
      <c r="E21" s="114">
        <f t="shared" si="1"/>
        <v>0</v>
      </c>
      <c r="F21" s="261"/>
      <c r="G21" s="262"/>
    </row>
    <row r="22" spans="2:7" ht="19.5" customHeight="1" x14ac:dyDescent="0.3">
      <c r="B22" s="11">
        <v>21</v>
      </c>
      <c r="C22" s="304" t="s">
        <v>106</v>
      </c>
      <c r="D22" s="115"/>
      <c r="E22" s="114">
        <f t="shared" si="1"/>
        <v>0</v>
      </c>
      <c r="F22" s="261"/>
      <c r="G22" s="262"/>
    </row>
    <row r="23" spans="2:7" ht="19.5" customHeight="1" x14ac:dyDescent="0.3">
      <c r="B23" s="11">
        <v>22</v>
      </c>
      <c r="C23" s="307" t="s">
        <v>240</v>
      </c>
      <c r="D23" s="115"/>
      <c r="E23" s="114">
        <f t="shared" si="1"/>
        <v>0</v>
      </c>
      <c r="F23" s="261"/>
      <c r="G23" s="262"/>
    </row>
    <row r="24" spans="2:7" ht="19.5" customHeight="1" x14ac:dyDescent="0.3">
      <c r="B24" s="11">
        <v>23</v>
      </c>
      <c r="C24" s="25" t="s">
        <v>270</v>
      </c>
      <c r="D24" s="115"/>
      <c r="E24" s="114">
        <f>+F24+G24</f>
        <v>0</v>
      </c>
      <c r="F24" s="261"/>
      <c r="G24" s="262"/>
    </row>
    <row r="25" spans="2:7" ht="19.5" customHeight="1" x14ac:dyDescent="0.3">
      <c r="B25" s="11">
        <v>24</v>
      </c>
      <c r="C25" s="305" t="s">
        <v>215</v>
      </c>
      <c r="D25" s="115"/>
      <c r="E25" s="126">
        <f>+F25+G25</f>
        <v>0</v>
      </c>
      <c r="F25" s="265"/>
      <c r="G25" s="266"/>
    </row>
    <row r="26" spans="2:7" ht="19.5" customHeight="1" x14ac:dyDescent="0.3">
      <c r="B26" s="11">
        <v>25</v>
      </c>
      <c r="C26" s="17" t="s">
        <v>221</v>
      </c>
      <c r="D26" s="118" t="str">
        <f>IF(OR('CUADRO 5'!E9&gt;E26,'CUADRO 5'!F9&gt;F26,'CUADRO 5'!G9&gt;G26),"*","")</f>
        <v/>
      </c>
      <c r="E26" s="119">
        <f>+F26+G26</f>
        <v>0</v>
      </c>
      <c r="F26" s="84">
        <f>SUM(F27:F28,F29:F36)</f>
        <v>0</v>
      </c>
      <c r="G26" s="124">
        <f>SUM(G27:G28,G29:G36)</f>
        <v>0</v>
      </c>
    </row>
    <row r="27" spans="2:7" ht="19.5" customHeight="1" x14ac:dyDescent="0.3">
      <c r="B27" s="11">
        <v>26</v>
      </c>
      <c r="C27" s="307" t="s">
        <v>104</v>
      </c>
      <c r="D27" s="125"/>
      <c r="E27" s="116">
        <f>+F27+G27</f>
        <v>0</v>
      </c>
      <c r="F27" s="263"/>
      <c r="G27" s="264"/>
    </row>
    <row r="28" spans="2:7" ht="19.5" customHeight="1" x14ac:dyDescent="0.3">
      <c r="B28" s="11">
        <v>27</v>
      </c>
      <c r="C28" s="304" t="s">
        <v>95</v>
      </c>
      <c r="D28" s="125"/>
      <c r="E28" s="114">
        <f>+F28+G28</f>
        <v>0</v>
      </c>
      <c r="F28" s="261"/>
      <c r="G28" s="262"/>
    </row>
    <row r="29" spans="2:7" ht="19.5" customHeight="1" x14ac:dyDescent="0.3">
      <c r="B29" s="11">
        <v>28</v>
      </c>
      <c r="C29" s="304" t="s">
        <v>96</v>
      </c>
      <c r="D29" s="125"/>
      <c r="E29" s="114">
        <f t="shared" ref="E29:E31" si="2">+F29+G29</f>
        <v>0</v>
      </c>
      <c r="F29" s="261"/>
      <c r="G29" s="262"/>
    </row>
    <row r="30" spans="2:7" ht="19.5" customHeight="1" x14ac:dyDescent="0.3">
      <c r="B30" s="11">
        <v>29</v>
      </c>
      <c r="C30" s="304" t="s">
        <v>300</v>
      </c>
      <c r="D30" s="125"/>
      <c r="E30" s="114">
        <f t="shared" si="2"/>
        <v>0</v>
      </c>
      <c r="F30" s="261"/>
      <c r="G30" s="262"/>
    </row>
    <row r="31" spans="2:7" ht="19.5" customHeight="1" x14ac:dyDescent="0.3">
      <c r="B31" s="11">
        <v>30</v>
      </c>
      <c r="C31" s="304" t="s">
        <v>102</v>
      </c>
      <c r="D31" s="125"/>
      <c r="E31" s="114">
        <f t="shared" si="2"/>
        <v>0</v>
      </c>
      <c r="F31" s="261"/>
      <c r="G31" s="262"/>
    </row>
    <row r="32" spans="2:7" ht="19.5" customHeight="1" x14ac:dyDescent="0.3">
      <c r="B32" s="11">
        <v>31</v>
      </c>
      <c r="C32" s="304" t="s">
        <v>97</v>
      </c>
      <c r="D32" s="125"/>
      <c r="E32" s="114">
        <f t="shared" ref="E32:E50" si="3">+F32+G32</f>
        <v>0</v>
      </c>
      <c r="F32" s="261"/>
      <c r="G32" s="262"/>
    </row>
    <row r="33" spans="2:7" ht="19.5" customHeight="1" x14ac:dyDescent="0.3">
      <c r="B33" s="11">
        <v>32</v>
      </c>
      <c r="C33" s="304" t="s">
        <v>100</v>
      </c>
      <c r="D33" s="125"/>
      <c r="E33" s="114">
        <f t="shared" si="3"/>
        <v>0</v>
      </c>
      <c r="F33" s="261"/>
      <c r="G33" s="262"/>
    </row>
    <row r="34" spans="2:7" ht="19.5" customHeight="1" x14ac:dyDescent="0.3">
      <c r="B34" s="11">
        <v>33</v>
      </c>
      <c r="C34" s="304" t="s">
        <v>101</v>
      </c>
      <c r="D34" s="125"/>
      <c r="E34" s="114">
        <f t="shared" si="3"/>
        <v>0</v>
      </c>
      <c r="F34" s="261"/>
      <c r="G34" s="262"/>
    </row>
    <row r="35" spans="2:7" ht="19.5" customHeight="1" x14ac:dyDescent="0.3">
      <c r="B35" s="11">
        <v>34</v>
      </c>
      <c r="C35" s="304" t="s">
        <v>302</v>
      </c>
      <c r="D35" s="125"/>
      <c r="E35" s="114">
        <f t="shared" si="3"/>
        <v>0</v>
      </c>
      <c r="F35" s="261"/>
      <c r="G35" s="262"/>
    </row>
    <row r="36" spans="2:7" ht="19.5" customHeight="1" x14ac:dyDescent="0.3">
      <c r="B36" s="11">
        <v>35</v>
      </c>
      <c r="C36" s="305" t="s">
        <v>222</v>
      </c>
      <c r="D36" s="127"/>
      <c r="E36" s="126">
        <f t="shared" si="3"/>
        <v>0</v>
      </c>
      <c r="F36" s="265"/>
      <c r="G36" s="266"/>
    </row>
    <row r="37" spans="2:7" ht="19.5" customHeight="1" x14ac:dyDescent="0.3">
      <c r="B37" s="11">
        <v>36</v>
      </c>
      <c r="C37" s="26" t="s">
        <v>87</v>
      </c>
      <c r="D37" s="118" t="str">
        <f>IF(OR('CUADRO 5'!E10&gt;E37,'CUADRO 5'!F10&gt;F37,'CUADRO 5'!G10&gt;G37),"*","")</f>
        <v/>
      </c>
      <c r="E37" s="119">
        <f t="shared" si="3"/>
        <v>0</v>
      </c>
      <c r="F37" s="120">
        <f>SUM(F38:F50)</f>
        <v>0</v>
      </c>
      <c r="G37" s="121">
        <f>SUM(G38:G50)</f>
        <v>0</v>
      </c>
    </row>
    <row r="38" spans="2:7" ht="19.5" customHeight="1" x14ac:dyDescent="0.3">
      <c r="B38" s="11">
        <v>37</v>
      </c>
      <c r="C38" s="304" t="s">
        <v>1136</v>
      </c>
      <c r="D38" s="115"/>
      <c r="E38" s="114">
        <f t="shared" si="3"/>
        <v>0</v>
      </c>
      <c r="F38" s="261"/>
      <c r="G38" s="262"/>
    </row>
    <row r="39" spans="2:7" ht="19.5" customHeight="1" x14ac:dyDescent="0.3">
      <c r="B39" s="11">
        <v>38</v>
      </c>
      <c r="C39" s="304" t="s">
        <v>137</v>
      </c>
      <c r="D39" s="115"/>
      <c r="E39" s="114">
        <f t="shared" si="3"/>
        <v>0</v>
      </c>
      <c r="F39" s="261"/>
      <c r="G39" s="262"/>
    </row>
    <row r="40" spans="2:7" ht="19.5" customHeight="1" x14ac:dyDescent="0.3">
      <c r="B40" s="11">
        <v>39</v>
      </c>
      <c r="C40" s="304" t="s">
        <v>103</v>
      </c>
      <c r="D40" s="115"/>
      <c r="E40" s="114">
        <f t="shared" si="3"/>
        <v>0</v>
      </c>
      <c r="F40" s="261"/>
      <c r="G40" s="262"/>
    </row>
    <row r="41" spans="2:7" ht="19.5" customHeight="1" x14ac:dyDescent="0.3">
      <c r="B41" s="11">
        <v>40</v>
      </c>
      <c r="C41" s="25" t="s">
        <v>303</v>
      </c>
      <c r="D41" s="115"/>
      <c r="E41" s="114">
        <f t="shared" si="3"/>
        <v>0</v>
      </c>
      <c r="F41" s="261"/>
      <c r="G41" s="262"/>
    </row>
    <row r="42" spans="2:7" ht="19.5" customHeight="1" x14ac:dyDescent="0.3">
      <c r="B42" s="11">
        <v>41</v>
      </c>
      <c r="C42" s="25" t="s">
        <v>304</v>
      </c>
      <c r="D42" s="115"/>
      <c r="E42" s="114">
        <f t="shared" si="3"/>
        <v>0</v>
      </c>
      <c r="F42" s="261"/>
      <c r="G42" s="262"/>
    </row>
    <row r="43" spans="2:7" ht="19.5" customHeight="1" x14ac:dyDescent="0.35">
      <c r="B43" s="11">
        <v>42</v>
      </c>
      <c r="C43" s="304" t="s">
        <v>271</v>
      </c>
      <c r="D43" s="128"/>
      <c r="E43" s="114">
        <f>+F43+G43</f>
        <v>0</v>
      </c>
      <c r="F43" s="261"/>
      <c r="G43" s="262"/>
    </row>
    <row r="44" spans="2:7" ht="19.5" customHeight="1" x14ac:dyDescent="0.3">
      <c r="B44" s="11">
        <v>43</v>
      </c>
      <c r="C44" s="25" t="s">
        <v>216</v>
      </c>
      <c r="D44" s="115"/>
      <c r="E44" s="114">
        <f t="shared" si="3"/>
        <v>0</v>
      </c>
      <c r="F44" s="261"/>
      <c r="G44" s="262"/>
    </row>
    <row r="45" spans="2:7" ht="19.5" customHeight="1" x14ac:dyDescent="0.3">
      <c r="B45" s="11">
        <v>44</v>
      </c>
      <c r="C45" s="304" t="s">
        <v>217</v>
      </c>
      <c r="D45" s="115"/>
      <c r="E45" s="114">
        <f t="shared" si="3"/>
        <v>0</v>
      </c>
      <c r="F45" s="261"/>
      <c r="G45" s="262"/>
    </row>
    <row r="46" spans="2:7" ht="19.5" customHeight="1" x14ac:dyDescent="0.3">
      <c r="B46" s="11">
        <v>45</v>
      </c>
      <c r="C46" s="304" t="s">
        <v>218</v>
      </c>
      <c r="D46" s="115"/>
      <c r="E46" s="114">
        <f t="shared" si="3"/>
        <v>0</v>
      </c>
      <c r="F46" s="261"/>
      <c r="G46" s="262"/>
    </row>
    <row r="47" spans="2:7" ht="19.5" customHeight="1" x14ac:dyDescent="0.3">
      <c r="B47" s="11">
        <v>46</v>
      </c>
      <c r="C47" s="304" t="s">
        <v>219</v>
      </c>
      <c r="D47" s="115"/>
      <c r="E47" s="114">
        <f t="shared" si="3"/>
        <v>0</v>
      </c>
      <c r="F47" s="261"/>
      <c r="G47" s="262"/>
    </row>
    <row r="48" spans="2:7" ht="19.5" customHeight="1" x14ac:dyDescent="0.3">
      <c r="B48" s="11">
        <v>47</v>
      </c>
      <c r="C48" s="304" t="s">
        <v>88</v>
      </c>
      <c r="D48" s="115"/>
      <c r="E48" s="114">
        <f t="shared" si="3"/>
        <v>0</v>
      </c>
      <c r="F48" s="261"/>
      <c r="G48" s="262"/>
    </row>
    <row r="49" spans="2:7" ht="19.5" customHeight="1" x14ac:dyDescent="0.3">
      <c r="B49" s="11">
        <v>48</v>
      </c>
      <c r="C49" s="25" t="s">
        <v>244</v>
      </c>
      <c r="D49" s="115"/>
      <c r="E49" s="114">
        <f t="shared" si="3"/>
        <v>0</v>
      </c>
      <c r="F49" s="261"/>
      <c r="G49" s="262"/>
    </row>
    <row r="50" spans="2:7" ht="19.5" customHeight="1" thickBot="1" x14ac:dyDescent="0.35">
      <c r="B50" s="11">
        <v>49</v>
      </c>
      <c r="C50" s="306" t="s">
        <v>85</v>
      </c>
      <c r="D50" s="290"/>
      <c r="E50" s="291">
        <f t="shared" si="3"/>
        <v>0</v>
      </c>
      <c r="F50" s="273"/>
      <c r="G50" s="232"/>
    </row>
    <row r="51" spans="2:7" ht="19.5" customHeight="1" thickTop="1" x14ac:dyDescent="0.3">
      <c r="B51" s="11">
        <v>50</v>
      </c>
    </row>
    <row r="52" spans="2:7" ht="21" customHeight="1" x14ac:dyDescent="0.35">
      <c r="B52" s="11">
        <v>51</v>
      </c>
      <c r="C52" s="20" t="s">
        <v>143</v>
      </c>
      <c r="E52" s="103"/>
      <c r="F52" s="129"/>
      <c r="G52" s="129"/>
    </row>
    <row r="53" spans="2:7" ht="21" customHeight="1" x14ac:dyDescent="0.3">
      <c r="B53" s="11">
        <v>52</v>
      </c>
      <c r="C53" s="365"/>
      <c r="D53" s="366"/>
      <c r="E53" s="366"/>
      <c r="F53" s="366"/>
      <c r="G53" s="367"/>
    </row>
    <row r="54" spans="2:7" ht="21" customHeight="1" x14ac:dyDescent="0.3">
      <c r="C54" s="368"/>
      <c r="D54" s="369"/>
      <c r="E54" s="369"/>
      <c r="F54" s="369"/>
      <c r="G54" s="370"/>
    </row>
    <row r="55" spans="2:7" ht="21" customHeight="1" x14ac:dyDescent="0.3">
      <c r="C55" s="368"/>
      <c r="D55" s="369"/>
      <c r="E55" s="369"/>
      <c r="F55" s="369"/>
      <c r="G55" s="370"/>
    </row>
    <row r="56" spans="2:7" x14ac:dyDescent="0.3">
      <c r="C56" s="371"/>
      <c r="D56" s="372"/>
      <c r="E56" s="372"/>
      <c r="F56" s="372"/>
      <c r="G56" s="373"/>
    </row>
  </sheetData>
  <sheetProtection algorithmName="SHA-512" hashValue="5EelDj0nUoylPxGZNCFPZnGD4gt56zQMhV2BBTLJCYCgQWiBCL7/2+QD1PsTQ0U+wCnwjk9tJxWfDHFg+gXEtQ==" saltValue="0hphdePl4FtDGViNi+Tyjg==" spinCount="100000" sheet="1" objects="1" scenarios="1" sort="0" autoFilter="0" pivotTables="0"/>
  <mergeCells count="2">
    <mergeCell ref="C53:G56"/>
    <mergeCell ref="I8:J15"/>
  </mergeCells>
  <conditionalFormatting sqref="E5:G6 E7:E50 F12:G12 F17:G17 F26:G26 F37:G37">
    <cfRule type="cellIs" dxfId="2" priority="2" operator="equal">
      <formula>0</formula>
    </cfRule>
  </conditionalFormatting>
  <dataValidations count="1">
    <dataValidation type="whole" operator="greaterThanOrEqual" allowBlank="1" showInputMessage="1" showErrorMessage="1" sqref="E5:G50" xr:uid="{00000000-0002-0000-0800-000000000000}">
      <formula1>0</formula1>
    </dataValidation>
  </dataValidations>
  <printOptions horizontalCentered="1" verticalCentered="1"/>
  <pageMargins left="0.15748031496062992" right="0.15748031496062992" top="0.39370078740157483" bottom="0.39370078740157483" header="0.15748031496062992" footer="0.19685039370078741"/>
  <pageSetup scale="49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12</vt:i4>
      </vt:variant>
    </vt:vector>
  </HeadingPairs>
  <TitlesOfParts>
    <vt:vector size="22" baseType="lpstr">
      <vt:lpstr>ubicacion</vt:lpstr>
      <vt:lpstr>Códigos Portada</vt:lpstr>
      <vt:lpstr>Datos del Servicio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'CUADRO 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'Datos del Servicio'!Área_de_impresión</vt:lpstr>
      <vt:lpstr>datos</vt:lpstr>
      <vt:lpstr>sino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2026-03-16T15:29:11Z</cp:lastPrinted>
  <dcterms:created xsi:type="dcterms:W3CDTF">2011-05-27T17:11:21Z</dcterms:created>
  <dcterms:modified xsi:type="dcterms:W3CDTF">2026-03-23T21:47:47Z</dcterms:modified>
</cp:coreProperties>
</file>