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E3BF955B-D0A9-4DCF-9590-90F196AA51C0}" xr6:coauthVersionLast="47" xr6:coauthVersionMax="47" xr10:uidLastSave="{00000000-0000-0000-0000-000000000000}"/>
  <workbookProtection workbookAlgorithmName="SHA-512" workbookHashValue="XZXtli9sehPjBEq6F9bFLf7dsZrtcQHkRlBFtLkJeIAUCsWs1U1c16EQNU8KHVvjjhBd2eMIqiq/tFNZfgoPwQ==" workbookSaltValue="MqXd+cPHsduwlj+mG49sRg==" workbookSpinCount="100000" lockStructure="1"/>
  <bookViews>
    <workbookView xWindow="28692" yWindow="-108" windowWidth="29016" windowHeight="15696" tabRatio="740" firstSheet="2" activeTab="2" xr2:uid="{00000000-000D-0000-FFFF-FFFF00000000}"/>
  </bookViews>
  <sheets>
    <sheet name="ubicacion" sheetId="82" state="hidden" r:id="rId1"/>
    <sheet name="IPEC" sheetId="108" state="hidden" r:id="rId2"/>
    <sheet name="Datos del Servicio" sheetId="83" r:id="rId3"/>
    <sheet name="CUADRO 1" sheetId="78" r:id="rId4"/>
    <sheet name="CUADRO 2" sheetId="109" r:id="rId5"/>
    <sheet name="CUADRO 3" sheetId="93" r:id="rId6"/>
    <sheet name="CUADRO 4" sheetId="95" r:id="rId7"/>
    <sheet name="CUADRO 5.1" sheetId="88" r:id="rId8"/>
    <sheet name="CUADRO 5.2" sheetId="104" r:id="rId9"/>
    <sheet name="CUADRO 6" sheetId="89" r:id="rId10"/>
    <sheet name="CUADRO 7" sheetId="90" r:id="rId11"/>
    <sheet name="CUADRO 8" sheetId="91" r:id="rId12"/>
    <sheet name="CUADRO 9" sheetId="100" r:id="rId13"/>
    <sheet name="CUADRO 10" sheetId="101" r:id="rId14"/>
    <sheet name="CUADRO 11" sheetId="105" r:id="rId15"/>
    <sheet name="CUADRO 12" sheetId="106" r:id="rId16"/>
  </sheets>
  <definedNames>
    <definedName name="_xlnm._FilterDatabase" localSheetId="4" hidden="1">'CUADRO 2'!$B$6:$P$86</definedName>
    <definedName name="_xlnm._FilterDatabase" localSheetId="1" hidden="1">IPEC!$F$1:$AQ$36</definedName>
    <definedName name="_xlnm.Print_Area" localSheetId="3">'CUADRO 1'!$C$1:$H$26</definedName>
    <definedName name="_xlnm.Print_Area" localSheetId="13">'CUADRO 10'!$C$1:$H$36</definedName>
    <definedName name="_xlnm.Print_Area" localSheetId="14">'CUADRO 11'!$C$1:$H$20</definedName>
    <definedName name="_xlnm.Print_Area" localSheetId="15">'CUADRO 12'!$C$1:$M$18</definedName>
    <definedName name="_xlnm.Print_Area" localSheetId="4">'CUADRO 2'!$E$1:$P$90</definedName>
    <definedName name="_xlnm.Print_Area" localSheetId="5">'CUADRO 3'!$C$1:$I$38</definedName>
    <definedName name="_xlnm.Print_Area" localSheetId="6">'CUADRO 4'!$C$1:$N$41</definedName>
    <definedName name="_xlnm.Print_Area" localSheetId="7">'CUADRO 5.1'!$C$1:$AA$30</definedName>
    <definedName name="_xlnm.Print_Area" localSheetId="8">'CUADRO 5.2'!$C$1:$O$31</definedName>
    <definedName name="_xlnm.Print_Area" localSheetId="9">'CUADRO 6'!$C$1:$J$18</definedName>
    <definedName name="_xlnm.Print_Area" localSheetId="10">'CUADRO 7'!$C$1:$I$65</definedName>
    <definedName name="_xlnm.Print_Area" localSheetId="11">'CUADRO 8'!$C$1:$O$45</definedName>
    <definedName name="_xlnm.Print_Area" localSheetId="12">'CUADRO 9'!$D$1:$G$73</definedName>
    <definedName name="_xlnm.Print_Area" localSheetId="2">'Datos del Servicio'!$C$2:$F$37</definedName>
    <definedName name="MARCA">'CUADRO 9'!$I$8</definedName>
    <definedName name="prov">ubicacion!$A$2:$B$493</definedName>
    <definedName name="sino">'CUADRO 9'!$I$5:$I$6</definedName>
    <definedName name="sino1">'CUADRO 9'!$J$5:$J$7</definedName>
    <definedName name="_xlnm.Print_Titles" localSheetId="4">'CUADRO 2'!$3:$5</definedName>
    <definedName name="_xlnm.Print_Titles" localSheetId="5">'CUADRO 3'!$4:$4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01" l="1"/>
  <c r="C25" i="101"/>
  <c r="H10" i="89"/>
  <c r="L78" i="109" l="1"/>
  <c r="M77" i="109"/>
  <c r="N77" i="109"/>
  <c r="K77" i="109"/>
  <c r="J77" i="109"/>
  <c r="L43" i="109"/>
  <c r="I43" i="109"/>
  <c r="H43" i="109"/>
  <c r="G43" i="109"/>
  <c r="L36" i="109"/>
  <c r="I36" i="109"/>
  <c r="H36" i="109"/>
  <c r="G36" i="109"/>
  <c r="L26" i="109"/>
  <c r="I26" i="109"/>
  <c r="H26" i="109"/>
  <c r="G26" i="109"/>
  <c r="G35" i="109"/>
  <c r="H35" i="109"/>
  <c r="I35" i="109"/>
  <c r="L35" i="109"/>
  <c r="L75" i="109"/>
  <c r="I75" i="109"/>
  <c r="H75" i="109"/>
  <c r="G75" i="109"/>
  <c r="L66" i="109"/>
  <c r="I66" i="109"/>
  <c r="H66" i="109"/>
  <c r="G66" i="109"/>
  <c r="L56" i="109"/>
  <c r="I56" i="109"/>
  <c r="H56" i="109"/>
  <c r="G56" i="109"/>
  <c r="L55" i="109"/>
  <c r="I55" i="109"/>
  <c r="H55" i="109"/>
  <c r="G55" i="109"/>
  <c r="L77" i="109" l="1"/>
  <c r="F26" i="109"/>
  <c r="F43" i="109"/>
  <c r="F36" i="109"/>
  <c r="F35" i="109"/>
  <c r="F55" i="109"/>
  <c r="F66" i="109"/>
  <c r="F56" i="109"/>
  <c r="F75" i="109"/>
  <c r="I78" i="109" l="1"/>
  <c r="H78" i="109"/>
  <c r="G78" i="109"/>
  <c r="H84" i="109"/>
  <c r="G84" i="109"/>
  <c r="H83" i="109"/>
  <c r="G83" i="109"/>
  <c r="H82" i="109"/>
  <c r="G82" i="109"/>
  <c r="H81" i="109"/>
  <c r="G81" i="109"/>
  <c r="H80" i="109"/>
  <c r="G80" i="109"/>
  <c r="H79" i="109"/>
  <c r="G79" i="109"/>
  <c r="H76" i="109"/>
  <c r="G76" i="109"/>
  <c r="H74" i="109"/>
  <c r="G74" i="109"/>
  <c r="H73" i="109"/>
  <c r="G73" i="109"/>
  <c r="H72" i="109"/>
  <c r="G72" i="109"/>
  <c r="H71" i="109"/>
  <c r="G71" i="109"/>
  <c r="H70" i="109"/>
  <c r="G70" i="109"/>
  <c r="H69" i="109"/>
  <c r="G69" i="109"/>
  <c r="H68" i="109"/>
  <c r="G68" i="109"/>
  <c r="H67" i="109"/>
  <c r="G67" i="109"/>
  <c r="H65" i="109"/>
  <c r="G65" i="109"/>
  <c r="H64" i="109"/>
  <c r="G64" i="109"/>
  <c r="H63" i="109"/>
  <c r="G63" i="109"/>
  <c r="H62" i="109"/>
  <c r="G62" i="109"/>
  <c r="H61" i="109"/>
  <c r="G61" i="109"/>
  <c r="H60" i="109"/>
  <c r="G60" i="109"/>
  <c r="H59" i="109"/>
  <c r="G59" i="109"/>
  <c r="H58" i="109"/>
  <c r="G58" i="109"/>
  <c r="H57" i="109"/>
  <c r="G57" i="109"/>
  <c r="H54" i="109"/>
  <c r="G54" i="109"/>
  <c r="H53" i="109"/>
  <c r="G53" i="109"/>
  <c r="H52" i="109"/>
  <c r="G52" i="109"/>
  <c r="H51" i="109"/>
  <c r="G51" i="109"/>
  <c r="H49" i="109"/>
  <c r="G49" i="109"/>
  <c r="H48" i="109"/>
  <c r="G48" i="109"/>
  <c r="H47" i="109"/>
  <c r="G47" i="109"/>
  <c r="H46" i="109"/>
  <c r="G46" i="109"/>
  <c r="H45" i="109"/>
  <c r="G45" i="109"/>
  <c r="H44" i="109"/>
  <c r="G44" i="109"/>
  <c r="H42" i="109"/>
  <c r="G42" i="109"/>
  <c r="H41" i="109"/>
  <c r="G41" i="109"/>
  <c r="H40" i="109"/>
  <c r="G40" i="109"/>
  <c r="H39" i="109"/>
  <c r="G39" i="109"/>
  <c r="H38" i="109"/>
  <c r="G38" i="109"/>
  <c r="H37" i="109"/>
  <c r="G37" i="109"/>
  <c r="H34" i="109"/>
  <c r="G34" i="109"/>
  <c r="H33" i="109"/>
  <c r="G33" i="109"/>
  <c r="H32" i="109"/>
  <c r="G32" i="109"/>
  <c r="H31" i="109"/>
  <c r="G31" i="109"/>
  <c r="H30" i="109"/>
  <c r="G30" i="109"/>
  <c r="H29" i="109"/>
  <c r="G29" i="109"/>
  <c r="H28" i="109"/>
  <c r="G28" i="109"/>
  <c r="H27" i="109"/>
  <c r="G27" i="109"/>
  <c r="H25" i="109"/>
  <c r="G25" i="109"/>
  <c r="H24" i="109"/>
  <c r="G24" i="109"/>
  <c r="H23" i="109"/>
  <c r="G23" i="109"/>
  <c r="H22" i="109"/>
  <c r="G22" i="109"/>
  <c r="H21" i="109"/>
  <c r="G21" i="109"/>
  <c r="H20" i="109"/>
  <c r="G20" i="109"/>
  <c r="H19" i="109"/>
  <c r="G19" i="109"/>
  <c r="H18" i="109"/>
  <c r="G18" i="109"/>
  <c r="H17" i="109"/>
  <c r="G17" i="109"/>
  <c r="H16" i="109"/>
  <c r="G16" i="109"/>
  <c r="H15" i="109"/>
  <c r="G15" i="109"/>
  <c r="H14" i="109"/>
  <c r="G14" i="109"/>
  <c r="H13" i="109"/>
  <c r="G13" i="109"/>
  <c r="H12" i="109"/>
  <c r="G12" i="109"/>
  <c r="H11" i="109"/>
  <c r="G11" i="109"/>
  <c r="H10" i="109"/>
  <c r="G10" i="109"/>
  <c r="H9" i="109"/>
  <c r="G9" i="109"/>
  <c r="F26" i="83"/>
  <c r="F78" i="109" l="1"/>
  <c r="D8" i="83" l="1" a="1"/>
  <c r="D8" i="83" s="1"/>
  <c r="F6" i="83" l="1"/>
  <c r="D20" i="83" a="1"/>
  <c r="D20" i="83" s="1"/>
  <c r="D18" i="83" a="1"/>
  <c r="D18" i="83" s="1"/>
  <c r="D17" i="83" a="1"/>
  <c r="D17" i="83" s="1"/>
  <c r="D24" i="83" a="1"/>
  <c r="D24" i="83" s="1"/>
  <c r="D23" i="83" a="1"/>
  <c r="D23" i="83" s="1"/>
  <c r="D21" i="83" a="1"/>
  <c r="D21" i="83" s="1"/>
  <c r="D12" i="83" a="1"/>
  <c r="D12" i="83" s="1"/>
  <c r="D11" i="83" a="1"/>
  <c r="D11" i="83" s="1"/>
  <c r="D9" i="83" a="1"/>
  <c r="D9" i="83" s="1"/>
  <c r="B2" i="108" a="1"/>
  <c r="B2" i="108" s="1"/>
  <c r="A2" i="108" a="1"/>
  <c r="A2" i="108" s="1"/>
  <c r="H13" i="78"/>
  <c r="H12" i="78"/>
  <c r="H11" i="78"/>
  <c r="H9" i="78"/>
  <c r="B4" i="78" l="1"/>
  <c r="B5" i="78"/>
  <c r="B6" i="78"/>
  <c r="B7" i="78"/>
  <c r="B8" i="78"/>
  <c r="B9" i="78"/>
  <c r="B10" i="78"/>
  <c r="B11" i="78"/>
  <c r="B12" i="78"/>
  <c r="B13" i="78"/>
  <c r="B14" i="78"/>
  <c r="B15" i="78"/>
  <c r="B16" i="78" s="1"/>
  <c r="B17" i="78" s="1"/>
  <c r="B18" i="78" s="1"/>
  <c r="B19" i="78" s="1"/>
  <c r="B20" i="78" s="1"/>
  <c r="B21" i="78" s="1"/>
  <c r="B22" i="78" s="1"/>
  <c r="B3" i="78"/>
  <c r="B2" i="78"/>
  <c r="G10" i="78"/>
  <c r="G7" i="78" s="1"/>
  <c r="E10" i="78"/>
  <c r="D12" i="78"/>
  <c r="L84" i="109" l="1"/>
  <c r="I84" i="109"/>
  <c r="F84" i="109"/>
  <c r="L83" i="109"/>
  <c r="I83" i="109"/>
  <c r="F83" i="109"/>
  <c r="L82" i="109"/>
  <c r="I82" i="109"/>
  <c r="F82" i="109"/>
  <c r="L81" i="109"/>
  <c r="I81" i="109"/>
  <c r="L80" i="109"/>
  <c r="I80" i="109"/>
  <c r="F80" i="109"/>
  <c r="L79" i="109"/>
  <c r="I79" i="109"/>
  <c r="F79" i="109"/>
  <c r="L76" i="109"/>
  <c r="I76" i="109"/>
  <c r="L74" i="109"/>
  <c r="I74" i="109"/>
  <c r="F74" i="109"/>
  <c r="L73" i="109"/>
  <c r="I73" i="109"/>
  <c r="F73" i="109"/>
  <c r="L72" i="109"/>
  <c r="I72" i="109"/>
  <c r="F72" i="109"/>
  <c r="L71" i="109"/>
  <c r="I71" i="109"/>
  <c r="F71" i="109"/>
  <c r="L70" i="109"/>
  <c r="I70" i="109"/>
  <c r="F70" i="109"/>
  <c r="L69" i="109"/>
  <c r="I69" i="109"/>
  <c r="F69" i="109"/>
  <c r="L68" i="109"/>
  <c r="I68" i="109"/>
  <c r="F68" i="109"/>
  <c r="L67" i="109"/>
  <c r="I67" i="109"/>
  <c r="F67" i="109"/>
  <c r="L65" i="109"/>
  <c r="I65" i="109"/>
  <c r="F65" i="109"/>
  <c r="L64" i="109"/>
  <c r="I64" i="109"/>
  <c r="F64" i="109"/>
  <c r="L63" i="109"/>
  <c r="I63" i="109"/>
  <c r="F63" i="109"/>
  <c r="L62" i="109"/>
  <c r="I62" i="109"/>
  <c r="F62" i="109"/>
  <c r="L61" i="109"/>
  <c r="I61" i="109"/>
  <c r="F61" i="109"/>
  <c r="L60" i="109"/>
  <c r="I60" i="109"/>
  <c r="F60" i="109"/>
  <c r="L59" i="109"/>
  <c r="I59" i="109"/>
  <c r="F59" i="109"/>
  <c r="L58" i="109"/>
  <c r="I58" i="109"/>
  <c r="F58" i="109"/>
  <c r="L57" i="109"/>
  <c r="I57" i="109"/>
  <c r="F57" i="109"/>
  <c r="L54" i="109"/>
  <c r="I54" i="109"/>
  <c r="F54" i="109"/>
  <c r="L53" i="109"/>
  <c r="I53" i="109"/>
  <c r="F53" i="109"/>
  <c r="L52" i="109"/>
  <c r="I52" i="109"/>
  <c r="F52" i="109"/>
  <c r="L51" i="109"/>
  <c r="I51" i="109"/>
  <c r="F51" i="109"/>
  <c r="N50" i="109"/>
  <c r="M50" i="109"/>
  <c r="K50" i="109"/>
  <c r="J50" i="109"/>
  <c r="L49" i="109"/>
  <c r="I49" i="109"/>
  <c r="F49" i="109"/>
  <c r="L48" i="109"/>
  <c r="I48" i="109"/>
  <c r="F48" i="109"/>
  <c r="L47" i="109"/>
  <c r="I47" i="109"/>
  <c r="F47" i="109"/>
  <c r="L46" i="109"/>
  <c r="I46" i="109"/>
  <c r="F46" i="109"/>
  <c r="L45" i="109"/>
  <c r="I45" i="109"/>
  <c r="F45" i="109"/>
  <c r="L44" i="109"/>
  <c r="I44" i="109"/>
  <c r="F44" i="109"/>
  <c r="L42" i="109"/>
  <c r="I42" i="109"/>
  <c r="F42" i="109"/>
  <c r="L41" i="109"/>
  <c r="I41" i="109"/>
  <c r="F41" i="109"/>
  <c r="L40" i="109"/>
  <c r="I40" i="109"/>
  <c r="F40" i="109"/>
  <c r="L39" i="109"/>
  <c r="I39" i="109"/>
  <c r="F39" i="109"/>
  <c r="L38" i="109"/>
  <c r="I38" i="109"/>
  <c r="F38" i="109"/>
  <c r="L37" i="109"/>
  <c r="I37" i="109"/>
  <c r="F37" i="109"/>
  <c r="L34" i="109"/>
  <c r="I34" i="109"/>
  <c r="F34" i="109"/>
  <c r="L33" i="109"/>
  <c r="I33" i="109"/>
  <c r="F33" i="109"/>
  <c r="L32" i="109"/>
  <c r="I32" i="109"/>
  <c r="F32" i="109"/>
  <c r="L31" i="109"/>
  <c r="I31" i="109"/>
  <c r="F31" i="109"/>
  <c r="L30" i="109"/>
  <c r="I30" i="109"/>
  <c r="F30" i="109"/>
  <c r="L29" i="109"/>
  <c r="I29" i="109"/>
  <c r="F29" i="109"/>
  <c r="L28" i="109"/>
  <c r="I28" i="109"/>
  <c r="F28" i="109"/>
  <c r="L27" i="109"/>
  <c r="I27" i="109"/>
  <c r="F27" i="109"/>
  <c r="L25" i="109"/>
  <c r="I25" i="109"/>
  <c r="F25" i="109"/>
  <c r="L24" i="109"/>
  <c r="I24" i="109"/>
  <c r="F24" i="109"/>
  <c r="L23" i="109"/>
  <c r="I23" i="109"/>
  <c r="F23" i="109"/>
  <c r="L22" i="109"/>
  <c r="I22" i="109"/>
  <c r="F22" i="109"/>
  <c r="L21" i="109"/>
  <c r="I21" i="109"/>
  <c r="F21" i="109"/>
  <c r="L20" i="109"/>
  <c r="I20" i="109"/>
  <c r="F20" i="109"/>
  <c r="L19" i="109"/>
  <c r="I19" i="109"/>
  <c r="F19" i="109"/>
  <c r="L18" i="109"/>
  <c r="I18" i="109"/>
  <c r="F18" i="109"/>
  <c r="L17" i="109"/>
  <c r="I17" i="109"/>
  <c r="F17" i="109"/>
  <c r="L16" i="109"/>
  <c r="I16" i="109"/>
  <c r="F16" i="109"/>
  <c r="L15" i="109"/>
  <c r="I15" i="109"/>
  <c r="F15" i="109"/>
  <c r="L14" i="109"/>
  <c r="I14" i="109"/>
  <c r="F14" i="109"/>
  <c r="L13" i="109"/>
  <c r="I13" i="109"/>
  <c r="F13" i="109"/>
  <c r="L12" i="109"/>
  <c r="I12" i="109"/>
  <c r="F12" i="109"/>
  <c r="L11" i="109"/>
  <c r="I11" i="109"/>
  <c r="F11" i="109"/>
  <c r="L10" i="109"/>
  <c r="I10" i="109"/>
  <c r="F10" i="109"/>
  <c r="L9" i="109"/>
  <c r="I9" i="109"/>
  <c r="F9" i="109"/>
  <c r="N8" i="109"/>
  <c r="M8" i="109"/>
  <c r="K8" i="109"/>
  <c r="J8" i="109"/>
  <c r="D39" i="91"/>
  <c r="D38" i="91"/>
  <c r="D37" i="91"/>
  <c r="D36" i="91"/>
  <c r="D35" i="91"/>
  <c r="D34" i="91"/>
  <c r="D32" i="91"/>
  <c r="D31" i="91"/>
  <c r="D30" i="91"/>
  <c r="D28" i="91"/>
  <c r="D27" i="91"/>
  <c r="D26" i="91"/>
  <c r="D25" i="91"/>
  <c r="D24" i="91"/>
  <c r="D23" i="91"/>
  <c r="D22" i="91"/>
  <c r="D21" i="91"/>
  <c r="D20" i="91"/>
  <c r="D19" i="91"/>
  <c r="D18" i="91"/>
  <c r="D17" i="91"/>
  <c r="D16" i="91"/>
  <c r="D15" i="91"/>
  <c r="D14" i="91"/>
  <c r="D13" i="91"/>
  <c r="D12" i="91"/>
  <c r="D11" i="91"/>
  <c r="D10" i="91"/>
  <c r="D9" i="91"/>
  <c r="D8" i="91"/>
  <c r="D7" i="91"/>
  <c r="E31" i="91"/>
  <c r="E32" i="91"/>
  <c r="E34" i="91"/>
  <c r="E35" i="91"/>
  <c r="E36" i="91"/>
  <c r="E37" i="91"/>
  <c r="E38" i="91"/>
  <c r="E39" i="91"/>
  <c r="E30" i="91"/>
  <c r="E28" i="91"/>
  <c r="E27" i="91"/>
  <c r="E26" i="91"/>
  <c r="E25" i="91"/>
  <c r="E24" i="91"/>
  <c r="E23" i="91"/>
  <c r="E22" i="91"/>
  <c r="E21" i="91"/>
  <c r="E20" i="91"/>
  <c r="E19" i="91"/>
  <c r="E18" i="91"/>
  <c r="E17" i="91"/>
  <c r="E16" i="91"/>
  <c r="E15" i="91"/>
  <c r="E14" i="91"/>
  <c r="E13" i="91"/>
  <c r="E12" i="91"/>
  <c r="E11" i="91"/>
  <c r="E10" i="91"/>
  <c r="E9" i="91"/>
  <c r="E8" i="91"/>
  <c r="E7" i="91"/>
  <c r="G62" i="100" a="1"/>
  <c r="G62" i="100" s="1"/>
  <c r="D32" i="108"/>
  <c r="D27" i="108"/>
  <c r="D12" i="108"/>
  <c r="D11" i="108"/>
  <c r="D26" i="108"/>
  <c r="D25" i="108"/>
  <c r="D9" i="108"/>
  <c r="D29" i="108"/>
  <c r="D17" i="108"/>
  <c r="D15" i="108"/>
  <c r="D14" i="108"/>
  <c r="D33" i="108"/>
  <c r="D34" i="108"/>
  <c r="D23" i="108"/>
  <c r="D30" i="108"/>
  <c r="D22" i="108"/>
  <c r="D20" i="108"/>
  <c r="D19" i="108"/>
  <c r="D21" i="108"/>
  <c r="D6" i="108"/>
  <c r="D5" i="108"/>
  <c r="D4" i="108"/>
  <c r="D36" i="108"/>
  <c r="D7" i="108"/>
  <c r="D3" i="108"/>
  <c r="D35" i="108"/>
  <c r="D31" i="108"/>
  <c r="D28" i="108"/>
  <c r="D24" i="108"/>
  <c r="D16" i="108"/>
  <c r="D18" i="108"/>
  <c r="D13" i="108"/>
  <c r="D10" i="108"/>
  <c r="D8" i="108"/>
  <c r="D2" i="108"/>
  <c r="G77" i="109" l="1"/>
  <c r="I8" i="109"/>
  <c r="G8" i="109"/>
  <c r="H77" i="109"/>
  <c r="F77" i="109" s="1"/>
  <c r="G50" i="109"/>
  <c r="H50" i="109"/>
  <c r="M6" i="109"/>
  <c r="M7" i="109" s="1"/>
  <c r="L50" i="109"/>
  <c r="I50" i="109"/>
  <c r="K6" i="109"/>
  <c r="K7" i="109" s="1"/>
  <c r="O7" i="109" s="1"/>
  <c r="H8" i="109"/>
  <c r="I77" i="109"/>
  <c r="L8" i="109"/>
  <c r="J6" i="109"/>
  <c r="J7" i="109" s="1"/>
  <c r="F76" i="109"/>
  <c r="F81" i="109"/>
  <c r="N6" i="109"/>
  <c r="N7" i="109" s="1"/>
  <c r="O22" i="104"/>
  <c r="N22" i="104"/>
  <c r="L22" i="104"/>
  <c r="K22" i="104"/>
  <c r="I22" i="104"/>
  <c r="H22" i="104"/>
  <c r="F22" i="104"/>
  <c r="O7" i="104"/>
  <c r="N7" i="104"/>
  <c r="L7" i="104"/>
  <c r="K7" i="104"/>
  <c r="I7" i="104"/>
  <c r="H7" i="104"/>
  <c r="F7" i="104"/>
  <c r="E7" i="104"/>
  <c r="E22" i="104"/>
  <c r="AA21" i="88"/>
  <c r="Z21" i="88"/>
  <c r="X21" i="88"/>
  <c r="W21" i="88"/>
  <c r="U21" i="88"/>
  <c r="T21" i="88"/>
  <c r="R21" i="88"/>
  <c r="Q21" i="88"/>
  <c r="AA6" i="88"/>
  <c r="Z6" i="88"/>
  <c r="X6" i="88"/>
  <c r="W6" i="88"/>
  <c r="U6" i="88"/>
  <c r="T6" i="88"/>
  <c r="R6" i="88"/>
  <c r="Q6" i="88"/>
  <c r="O6" i="88"/>
  <c r="N6" i="88"/>
  <c r="L6" i="88"/>
  <c r="K6" i="88"/>
  <c r="I6" i="88"/>
  <c r="H6" i="88"/>
  <c r="F6" i="88"/>
  <c r="E6" i="88"/>
  <c r="D12" i="88"/>
  <c r="G12" i="88"/>
  <c r="J12" i="88"/>
  <c r="M12" i="88"/>
  <c r="P12" i="88"/>
  <c r="S12" i="88"/>
  <c r="V12" i="88"/>
  <c r="Y12" i="88"/>
  <c r="D13" i="88"/>
  <c r="G13" i="88"/>
  <c r="J13" i="88"/>
  <c r="M13" i="88"/>
  <c r="P13" i="88"/>
  <c r="S13" i="88"/>
  <c r="V13" i="88"/>
  <c r="Y13" i="88"/>
  <c r="D14" i="88"/>
  <c r="G14" i="88"/>
  <c r="J14" i="88"/>
  <c r="M14" i="88"/>
  <c r="P14" i="88"/>
  <c r="S14" i="88"/>
  <c r="V14" i="88"/>
  <c r="Y14" i="88"/>
  <c r="G23" i="104" l="1"/>
  <c r="F8" i="109"/>
  <c r="F50" i="109"/>
  <c r="I6" i="109"/>
  <c r="G6" i="109"/>
  <c r="H6" i="109"/>
  <c r="L6" i="109"/>
  <c r="G17" i="100"/>
  <c r="G22" i="100"/>
  <c r="G20" i="100"/>
  <c r="G18" i="100"/>
  <c r="E17" i="100"/>
  <c r="G16" i="100"/>
  <c r="F6" i="109" l="1"/>
  <c r="L11" i="106"/>
  <c r="E10" i="106"/>
  <c r="D10" i="106"/>
  <c r="L10" i="106" s="1"/>
  <c r="E9" i="106"/>
  <c r="D9" i="106"/>
  <c r="L9" i="106" s="1"/>
  <c r="E8" i="106"/>
  <c r="D8" i="106"/>
  <c r="E7" i="106"/>
  <c r="D7" i="106"/>
  <c r="E6" i="106"/>
  <c r="D6" i="106"/>
  <c r="L7" i="106" l="1"/>
  <c r="L8" i="106"/>
  <c r="L6" i="106"/>
  <c r="D23" i="101"/>
  <c r="C27" i="101" s="1"/>
  <c r="D17" i="101"/>
  <c r="G60" i="100"/>
  <c r="G53" i="100"/>
  <c r="G45" i="100"/>
  <c r="G32" i="100"/>
  <c r="G26" i="100"/>
  <c r="G14" i="100"/>
  <c r="G13" i="100"/>
  <c r="G12" i="100"/>
  <c r="G11" i="100"/>
  <c r="G10" i="100"/>
  <c r="G5" i="100"/>
  <c r="G6" i="105" l="1"/>
  <c r="F6" i="105"/>
  <c r="E6" i="105"/>
  <c r="D6" i="105"/>
  <c r="G24" i="101"/>
  <c r="G23" i="101"/>
  <c r="G22" i="101"/>
  <c r="G21" i="101"/>
  <c r="G20" i="101"/>
  <c r="G19" i="101"/>
  <c r="G18" i="101"/>
  <c r="G17" i="101"/>
  <c r="G16" i="101"/>
  <c r="G15" i="101"/>
  <c r="G14" i="101"/>
  <c r="G13" i="101"/>
  <c r="G12" i="101"/>
  <c r="G11" i="101"/>
  <c r="G10" i="101"/>
  <c r="G9" i="101"/>
  <c r="G8" i="101"/>
  <c r="F7" i="101"/>
  <c r="F5" i="101" s="1"/>
  <c r="E7" i="101"/>
  <c r="E5" i="101" s="1"/>
  <c r="G6" i="101"/>
  <c r="E61" i="100" l="1"/>
  <c r="D19" i="83" l="1"/>
  <c r="D14" i="78"/>
  <c r="F28" i="83"/>
  <c r="G29" i="91" l="1"/>
  <c r="H29" i="91"/>
  <c r="I29" i="91"/>
  <c r="J29" i="91"/>
  <c r="K29" i="91"/>
  <c r="L29" i="91"/>
  <c r="M29" i="91"/>
  <c r="N29" i="91"/>
  <c r="G6" i="91"/>
  <c r="H6" i="91"/>
  <c r="I6" i="91"/>
  <c r="J6" i="91"/>
  <c r="K6" i="91"/>
  <c r="D35" i="95" l="1"/>
  <c r="D34" i="95"/>
  <c r="D33" i="95"/>
  <c r="D32" i="95"/>
  <c r="D31" i="95"/>
  <c r="D30" i="95"/>
  <c r="D29" i="95"/>
  <c r="D28" i="95"/>
  <c r="D27" i="95"/>
  <c r="D26" i="95"/>
  <c r="D25" i="95"/>
  <c r="D24" i="95"/>
  <c r="D23" i="95"/>
  <c r="D22" i="95"/>
  <c r="D21" i="95"/>
  <c r="D20" i="95"/>
  <c r="D19" i="95"/>
  <c r="D18" i="95"/>
  <c r="D17" i="95"/>
  <c r="D16" i="95"/>
  <c r="D15" i="95"/>
  <c r="D14" i="95"/>
  <c r="D13" i="95"/>
  <c r="D12" i="95"/>
  <c r="D11" i="95"/>
  <c r="D10" i="95"/>
  <c r="D9" i="95"/>
  <c r="D8" i="95"/>
  <c r="D7" i="95"/>
  <c r="M21" i="104" l="1"/>
  <c r="J21" i="104"/>
  <c r="G21" i="104"/>
  <c r="D21" i="104"/>
  <c r="M20" i="104"/>
  <c r="J20" i="104"/>
  <c r="G20" i="104"/>
  <c r="D20" i="104"/>
  <c r="M19" i="104"/>
  <c r="J19" i="104"/>
  <c r="G19" i="104"/>
  <c r="D19" i="104"/>
  <c r="M18" i="104"/>
  <c r="J18" i="104"/>
  <c r="G18" i="104"/>
  <c r="D18" i="104"/>
  <c r="M17" i="104"/>
  <c r="J17" i="104"/>
  <c r="G17" i="104"/>
  <c r="D17" i="104"/>
  <c r="M16" i="104"/>
  <c r="J16" i="104"/>
  <c r="G16" i="104"/>
  <c r="D16" i="104"/>
  <c r="M15" i="104"/>
  <c r="J15" i="104"/>
  <c r="G15" i="104"/>
  <c r="D15" i="104"/>
  <c r="M14" i="104"/>
  <c r="J14" i="104"/>
  <c r="G14" i="104"/>
  <c r="D14" i="104"/>
  <c r="M13" i="104"/>
  <c r="J13" i="104"/>
  <c r="G13" i="104"/>
  <c r="D13" i="104"/>
  <c r="M12" i="104"/>
  <c r="J12" i="104"/>
  <c r="G12" i="104"/>
  <c r="D12" i="104"/>
  <c r="M11" i="104"/>
  <c r="J11" i="104"/>
  <c r="G11" i="104"/>
  <c r="D11" i="104"/>
  <c r="M10" i="104"/>
  <c r="J10" i="104"/>
  <c r="G10" i="104"/>
  <c r="D10" i="104"/>
  <c r="M9" i="104"/>
  <c r="J9" i="104"/>
  <c r="G9" i="104"/>
  <c r="D9" i="104"/>
  <c r="M8" i="104"/>
  <c r="J8" i="104"/>
  <c r="G8" i="104"/>
  <c r="D8" i="104"/>
  <c r="Y9" i="88"/>
  <c r="V9" i="88"/>
  <c r="S9" i="88"/>
  <c r="P9" i="88"/>
  <c r="M9" i="88"/>
  <c r="J9" i="88"/>
  <c r="G9" i="88"/>
  <c r="D9" i="88"/>
  <c r="Y10" i="88"/>
  <c r="V10" i="88"/>
  <c r="S10" i="88"/>
  <c r="P10" i="88"/>
  <c r="M10" i="88"/>
  <c r="J10" i="88"/>
  <c r="G10" i="88"/>
  <c r="D10" i="88"/>
  <c r="Y8" i="88"/>
  <c r="V8" i="88"/>
  <c r="S8" i="88"/>
  <c r="P8" i="88"/>
  <c r="M8" i="88"/>
  <c r="J8" i="88"/>
  <c r="G8" i="88"/>
  <c r="D8" i="88"/>
  <c r="Y15" i="88"/>
  <c r="V15" i="88"/>
  <c r="S15" i="88"/>
  <c r="P15" i="88"/>
  <c r="M15" i="88"/>
  <c r="J15" i="88"/>
  <c r="G15" i="88"/>
  <c r="D15" i="88"/>
  <c r="D18" i="88"/>
  <c r="G18" i="88"/>
  <c r="J18" i="88"/>
  <c r="M18" i="88"/>
  <c r="P18" i="88"/>
  <c r="S18" i="88"/>
  <c r="V18" i="88"/>
  <c r="Y18" i="88"/>
  <c r="D19" i="88"/>
  <c r="G19" i="88"/>
  <c r="J19" i="88"/>
  <c r="M19" i="88"/>
  <c r="P19" i="88"/>
  <c r="S19" i="88"/>
  <c r="V19" i="88"/>
  <c r="Y19" i="88"/>
  <c r="E21" i="88" l="1"/>
  <c r="M7" i="104"/>
  <c r="P6" i="88"/>
  <c r="M6" i="88"/>
  <c r="G6" i="88" l="1"/>
  <c r="J7" i="104"/>
  <c r="J6" i="88"/>
  <c r="G7" i="104"/>
  <c r="D7" i="104"/>
  <c r="S6" i="88"/>
  <c r="V6" i="88"/>
  <c r="Y6" i="88"/>
  <c r="C3" i="88" l="1"/>
  <c r="K35" i="95" l="1"/>
  <c r="H35" i="95"/>
  <c r="E35" i="95"/>
  <c r="K34" i="95"/>
  <c r="H34" i="95"/>
  <c r="E34" i="95"/>
  <c r="K33" i="95"/>
  <c r="H33" i="95"/>
  <c r="E33" i="95"/>
  <c r="K32" i="95"/>
  <c r="H32" i="95"/>
  <c r="E32" i="95"/>
  <c r="K31" i="95"/>
  <c r="H31" i="95"/>
  <c r="E31" i="95"/>
  <c r="K30" i="95"/>
  <c r="H30" i="95"/>
  <c r="E30" i="95"/>
  <c r="K29" i="95"/>
  <c r="H29" i="95"/>
  <c r="E29" i="95"/>
  <c r="K28" i="95"/>
  <c r="H28" i="95"/>
  <c r="E28" i="95"/>
  <c r="K27" i="95"/>
  <c r="H27" i="95"/>
  <c r="E27" i="95"/>
  <c r="K26" i="95"/>
  <c r="H26" i="95"/>
  <c r="E26" i="95"/>
  <c r="K25" i="95"/>
  <c r="H25" i="95"/>
  <c r="E25" i="95"/>
  <c r="K24" i="95"/>
  <c r="H24" i="95"/>
  <c r="E24" i="95"/>
  <c r="K23" i="95"/>
  <c r="H23" i="95"/>
  <c r="E23" i="95"/>
  <c r="K22" i="95"/>
  <c r="H22" i="95"/>
  <c r="E22" i="95"/>
  <c r="K21" i="95"/>
  <c r="H21" i="95"/>
  <c r="E21" i="95"/>
  <c r="K20" i="95"/>
  <c r="H20" i="95"/>
  <c r="E20" i="95"/>
  <c r="K19" i="95"/>
  <c r="H19" i="95"/>
  <c r="E19" i="95"/>
  <c r="K18" i="95"/>
  <c r="H18" i="95"/>
  <c r="E18" i="95"/>
  <c r="K17" i="95"/>
  <c r="H17" i="95"/>
  <c r="E17" i="95"/>
  <c r="K16" i="95"/>
  <c r="H16" i="95"/>
  <c r="E16" i="95"/>
  <c r="K15" i="95"/>
  <c r="H15" i="95"/>
  <c r="E15" i="95"/>
  <c r="K14" i="95"/>
  <c r="H14" i="95"/>
  <c r="E14" i="95"/>
  <c r="K13" i="95"/>
  <c r="H13" i="95"/>
  <c r="E13" i="95"/>
  <c r="K12" i="95"/>
  <c r="H12" i="95"/>
  <c r="E12" i="95"/>
  <c r="K11" i="95"/>
  <c r="H11" i="95"/>
  <c r="E11" i="95"/>
  <c r="K10" i="95"/>
  <c r="H10" i="95"/>
  <c r="E10" i="95"/>
  <c r="K9" i="95"/>
  <c r="H9" i="95"/>
  <c r="E9" i="95"/>
  <c r="K8" i="95"/>
  <c r="H8" i="95"/>
  <c r="E8" i="95"/>
  <c r="K7" i="95"/>
  <c r="H7" i="95"/>
  <c r="E7" i="95"/>
  <c r="M6" i="95"/>
  <c r="L6" i="95"/>
  <c r="J6" i="95"/>
  <c r="I6" i="95"/>
  <c r="G6" i="95"/>
  <c r="F6" i="95"/>
  <c r="E6" i="95" l="1"/>
  <c r="K6" i="95"/>
  <c r="H6" i="95"/>
  <c r="N15" i="95"/>
  <c r="E37" i="90" l="1"/>
  <c r="F31" i="93" l="1"/>
  <c r="F26" i="93"/>
  <c r="F27" i="93"/>
  <c r="F28" i="93"/>
  <c r="F29" i="93"/>
  <c r="F30" i="93"/>
  <c r="F7" i="93"/>
  <c r="F8" i="93"/>
  <c r="F9" i="93"/>
  <c r="F10" i="93"/>
  <c r="F11" i="93"/>
  <c r="F12" i="93"/>
  <c r="F13" i="93"/>
  <c r="F14" i="93"/>
  <c r="F15" i="93"/>
  <c r="F16" i="93"/>
  <c r="F17" i="93"/>
  <c r="F18" i="93"/>
  <c r="F19" i="93"/>
  <c r="F20" i="93"/>
  <c r="F21" i="93"/>
  <c r="F22" i="93"/>
  <c r="F23" i="93"/>
  <c r="F24" i="93"/>
  <c r="F25" i="93"/>
  <c r="F6" i="93"/>
  <c r="H14" i="93" l="1"/>
  <c r="H10" i="93"/>
  <c r="G5" i="91"/>
  <c r="H5" i="91"/>
  <c r="E36" i="90" l="1"/>
  <c r="E15" i="78"/>
  <c r="D20" i="78"/>
  <c r="D19" i="78"/>
  <c r="D18" i="78"/>
  <c r="D17" i="78"/>
  <c r="D16" i="78"/>
  <c r="F15" i="78"/>
  <c r="D15" i="78" l="1"/>
  <c r="D13" i="78"/>
  <c r="D11" i="78"/>
  <c r="F10" i="78"/>
  <c r="E7" i="78"/>
  <c r="E5" i="78" s="1"/>
  <c r="D9" i="78"/>
  <c r="D8" i="78"/>
  <c r="H8" i="78" s="1"/>
  <c r="D6" i="78"/>
  <c r="F7" i="78" l="1"/>
  <c r="F5" i="78" s="1"/>
  <c r="D10" i="78"/>
  <c r="D5" i="78"/>
  <c r="D6" i="95"/>
  <c r="N6" i="95" s="1"/>
  <c r="D7" i="78"/>
  <c r="F6" i="91" l="1"/>
  <c r="O6" i="91" l="1"/>
  <c r="N6" i="91"/>
  <c r="M6" i="91"/>
  <c r="L6" i="91"/>
  <c r="E60" i="90" l="1"/>
  <c r="E59" i="90"/>
  <c r="E58" i="90"/>
  <c r="E57" i="90"/>
  <c r="E56" i="90"/>
  <c r="E55" i="90"/>
  <c r="E54" i="90"/>
  <c r="E53" i="90"/>
  <c r="E52" i="90"/>
  <c r="E50" i="90"/>
  <c r="E49" i="90"/>
  <c r="E48" i="90"/>
  <c r="E47" i="90"/>
  <c r="E46" i="90"/>
  <c r="E45" i="90"/>
  <c r="E44" i="90"/>
  <c r="E33" i="91" s="1"/>
  <c r="D33" i="91" s="1"/>
  <c r="E40" i="91" s="1" a="1"/>
  <c r="E40" i="91" s="1"/>
  <c r="F40" i="91" s="1"/>
  <c r="E43" i="90"/>
  <c r="E42" i="90"/>
  <c r="E41" i="90"/>
  <c r="E39" i="90"/>
  <c r="E38" i="90"/>
  <c r="E35" i="90"/>
  <c r="E34" i="90"/>
  <c r="E33" i="90"/>
  <c r="E32" i="90"/>
  <c r="E31" i="90"/>
  <c r="E30" i="90"/>
  <c r="E29" i="90"/>
  <c r="E28" i="90"/>
  <c r="E27" i="90"/>
  <c r="E26" i="90"/>
  <c r="E25" i="90"/>
  <c r="E24" i="90"/>
  <c r="E23" i="90"/>
  <c r="E22" i="90"/>
  <c r="E21" i="90"/>
  <c r="E20" i="90"/>
  <c r="E19" i="90"/>
  <c r="E18" i="90"/>
  <c r="E16" i="90"/>
  <c r="O29" i="91"/>
  <c r="J5" i="91"/>
  <c r="I5" i="91"/>
  <c r="F29" i="91"/>
  <c r="F5" i="91" s="1"/>
  <c r="G40" i="90"/>
  <c r="F40" i="90"/>
  <c r="F51" i="90"/>
  <c r="F17" i="90"/>
  <c r="G17" i="90"/>
  <c r="G12" i="90"/>
  <c r="F12" i="90"/>
  <c r="G7" i="90"/>
  <c r="F7" i="90"/>
  <c r="D60" i="90" l="1"/>
  <c r="I16" i="90" s="1"/>
  <c r="E40" i="90"/>
  <c r="E17" i="90"/>
  <c r="E6" i="91"/>
  <c r="F6" i="90"/>
  <c r="E29" i="91"/>
  <c r="D8" i="93"/>
  <c r="E8" i="93" s="1"/>
  <c r="D9" i="93"/>
  <c r="E9" i="93" s="1"/>
  <c r="D10" i="93"/>
  <c r="E10" i="93" s="1"/>
  <c r="D11" i="93"/>
  <c r="E11" i="93" s="1"/>
  <c r="D12" i="93"/>
  <c r="D13" i="93"/>
  <c r="D14" i="93"/>
  <c r="E14" i="93" s="1"/>
  <c r="D15" i="93"/>
  <c r="E15" i="93" s="1"/>
  <c r="D16" i="93"/>
  <c r="E16" i="93" s="1"/>
  <c r="D17" i="93"/>
  <c r="E17" i="93" s="1"/>
  <c r="D18" i="93"/>
  <c r="E18" i="93" s="1"/>
  <c r="D19" i="93"/>
  <c r="E19" i="93" s="1"/>
  <c r="D20" i="93"/>
  <c r="E20" i="93" s="1"/>
  <c r="D21" i="93"/>
  <c r="E21" i="93" s="1"/>
  <c r="D22" i="93"/>
  <c r="E22" i="93" s="1"/>
  <c r="D23" i="93"/>
  <c r="E23" i="93" s="1"/>
  <c r="D24" i="93"/>
  <c r="E24" i="93" s="1"/>
  <c r="D25" i="93"/>
  <c r="E25" i="93" s="1"/>
  <c r="D26" i="93"/>
  <c r="E26" i="93" s="1"/>
  <c r="D27" i="93"/>
  <c r="E27" i="93" s="1"/>
  <c r="D28" i="93"/>
  <c r="E28" i="93" s="1"/>
  <c r="D29" i="93"/>
  <c r="E29" i="93" s="1"/>
  <c r="D30" i="93"/>
  <c r="E30" i="93" s="1"/>
  <c r="D7" i="93"/>
  <c r="E7" i="93" s="1"/>
  <c r="E15" i="90" l="1"/>
  <c r="E14" i="90"/>
  <c r="E13" i="90"/>
  <c r="E11" i="90"/>
  <c r="E10" i="90"/>
  <c r="E9" i="90"/>
  <c r="E8" i="90"/>
  <c r="E10" i="89" l="1"/>
  <c r="D10" i="89" l="1"/>
  <c r="D40" i="90"/>
  <c r="D31" i="93"/>
  <c r="E31" i="93" s="1"/>
  <c r="D6" i="93"/>
  <c r="G5" i="93"/>
  <c r="H5" i="93" s="1"/>
  <c r="E12" i="93" l="1"/>
  <c r="E13" i="93"/>
  <c r="H17" i="93" s="1"/>
  <c r="O5" i="91" l="1"/>
  <c r="N5" i="91"/>
  <c r="M5" i="91"/>
  <c r="L5" i="91"/>
  <c r="K5" i="91"/>
  <c r="G51" i="90"/>
  <c r="E12" i="90"/>
  <c r="E7" i="90"/>
  <c r="E11" i="89"/>
  <c r="E9" i="89"/>
  <c r="E8" i="89"/>
  <c r="E7" i="89"/>
  <c r="G6" i="89"/>
  <c r="F6" i="89"/>
  <c r="Y20" i="88"/>
  <c r="V20" i="88"/>
  <c r="S20" i="88"/>
  <c r="P20" i="88"/>
  <c r="M20" i="88"/>
  <c r="J20" i="88"/>
  <c r="G20" i="88"/>
  <c r="D20" i="88"/>
  <c r="Y17" i="88"/>
  <c r="V17" i="88"/>
  <c r="S17" i="88"/>
  <c r="P17" i="88"/>
  <c r="M17" i="88"/>
  <c r="J17" i="88"/>
  <c r="G17" i="88"/>
  <c r="D17" i="88"/>
  <c r="Y16" i="88"/>
  <c r="V16" i="88"/>
  <c r="S16" i="88"/>
  <c r="P16" i="88"/>
  <c r="M16" i="88"/>
  <c r="J16" i="88"/>
  <c r="G16" i="88"/>
  <c r="D16" i="88"/>
  <c r="O21" i="88"/>
  <c r="N21" i="88"/>
  <c r="L21" i="88"/>
  <c r="K21" i="88"/>
  <c r="I21" i="88"/>
  <c r="F21" i="88"/>
  <c r="Y11" i="88"/>
  <c r="V11" i="88"/>
  <c r="S11" i="88"/>
  <c r="P11" i="88"/>
  <c r="M11" i="88"/>
  <c r="J11" i="88"/>
  <c r="G11" i="88"/>
  <c r="D11" i="88"/>
  <c r="Y7" i="88"/>
  <c r="V7" i="88"/>
  <c r="S7" i="88"/>
  <c r="P7" i="88"/>
  <c r="M7" i="88"/>
  <c r="J7" i="88"/>
  <c r="G7" i="88"/>
  <c r="D7" i="88"/>
  <c r="D12" i="90" l="1"/>
  <c r="D7" i="90"/>
  <c r="D17" i="90"/>
  <c r="D9" i="89"/>
  <c r="D7" i="89"/>
  <c r="D8" i="89"/>
  <c r="E6" i="89"/>
  <c r="H21" i="88"/>
  <c r="D6" i="88"/>
  <c r="G6" i="90"/>
  <c r="E51" i="90"/>
  <c r="G25" i="88"/>
  <c r="C12" i="89" l="1"/>
  <c r="I8" i="90"/>
  <c r="D51" i="90"/>
  <c r="D11" i="89"/>
  <c r="G22" i="88"/>
  <c r="E6" i="90"/>
  <c r="D6" i="90" s="1"/>
  <c r="I6" i="90" s="1"/>
  <c r="E5" i="9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<sst xmlns="http://schemas.openxmlformats.org/spreadsheetml/2006/main" count="2736" uniqueCount="1226">
  <si>
    <t>Total</t>
  </si>
  <si>
    <t>01</t>
  </si>
  <si>
    <t>02</t>
  </si>
  <si>
    <t>03</t>
  </si>
  <si>
    <t>04</t>
  </si>
  <si>
    <t>05</t>
  </si>
  <si>
    <t>06</t>
  </si>
  <si>
    <t>07</t>
  </si>
  <si>
    <t>08</t>
  </si>
  <si>
    <t>10</t>
  </si>
  <si>
    <t>Circuito Escolar:</t>
  </si>
  <si>
    <t>Mu-
jeres</t>
  </si>
  <si>
    <t>Hom-
bres</t>
  </si>
  <si>
    <t>ALAJUELA</t>
  </si>
  <si>
    <t>PUNTARENAS</t>
  </si>
  <si>
    <t>15</t>
  </si>
  <si>
    <t>HEREDIA</t>
  </si>
  <si>
    <t>CARTAGO</t>
  </si>
  <si>
    <t>LIBERIA</t>
  </si>
  <si>
    <t>CAÑAS</t>
  </si>
  <si>
    <t>FLORES</t>
  </si>
  <si>
    <t>BARVA</t>
  </si>
  <si>
    <t>Barrio o Poblado:</t>
  </si>
  <si>
    <t>Dirección Exacta:</t>
  </si>
  <si>
    <t>Dirección Regional:</t>
  </si>
  <si>
    <t>Código Presupuestario:</t>
  </si>
  <si>
    <t>Educación Física</t>
  </si>
  <si>
    <t>Educación Musical</t>
  </si>
  <si>
    <t>Educación Religiosa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</si>
  <si>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</si>
  <si>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</si>
  <si>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</si>
  <si>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</si>
  <si>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</si>
  <si>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</si>
  <si>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</si>
  <si>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Inglés</t>
  </si>
  <si>
    <t>Administrativos y de Servicios</t>
  </si>
  <si>
    <t>Oficinista</t>
  </si>
  <si>
    <t>Cocinera</t>
  </si>
  <si>
    <t>Artes Plásticas</t>
  </si>
  <si>
    <t>Artes Industriales</t>
  </si>
  <si>
    <t>Educación para el Hogar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</si>
  <si>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</si>
  <si>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</si>
  <si>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</si>
  <si>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</si>
  <si>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</si>
  <si>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</si>
  <si>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</si>
  <si>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</si>
  <si>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</si>
  <si>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</si>
  <si>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</si>
  <si>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</si>
  <si>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</si>
  <si>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</si>
  <si>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</si>
  <si>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</si>
  <si>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</si>
  <si>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</si>
  <si>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</si>
  <si>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</si>
  <si>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</si>
  <si>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</si>
  <si>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</si>
  <si>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</si>
  <si>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</si>
  <si>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</si>
  <si>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</si>
  <si>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</si>
  <si>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</si>
  <si>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</si>
  <si>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</si>
  <si>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</si>
  <si>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</si>
  <si>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</si>
  <si>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</si>
  <si>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</si>
  <si>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</si>
  <si>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</si>
  <si>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</si>
  <si>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</si>
  <si>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</si>
  <si>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</si>
  <si>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</si>
  <si>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</si>
  <si>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</si>
  <si>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</si>
  <si>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</si>
  <si>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</si>
  <si>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</si>
  <si>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</si>
  <si>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</si>
  <si>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Comedor</t>
  </si>
  <si>
    <t>OBSERVACIONES/COMENTARIOS:</t>
  </si>
  <si>
    <t>Alfabetización</t>
  </si>
  <si>
    <t>Educación Diversificada a Distancia</t>
  </si>
  <si>
    <t>Biblioteca</t>
  </si>
  <si>
    <t>Taller de Artes Industriales</t>
  </si>
  <si>
    <t>Otros Talleres</t>
  </si>
  <si>
    <t>Gimnasio</t>
  </si>
  <si>
    <t>Auxiliar Administrativo</t>
  </si>
  <si>
    <t>Técnicos-Docentes</t>
  </si>
  <si>
    <t>Orientador</t>
  </si>
  <si>
    <t>Orientador Asistente</t>
  </si>
  <si>
    <t>Bibliotecólogo</t>
  </si>
  <si>
    <t>Trabajador Calificado</t>
  </si>
  <si>
    <t>Oficial de Seguridad</t>
  </si>
  <si>
    <t>Auxiliar de Vigilancia</t>
  </si>
  <si>
    <t>Conserje</t>
  </si>
  <si>
    <t>Otros Docentes</t>
  </si>
  <si>
    <t>Aspi-rantes</t>
  </si>
  <si>
    <t>Cantidad
Total</t>
  </si>
  <si>
    <t>Aulas (que no se utilizan para impartir lecciones)</t>
  </si>
  <si>
    <t>Español</t>
  </si>
  <si>
    <t>Estudios Sociales</t>
  </si>
  <si>
    <t>Matemática</t>
  </si>
  <si>
    <t>Ciencias</t>
  </si>
  <si>
    <t>Biología</t>
  </si>
  <si>
    <t>Química</t>
  </si>
  <si>
    <t>Física</t>
  </si>
  <si>
    <t>Francés</t>
  </si>
  <si>
    <t>Educación Convencional</t>
  </si>
  <si>
    <t>Proyectos de Educación Abierta</t>
  </si>
  <si>
    <t>I Nivel</t>
  </si>
  <si>
    <t>II Nivel</t>
  </si>
  <si>
    <t>III Nivel</t>
  </si>
  <si>
    <t>Académico</t>
  </si>
  <si>
    <t>De I y II Ciclos</t>
  </si>
  <si>
    <t>Discapacidad Motora</t>
  </si>
  <si>
    <t>Discapacidad Múltiple</t>
  </si>
  <si>
    <t>Discapacidad Visual</t>
  </si>
  <si>
    <t>Ceguera</t>
  </si>
  <si>
    <t>Baja Visión</t>
  </si>
  <si>
    <t>Sordera</t>
  </si>
  <si>
    <t>Sordo Ceguera</t>
  </si>
  <si>
    <t>Problemas de Aprendizaje</t>
  </si>
  <si>
    <t>NOMBRE</t>
  </si>
  <si>
    <t>CODIGO</t>
  </si>
  <si>
    <t>PR</t>
  </si>
  <si>
    <t>CAN</t>
  </si>
  <si>
    <t>DIS</t>
  </si>
  <si>
    <t>SECTOR</t>
  </si>
  <si>
    <t>ZONA</t>
  </si>
  <si>
    <t>NIVEL</t>
  </si>
  <si>
    <t>CODINS</t>
  </si>
  <si>
    <t>DIREG</t>
  </si>
  <si>
    <t>POBLADO</t>
  </si>
  <si>
    <t>DIRECTOR</t>
  </si>
  <si>
    <t>EXACTA</t>
  </si>
  <si>
    <t>6</t>
  </si>
  <si>
    <t>1</t>
  </si>
  <si>
    <t>2</t>
  </si>
  <si>
    <t>3</t>
  </si>
  <si>
    <t>SAN FRANCISCO</t>
  </si>
  <si>
    <t>00308</t>
  </si>
  <si>
    <t>00309</t>
  </si>
  <si>
    <t>4</t>
  </si>
  <si>
    <t>5</t>
  </si>
  <si>
    <t>00302</t>
  </si>
  <si>
    <t>00001</t>
  </si>
  <si>
    <t>00306</t>
  </si>
  <si>
    <t>00307</t>
  </si>
  <si>
    <t>00304</t>
  </si>
  <si>
    <t>SAN PEDRO</t>
  </si>
  <si>
    <t>LA RIBERA</t>
  </si>
  <si>
    <t>SAN LUIS</t>
  </si>
  <si>
    <t>pcd</t>
  </si>
  <si>
    <t>BARRANCA</t>
  </si>
  <si>
    <t>00032</t>
  </si>
  <si>
    <t>00033</t>
  </si>
  <si>
    <t>00034</t>
  </si>
  <si>
    <t>Ubicación (PR/CA/DI):</t>
  </si>
  <si>
    <t>CUADRO 2</t>
  </si>
  <si>
    <t>CUADRO 3</t>
  </si>
  <si>
    <t>Provincia / Cantón / Distrito</t>
  </si>
  <si>
    <t>CUADRO 6</t>
  </si>
  <si>
    <t>Discapacidad /
Condición</t>
  </si>
  <si>
    <t>CUADRO 7</t>
  </si>
  <si>
    <t>CUADRO 8</t>
  </si>
  <si>
    <t>Administrativos</t>
  </si>
  <si>
    <t>Educación Cívica</t>
  </si>
  <si>
    <t>Otro lugar (indicar debajo de esta línea)</t>
  </si>
  <si>
    <t>Otros Laboratorios</t>
  </si>
  <si>
    <t>Matrícula Inicial</t>
  </si>
  <si>
    <t>TOTAL</t>
  </si>
  <si>
    <t>Adm. y de Serv. Reubicados / Readecuados</t>
  </si>
  <si>
    <t>Soda</t>
  </si>
  <si>
    <t>COTO</t>
  </si>
  <si>
    <t>CUADRO 1</t>
  </si>
  <si>
    <t>Docentes Educación Especial</t>
  </si>
  <si>
    <t>Generalista en Educación Especial</t>
  </si>
  <si>
    <t>Audición y Lenguaje</t>
  </si>
  <si>
    <t>Problemas Emocionales y de Conducta</t>
  </si>
  <si>
    <t>Terapia del Lenguaje</t>
  </si>
  <si>
    <t>Otros Docentes Educación Especial</t>
  </si>
  <si>
    <t>00180</t>
  </si>
  <si>
    <t>Administrativos Reubicados</t>
  </si>
  <si>
    <t>Técnicos-Docentes Reubicados</t>
  </si>
  <si>
    <t>Docentes Reubicados</t>
  </si>
  <si>
    <t xml:space="preserve">Docentes </t>
  </si>
  <si>
    <t>Cubículos</t>
  </si>
  <si>
    <t>Docentes Reubicados de Educación Especial</t>
  </si>
  <si>
    <t>00058</t>
  </si>
  <si>
    <t>00057</t>
  </si>
  <si>
    <t>00005</t>
  </si>
  <si>
    <t>00008</t>
  </si>
  <si>
    <t>00007</t>
  </si>
  <si>
    <t>00059</t>
  </si>
  <si>
    <t>00004</t>
  </si>
  <si>
    <t>00009</t>
  </si>
  <si>
    <t>00011</t>
  </si>
  <si>
    <t>00012</t>
  </si>
  <si>
    <t>00015</t>
  </si>
  <si>
    <t>00016</t>
  </si>
  <si>
    <t>00061</t>
  </si>
  <si>
    <t>X</t>
  </si>
  <si>
    <t>Si requiere más filas, insértelas.</t>
  </si>
  <si>
    <t>(1)</t>
  </si>
  <si>
    <t>(2)</t>
  </si>
  <si>
    <t>Lengua Indígena</t>
  </si>
  <si>
    <t>Se comparte el edificio con otra institución?</t>
  </si>
  <si>
    <t>Sala de Robótica</t>
  </si>
  <si>
    <t>RESIDENCIA DE LOS ESTUDIANTES MATRICULADOS DURANTE</t>
  </si>
  <si>
    <t>Cultura Indígena</t>
  </si>
  <si>
    <t>CUADRO 9</t>
  </si>
  <si>
    <t>Refugiados</t>
  </si>
  <si>
    <t>Solicitante de Asilo</t>
  </si>
  <si>
    <t>00010</t>
  </si>
  <si>
    <t>SAN JOSE CENTRAL</t>
  </si>
  <si>
    <t>SAN JOSE OESTE</t>
  </si>
  <si>
    <t>Sí</t>
  </si>
  <si>
    <t>No</t>
  </si>
  <si>
    <t>Aulas o lugar donde se imparten lecciones:</t>
  </si>
  <si>
    <t>Indique si la Institución cuenta con los siguientes servicios:</t>
  </si>
  <si>
    <t>Pupitres (Unipersonales, mesas de pupitre)</t>
  </si>
  <si>
    <t>Hidrante</t>
  </si>
  <si>
    <t>Servicios Sanitarios</t>
  </si>
  <si>
    <t>Para hombres</t>
  </si>
  <si>
    <t>Para mujeres</t>
  </si>
  <si>
    <t>Para ambos sexos</t>
  </si>
  <si>
    <t>Síndrome de Down</t>
  </si>
  <si>
    <t>(3)</t>
  </si>
  <si>
    <t>(Cada Sede y Satélite debe llenar un formulario)</t>
  </si>
  <si>
    <t>Retraso Mental (Discapacidad Intelectual)</t>
  </si>
  <si>
    <t>Aulas (para impartir lecciones)</t>
  </si>
  <si>
    <t>1/  No incluir Síndrome de Down.</t>
  </si>
  <si>
    <t>Camión Cisterna</t>
  </si>
  <si>
    <t>Pileta lavamanos (Bebedero)</t>
  </si>
  <si>
    <t>Discapacidad / Condición</t>
  </si>
  <si>
    <t>Duchas</t>
  </si>
  <si>
    <t>Trastorno del Lenguaje</t>
  </si>
  <si>
    <t>DISCAPACIDAD O CONDICIÓN DE LOS ESTUDIANTES DE EDUCACIÓN CONVENCIONAL (Plan de Estudios Modular)</t>
  </si>
  <si>
    <t>DISCAPACIDAD O CONDICIÓN DE LOS ESTUDIANTES DE EDUCACIÓN</t>
  </si>
  <si>
    <t>Mingitorios (Urinarios)</t>
  </si>
  <si>
    <t>Pérdida Auditiva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</si>
  <si>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</si>
  <si>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El Centro Educativo se abastece de agua por:</t>
  </si>
  <si>
    <t>El Agua que consumen proviene de:</t>
  </si>
  <si>
    <t>En el Centro Educativo hay luz eléctrica del: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</si>
  <si>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</si>
  <si>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</si>
  <si>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</si>
  <si>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</si>
  <si>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IPEC -- Instituto Profesional de Educación Comunitaria</t>
  </si>
  <si>
    <t>¿Imparte la Institución Plan Nacional (III Ciclo y Ciclo Diversificado Vocacional)?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</si>
  <si>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</si>
  <si>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</si>
  <si>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</si>
  <si>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</si>
  <si>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</si>
  <si>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</si>
  <si>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</si>
  <si>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</si>
  <si>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</si>
  <si>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</si>
  <si>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</si>
  <si>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</si>
  <si>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</si>
  <si>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</si>
  <si>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</si>
  <si>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</si>
  <si>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</si>
  <si>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</si>
  <si>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</si>
  <si>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</si>
  <si>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</si>
  <si>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</si>
  <si>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</si>
  <si>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</si>
  <si>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</si>
  <si>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</si>
  <si>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</si>
  <si>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</si>
  <si>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</si>
  <si>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</si>
  <si>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</si>
  <si>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</si>
  <si>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</si>
  <si>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</si>
  <si>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</si>
  <si>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</si>
  <si>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</si>
  <si>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</si>
  <si>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</si>
  <si>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</si>
  <si>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</si>
  <si>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</si>
  <si>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</si>
  <si>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</si>
  <si>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</si>
  <si>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</si>
  <si>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</si>
  <si>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</si>
  <si>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</si>
  <si>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</si>
  <si>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</si>
  <si>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</si>
  <si>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</si>
  <si>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</si>
  <si>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</si>
  <si>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</si>
  <si>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</si>
  <si>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</si>
  <si>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</si>
  <si>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</si>
  <si>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</si>
  <si>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</si>
  <si>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</si>
  <si>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</si>
  <si>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</si>
  <si>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</si>
  <si>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</si>
  <si>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</si>
  <si>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</si>
  <si>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</si>
  <si>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</si>
  <si>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</si>
  <si>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</si>
  <si>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</si>
  <si>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</si>
  <si>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</si>
  <si>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</si>
  <si>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</si>
  <si>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</si>
  <si>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</si>
  <si>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</si>
  <si>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</si>
  <si>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</si>
  <si>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</si>
  <si>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</si>
  <si>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</si>
  <si>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</si>
  <si>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</si>
  <si>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</si>
  <si>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</si>
  <si>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</si>
  <si>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</si>
  <si>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</si>
  <si>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</si>
  <si>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</si>
  <si>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</si>
  <si>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</si>
  <si>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</si>
  <si>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</si>
  <si>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</si>
  <si>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</si>
  <si>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</si>
  <si>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</si>
  <si>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</si>
  <si>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</si>
  <si>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</si>
  <si>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</si>
  <si>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</si>
  <si>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</si>
  <si>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</si>
  <si>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</si>
  <si>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</si>
  <si>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</si>
  <si>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</si>
  <si>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</si>
  <si>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</si>
  <si>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</si>
  <si>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</si>
  <si>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</si>
  <si>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</si>
  <si>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</si>
  <si>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</si>
  <si>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</si>
  <si>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</si>
  <si>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</si>
  <si>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</si>
  <si>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</si>
  <si>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</si>
  <si>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</si>
  <si>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</si>
  <si>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</si>
  <si>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</si>
  <si>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</si>
  <si>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</si>
  <si>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</si>
  <si>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</si>
  <si>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</si>
  <si>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</si>
  <si>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</si>
  <si>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</si>
  <si>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</si>
  <si>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</si>
  <si>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</si>
  <si>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</si>
  <si>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</si>
  <si>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</si>
  <si>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</si>
  <si>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</si>
  <si>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</si>
  <si>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</si>
  <si>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</si>
  <si>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</si>
  <si>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</si>
  <si>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</si>
  <si>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</si>
  <si>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</si>
  <si>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</si>
  <si>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</si>
  <si>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</si>
  <si>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</si>
  <si>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</si>
  <si>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</si>
  <si>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</si>
  <si>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</si>
  <si>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</si>
  <si>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</si>
  <si>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</si>
  <si>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</si>
  <si>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</si>
  <si>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</si>
  <si>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</si>
  <si>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</si>
  <si>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</si>
  <si>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</si>
  <si>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</si>
  <si>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</si>
  <si>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</si>
  <si>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</si>
  <si>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</si>
  <si>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</si>
  <si>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</si>
  <si>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</si>
  <si>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</si>
  <si>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</si>
  <si>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</si>
  <si>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</si>
  <si>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</si>
  <si>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</si>
  <si>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</si>
  <si>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</si>
  <si>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</si>
  <si>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</si>
  <si>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</si>
  <si>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</si>
  <si>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</si>
  <si>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</si>
  <si>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</si>
  <si>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</si>
  <si>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</si>
  <si>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</si>
  <si>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</si>
  <si>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</si>
  <si>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</si>
  <si>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</si>
  <si>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</si>
  <si>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</si>
  <si>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</si>
  <si>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</si>
  <si>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</si>
  <si>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</si>
  <si>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</si>
  <si>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</si>
  <si>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</si>
  <si>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</si>
  <si>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</si>
  <si>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</si>
  <si>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</si>
  <si>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</si>
  <si>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</si>
  <si>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</si>
  <si>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</si>
  <si>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</si>
  <si>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</si>
  <si>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</si>
  <si>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</si>
  <si>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</si>
  <si>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</si>
  <si>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</si>
  <si>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</si>
  <si>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</si>
  <si>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</si>
  <si>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</si>
  <si>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</si>
  <si>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</si>
  <si>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</si>
  <si>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</si>
  <si>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</si>
  <si>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</si>
  <si>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</si>
  <si>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</si>
  <si>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</si>
  <si>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</si>
  <si>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</si>
  <si>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</si>
  <si>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</si>
  <si>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</si>
  <si>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</si>
  <si>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</si>
  <si>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</si>
  <si>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</si>
  <si>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</si>
  <si>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</si>
  <si>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</si>
  <si>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</si>
  <si>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</si>
  <si>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</si>
  <si>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</si>
  <si>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</si>
  <si>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</si>
  <si>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</si>
  <si>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</si>
  <si>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</si>
  <si>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</si>
  <si>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</si>
  <si>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</si>
  <si>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</si>
  <si>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</si>
  <si>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</si>
  <si>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</si>
  <si>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</si>
  <si>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</si>
  <si>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</si>
  <si>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</si>
  <si>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</si>
  <si>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</si>
  <si>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</si>
  <si>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</si>
  <si>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</si>
  <si>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</si>
  <si>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</si>
  <si>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</si>
  <si>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</si>
  <si>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</si>
  <si>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</si>
  <si>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</si>
  <si>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</si>
  <si>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</si>
  <si>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</si>
  <si>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</si>
  <si>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</si>
  <si>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</si>
  <si>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</si>
  <si>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</si>
  <si>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</si>
  <si>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</si>
  <si>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</si>
  <si>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</si>
  <si>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</si>
  <si>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</si>
  <si>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</si>
  <si>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</si>
  <si>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</si>
  <si>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</si>
  <si>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</si>
  <si>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</si>
  <si>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</si>
  <si>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</si>
  <si>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</si>
  <si>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</si>
  <si>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</si>
  <si>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</si>
  <si>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</si>
  <si>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</si>
  <si>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</si>
  <si>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</si>
  <si>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</si>
  <si>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</si>
  <si>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</si>
  <si>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</si>
  <si>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</si>
  <si>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</si>
  <si>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</si>
  <si>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</si>
  <si>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</si>
  <si>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</si>
  <si>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</si>
  <si>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</si>
  <si>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</si>
  <si>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</si>
  <si>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</si>
  <si>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</si>
  <si>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</si>
  <si>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</si>
  <si>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</si>
  <si>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</si>
  <si>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</si>
  <si>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</si>
  <si>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</si>
  <si>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</si>
  <si>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</si>
  <si>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</si>
  <si>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</si>
  <si>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</si>
  <si>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</si>
  <si>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</si>
  <si>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</si>
  <si>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</si>
  <si>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</si>
  <si>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</si>
  <si>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</si>
  <si>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</si>
  <si>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</si>
  <si>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</si>
  <si>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</si>
  <si>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</si>
  <si>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</si>
  <si>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</si>
  <si>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</si>
  <si>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</si>
  <si>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</si>
  <si>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</si>
  <si>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</si>
  <si>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</si>
  <si>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</si>
  <si>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</si>
  <si>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</si>
  <si>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</si>
  <si>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</si>
  <si>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</si>
  <si>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</si>
  <si>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</si>
  <si>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</si>
  <si>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</si>
  <si>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</si>
  <si>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</si>
  <si>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</si>
  <si>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</si>
  <si>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</si>
  <si>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</si>
  <si>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</si>
  <si>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</si>
  <si>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</si>
  <si>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</si>
  <si>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</si>
  <si>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</si>
  <si>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</si>
  <si>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</si>
  <si>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</si>
  <si>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</si>
  <si>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</si>
  <si>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</si>
  <si>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</si>
  <si>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</si>
  <si>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</si>
  <si>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</si>
  <si>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</si>
  <si>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</si>
  <si>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</si>
  <si>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</si>
  <si>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</si>
  <si>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</si>
  <si>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</si>
  <si>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</si>
  <si>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</si>
  <si>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</si>
  <si>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</si>
  <si>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</si>
  <si>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</si>
  <si>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</si>
  <si>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</si>
  <si>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</si>
  <si>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</si>
  <si>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</si>
  <si>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</si>
  <si>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</si>
  <si>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</si>
  <si>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</si>
  <si>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</si>
  <si>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</si>
  <si>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</si>
  <si>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</si>
  <si>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</si>
  <si>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</si>
  <si>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</si>
  <si>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</si>
  <si>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</si>
  <si>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</si>
  <si>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</si>
  <si>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</si>
  <si>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</si>
  <si>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</si>
  <si>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</si>
  <si>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Plan Nacional (o equivalente)</t>
  </si>
  <si>
    <t>ESTUDIANTES EXTRANJEROS, REFUGIADOS Y SOLICITANTES DE ASILO</t>
  </si>
  <si>
    <t>SEGÚN PAÍS/CONTINENTE, EDUCACIÓN CONVENCIONAL (Plan de Estudios Modular)</t>
  </si>
  <si>
    <t>País / Continente</t>
  </si>
  <si>
    <t>Extranjeros
(Nacionalidad)</t>
  </si>
  <si>
    <t>MATRÍCULA INICIAL TOTAL DEL IPEC</t>
  </si>
  <si>
    <t>IPEC-Plan Modular</t>
  </si>
  <si>
    <t>Personal-IPEC</t>
  </si>
  <si>
    <t>PERSONAL TOTAL DEL IPEC</t>
  </si>
  <si>
    <t>TOTAL-IPEC</t>
  </si>
  <si>
    <t>Docentes-IPEC</t>
  </si>
  <si>
    <t>4826</t>
  </si>
  <si>
    <t>4830</t>
  </si>
  <si>
    <t>IPEC 15 DE SETIEMBRE</t>
  </si>
  <si>
    <t>IPEC 15 SETIEMBRE-BARRIO CORDOBA</t>
  </si>
  <si>
    <t>IPEC 15 SETIEMBRE-CIUDADELA 15 SETIEMBRE</t>
  </si>
  <si>
    <t>4845</t>
  </si>
  <si>
    <t>4847</t>
  </si>
  <si>
    <t>4856</t>
  </si>
  <si>
    <t>4863</t>
  </si>
  <si>
    <t>00006</t>
  </si>
  <si>
    <t>00249</t>
  </si>
  <si>
    <t>00258</t>
  </si>
  <si>
    <t>4864</t>
  </si>
  <si>
    <t>IPEC SANTO DOMINGO</t>
  </si>
  <si>
    <t>IPEC SANTO DOMINGO-JUVENIL ZURQUI</t>
  </si>
  <si>
    <t>00290</t>
  </si>
  <si>
    <t>4866</t>
  </si>
  <si>
    <t>IPEC BARVA</t>
  </si>
  <si>
    <t>IPEC BARVA-SAN RAFAEL</t>
  </si>
  <si>
    <t>4870</t>
  </si>
  <si>
    <t>IPEC LIBERIA</t>
  </si>
  <si>
    <t>IPEC LIBERIA-CAI CALLE REAL</t>
  </si>
  <si>
    <t>IPEC LIBERIA-GUAYABO</t>
  </si>
  <si>
    <t>4876</t>
  </si>
  <si>
    <t>IPEC CAÑAS</t>
  </si>
  <si>
    <t>IPEC CAÑAS-LAJAS</t>
  </si>
  <si>
    <t>IPEC CAÑAS-SAN MIGUEL</t>
  </si>
  <si>
    <t>00171</t>
  </si>
  <si>
    <t>4879</t>
  </si>
  <si>
    <t>IPEC PUNTARENAS</t>
  </si>
  <si>
    <t>IPEC PUNTARENAS-JIRETH</t>
  </si>
  <si>
    <t>00214</t>
  </si>
  <si>
    <t>IPEC PUNTARENAS-KENNEDY</t>
  </si>
  <si>
    <t>00212</t>
  </si>
  <si>
    <t>4887</t>
  </si>
  <si>
    <t>IPEC AGUA BUENA</t>
  </si>
  <si>
    <t>IPEC AGUA BUENA-LA LUCHA</t>
  </si>
  <si>
    <t>00028</t>
  </si>
  <si>
    <t>IPEC DE SAN JOSE</t>
  </si>
  <si>
    <t>IPEC 15 SETIEMBRE-CONCEPCION DE ALAJUELITA</t>
  </si>
  <si>
    <t>IPEC POAS</t>
  </si>
  <si>
    <t>IPEC MARIA PACHECO</t>
  </si>
  <si>
    <t>IPEC MARIA PACHECO-CENTRO DIURNO III EDAD</t>
  </si>
  <si>
    <t>IPEC ARABELLA JIMENEZ DE VOLIO</t>
  </si>
  <si>
    <t>IPEC ARABELLA JIMENEZ DE VOLIO-CAI JORGE DEBRAVO</t>
  </si>
  <si>
    <t>IPEC ARABELLA JIMENEZ DE VOLIO-SAN FRANCISCO</t>
  </si>
  <si>
    <t>IPEC SANTA BARBARA</t>
  </si>
  <si>
    <t>IPEC SANTA BARBARA-BELEN</t>
  </si>
  <si>
    <t>IPEC SANTA BARBARA-SAN JOAQUIN DE FLORES</t>
  </si>
  <si>
    <t>IPEC BARVA-CORAZON DE JESUS</t>
  </si>
  <si>
    <t>IPEC BARVA-CUBUJUQUI</t>
  </si>
  <si>
    <t>IPEC BARVA-FATIMA</t>
  </si>
  <si>
    <t>IPEC BARVA-GETSEMANI</t>
  </si>
  <si>
    <t>ipec.sanjose@mep.go.cr</t>
  </si>
  <si>
    <t>CONTIGUO A LA ESCUELA COSTA RICA</t>
  </si>
  <si>
    <t>ipec.mariapacheco@mep.go.cr</t>
  </si>
  <si>
    <t>ipec.arabelajimenez@mep.go.cr</t>
  </si>
  <si>
    <t>MELIZA UGALDE VILLALOBOS</t>
  </si>
  <si>
    <t>ipec.santabarbara@mep.go.cr</t>
  </si>
  <si>
    <t>BARVA CENTRO</t>
  </si>
  <si>
    <t>ipec.barva@mep.go.cr</t>
  </si>
  <si>
    <t>DE LA IGLESIA CAT. DE BARVA 400 N Y 100 NE</t>
  </si>
  <si>
    <t>QUIZARCO</t>
  </si>
  <si>
    <t>ipec.santodomingocentro@mep.go.cr</t>
  </si>
  <si>
    <t>ipec.liberia@mep.go.cr</t>
  </si>
  <si>
    <t>ipec.canascentral@mep.go.cr</t>
  </si>
  <si>
    <t>RIOJALANDIA</t>
  </si>
  <si>
    <t>ERICK CENTENO HERRERA</t>
  </si>
  <si>
    <t>ipec.puntarenas@mep.go.cr</t>
  </si>
  <si>
    <t>AGUA BUENA</t>
  </si>
  <si>
    <t>ipec.aguabuena@mep.go.cr</t>
  </si>
  <si>
    <t>15 DE SETIEMBRE</t>
  </si>
  <si>
    <t>ipec.quincedesetiembre@mep.go.cr</t>
  </si>
  <si>
    <t>ipec.poas@mep.go.cr</t>
  </si>
  <si>
    <t>COLEGIO CTP SABALITO</t>
  </si>
  <si>
    <t>BARRIO CORDABA</t>
  </si>
  <si>
    <t>CLUB DE LEONES</t>
  </si>
  <si>
    <t>COLONIA 15 DE SETIEMBRE</t>
  </si>
  <si>
    <t>INSTALACIONES DE LA IGLESIA CATOLICA</t>
  </si>
  <si>
    <t>SALON COMUNAL BARRIO FATIMA, DE LA ESC. 100 E</t>
  </si>
  <si>
    <t>ESCUELA DE SAN MIGUEL</t>
  </si>
  <si>
    <t>SAN RAFAEL CENTRO</t>
  </si>
  <si>
    <t>DEL PARQUE DE SN RAFAEL 700 SUR</t>
  </si>
  <si>
    <t>ESCUELA CIUDADELA KENNEDY</t>
  </si>
  <si>
    <t>JIRETH</t>
  </si>
  <si>
    <t>CASA DE LA CULTURA</t>
  </si>
  <si>
    <t>ASOCIACION DE DESARROLLO Y SALON COMUNAL</t>
  </si>
  <si>
    <t>CENTRO PENITENCIARIO CAI-ZURQUI</t>
  </si>
  <si>
    <t>BARRIO ACOSTA</t>
  </si>
  <si>
    <t>LA ARENA</t>
  </si>
  <si>
    <t>Total-IPEC</t>
  </si>
  <si>
    <t>PERSONAL TOTAL DEL IPEC, SEGÚN TIPO DE CARGO</t>
  </si>
  <si>
    <t>PERSONAL DOCENTE DEL IPEC, POR GRUPO PROFESIONAL</t>
  </si>
  <si>
    <t>Ubicacion1</t>
  </si>
  <si>
    <t>BARRIO MEXICO</t>
  </si>
  <si>
    <t>URBANIZACION MONTENEGRO</t>
  </si>
  <si>
    <t>LOS ANGELES</t>
  </si>
  <si>
    <t>SANTA BARBARA</t>
  </si>
  <si>
    <t>CONCEPCION ABAJO</t>
  </si>
  <si>
    <t>CORAZON DE JESUS</t>
  </si>
  <si>
    <t>CUBUJUQUI</t>
  </si>
  <si>
    <t>GETSEMANI</t>
  </si>
  <si>
    <t>COCORI</t>
  </si>
  <si>
    <t>AUREA CORELLA GONZALEZ</t>
  </si>
  <si>
    <t>HEILYN MARIA ELIZONDO SOLANO</t>
  </si>
  <si>
    <t>DETRAS DEL LICEO MIGUEL ARAYA VENEGAS</t>
  </si>
  <si>
    <t>CONTIGUO A KINDER DE RIOJALANDIA</t>
  </si>
  <si>
    <t>4,5 KM DE LA DOS PINOS</t>
  </si>
  <si>
    <t>200 M NORTE IGLESIA DE AGUA CALIENTE</t>
  </si>
  <si>
    <t>IPEC LIBERIA-SANTA CECILIA</t>
  </si>
  <si>
    <t>00310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</si>
  <si>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</si>
  <si>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</si>
  <si>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</si>
  <si>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</si>
  <si>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</si>
  <si>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</si>
  <si>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</si>
  <si>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</si>
  <si>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</si>
  <si>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</si>
  <si>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</si>
  <si>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</si>
  <si>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</si>
  <si>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</si>
  <si>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</si>
  <si>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</si>
  <si>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</si>
  <si>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</si>
  <si>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</si>
  <si>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</si>
  <si>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</si>
  <si>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</si>
  <si>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</si>
  <si>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</si>
  <si>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</si>
  <si>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</si>
  <si>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</si>
  <si>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</si>
  <si>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</si>
  <si>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</si>
  <si>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</si>
  <si>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</si>
  <si>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</si>
  <si>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</si>
  <si>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</si>
  <si>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</si>
  <si>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</si>
  <si>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</si>
  <si>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</si>
  <si>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</si>
  <si>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</si>
  <si>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</si>
  <si>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</si>
  <si>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</si>
  <si>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</si>
  <si>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</si>
  <si>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</si>
  <si>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</si>
  <si>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</si>
  <si>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</si>
  <si>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CUADRO 10</t>
  </si>
  <si>
    <t>Adaptaciones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</si>
  <si>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</si>
  <si>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</si>
  <si>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</si>
  <si>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</si>
  <si>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</si>
  <si>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</si>
  <si>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</si>
  <si>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Tiene Sala de Lactancia</t>
  </si>
  <si>
    <t>¿La sala de lactancia cuenta con las condiciones establecidas en el artículo 4*?</t>
  </si>
  <si>
    <t>No tiene Sala de Lactancia</t>
  </si>
  <si>
    <t>3.1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</si>
  <si>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</si>
  <si>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</si>
  <si>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</si>
  <si>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</si>
  <si>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</si>
  <si>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</si>
  <si>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</si>
  <si>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</si>
  <si>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</si>
  <si>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</si>
  <si>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</si>
  <si>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</si>
  <si>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</si>
  <si>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</si>
  <si>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</si>
  <si>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</si>
  <si>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</si>
  <si>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</si>
  <si>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</si>
  <si>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</si>
  <si>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</si>
  <si>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</si>
  <si>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</si>
  <si>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</si>
  <si>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</si>
  <si>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</si>
  <si>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</si>
  <si>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</si>
  <si>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</si>
  <si>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</si>
  <si>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</si>
  <si>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</si>
  <si>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</si>
  <si>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CUADRO 11</t>
  </si>
  <si>
    <t>En buen
estado</t>
  </si>
  <si>
    <t>Sala para Lactancia</t>
  </si>
  <si>
    <t>ESPACIO FISICO, IPEC</t>
  </si>
  <si>
    <t>Computadora Portátil</t>
  </si>
  <si>
    <t>Conectadas a Internet</t>
  </si>
  <si>
    <t>COMPUTADORAS EN BUEN ESTADO, IPEC</t>
  </si>
  <si>
    <t>SANITARIOS Y LAVAMANOS, IPEC</t>
  </si>
  <si>
    <t>Ubicación (Provincia/Cantón/Distrito):</t>
  </si>
  <si>
    <t>Nombre Director (a):</t>
  </si>
  <si>
    <t>Nombre Supervisor (a):</t>
  </si>
  <si>
    <t>Sellos</t>
  </si>
  <si>
    <t>Cursos Libres</t>
  </si>
  <si>
    <t>Cuenta la institución con Sala(s) para lactancia?</t>
  </si>
  <si>
    <t>SAN RAFAEL</t>
  </si>
  <si>
    <t>400 METROS NORTE DE LA IGLESIA LA AGONIA</t>
  </si>
  <si>
    <t>200 M SUR DE LA BASILICA DE NTRA SRA DE ANG</t>
  </si>
  <si>
    <t>DE LA CLINICA CCSS 400 M E Y 75 M SUR</t>
  </si>
  <si>
    <t>GUILLERMO SOTO CASTILLO</t>
  </si>
  <si>
    <t>200 O. 250 N. DE LA CENTRAL TELEFONICA ICE</t>
  </si>
  <si>
    <t>ROBLE, URBANIZACION JIRETH</t>
  </si>
  <si>
    <t>No aplica</t>
  </si>
  <si>
    <t>3.2</t>
  </si>
  <si>
    <t>Teléfono Supervisión:</t>
  </si>
  <si>
    <t>IPEC PUNTARENAS-EL PROGRESO</t>
  </si>
  <si>
    <t>00311</t>
  </si>
  <si>
    <t>EL PROGRESO</t>
  </si>
  <si>
    <t>I y II Ciclos de la E.G.B.A.</t>
  </si>
  <si>
    <t>III Ciclo de la E.G.B.A.</t>
  </si>
  <si>
    <t>Bachillerato por Madurez Suficiente</t>
  </si>
  <si>
    <t>Docentes que atienden Proyectos de Educación Abierta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</si>
  <si>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</si>
  <si>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</si>
  <si>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</si>
  <si>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</si>
  <si>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</si>
  <si>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</si>
  <si>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</si>
  <si>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</si>
  <si>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</si>
  <si>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</si>
  <si>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PUBLICA</t>
  </si>
  <si>
    <t>-</t>
  </si>
  <si>
    <t>ERICK VILLALOBOS SALAZAR</t>
  </si>
  <si>
    <t>JOHNNY SANCHEZ SOLANO</t>
  </si>
  <si>
    <t>MARCO ANTONIO GUTIERREZ DELGADO</t>
  </si>
  <si>
    <t>ALONSO MORA VALVERDE</t>
  </si>
  <si>
    <t>ELVIN JIMENEZ PEREZ</t>
  </si>
  <si>
    <t>MANUEL SEBASTIAN HERNANDEZ LOPEZ</t>
  </si>
  <si>
    <t>ARIEL MENDEZ MURILLO</t>
  </si>
  <si>
    <t>JOHEL QUESADA CAMACHO</t>
  </si>
  <si>
    <t>MORAVIA</t>
  </si>
  <si>
    <t>WILSON HERNANDEZ MATAMOROS</t>
  </si>
  <si>
    <t>ROXANA MUÑOZ RIVERA</t>
  </si>
  <si>
    <t>YESENIA RUIZ MATARRITA</t>
  </si>
  <si>
    <t>RODJAN MIGUEL CARRILLO FONSECA</t>
  </si>
  <si>
    <t>MACDONALD PEREZ BARQUERO</t>
  </si>
  <si>
    <t>NELSON JESUS CAMPOS QUESADA</t>
  </si>
  <si>
    <t>LAYMAN RODRIGUEZ UMAÑA</t>
  </si>
  <si>
    <t>GUAYABO</t>
  </si>
  <si>
    <t>GUAYABO DE BAGACES GUANACASTE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</si>
  <si>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</si>
  <si>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</si>
  <si>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</si>
  <si>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</si>
  <si>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RESPONDA LAS </t>
    </r>
    <r>
      <rPr>
        <b/>
        <u/>
        <sz val="14"/>
        <rFont val="Gentium Basic"/>
      </rPr>
      <t>OCHO</t>
    </r>
    <r>
      <rPr>
        <b/>
        <sz val="14"/>
        <rFont val="Gentium Basic"/>
      </rPr>
      <t xml:space="preserve"> PREGUNTAS SIGUIENTES, CONSIDERE LO RELACIONADO CON EL IPEC</t>
    </r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</si>
  <si>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</si>
  <si>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PT
</t>
    </r>
    <r>
      <rPr>
        <b/>
        <sz val="9"/>
        <rFont val="Gentium Basic"/>
      </rPr>
      <t>(1-6)</t>
    </r>
  </si>
  <si>
    <r>
      <t xml:space="preserve">PAU
</t>
    </r>
    <r>
      <rPr>
        <b/>
        <sz val="9"/>
        <rFont val="Gentium Basic"/>
      </rPr>
      <t>(1-2)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</si>
  <si>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</si>
  <si>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</si>
  <si>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</si>
  <si>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</si>
  <si>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</si>
  <si>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</si>
  <si>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</si>
  <si>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</si>
  <si>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</si>
  <si>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</si>
  <si>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rPr>
        <b/>
        <sz val="14"/>
        <rFont val="Gentium Basic"/>
      </rPr>
      <t xml:space="preserve">CONVENCIONAL (Plan de Estudios Modular), </t>
    </r>
    <r>
      <rPr>
        <b/>
        <u/>
        <sz val="14"/>
        <rFont val="Gentium Basic"/>
      </rPr>
      <t>ESTUDIANTES ALFABETIZADOS</t>
    </r>
  </si>
  <si>
    <r>
      <t xml:space="preserve">III Nivel
</t>
    </r>
    <r>
      <rPr>
        <i/>
        <sz val="10"/>
        <rFont val="Gentium Basic"/>
      </rPr>
      <t>(Académico)</t>
    </r>
  </si>
  <si>
    <r>
      <t xml:space="preserve">III Nivel
</t>
    </r>
    <r>
      <rPr>
        <i/>
        <sz val="10"/>
        <rFont val="Gentium Basic"/>
      </rPr>
      <t>(Técnico en Nivel Medio)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</si>
  <si>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</si>
  <si>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</si>
  <si>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</si>
  <si>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</si>
  <si>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r>
      <t>Estudiantes que tienen alguna Discapacidad o Condición</t>
    </r>
    <r>
      <rPr>
        <sz val="12"/>
        <rFont val="Gentium Basic"/>
      </rPr>
      <t xml:space="preserve">
</t>
    </r>
    <r>
      <rPr>
        <i/>
        <sz val="12"/>
        <rFont val="Gentium Basic"/>
      </rPr>
      <t>(Reciban o no Servicios de Apoyo Educativo)</t>
    </r>
  </si>
  <si>
    <r>
      <t xml:space="preserve">De los estudiantes anotados en la columna (1), indique los que RECIBEN algún Servicio de Apoyo Educativo
</t>
    </r>
    <r>
      <rPr>
        <sz val="12"/>
        <rFont val="Gentium Basic"/>
      </rPr>
      <t xml:space="preserve"> </t>
    </r>
    <r>
      <rPr>
        <i/>
        <sz val="12"/>
        <rFont val="Gentium Basic"/>
      </rPr>
      <t>(Población Atendida)</t>
    </r>
  </si>
  <si>
    <t>CENSO ESCOLAR 2026 -- INFORME INICIAL</t>
  </si>
  <si>
    <t>NCODINS</t>
  </si>
  <si>
    <t>COD_SABER</t>
  </si>
  <si>
    <t>REGION</t>
  </si>
  <si>
    <t>CIRCUITO</t>
  </si>
  <si>
    <t>ORDEN</t>
  </si>
  <si>
    <t>NIVEL-2</t>
  </si>
  <si>
    <t>DEPENDENCIA</t>
  </si>
  <si>
    <t>ZONA1</t>
  </si>
  <si>
    <t>PRCADI</t>
  </si>
  <si>
    <t>UBICACION</t>
  </si>
  <si>
    <t>PROVINCIA</t>
  </si>
  <si>
    <t>CANTON</t>
  </si>
  <si>
    <t>DISTRITO</t>
  </si>
  <si>
    <t>NOM_MIDE</t>
  </si>
  <si>
    <t>EMAIL</t>
  </si>
  <si>
    <t>TELEFONO1</t>
  </si>
  <si>
    <t>TELEFONO2</t>
  </si>
  <si>
    <t>PLAN_N</t>
  </si>
  <si>
    <t>CREACION</t>
  </si>
  <si>
    <t>105092-00</t>
  </si>
  <si>
    <t>25</t>
  </si>
  <si>
    <t>IPEC</t>
  </si>
  <si>
    <t>URBANA</t>
  </si>
  <si>
    <t>SAN JOSE</t>
  </si>
  <si>
    <t>MERCED</t>
  </si>
  <si>
    <t>CENTRAL</t>
  </si>
  <si>
    <t>JEANNETTE PALACIOS REYES</t>
  </si>
  <si>
    <t>105098-00</t>
  </si>
  <si>
    <t>105100-00</t>
  </si>
  <si>
    <t>12</t>
  </si>
  <si>
    <t>ORIENTAL</t>
  </si>
  <si>
    <t>105101-00</t>
  </si>
  <si>
    <t>14</t>
  </si>
  <si>
    <t>800 NORTE DEL IGLESIA CATOLICA</t>
  </si>
  <si>
    <t>105103-00</t>
  </si>
  <si>
    <t>105102-00</t>
  </si>
  <si>
    <t>SANTO DOMINGO</t>
  </si>
  <si>
    <t>SAN VICENTE</t>
  </si>
  <si>
    <t>WAGNER JIMENEZ ZUÑIGA</t>
  </si>
  <si>
    <t>105104-00</t>
  </si>
  <si>
    <t>16</t>
  </si>
  <si>
    <t>GUANACASTE</t>
  </si>
  <si>
    <t>CHOROTEGA</t>
  </si>
  <si>
    <t>DETRAS DEL LICEO NOCTURNO</t>
  </si>
  <si>
    <t>26660178/83338828</t>
  </si>
  <si>
    <t>24591100/87100992/88954395</t>
  </si>
  <si>
    <t>105106-00</t>
  </si>
  <si>
    <t>11</t>
  </si>
  <si>
    <t>19</t>
  </si>
  <si>
    <t>105107-00</t>
  </si>
  <si>
    <t>20</t>
  </si>
  <si>
    <t>PACIFICO CENTRAL</t>
  </si>
  <si>
    <t>105109-00</t>
  </si>
  <si>
    <t>21</t>
  </si>
  <si>
    <t>RURAL</t>
  </si>
  <si>
    <t>COTO BRUS</t>
  </si>
  <si>
    <t>AGUABUENA</t>
  </si>
  <si>
    <t>BRUNCA</t>
  </si>
  <si>
    <t>105095-00</t>
  </si>
  <si>
    <t>HATILLO</t>
  </si>
  <si>
    <t>DE LA ESCUELA 15 SETIEMBRE 150 M, FRENTE A LA IGLESIA</t>
  </si>
  <si>
    <t>105097-00</t>
  </si>
  <si>
    <t>POAS</t>
  </si>
  <si>
    <t>1 KM NORTE DEL PARQUE CENTRAL, CAMINO A GRECIA</t>
  </si>
  <si>
    <t>XINIA REBECA CESPEDES ZAMORA</t>
  </si>
  <si>
    <t>YANSY ALPIZAR JIMENEZ</t>
  </si>
  <si>
    <t>105109-01</t>
  </si>
  <si>
    <t>IPEC-Sat</t>
  </si>
  <si>
    <t>SABALITO</t>
  </si>
  <si>
    <t>105095-01</t>
  </si>
  <si>
    <t>105095-02</t>
  </si>
  <si>
    <t>DE LA ESC. 15 DE SET 50 M AL SUR</t>
  </si>
  <si>
    <t>105095-03</t>
  </si>
  <si>
    <t>ALAJUELITA</t>
  </si>
  <si>
    <t>CONCEPCION</t>
  </si>
  <si>
    <t>105103-03</t>
  </si>
  <si>
    <t>105103-01</t>
  </si>
  <si>
    <t>DEL PALI 150 O EDIFICIO TERRACOTA-BEIGE MANO DERECHA</t>
  </si>
  <si>
    <t>105103-02</t>
  </si>
  <si>
    <t>DE LA U.FIDELITAS 300 OE 100 N Y 300 OE</t>
  </si>
  <si>
    <t>105103-04</t>
  </si>
  <si>
    <t>SALON MULTIUSOS BAJO DE LOS MOLINOS</t>
  </si>
  <si>
    <t>105106-02</t>
  </si>
  <si>
    <t>105103-06</t>
  </si>
  <si>
    <t>105107-02</t>
  </si>
  <si>
    <t>105107-01</t>
  </si>
  <si>
    <t>EL ROBLE</t>
  </si>
  <si>
    <t>105101-01</t>
  </si>
  <si>
    <t>BELEN</t>
  </si>
  <si>
    <t>SAN ANTONIO</t>
  </si>
  <si>
    <t>105101-02</t>
  </si>
  <si>
    <t>SAN JOAQUIN</t>
  </si>
  <si>
    <t>105102-01</t>
  </si>
  <si>
    <t>PARA</t>
  </si>
  <si>
    <t>105106-01</t>
  </si>
  <si>
    <t>105098-01</t>
  </si>
  <si>
    <t>125 M SUR DE LA FUENTE DE LA LIBERTAD</t>
  </si>
  <si>
    <t>105104-01</t>
  </si>
  <si>
    <t>BARRIO SANTA LUCIA 2 KM AL SUR ESTE</t>
  </si>
  <si>
    <t>105104-02</t>
  </si>
  <si>
    <t>BAGACES</t>
  </si>
  <si>
    <t>MOGOTE</t>
  </si>
  <si>
    <t>105100-02</t>
  </si>
  <si>
    <t>AGUACALIENTE (SAN FRANCISCO)</t>
  </si>
  <si>
    <t>COCORI, CARTAGO</t>
  </si>
  <si>
    <t>105100-05</t>
  </si>
  <si>
    <t>105104-03</t>
  </si>
  <si>
    <t>LA CRUZ</t>
  </si>
  <si>
    <t>SANTA CECILIA</t>
  </si>
  <si>
    <t>INSTALACIONES DEL LICEO DE SANTA CECILIA</t>
  </si>
  <si>
    <t>105107-03</t>
  </si>
  <si>
    <t>INSTALACIONES DE LA ESCUELA EL PROGRESO (2816)</t>
  </si>
  <si>
    <t>(En este cuadro debe considerarse a cada funcionario una sola vez)</t>
  </si>
  <si>
    <t>Los Satélites NO deben llenar este cuadro</t>
  </si>
  <si>
    <t>(En este cuadro debe considerarse a cada funcionario, tantas veces como cargos tenga)</t>
  </si>
  <si>
    <t>EL CURSO LECTIVO 2026, EDUCACIÓN CONVENCIONAL (Plan de Estudios Modular)</t>
  </si>
  <si>
    <t>Modalidad
y Especialidad</t>
  </si>
  <si>
    <t>Comercial y de Servicios</t>
  </si>
  <si>
    <t>Acoounting</t>
  </si>
  <si>
    <t>Administración y Operación Aduanera</t>
  </si>
  <si>
    <t>Animación 2D</t>
  </si>
  <si>
    <t>Animación 3D</t>
  </si>
  <si>
    <t>Banca y Finanzas</t>
  </si>
  <si>
    <t>Bilingual accounting and finance</t>
  </si>
  <si>
    <t>Bilingual Secretary</t>
  </si>
  <si>
    <t>Ciberseguridad</t>
  </si>
  <si>
    <t>Computer Networking</t>
  </si>
  <si>
    <t>Computer Science in Software Development</t>
  </si>
  <si>
    <t>Configuración y administración de servicios en la nube</t>
  </si>
  <si>
    <t>Configuración y Soporte de Redes de Comunicación y Sistemas Operativos</t>
  </si>
  <si>
    <t>Contabilidad</t>
  </si>
  <si>
    <t>Contabilidad y Control Interno</t>
  </si>
  <si>
    <t>Contabilidad y Costos</t>
  </si>
  <si>
    <t>Contabilidad y Finanzas</t>
  </si>
  <si>
    <t>Control de la calidad el software</t>
  </si>
  <si>
    <t>Desarrollo Web</t>
  </si>
  <si>
    <t>Diseño y Desarrollo Digital</t>
  </si>
  <si>
    <t>Ecoturismo</t>
  </si>
  <si>
    <t>Ejecutivo Comercial y Servicio al Cliente</t>
  </si>
  <si>
    <t>Executive Service Center</t>
  </si>
  <si>
    <t>Gerencia y Producción en cocina</t>
  </si>
  <si>
    <t>Gestión de datos para el análisis y visualización</t>
  </si>
  <si>
    <t>Informática Empresarial</t>
  </si>
  <si>
    <t>Information Technology Support</t>
  </si>
  <si>
    <t>Inteligencia Artificial</t>
  </si>
  <si>
    <t>Mercadeo</t>
  </si>
  <si>
    <t>Operaciones de Empresas de Alojamiento</t>
  </si>
  <si>
    <t>Organización de operaciones y servicios de alimentos y bebidas</t>
  </si>
  <si>
    <t>Salud Ocupacional</t>
  </si>
  <si>
    <t>Secretariado Ejecutivo</t>
  </si>
  <si>
    <t>Industrial</t>
  </si>
  <si>
    <t>Administración, Logística y Distribución</t>
  </si>
  <si>
    <t>Construcción Civil</t>
  </si>
  <si>
    <t>Dibujo y Modelado de Edificaciones</t>
  </si>
  <si>
    <t>Diseño Gráfico multimedia</t>
  </si>
  <si>
    <t>Diseño Publicitario</t>
  </si>
  <si>
    <t>Diseño y Construcción de Muebles y Estructuras</t>
  </si>
  <si>
    <t>Electromecánica</t>
  </si>
  <si>
    <t>Electrónica Industrial</t>
  </si>
  <si>
    <t>Gestión de la Calidad</t>
  </si>
  <si>
    <t>Gestión de la Producción</t>
  </si>
  <si>
    <t>Instalación y Mantenimiento de Sistemas Eléctricos Industriales</t>
  </si>
  <si>
    <t>Logistic Administration and Distribution</t>
  </si>
  <si>
    <t>Mecánica de Precisión</t>
  </si>
  <si>
    <t>Mecánica General</t>
  </si>
  <si>
    <t>Productivity and Quality</t>
  </si>
  <si>
    <t>Refrigeración y Aire Acondicionado</t>
  </si>
  <si>
    <t>Reparación de los Sistemas de Vehículos Livianos</t>
  </si>
  <si>
    <t>Agropecuaria</t>
  </si>
  <si>
    <t>Agroecología</t>
  </si>
  <si>
    <t>Procesos productivos e inspección en la industria alimentaria</t>
  </si>
  <si>
    <t>Producción Agrícola y Pecuaria</t>
  </si>
  <si>
    <t>CUADRO 12</t>
  </si>
  <si>
    <t>CUADRO 5.2</t>
  </si>
  <si>
    <t>CUADRO 5.1</t>
  </si>
  <si>
    <t>CUADRO 4</t>
  </si>
  <si>
    <t>MATRÍCULA INICIAL SEGÚN MODALIDAD Y ESPECIALIDAD, EDUCACIÓN CONVENCIONAL</t>
  </si>
  <si>
    <t>Técnico</t>
  </si>
  <si>
    <t>Cantidad de Secciones</t>
  </si>
  <si>
    <t>Código_DAE:</t>
  </si>
  <si>
    <t>Código Saber:</t>
  </si>
  <si>
    <t>Renombre este archivo Excel como se indica seguidamente:</t>
  </si>
  <si>
    <t>Teléfono contacto Director (a):</t>
  </si>
  <si>
    <t>Los estudiantes con Discapacidad o Condición, ¿reciben algún Servicio de Apoyo Educativo?</t>
  </si>
  <si>
    <t>Firma Director (a)</t>
  </si>
  <si>
    <t>Firma Supervisor (a)</t>
  </si>
  <si>
    <t>Sede /Satélite:</t>
  </si>
  <si>
    <t>Técnico -Plan 2 años-</t>
  </si>
  <si>
    <t>TOTAL-Educación Convencional</t>
  </si>
  <si>
    <t>Asistencia técnica en procesos biotecnológicos en laboratorio</t>
  </si>
  <si>
    <t>Dibujo y Modelado Mecánico</t>
  </si>
  <si>
    <t>Diseño de productos industriales textiles</t>
  </si>
  <si>
    <t>Enderezado y pintura de vehículos</t>
  </si>
  <si>
    <t>Telecomunicaciones</t>
  </si>
  <si>
    <t>Desarrollo de aplicaciones de software</t>
  </si>
  <si>
    <t>Gestión de información organizacional</t>
  </si>
  <si>
    <t>Organización de Empresas de Turismo Rural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</si>
  <si>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</si>
  <si>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</si>
  <si>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</si>
  <si>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r>
      <t xml:space="preserve">De los estudiantes anotados en la columna (1) del Cuadro 5.1, indique los que </t>
    </r>
    <r>
      <rPr>
        <b/>
        <u/>
        <sz val="12"/>
        <rFont val="Gentium Basic"/>
      </rPr>
      <t>SON ALFABETIZADOS</t>
    </r>
  </si>
  <si>
    <t>Programas de Educación Abierta (considere Proyectos y Sedes)</t>
  </si>
  <si>
    <t>Informática Educativa / Informática / Cómputo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</si>
  <si>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</si>
  <si>
    <t>VERIFICAR</t>
  </si>
  <si>
    <t>***</t>
  </si>
  <si>
    <t>Desarrollo de aplicaciones móviles</t>
  </si>
  <si>
    <t>Ejecutivo para Centros de Servicios</t>
  </si>
  <si>
    <t>Informática en Desarrollo de Software</t>
  </si>
  <si>
    <t>Turismo Ecológico</t>
  </si>
  <si>
    <t>Turismo en Alimentos y Bebidas</t>
  </si>
  <si>
    <t>Turismo Rural</t>
  </si>
  <si>
    <t>Dibujo Técnico</t>
  </si>
  <si>
    <t>Diseño Gráfico</t>
  </si>
  <si>
    <t>Diseño y Confección de la Moda</t>
  </si>
  <si>
    <t>Electrónica en Telecomunicaciones</t>
  </si>
  <si>
    <t>Electrotecnia</t>
  </si>
  <si>
    <t>Agroindustria Alimentaria con Tecnología Agrícola</t>
  </si>
  <si>
    <t>Agroindustria Alimentaria con Tecnología Pecuaria</t>
  </si>
  <si>
    <t>Riego y Drenaje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</si>
</sst>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05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theme="1"/>
      <name val="Aptos"/>
      <family val="2"/>
    </font>
    <font>
      <sz val="10"/>
      <color theme="1"/>
      <name val="Aptos"/>
      <family val="2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sz val="11"/>
      <name val="Gentium Basic"/>
    </font>
    <font>
      <i/>
      <sz val="22"/>
      <name val="Gentium Basic"/>
    </font>
    <font>
      <b/>
      <sz val="11"/>
      <color rgb="FF0060A8"/>
      <name val="Gentium Basic"/>
    </font>
    <font>
      <b/>
      <sz val="24"/>
      <color theme="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0"/>
      <color theme="1"/>
      <name val="Gentium Basic"/>
    </font>
    <font>
      <i/>
      <sz val="11"/>
      <name val="Gentium Basic"/>
    </font>
    <font>
      <b/>
      <sz val="11"/>
      <name val="Gentium Basic"/>
    </font>
    <font>
      <i/>
      <sz val="10"/>
      <name val="Gentium Basic"/>
    </font>
    <font>
      <b/>
      <sz val="10"/>
      <color theme="1"/>
      <name val="Gentium Basic"/>
    </font>
    <font>
      <sz val="10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4"/>
      <name val="Gentium Basic"/>
    </font>
    <font>
      <b/>
      <i/>
      <sz val="14"/>
      <name val="Gentium Basic"/>
    </font>
    <font>
      <sz val="10"/>
      <color theme="1"/>
      <name val="Gentium Basic"/>
    </font>
    <font>
      <sz val="10"/>
      <color rgb="FFFF0000"/>
      <name val="Gentium Basic"/>
    </font>
    <font>
      <b/>
      <sz val="12"/>
      <color theme="1"/>
      <name val="Gentium Basic"/>
    </font>
    <font>
      <b/>
      <sz val="12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u/>
      <sz val="14"/>
      <name val="Gentium Basic"/>
    </font>
    <font>
      <b/>
      <sz val="12"/>
      <color rgb="FFFF0000"/>
      <name val="Gentium Basic"/>
    </font>
    <font>
      <sz val="12"/>
      <name val="Gentium Basic"/>
    </font>
    <font>
      <b/>
      <i/>
      <sz val="11"/>
      <color rgb="FF0060A8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sz val="11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14"/>
      <color rgb="FFFF0000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i/>
      <sz val="12"/>
      <color rgb="FFFF0000"/>
      <name val="Gentium Basic"/>
    </font>
    <font>
      <b/>
      <sz val="10"/>
      <name val="Gentium Basic"/>
    </font>
    <font>
      <sz val="12"/>
      <color theme="1"/>
      <name val="Gentium Basic"/>
    </font>
    <font>
      <b/>
      <i/>
      <sz val="11"/>
      <name val="Gentium Basic"/>
    </font>
    <font>
      <b/>
      <i/>
      <sz val="12"/>
      <color rgb="FFC00000"/>
      <name val="Gentium Basic"/>
    </font>
    <font>
      <b/>
      <i/>
      <sz val="12"/>
      <name val="Gentium Basic"/>
    </font>
    <font>
      <i/>
      <sz val="10.5"/>
      <name val="Gentium Basic"/>
    </font>
    <font>
      <b/>
      <u/>
      <sz val="12"/>
      <name val="Gentium Basic"/>
    </font>
    <font>
      <b/>
      <vertAlign val="superscript"/>
      <sz val="11"/>
      <name val="Gentium Basic"/>
    </font>
    <font>
      <b/>
      <sz val="11"/>
      <color rgb="FF008000"/>
      <name val="Gentium Basic"/>
    </font>
    <font>
      <b/>
      <i/>
      <sz val="14"/>
      <color rgb="FFFF0000"/>
      <name val="Gentium Basic"/>
    </font>
    <font>
      <b/>
      <i/>
      <sz val="12"/>
      <color rgb="FF008000"/>
      <name val="Gentium Basic"/>
    </font>
    <font>
      <b/>
      <i/>
      <sz val="14"/>
      <color rgb="FF7030A0"/>
      <name val="Gentium Basic"/>
    </font>
    <font>
      <b/>
      <sz val="14"/>
      <color theme="9" tint="-0.499984740745262"/>
      <name val="Gentium Basic"/>
    </font>
    <font>
      <i/>
      <sz val="12"/>
      <name val="Gentium Basic"/>
    </font>
    <font>
      <b/>
      <sz val="11"/>
      <color rgb="FF7030A0"/>
      <name val="Gentium Basic"/>
    </font>
    <font>
      <sz val="11"/>
      <color rgb="FF7030A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0"/>
      <color theme="3"/>
      <name val="Gentium Basic"/>
    </font>
    <font>
      <sz val="10"/>
      <color rgb="FFCC0066"/>
      <name val="Aptos"/>
      <family val="2"/>
    </font>
    <font>
      <b/>
      <i/>
      <sz val="14"/>
      <color rgb="FF0060A8"/>
      <name val="Gentium Basic"/>
    </font>
    <font>
      <i/>
      <sz val="11"/>
      <color theme="1"/>
      <name val="Gentium Basic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Aptos"/>
      <family val="2"/>
    </font>
    <font>
      <sz val="11"/>
      <color rgb="FFC00000"/>
      <name val="Gentium Basic"/>
    </font>
    <font>
      <b/>
      <sz val="10"/>
      <color theme="0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i/>
      <sz val="10"/>
      <color theme="1"/>
      <name val="Gentium Basic"/>
    </font>
  </fonts>
  <fills count="4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</fills>
  <borders count="229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slantDashDot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 style="slantDashDot">
        <color indexed="64"/>
      </top>
      <bottom/>
      <diagonal/>
    </border>
    <border>
      <left style="medium">
        <color auto="1"/>
      </left>
      <right/>
      <top style="slantDashDot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auto="1"/>
      </bottom>
      <diagonal/>
    </border>
    <border>
      <left/>
      <right/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thick">
        <color auto="1"/>
      </bottom>
      <diagonal/>
    </border>
    <border>
      <left style="medium">
        <color indexed="64"/>
      </left>
      <right/>
      <top style="dotted">
        <color auto="1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slantDashDot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auto="1"/>
      </bottom>
      <diagonal/>
    </border>
    <border>
      <left/>
      <right/>
      <top style="hair">
        <color indexed="64"/>
      </top>
      <bottom style="dotted">
        <color auto="1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thick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indexed="64"/>
      </right>
      <top style="thin">
        <color indexed="64"/>
      </top>
      <bottom/>
      <diagonal/>
    </border>
    <border>
      <left style="medium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auto="1"/>
      </top>
      <bottom/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/>
      <right style="thick">
        <color indexed="64"/>
      </right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slantDashDot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 style="dotted">
        <color indexed="64"/>
      </right>
      <top style="slantDashDot">
        <color indexed="64"/>
      </top>
      <bottom/>
      <diagonal/>
    </border>
    <border>
      <left style="slantDashDot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slantDashDot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 style="dotted">
        <color auto="1"/>
      </bottom>
      <diagonal/>
    </border>
    <border>
      <left style="medium">
        <color auto="1"/>
      </left>
      <right/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slantDashDot">
        <color indexed="64"/>
      </top>
      <bottom style="dotted">
        <color indexed="64"/>
      </bottom>
      <diagonal/>
    </border>
    <border>
      <left/>
      <right/>
      <top style="slantDashDot">
        <color indexed="64"/>
      </top>
      <bottom style="dotted">
        <color auto="1"/>
      </bottom>
      <diagonal/>
    </border>
    <border>
      <left style="dotted">
        <color auto="1"/>
      </left>
      <right/>
      <top style="slantDashDot">
        <color indexed="64"/>
      </top>
      <bottom style="dotted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auto="1"/>
      </bottom>
      <diagonal/>
    </border>
    <border>
      <left/>
      <right style="thick">
        <color indexed="64"/>
      </right>
      <top style="hair">
        <color indexed="64"/>
      </top>
      <bottom style="dotted">
        <color auto="1"/>
      </bottom>
      <diagonal/>
    </border>
    <border>
      <left/>
      <right/>
      <top style="mediumDashDot">
        <color auto="1"/>
      </top>
      <bottom style="thick">
        <color auto="1"/>
      </bottom>
      <diagonal/>
    </border>
    <border>
      <left/>
      <right style="thick">
        <color indexed="64"/>
      </right>
      <top style="mediumDashDot">
        <color auto="1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mediumDashDot">
        <color auto="1"/>
      </top>
      <bottom style="thick">
        <color auto="1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auto="1"/>
      </right>
      <top style="hair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ck">
        <color auto="1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/>
      <bottom style="thick">
        <color indexed="64"/>
      </bottom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/>
      <right/>
      <top style="dashDotDot">
        <color indexed="64"/>
      </top>
      <bottom style="hair">
        <color indexed="64"/>
      </bottom>
      <diagonal/>
    </border>
    <border>
      <left/>
      <right style="thick">
        <color indexed="64"/>
      </right>
      <top style="dashDotDot">
        <color indexed="64"/>
      </top>
      <bottom style="hair">
        <color indexed="64"/>
      </bottom>
      <diagonal/>
    </border>
    <border>
      <left style="thick">
        <color indexed="64"/>
      </left>
      <right/>
      <top style="dashDotDot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hair">
        <color indexed="64"/>
      </bottom>
      <diagonal/>
    </border>
    <border>
      <left style="medium">
        <color indexed="64"/>
      </left>
      <right/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dashDotDot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dotted">
        <color auto="1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/>
      <right style="medium">
        <color auto="1"/>
      </right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7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6" fillId="0" borderId="0"/>
    <xf numFmtId="0" fontId="3" fillId="0" borderId="0"/>
    <xf numFmtId="0" fontId="81" fillId="13" borderId="193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186" applyNumberFormat="0" applyFill="0" applyAlignment="0" applyProtection="0"/>
    <xf numFmtId="0" fontId="87" fillId="0" borderId="187" applyNumberFormat="0" applyFill="0" applyAlignment="0" applyProtection="0"/>
    <xf numFmtId="0" fontId="88" fillId="0" borderId="188" applyNumberFormat="0" applyFill="0" applyAlignment="0" applyProtection="0"/>
    <xf numFmtId="0" fontId="88" fillId="0" borderId="0" applyNumberFormat="0" applyFill="0" applyBorder="0" applyAlignment="0" applyProtection="0"/>
    <xf numFmtId="0" fontId="89" fillId="7" borderId="0" applyNumberFormat="0" applyBorder="0" applyAlignment="0" applyProtection="0"/>
    <xf numFmtId="0" fontId="90" fillId="8" borderId="0" applyNumberFormat="0" applyBorder="0" applyAlignment="0" applyProtection="0"/>
    <xf numFmtId="0" fontId="91" fillId="9" borderId="0" applyNumberFormat="0" applyBorder="0" applyAlignment="0" applyProtection="0"/>
    <xf numFmtId="0" fontId="92" fillId="10" borderId="189" applyNumberFormat="0" applyAlignment="0" applyProtection="0"/>
    <xf numFmtId="0" fontId="93" fillId="11" borderId="190" applyNumberFormat="0" applyAlignment="0" applyProtection="0"/>
    <xf numFmtId="0" fontId="94" fillId="11" borderId="189" applyNumberFormat="0" applyAlignment="0" applyProtection="0"/>
    <xf numFmtId="0" fontId="95" fillId="0" borderId="191" applyNumberFormat="0" applyFill="0" applyAlignment="0" applyProtection="0"/>
    <xf numFmtId="0" fontId="96" fillId="12" borderId="192" applyNumberFormat="0" applyAlignment="0" applyProtection="0"/>
    <xf numFmtId="0" fontId="97" fillId="0" borderId="194" applyNumberFormat="0" applyFill="0" applyAlignment="0" applyProtection="0"/>
    <xf numFmtId="0" fontId="83" fillId="14" borderId="0" applyNumberFormat="0" applyBorder="0" applyAlignment="0" applyProtection="0"/>
    <xf numFmtId="0" fontId="81" fillId="15" borderId="0" applyNumberFormat="0" applyBorder="0" applyAlignment="0" applyProtection="0"/>
    <xf numFmtId="0" fontId="81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6" borderId="0" applyNumberFormat="0" applyBorder="0" applyAlignment="0" applyProtection="0"/>
    <xf numFmtId="0" fontId="81" fillId="27" borderId="0" applyNumberFormat="0" applyBorder="0" applyAlignment="0" applyProtection="0"/>
    <xf numFmtId="0" fontId="81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0" borderId="0" applyNumberFormat="0" applyBorder="0" applyAlignment="0" applyProtection="0"/>
    <xf numFmtId="0" fontId="81" fillId="31" borderId="0" applyNumberFormat="0" applyBorder="0" applyAlignment="0" applyProtection="0"/>
    <xf numFmtId="0" fontId="81" fillId="32" borderId="0" applyNumberFormat="0" applyBorder="0" applyAlignment="0" applyProtection="0"/>
    <xf numFmtId="0" fontId="83" fillId="33" borderId="0" applyNumberFormat="0" applyBorder="0" applyAlignment="0" applyProtection="0"/>
    <xf numFmtId="0" fontId="83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6" borderId="0" applyNumberFormat="0" applyBorder="0" applyAlignment="0" applyProtection="0"/>
    <xf numFmtId="0" fontId="83" fillId="37" borderId="0" applyNumberFormat="0" applyBorder="0" applyAlignment="0" applyProtection="0"/>
    <xf numFmtId="0" fontId="82" fillId="0" borderId="0" applyNumberFormat="0" applyFill="0" applyBorder="0" applyAlignment="0" applyProtection="0"/>
    <xf numFmtId="0" fontId="2" fillId="0" borderId="0"/>
    <xf numFmtId="0" fontId="2" fillId="0" borderId="0"/>
    <xf numFmtId="0" fontId="81" fillId="0" borderId="0"/>
    <xf numFmtId="0" fontId="6" fillId="0" borderId="0"/>
    <xf numFmtId="0" fontId="6" fillId="0" borderId="0"/>
    <xf numFmtId="0" fontId="98" fillId="0" borderId="0"/>
    <xf numFmtId="0" fontId="99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676">
    <xf numFmtId="0" fontId="0" fillId="0" borderId="0" xfId="0"/>
    <xf numFmtId="0" fontId="9" fillId="0" borderId="0" xfId="0" applyFont="1"/>
    <xf numFmtId="0" fontId="10" fillId="0" borderId="0" xfId="0" applyFont="1" applyAlignment="1">
      <alignment wrapText="1"/>
    </xf>
    <xf numFmtId="0" fontId="11" fillId="0" borderId="0" xfId="0" applyFont="1"/>
    <xf numFmtId="0" fontId="11" fillId="0" borderId="0" xfId="0" quotePrefix="1" applyFont="1"/>
    <xf numFmtId="0" fontId="12" fillId="0" borderId="0" xfId="0" applyFont="1"/>
    <xf numFmtId="0" fontId="13" fillId="0" borderId="0" xfId="0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5" fillId="0" borderId="0" xfId="0" applyFont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0" borderId="0" xfId="0" applyFont="1" applyProtection="1"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left" vertical="center"/>
      <protection hidden="1"/>
    </xf>
    <xf numFmtId="0" fontId="24" fillId="0" borderId="55" xfId="0" applyFont="1" applyBorder="1" applyAlignment="1" applyProtection="1">
      <alignment vertical="center"/>
      <protection hidden="1"/>
    </xf>
    <xf numFmtId="164" fontId="25" fillId="0" borderId="0" xfId="0" applyNumberFormat="1" applyFont="1" applyAlignment="1" applyProtection="1">
      <alignment horizontal="left" vertical="center"/>
      <protection locked="0" hidden="1"/>
    </xf>
    <xf numFmtId="0" fontId="17" fillId="0" borderId="0" xfId="1" applyFont="1" applyFill="1" applyBorder="1" applyAlignment="1" applyProtection="1">
      <alignment horizontal="left" vertical="center" shrinkToFit="1"/>
      <protection locked="0" hidden="1"/>
    </xf>
    <xf numFmtId="0" fontId="25" fillId="0" borderId="0" xfId="0" applyFont="1" applyAlignment="1" applyProtection="1">
      <alignment horizontal="left" vertical="center" shrinkToFit="1"/>
      <protection locked="0" hidden="1"/>
    </xf>
    <xf numFmtId="0" fontId="15" fillId="0" borderId="107" xfId="0" applyFont="1" applyBorder="1" applyAlignment="1" applyProtection="1">
      <alignment vertical="top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25" fillId="0" borderId="0" xfId="0" applyFont="1" applyAlignment="1" applyProtection="1">
      <alignment horizontal="left" vertical="center"/>
      <protection locked="0" hidden="1"/>
    </xf>
    <xf numFmtId="0" fontId="26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horizontal="left"/>
      <protection hidden="1"/>
    </xf>
    <xf numFmtId="0" fontId="27" fillId="0" borderId="0" xfId="0" applyFont="1" applyAlignment="1" applyProtection="1">
      <alignment horizontal="justify" vertical="center" wrapText="1"/>
      <protection hidden="1"/>
    </xf>
    <xf numFmtId="0" fontId="22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164" fontId="25" fillId="0" borderId="0" xfId="0" applyNumberFormat="1" applyFont="1" applyAlignment="1" applyProtection="1">
      <alignment horizontal="left" vertical="center" shrinkToFi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>
      <alignment vertical="center"/>
    </xf>
    <xf numFmtId="0" fontId="32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5" fillId="0" borderId="24" xfId="0" applyFont="1" applyBorder="1" applyAlignment="1" applyProtection="1">
      <alignment vertical="center"/>
      <protection hidden="1"/>
    </xf>
    <xf numFmtId="0" fontId="28" fillId="0" borderId="102" xfId="0" applyFont="1" applyBorder="1" applyAlignment="1" applyProtection="1">
      <alignment horizontal="center" vertical="center"/>
      <protection hidden="1"/>
    </xf>
    <xf numFmtId="0" fontId="28" fillId="0" borderId="54" xfId="0" applyFont="1" applyBorder="1" applyAlignment="1" applyProtection="1">
      <alignment horizontal="center" vertical="center" wrapText="1"/>
      <protection hidden="1"/>
    </xf>
    <xf numFmtId="0" fontId="28" fillId="0" borderId="169" xfId="0" applyFont="1" applyBorder="1" applyAlignment="1" applyProtection="1">
      <alignment horizontal="center" vertical="center" wrapText="1"/>
      <protection hidden="1"/>
    </xf>
    <xf numFmtId="0" fontId="28" fillId="0" borderId="105" xfId="0" applyFont="1" applyBorder="1" applyAlignment="1" applyProtection="1">
      <alignment horizontal="center" vertical="center" wrapText="1"/>
      <protection hidden="1"/>
    </xf>
    <xf numFmtId="0" fontId="28" fillId="0" borderId="53" xfId="0" applyFont="1" applyBorder="1" applyAlignment="1" applyProtection="1">
      <alignment horizontal="center" vertical="center" wrapText="1"/>
      <protection hidden="1"/>
    </xf>
    <xf numFmtId="0" fontId="22" fillId="0" borderId="36" xfId="0" applyFont="1" applyBorder="1" applyAlignment="1" applyProtection="1">
      <alignment horizontal="left" vertical="center" indent="1"/>
      <protection hidden="1"/>
    </xf>
    <xf numFmtId="0" fontId="34" fillId="0" borderId="170" xfId="0" applyFont="1" applyBorder="1" applyAlignment="1" applyProtection="1">
      <alignment horizontal="center" vertical="center"/>
      <protection hidden="1"/>
    </xf>
    <xf numFmtId="0" fontId="34" fillId="0" borderId="171" xfId="0" applyFont="1" applyBorder="1" applyAlignment="1" applyProtection="1">
      <alignment horizontal="center" vertical="center"/>
      <protection hidden="1"/>
    </xf>
    <xf numFmtId="0" fontId="22" fillId="0" borderId="56" xfId="0" applyFont="1" applyBorder="1" applyAlignment="1" applyProtection="1">
      <alignment horizontal="left" vertical="center" indent="1"/>
      <protection hidden="1"/>
    </xf>
    <xf numFmtId="0" fontId="34" fillId="0" borderId="173" xfId="0" applyFont="1" applyBorder="1" applyAlignment="1" applyProtection="1">
      <alignment horizontal="center" vertical="center"/>
      <protection hidden="1"/>
    </xf>
    <xf numFmtId="0" fontId="34" fillId="0" borderId="59" xfId="0" applyFont="1" applyBorder="1" applyAlignment="1" applyProtection="1">
      <alignment horizontal="center" vertical="center"/>
      <protection hidden="1"/>
    </xf>
    <xf numFmtId="0" fontId="22" fillId="0" borderId="31" xfId="0" applyFont="1" applyBorder="1" applyAlignment="1" applyProtection="1">
      <alignment horizontal="left" vertical="center" indent="1"/>
      <protection hidden="1"/>
    </xf>
    <xf numFmtId="0" fontId="34" fillId="0" borderId="183" xfId="0" applyFont="1" applyBorder="1" applyAlignment="1" applyProtection="1">
      <alignment horizontal="center" vertical="center"/>
      <protection hidden="1"/>
    </xf>
    <xf numFmtId="0" fontId="34" fillId="0" borderId="146" xfId="0" applyFont="1" applyBorder="1" applyAlignment="1" applyProtection="1">
      <alignment horizontal="center" vertical="center"/>
      <protection hidden="1"/>
    </xf>
    <xf numFmtId="0" fontId="22" fillId="0" borderId="88" xfId="0" applyFont="1" applyBorder="1" applyAlignment="1" applyProtection="1">
      <alignment horizontal="left" vertical="center" indent="1"/>
      <protection hidden="1"/>
    </xf>
    <xf numFmtId="0" fontId="36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28" fillId="0" borderId="101" xfId="0" applyFont="1" applyBorder="1" applyAlignment="1" applyProtection="1">
      <alignment horizontal="center" vertical="center" wrapText="1"/>
      <protection hidden="1"/>
    </xf>
    <xf numFmtId="0" fontId="28" fillId="0" borderId="103" xfId="0" applyFont="1" applyBorder="1" applyAlignment="1" applyProtection="1">
      <alignment horizontal="center" vertical="center" wrapText="1"/>
      <protection hidden="1"/>
    </xf>
    <xf numFmtId="0" fontId="28" fillId="0" borderId="104" xfId="0" applyFont="1" applyBorder="1" applyAlignment="1" applyProtection="1">
      <alignment horizontal="center" vertical="center" wrapText="1"/>
      <protection hidden="1"/>
    </xf>
    <xf numFmtId="0" fontId="28" fillId="0" borderId="106" xfId="0" applyFont="1" applyBorder="1" applyAlignment="1" applyProtection="1">
      <alignment horizontal="center" vertical="center" wrapText="1"/>
      <protection hidden="1"/>
    </xf>
    <xf numFmtId="0" fontId="38" fillId="0" borderId="4" xfId="0" applyFont="1" applyBorder="1" applyAlignment="1" applyProtection="1">
      <alignment vertical="center"/>
      <protection hidden="1"/>
    </xf>
    <xf numFmtId="0" fontId="34" fillId="0" borderId="7" xfId="0" applyFont="1" applyBorder="1" applyAlignment="1" applyProtection="1">
      <alignment horizontal="center" vertical="center" shrinkToFit="1"/>
      <protection hidden="1"/>
    </xf>
    <xf numFmtId="0" fontId="34" fillId="0" borderId="57" xfId="0" applyFont="1" applyBorder="1" applyAlignment="1" applyProtection="1">
      <alignment horizontal="center" vertical="center" shrinkToFit="1"/>
      <protection hidden="1"/>
    </xf>
    <xf numFmtId="0" fontId="34" fillId="0" borderId="29" xfId="0" applyFont="1" applyBorder="1" applyAlignment="1" applyProtection="1">
      <alignment horizontal="center" vertical="center" shrinkToFit="1"/>
      <protection hidden="1"/>
    </xf>
    <xf numFmtId="0" fontId="34" fillId="0" borderId="52" xfId="0" applyFont="1" applyBorder="1" applyAlignment="1" applyProtection="1">
      <alignment horizontal="center" vertical="center" shrinkToFit="1"/>
      <protection hidden="1"/>
    </xf>
    <xf numFmtId="0" fontId="15" fillId="0" borderId="56" xfId="0" applyFont="1" applyBorder="1" applyAlignment="1" applyProtection="1">
      <alignment horizontal="left" vertical="center" indent="3"/>
      <protection hidden="1"/>
    </xf>
    <xf numFmtId="0" fontId="15" fillId="0" borderId="88" xfId="0" applyFont="1" applyBorder="1" applyAlignment="1" applyProtection="1">
      <alignment horizontal="left" vertical="center" indent="3"/>
      <protection hidden="1"/>
    </xf>
    <xf numFmtId="0" fontId="26" fillId="0" borderId="0" xfId="0" applyFont="1" applyAlignment="1" applyProtection="1">
      <alignment horizontal="left" vertical="center" indent="8"/>
      <protection hidden="1"/>
    </xf>
    <xf numFmtId="0" fontId="32" fillId="0" borderId="0" xfId="0" applyFont="1" applyAlignment="1" applyProtection="1">
      <alignment horizontal="left" vertical="center" indent="8"/>
      <protection hidden="1"/>
    </xf>
    <xf numFmtId="0" fontId="37" fillId="0" borderId="3" xfId="0" applyFont="1" applyBorder="1" applyAlignment="1" applyProtection="1">
      <alignment vertical="center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26" fillId="0" borderId="156" xfId="0" applyFont="1" applyBorder="1" applyAlignment="1" applyProtection="1">
      <alignment horizontal="center" vertical="center" wrapText="1"/>
      <protection hidden="1"/>
    </xf>
    <xf numFmtId="0" fontId="22" fillId="0" borderId="163" xfId="0" applyFont="1" applyBorder="1" applyAlignment="1" applyProtection="1">
      <alignment horizontal="center" vertical="center" wrapText="1"/>
      <protection hidden="1"/>
    </xf>
    <xf numFmtId="0" fontId="26" fillId="0" borderId="138" xfId="0" applyFont="1" applyBorder="1" applyAlignment="1" applyProtection="1">
      <alignment vertical="center"/>
      <protection hidden="1"/>
    </xf>
    <xf numFmtId="3" fontId="29" fillId="0" borderId="139" xfId="0" applyNumberFormat="1" applyFont="1" applyBorder="1" applyAlignment="1" applyProtection="1">
      <alignment horizontal="center" vertical="center"/>
      <protection hidden="1"/>
    </xf>
    <xf numFmtId="3" fontId="29" fillId="0" borderId="138" xfId="0" applyNumberFormat="1" applyFont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indent="3"/>
      <protection hidden="1"/>
    </xf>
    <xf numFmtId="0" fontId="17" fillId="0" borderId="42" xfId="0" applyFont="1" applyBorder="1" applyAlignment="1" applyProtection="1">
      <alignment horizontal="left" vertical="center" indent="3"/>
      <protection hidden="1"/>
    </xf>
    <xf numFmtId="0" fontId="17" fillId="0" borderId="0" xfId="0" applyFont="1" applyAlignment="1" applyProtection="1">
      <alignment horizontal="left" vertical="center" indent="3"/>
      <protection hidden="1"/>
    </xf>
    <xf numFmtId="3" fontId="29" fillId="0" borderId="38" xfId="0" applyNumberFormat="1" applyFont="1" applyBorder="1" applyAlignment="1" applyProtection="1">
      <alignment horizontal="center" vertical="center" shrinkToFit="1"/>
      <protection hidden="1"/>
    </xf>
    <xf numFmtId="3" fontId="29" fillId="0" borderId="33" xfId="0" applyNumberFormat="1" applyFont="1" applyBorder="1" applyAlignment="1" applyProtection="1">
      <alignment horizontal="center" vertical="center" shrinkToFit="1"/>
      <protection hidden="1"/>
    </xf>
    <xf numFmtId="0" fontId="25" fillId="0" borderId="56" xfId="0" applyFont="1" applyBorder="1" applyAlignment="1" applyProtection="1">
      <alignment horizontal="left" vertical="center" wrapText="1" indent="3"/>
      <protection hidden="1"/>
    </xf>
    <xf numFmtId="0" fontId="26" fillId="0" borderId="56" xfId="0" applyFont="1" applyBorder="1" applyAlignment="1" applyProtection="1">
      <alignment horizontal="left" vertical="center"/>
      <protection hidden="1"/>
    </xf>
    <xf numFmtId="0" fontId="22" fillId="0" borderId="56" xfId="0" applyFont="1" applyBorder="1" applyAlignment="1" applyProtection="1">
      <alignment horizontal="left" vertical="center"/>
      <protection hidden="1"/>
    </xf>
    <xf numFmtId="0" fontId="40" fillId="0" borderId="140" xfId="0" applyFont="1" applyBorder="1" applyAlignment="1" applyProtection="1">
      <alignment horizontal="center" vertical="center"/>
      <protection hidden="1"/>
    </xf>
    <xf numFmtId="0" fontId="22" fillId="0" borderId="31" xfId="0" applyFont="1" applyBorder="1" applyAlignment="1" applyProtection="1">
      <alignment horizontal="left" vertical="center"/>
      <protection hidden="1"/>
    </xf>
    <xf numFmtId="0" fontId="40" fillId="0" borderId="178" xfId="0" applyFont="1" applyBorder="1" applyAlignment="1" applyProtection="1">
      <alignment horizontal="center" vertical="center"/>
      <protection hidden="1"/>
    </xf>
    <xf numFmtId="0" fontId="26" fillId="0" borderId="177" xfId="0" applyFont="1" applyBorder="1" applyAlignment="1" applyProtection="1">
      <alignment horizontal="left" vertic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3" fontId="29" fillId="0" borderId="0" xfId="0" applyNumberFormat="1" applyFont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horizontal="center" vertical="center" shrinkToFi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32" fillId="0" borderId="6" xfId="0" applyFont="1" applyBorder="1" applyAlignment="1" applyProtection="1">
      <alignment horizontal="left" vertical="center" wrapText="1"/>
      <protection hidden="1"/>
    </xf>
    <xf numFmtId="0" fontId="26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right" vertical="center"/>
      <protection hidden="1"/>
    </xf>
    <xf numFmtId="0" fontId="13" fillId="0" borderId="0" xfId="0" applyFont="1"/>
    <xf numFmtId="0" fontId="43" fillId="0" borderId="0" xfId="0" applyFont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vertical="top" wrapText="1"/>
      <protection hidden="1"/>
    </xf>
    <xf numFmtId="0" fontId="37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 indent="3"/>
      <protection hidden="1"/>
    </xf>
    <xf numFmtId="0" fontId="15" fillId="0" borderId="0" xfId="0" applyFont="1" applyAlignment="1">
      <alignment horizontal="left"/>
    </xf>
    <xf numFmtId="0" fontId="15" fillId="0" borderId="0" xfId="0" applyFont="1"/>
    <xf numFmtId="0" fontId="45" fillId="0" borderId="0" xfId="0" applyFont="1" applyAlignment="1">
      <alignment horizontal="left" wrapText="1"/>
    </xf>
    <xf numFmtId="0" fontId="47" fillId="0" borderId="0" xfId="0" applyFont="1" applyAlignment="1" applyProtection="1">
      <alignment horizontal="right" vertical="center"/>
      <protection hidden="1"/>
    </xf>
    <xf numFmtId="0" fontId="48" fillId="0" borderId="0" xfId="0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center" vertical="center"/>
      <protection locked="0"/>
    </xf>
    <xf numFmtId="0" fontId="51" fillId="0" borderId="0" xfId="0" applyFont="1" applyAlignment="1" applyProtection="1">
      <alignment horizontal="lef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left" vertical="top" shrinkToFit="1"/>
      <protection locked="0"/>
    </xf>
    <xf numFmtId="0" fontId="36" fillId="0" borderId="0" xfId="0" applyFont="1" applyAlignment="1" applyProtection="1">
      <alignment horizontal="left" vertical="center"/>
      <protection hidden="1"/>
    </xf>
    <xf numFmtId="0" fontId="5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horizontal="left" vertical="center" indent="9"/>
      <protection hidden="1"/>
    </xf>
    <xf numFmtId="0" fontId="30" fillId="0" borderId="0" xfId="0" applyFont="1" applyAlignment="1" applyProtection="1">
      <alignment horizontal="left" vertical="center" indent="9"/>
      <protection hidden="1"/>
    </xf>
    <xf numFmtId="0" fontId="33" fillId="0" borderId="24" xfId="0" applyFont="1" applyBorder="1" applyAlignment="1" applyProtection="1">
      <alignment horizontal="left" vertical="center" indent="7"/>
      <protection hidden="1"/>
    </xf>
    <xf numFmtId="0" fontId="32" fillId="0" borderId="24" xfId="0" applyFont="1" applyBorder="1" applyAlignment="1" applyProtection="1">
      <alignment horizontal="left" vertical="center" indent="7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26" fillId="0" borderId="108" xfId="0" applyFont="1" applyBorder="1" applyAlignment="1" applyProtection="1">
      <alignment horizontal="center" vertical="center" wrapText="1"/>
      <protection hidden="1"/>
    </xf>
    <xf numFmtId="0" fontId="28" fillId="0" borderId="108" xfId="0" applyFont="1" applyBorder="1" applyAlignment="1" applyProtection="1">
      <alignment horizontal="center" vertical="center" wrapText="1"/>
      <protection hidden="1"/>
    </xf>
    <xf numFmtId="0" fontId="22" fillId="0" borderId="4" xfId="0" applyFont="1" applyBorder="1" applyAlignment="1" applyProtection="1">
      <alignment horizontal="center" vertical="center" wrapText="1"/>
      <protection hidden="1"/>
    </xf>
    <xf numFmtId="0" fontId="56" fillId="0" borderId="19" xfId="0" applyFont="1" applyBorder="1" applyAlignment="1" applyProtection="1">
      <alignment vertical="center" wrapText="1"/>
      <protection hidden="1"/>
    </xf>
    <xf numFmtId="0" fontId="57" fillId="0" borderId="21" xfId="0" applyFont="1" applyBorder="1" applyAlignment="1" applyProtection="1">
      <alignment vertical="center" wrapText="1"/>
      <protection hidden="1"/>
    </xf>
    <xf numFmtId="3" fontId="28" fillId="0" borderId="20" xfId="0" applyNumberFormat="1" applyFont="1" applyBorder="1" applyAlignment="1" applyProtection="1">
      <alignment horizontal="center" vertical="center" wrapText="1"/>
      <protection hidden="1"/>
    </xf>
    <xf numFmtId="3" fontId="28" fillId="0" borderId="76" xfId="0" applyNumberFormat="1" applyFont="1" applyBorder="1" applyAlignment="1" applyProtection="1">
      <alignment horizontal="center" vertical="center" wrapText="1"/>
      <protection hidden="1"/>
    </xf>
    <xf numFmtId="0" fontId="28" fillId="0" borderId="76" xfId="0" applyFont="1" applyBorder="1" applyAlignment="1" applyProtection="1">
      <alignment horizontal="center" vertical="center"/>
      <protection hidden="1"/>
    </xf>
    <xf numFmtId="0" fontId="28" fillId="0" borderId="76" xfId="0" applyFont="1" applyBorder="1" applyAlignment="1" applyProtection="1">
      <alignment horizontal="center" vertical="center" wrapText="1"/>
      <protection hidden="1"/>
    </xf>
    <xf numFmtId="0" fontId="28" fillId="0" borderId="19" xfId="0" applyFont="1" applyBorder="1" applyAlignment="1" applyProtection="1">
      <alignment horizontal="center" vertical="center" wrapText="1"/>
      <protection hidden="1"/>
    </xf>
    <xf numFmtId="0" fontId="38" fillId="0" borderId="64" xfId="0" applyFont="1" applyBorder="1" applyAlignment="1" applyProtection="1">
      <alignment vertical="center" wrapText="1"/>
      <protection hidden="1"/>
    </xf>
    <xf numFmtId="0" fontId="39" fillId="0" borderId="99" xfId="0" applyFont="1" applyBorder="1" applyAlignment="1" applyProtection="1">
      <alignment vertical="center" wrapText="1"/>
      <protection hidden="1"/>
    </xf>
    <xf numFmtId="3" fontId="58" fillId="0" borderId="81" xfId="0" applyNumberFormat="1" applyFont="1" applyBorder="1" applyAlignment="1" applyProtection="1">
      <alignment horizontal="center" vertical="center" shrinkToFit="1"/>
      <protection hidden="1"/>
    </xf>
    <xf numFmtId="3" fontId="58" fillId="0" borderId="65" xfId="0" applyNumberFormat="1" applyFont="1" applyBorder="1" applyAlignment="1" applyProtection="1">
      <alignment horizontal="center" vertical="center" shrinkToFit="1"/>
      <protection hidden="1"/>
    </xf>
    <xf numFmtId="3" fontId="28" fillId="0" borderId="65" xfId="0" applyNumberFormat="1" applyFont="1" applyBorder="1" applyAlignment="1" applyProtection="1">
      <alignment horizontal="center" vertical="center"/>
      <protection hidden="1"/>
    </xf>
    <xf numFmtId="3" fontId="28" fillId="0" borderId="64" xfId="0" applyNumberFormat="1" applyFont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 indent="2"/>
      <protection hidden="1"/>
    </xf>
    <xf numFmtId="0" fontId="13" fillId="0" borderId="42" xfId="0" applyFont="1" applyBorder="1" applyAlignment="1" applyProtection="1">
      <alignment horizontal="left" vertical="center" wrapText="1" indent="1"/>
      <protection hidden="1"/>
    </xf>
    <xf numFmtId="3" fontId="58" fillId="0" borderId="41" xfId="0" applyNumberFormat="1" applyFont="1" applyBorder="1" applyAlignment="1" applyProtection="1">
      <alignment horizontal="center" vertical="center" shrinkToFit="1"/>
      <protection hidden="1"/>
    </xf>
    <xf numFmtId="0" fontId="17" fillId="0" borderId="39" xfId="0" applyFont="1" applyBorder="1" applyAlignment="1" applyProtection="1">
      <alignment horizontal="left" vertical="center" indent="2"/>
      <protection hidden="1"/>
    </xf>
    <xf numFmtId="0" fontId="17" fillId="0" borderId="51" xfId="0" applyFont="1" applyBorder="1" applyAlignment="1" applyProtection="1">
      <alignment horizontal="left" vertical="center" indent="2"/>
      <protection hidden="1"/>
    </xf>
    <xf numFmtId="0" fontId="13" fillId="0" borderId="43" xfId="0" applyFont="1" applyBorder="1" applyAlignment="1" applyProtection="1">
      <alignment horizontal="left" vertical="center" wrapText="1" indent="1"/>
      <protection hidden="1"/>
    </xf>
    <xf numFmtId="3" fontId="58" fillId="0" borderId="48" xfId="0" applyNumberFormat="1" applyFont="1" applyBorder="1" applyAlignment="1" applyProtection="1">
      <alignment horizontal="center" vertical="center" shrinkToFit="1"/>
      <protection hidden="1"/>
    </xf>
    <xf numFmtId="0" fontId="38" fillId="0" borderId="112" xfId="0" applyFont="1" applyBorder="1" applyAlignment="1" applyProtection="1">
      <alignment vertical="center" wrapText="1"/>
      <protection hidden="1"/>
    </xf>
    <xf numFmtId="0" fontId="39" fillId="0" borderId="115" xfId="0" applyFont="1" applyBorder="1" applyAlignment="1" applyProtection="1">
      <alignment vertical="center" wrapText="1"/>
      <protection hidden="1"/>
    </xf>
    <xf numFmtId="3" fontId="58" fillId="0" borderId="110" xfId="0" applyNumberFormat="1" applyFont="1" applyBorder="1" applyAlignment="1" applyProtection="1">
      <alignment horizontal="center" vertical="center" shrinkToFit="1"/>
      <protection hidden="1"/>
    </xf>
    <xf numFmtId="3" fontId="28" fillId="0" borderId="116" xfId="0" applyNumberFormat="1" applyFont="1" applyBorder="1" applyAlignment="1" applyProtection="1">
      <alignment horizontal="center" vertical="center"/>
      <protection hidden="1"/>
    </xf>
    <xf numFmtId="3" fontId="28" fillId="0" borderId="112" xfId="0" applyNumberFormat="1" applyFont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vertical="center" indent="2"/>
      <protection hidden="1"/>
    </xf>
    <xf numFmtId="0" fontId="13" fillId="0" borderId="42" xfId="0" applyFont="1" applyBorder="1" applyAlignment="1" applyProtection="1">
      <alignment horizontal="left" vertical="center" indent="2"/>
      <protection hidden="1"/>
    </xf>
    <xf numFmtId="0" fontId="17" fillId="0" borderId="46" xfId="0" applyFont="1" applyBorder="1" applyAlignment="1" applyProtection="1">
      <alignment horizontal="left" vertical="center" indent="2"/>
      <protection hidden="1"/>
    </xf>
    <xf numFmtId="0" fontId="13" fillId="0" borderId="45" xfId="0" applyFont="1" applyBorder="1" applyAlignment="1" applyProtection="1">
      <alignment horizontal="left" vertical="center" indent="2"/>
      <protection hidden="1"/>
    </xf>
    <xf numFmtId="3" fontId="58" fillId="0" borderId="44" xfId="0" applyNumberFormat="1" applyFont="1" applyBorder="1" applyAlignment="1" applyProtection="1">
      <alignment horizontal="center" vertical="center" shrinkToFit="1"/>
      <protection hidden="1"/>
    </xf>
    <xf numFmtId="0" fontId="40" fillId="0" borderId="0" xfId="0" applyFont="1" applyAlignment="1" applyProtection="1">
      <alignment horizontal="center" vertical="center"/>
      <protection hidden="1"/>
    </xf>
    <xf numFmtId="0" fontId="37" fillId="0" borderId="0" xfId="0" applyFont="1" applyProtection="1">
      <protection hidden="1"/>
    </xf>
    <xf numFmtId="0" fontId="42" fillId="0" borderId="0" xfId="0" applyFont="1" applyProtection="1">
      <protection hidden="1"/>
    </xf>
    <xf numFmtId="0" fontId="59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6" fillId="0" borderId="155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26" fillId="0" borderId="71" xfId="0" applyFont="1" applyBorder="1" applyAlignment="1" applyProtection="1">
      <alignment horizontal="center" vertical="center" wrapText="1"/>
      <protection hidden="1"/>
    </xf>
    <xf numFmtId="0" fontId="56" fillId="0" borderId="5" xfId="0" applyFont="1" applyBorder="1" applyAlignment="1" applyProtection="1">
      <alignment horizontal="left" vertical="center" wrapText="1"/>
      <protection hidden="1"/>
    </xf>
    <xf numFmtId="3" fontId="58" fillId="0" borderId="15" xfId="0" applyNumberFormat="1" applyFont="1" applyBorder="1" applyAlignment="1" applyProtection="1">
      <alignment horizontal="center" vertical="center" shrinkToFit="1"/>
      <protection hidden="1"/>
    </xf>
    <xf numFmtId="3" fontId="58" fillId="0" borderId="72" xfId="0" applyNumberFormat="1" applyFont="1" applyBorder="1" applyAlignment="1" applyProtection="1">
      <alignment horizontal="center" vertical="center" shrinkToFit="1"/>
      <protection hidden="1"/>
    </xf>
    <xf numFmtId="0" fontId="38" fillId="0" borderId="13" xfId="0" applyFont="1" applyBorder="1" applyAlignment="1" applyProtection="1">
      <alignment vertical="center" wrapText="1"/>
      <protection hidden="1"/>
    </xf>
    <xf numFmtId="0" fontId="40" fillId="0" borderId="157" xfId="0" applyFont="1" applyBorder="1" applyAlignment="1" applyProtection="1">
      <alignment horizontal="center" vertical="center" wrapText="1"/>
      <protection hidden="1"/>
    </xf>
    <xf numFmtId="3" fontId="58" fillId="0" borderId="13" xfId="0" applyNumberFormat="1" applyFont="1" applyBorder="1" applyAlignment="1" applyProtection="1">
      <alignment horizontal="center" vertical="center" shrinkToFit="1"/>
      <protection hidden="1"/>
    </xf>
    <xf numFmtId="3" fontId="58" fillId="0" borderId="73" xfId="0" applyNumberFormat="1" applyFont="1" applyBorder="1" applyAlignment="1" applyProtection="1">
      <alignment horizontal="center" vertical="center" shrinkToFit="1"/>
      <protection hidden="1"/>
    </xf>
    <xf numFmtId="0" fontId="13" fillId="0" borderId="42" xfId="0" applyFont="1" applyBorder="1" applyAlignment="1" applyProtection="1">
      <alignment horizontal="center" vertical="center" wrapText="1"/>
      <protection hidden="1"/>
    </xf>
    <xf numFmtId="3" fontId="29" fillId="0" borderId="39" xfId="0" applyNumberFormat="1" applyFont="1" applyBorder="1" applyAlignment="1" applyProtection="1">
      <alignment horizontal="center" vertical="center" shrinkToFit="1"/>
      <protection hidden="1"/>
    </xf>
    <xf numFmtId="0" fontId="15" fillId="0" borderId="43" xfId="0" applyFont="1" applyBorder="1" applyAlignment="1" applyProtection="1">
      <alignment horizontal="center" vertical="center" wrapText="1"/>
      <protection hidden="1"/>
    </xf>
    <xf numFmtId="3" fontId="29" fillId="0" borderId="98" xfId="0" applyNumberFormat="1" applyFont="1" applyBorder="1" applyAlignment="1" applyProtection="1">
      <alignment horizontal="center" vertical="center" shrinkToFit="1"/>
      <protection hidden="1"/>
    </xf>
    <xf numFmtId="0" fontId="38" fillId="0" borderId="0" xfId="0" applyFont="1" applyAlignment="1" applyProtection="1">
      <alignment vertical="center" wrapText="1"/>
      <protection hidden="1"/>
    </xf>
    <xf numFmtId="0" fontId="40" fillId="0" borderId="115" xfId="0" applyFont="1" applyBorder="1" applyAlignment="1" applyProtection="1">
      <alignment horizontal="center" vertical="center" wrapText="1"/>
      <protection hidden="1"/>
    </xf>
    <xf numFmtId="3" fontId="58" fillId="0" borderId="0" xfId="0" applyNumberFormat="1" applyFont="1" applyAlignment="1" applyProtection="1">
      <alignment horizontal="center" vertical="center" shrinkToFit="1"/>
      <protection hidden="1"/>
    </xf>
    <xf numFmtId="3" fontId="58" fillId="0" borderId="75" xfId="0" applyNumberFormat="1" applyFont="1" applyBorder="1" applyAlignment="1" applyProtection="1">
      <alignment horizontal="center" vertical="center" shrinkToFit="1"/>
      <protection hidden="1"/>
    </xf>
    <xf numFmtId="0" fontId="15" fillId="0" borderId="99" xfId="0" applyFont="1" applyBorder="1" applyAlignment="1" applyProtection="1">
      <alignment horizontal="center" vertical="center" wrapText="1"/>
      <protection hidden="1"/>
    </xf>
    <xf numFmtId="0" fontId="15" fillId="0" borderId="42" xfId="0" applyFont="1" applyBorder="1" applyAlignment="1" applyProtection="1">
      <alignment horizontal="center" vertical="center" wrapText="1"/>
      <protection hidden="1"/>
    </xf>
    <xf numFmtId="0" fontId="15" fillId="0" borderId="159" xfId="0" applyFont="1" applyBorder="1" applyAlignment="1" applyProtection="1">
      <alignment horizontal="center" vertical="center" wrapText="1"/>
      <protection hidden="1"/>
    </xf>
    <xf numFmtId="3" fontId="58" fillId="0" borderId="64" xfId="0" applyNumberFormat="1" applyFont="1" applyBorder="1" applyAlignment="1" applyProtection="1">
      <alignment horizontal="center" vertical="center" shrinkToFit="1"/>
      <protection hidden="1"/>
    </xf>
    <xf numFmtId="0" fontId="17" fillId="0" borderId="42" xfId="0" applyFont="1" applyBorder="1" applyAlignment="1" applyProtection="1">
      <alignment horizontal="center" vertical="center" wrapText="1"/>
      <protection hidden="1"/>
    </xf>
    <xf numFmtId="0" fontId="17" fillId="0" borderId="42" xfId="0" applyFont="1" applyBorder="1" applyAlignment="1" applyProtection="1">
      <alignment horizontal="center" vertical="center"/>
      <protection hidden="1"/>
    </xf>
    <xf numFmtId="0" fontId="17" fillId="0" borderId="98" xfId="0" applyFont="1" applyBorder="1" applyAlignment="1" applyProtection="1">
      <alignment horizontal="left" vertical="center" indent="2"/>
      <protection hidden="1"/>
    </xf>
    <xf numFmtId="0" fontId="17" fillId="0" borderId="159" xfId="0" applyFont="1" applyBorder="1" applyAlignment="1" applyProtection="1">
      <alignment horizontal="center" vertical="center"/>
      <protection hidden="1"/>
    </xf>
    <xf numFmtId="3" fontId="29" fillId="0" borderId="51" xfId="0" applyNumberFormat="1" applyFont="1" applyBorder="1" applyAlignment="1" applyProtection="1">
      <alignment horizontal="center" vertical="center" shrinkToFit="1"/>
      <protection hidden="1"/>
    </xf>
    <xf numFmtId="3" fontId="29" fillId="0" borderId="160" xfId="0" applyNumberFormat="1" applyFont="1" applyBorder="1" applyAlignment="1" applyProtection="1">
      <alignment horizontal="center" vertical="center" shrinkToFit="1"/>
      <protection hidden="1"/>
    </xf>
    <xf numFmtId="0" fontId="61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horizontal="center"/>
      <protection hidden="1"/>
    </xf>
    <xf numFmtId="0" fontId="54" fillId="0" borderId="0" xfId="0" applyFont="1" applyAlignment="1" applyProtection="1">
      <alignment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0" fontId="37" fillId="0" borderId="155" xfId="0" applyFont="1" applyBorder="1" applyAlignment="1" applyProtection="1">
      <alignment horizontal="center" vertical="center" wrapText="1"/>
      <protection hidden="1"/>
    </xf>
    <xf numFmtId="0" fontId="26" fillId="0" borderId="9" xfId="0" applyFont="1" applyBorder="1" applyAlignment="1" applyProtection="1">
      <alignment horizontal="center" vertical="center" wrapText="1"/>
      <protection hidden="1"/>
    </xf>
    <xf numFmtId="0" fontId="26" fillId="0" borderId="24" xfId="0" applyFont="1" applyBorder="1" applyAlignment="1" applyProtection="1">
      <alignment horizontal="center" vertical="center" wrapText="1"/>
      <protection hidden="1"/>
    </xf>
    <xf numFmtId="0" fontId="62" fillId="0" borderId="19" xfId="0" applyFont="1" applyBorder="1" applyAlignment="1" applyProtection="1">
      <alignment horizontal="left" vertical="center" wrapText="1"/>
      <protection hidden="1"/>
    </xf>
    <xf numFmtId="0" fontId="62" fillId="0" borderId="21" xfId="0" applyFont="1" applyBorder="1" applyAlignment="1" applyProtection="1">
      <alignment horizontal="left" vertical="center" wrapText="1"/>
      <protection hidden="1"/>
    </xf>
    <xf numFmtId="3" fontId="29" fillId="0" borderId="20" xfId="0" applyNumberFormat="1" applyFont="1" applyBorder="1" applyAlignment="1" applyProtection="1">
      <alignment horizontal="center" vertical="center" shrinkToFit="1"/>
      <protection hidden="1"/>
    </xf>
    <xf numFmtId="3" fontId="29" fillId="0" borderId="76" xfId="0" applyNumberFormat="1" applyFont="1" applyBorder="1" applyAlignment="1" applyProtection="1">
      <alignment horizontal="center" vertical="center" shrinkToFit="1"/>
      <protection hidden="1"/>
    </xf>
    <xf numFmtId="3" fontId="29" fillId="0" borderId="19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 applyProtection="1">
      <alignment horizontal="left" vertical="center" wrapText="1" indent="2"/>
      <protection hidden="1"/>
    </xf>
    <xf numFmtId="0" fontId="40" fillId="0" borderId="157" xfId="0" applyFont="1" applyBorder="1" applyAlignment="1" applyProtection="1">
      <alignment horizontal="left" vertical="center" wrapText="1" indent="2"/>
      <protection hidden="1"/>
    </xf>
    <xf numFmtId="0" fontId="26" fillId="0" borderId="56" xfId="0" applyFont="1" applyBorder="1" applyAlignment="1" applyProtection="1">
      <alignment horizontal="left" vertical="center" wrapText="1" indent="2"/>
      <protection hidden="1"/>
    </xf>
    <xf numFmtId="0" fontId="40" fillId="0" borderId="140" xfId="0" applyFont="1" applyBorder="1" applyAlignment="1" applyProtection="1">
      <alignment horizontal="left" vertical="center" wrapText="1" indent="2"/>
      <protection hidden="1"/>
    </xf>
    <xf numFmtId="3" fontId="29" fillId="0" borderId="58" xfId="0" applyNumberFormat="1" applyFont="1" applyBorder="1" applyAlignment="1" applyProtection="1">
      <alignment horizontal="center" vertical="center" shrinkToFit="1"/>
      <protection hidden="1"/>
    </xf>
    <xf numFmtId="0" fontId="26" fillId="0" borderId="24" xfId="0" applyFont="1" applyBorder="1" applyAlignment="1" applyProtection="1">
      <alignment horizontal="left" vertical="center" wrapText="1" indent="2"/>
      <protection hidden="1"/>
    </xf>
    <xf numFmtId="0" fontId="40" fillId="0" borderId="141" xfId="0" applyFont="1" applyBorder="1" applyAlignment="1" applyProtection="1">
      <alignment horizontal="left" vertical="center" wrapText="1" indent="2"/>
      <protection hidden="1"/>
    </xf>
    <xf numFmtId="3" fontId="29" fillId="0" borderId="9" xfId="0" applyNumberFormat="1" applyFont="1" applyBorder="1" applyAlignment="1" applyProtection="1">
      <alignment horizontal="center" vertical="center" shrinkToFit="1"/>
      <protection hidden="1"/>
    </xf>
    <xf numFmtId="0" fontId="63" fillId="0" borderId="0" xfId="0" applyFont="1" applyAlignment="1" applyProtection="1">
      <alignment horizontal="left" vertical="center" indent="2"/>
      <protection hidden="1"/>
    </xf>
    <xf numFmtId="0" fontId="6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7" fillId="0" borderId="2" xfId="0" applyFont="1" applyBorder="1" applyAlignment="1" applyProtection="1">
      <alignment horizontal="center" vertical="center" wrapText="1"/>
      <protection hidden="1"/>
    </xf>
    <xf numFmtId="0" fontId="55" fillId="0" borderId="9" xfId="0" applyFont="1" applyBorder="1" applyAlignment="1" applyProtection="1">
      <alignment horizontal="center" wrapText="1"/>
      <protection hidden="1"/>
    </xf>
    <xf numFmtId="0" fontId="55" fillId="0" borderId="63" xfId="0" applyFont="1" applyBorder="1" applyAlignment="1" applyProtection="1">
      <alignment horizontal="center" wrapText="1"/>
      <protection hidden="1"/>
    </xf>
    <xf numFmtId="0" fontId="55" fillId="0" borderId="24" xfId="0" applyFont="1" applyBorder="1" applyAlignment="1" applyProtection="1">
      <alignment horizontal="center" wrapText="1"/>
      <protection hidden="1"/>
    </xf>
    <xf numFmtId="0" fontId="55" fillId="0" borderId="28" xfId="0" applyFont="1" applyBorder="1" applyAlignment="1" applyProtection="1">
      <alignment horizontal="center" wrapText="1"/>
      <protection hidden="1"/>
    </xf>
    <xf numFmtId="0" fontId="55" fillId="0" borderId="82" xfId="0" applyFont="1" applyBorder="1" applyAlignment="1" applyProtection="1">
      <alignment horizontal="center" wrapText="1"/>
      <protection hidden="1"/>
    </xf>
    <xf numFmtId="0" fontId="62" fillId="0" borderId="19" xfId="0" applyFont="1" applyBorder="1" applyAlignment="1" applyProtection="1">
      <alignment horizontal="left" vertical="center" wrapText="1" indent="1"/>
      <protection hidden="1"/>
    </xf>
    <xf numFmtId="3" fontId="29" fillId="0" borderId="26" xfId="0" applyNumberFormat="1" applyFont="1" applyBorder="1" applyAlignment="1" applyProtection="1">
      <alignment horizontal="center" vertical="center" shrinkToFit="1"/>
      <protection hidden="1"/>
    </xf>
    <xf numFmtId="3" fontId="29" fillId="0" borderId="83" xfId="0" applyNumberFormat="1" applyFont="1" applyBorder="1" applyAlignment="1" applyProtection="1">
      <alignment horizontal="center" vertical="center" shrinkToFit="1"/>
      <protection hidden="1"/>
    </xf>
    <xf numFmtId="3" fontId="29" fillId="0" borderId="80" xfId="0" applyNumberFormat="1" applyFont="1" applyBorder="1" applyAlignment="1" applyProtection="1">
      <alignment horizontal="center" vertical="center" shrinkToFit="1"/>
      <protection hidden="1"/>
    </xf>
    <xf numFmtId="3" fontId="29" fillId="0" borderId="69" xfId="0" applyNumberFormat="1" applyFont="1" applyBorder="1" applyAlignment="1" applyProtection="1">
      <alignment horizontal="center" vertical="center" shrinkToFit="1"/>
      <protection hidden="1"/>
    </xf>
    <xf numFmtId="3" fontId="29" fillId="0" borderId="13" xfId="0" applyNumberFormat="1" applyFont="1" applyBorder="1" applyAlignment="1" applyProtection="1">
      <alignment horizontal="center" vertical="center" shrinkToFit="1"/>
      <protection hidden="1"/>
    </xf>
    <xf numFmtId="3" fontId="29" fillId="0" borderId="60" xfId="0" applyNumberFormat="1" applyFont="1" applyBorder="1" applyAlignment="1" applyProtection="1">
      <alignment horizontal="center" vertical="center" shrinkToFit="1"/>
      <protection hidden="1"/>
    </xf>
    <xf numFmtId="3" fontId="29" fillId="0" borderId="56" xfId="0" applyNumberFormat="1" applyFont="1" applyBorder="1" applyAlignment="1" applyProtection="1">
      <alignment horizontal="center" vertical="center" shrinkToFit="1"/>
      <protection hidden="1"/>
    </xf>
    <xf numFmtId="3" fontId="29" fillId="0" borderId="41" xfId="0" applyNumberFormat="1" applyFont="1" applyBorder="1" applyAlignment="1" applyProtection="1">
      <alignment horizontal="center" vertical="center" shrinkToFit="1"/>
      <protection hidden="1"/>
    </xf>
    <xf numFmtId="3" fontId="29" fillId="0" borderId="40" xfId="0" applyNumberFormat="1" applyFont="1" applyBorder="1" applyAlignment="1" applyProtection="1">
      <alignment horizontal="center" vertical="center" shrinkToFit="1"/>
      <protection hidden="1"/>
    </xf>
    <xf numFmtId="3" fontId="29" fillId="0" borderId="49" xfId="0" applyNumberFormat="1" applyFont="1" applyBorder="1" applyAlignment="1" applyProtection="1">
      <alignment horizontal="center" vertical="center" shrinkToFit="1"/>
      <protection hidden="1"/>
    </xf>
    <xf numFmtId="3" fontId="29" fillId="0" borderId="149" xfId="0" applyNumberFormat="1" applyFont="1" applyBorder="1" applyAlignment="1" applyProtection="1">
      <alignment horizontal="center" vertical="center" shrinkToFit="1"/>
      <protection hidden="1"/>
    </xf>
    <xf numFmtId="3" fontId="29" fillId="0" borderId="151" xfId="0" applyNumberFormat="1" applyFont="1" applyBorder="1" applyAlignment="1" applyProtection="1">
      <alignment horizontal="center" vertical="center" shrinkToFit="1"/>
      <protection hidden="1"/>
    </xf>
    <xf numFmtId="3" fontId="29" fillId="0" borderId="28" xfId="0" applyNumberFormat="1" applyFont="1" applyBorder="1" applyAlignment="1" applyProtection="1">
      <alignment horizontal="center" vertical="center" shrinkToFit="1"/>
      <protection hidden="1"/>
    </xf>
    <xf numFmtId="3" fontId="29" fillId="0" borderId="24" xfId="0" applyNumberFormat="1" applyFont="1" applyBorder="1" applyAlignment="1" applyProtection="1">
      <alignment horizontal="center" vertical="center" shrinkToFit="1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vertical="center" wrapText="1"/>
      <protection hidden="1"/>
    </xf>
    <xf numFmtId="0" fontId="69" fillId="0" borderId="0" xfId="0" applyFont="1" applyAlignment="1" applyProtection="1">
      <alignment vertical="center" wrapText="1"/>
      <protection hidden="1"/>
    </xf>
    <xf numFmtId="0" fontId="69" fillId="0" borderId="0" xfId="0" applyFont="1" applyAlignment="1" applyProtection="1">
      <alignment vertical="center"/>
      <protection hidden="1"/>
    </xf>
    <xf numFmtId="0" fontId="70" fillId="0" borderId="0" xfId="0" applyFont="1" applyAlignment="1">
      <alignment horizontal="center" vertical="center"/>
    </xf>
    <xf numFmtId="0" fontId="55" fillId="0" borderId="122" xfId="0" applyFont="1" applyBorder="1" applyAlignment="1" applyProtection="1">
      <alignment horizontal="center" wrapText="1"/>
      <protection hidden="1"/>
    </xf>
    <xf numFmtId="3" fontId="29" fillId="0" borderId="124" xfId="0" applyNumberFormat="1" applyFont="1" applyBorder="1" applyAlignment="1" applyProtection="1">
      <alignment horizontal="center" vertical="center" shrinkToFit="1"/>
      <protection hidden="1"/>
    </xf>
    <xf numFmtId="3" fontId="29" fillId="0" borderId="134" xfId="0" applyNumberFormat="1" applyFont="1" applyBorder="1" applyAlignment="1" applyProtection="1">
      <alignment horizontal="center" vertical="center" shrinkToFit="1"/>
      <protection hidden="1"/>
    </xf>
    <xf numFmtId="3" fontId="29" fillId="0" borderId="128" xfId="0" applyNumberFormat="1" applyFont="1" applyBorder="1" applyAlignment="1" applyProtection="1">
      <alignment horizontal="center" vertical="center" shrinkToFit="1"/>
      <protection hidden="1"/>
    </xf>
    <xf numFmtId="3" fontId="29" fillId="0" borderId="50" xfId="0" applyNumberFormat="1" applyFont="1" applyBorder="1" applyAlignment="1" applyProtection="1">
      <alignment horizontal="center" vertical="center" shrinkToFit="1"/>
      <protection hidden="1"/>
    </xf>
    <xf numFmtId="3" fontId="29" fillId="0" borderId="78" xfId="0" applyNumberFormat="1" applyFont="1" applyBorder="1" applyAlignment="1" applyProtection="1">
      <alignment horizontal="center" vertical="center" shrinkToFit="1"/>
      <protection hidden="1"/>
    </xf>
    <xf numFmtId="3" fontId="29" fillId="0" borderId="135" xfId="0" applyNumberFormat="1" applyFont="1" applyBorder="1" applyAlignment="1" applyProtection="1">
      <alignment horizontal="center" vertical="center" shrinkToFit="1"/>
      <protection hidden="1"/>
    </xf>
    <xf numFmtId="3" fontId="29" fillId="0" borderId="136" xfId="0" applyNumberFormat="1" applyFont="1" applyBorder="1" applyAlignment="1" applyProtection="1">
      <alignment horizontal="center" vertical="center" shrinkToFit="1"/>
      <protection hidden="1"/>
    </xf>
    <xf numFmtId="3" fontId="29" fillId="0" borderId="137" xfId="0" applyNumberFormat="1" applyFont="1" applyBorder="1" applyAlignment="1" applyProtection="1">
      <alignment horizontal="center" vertical="center" shrinkToFit="1"/>
      <protection hidden="1"/>
    </xf>
    <xf numFmtId="0" fontId="72" fillId="0" borderId="0" xfId="0" applyFont="1" applyAlignment="1" applyProtection="1">
      <alignment horizontal="center" vertical="center"/>
      <protection hidden="1"/>
    </xf>
    <xf numFmtId="0" fontId="73" fillId="0" borderId="0" xfId="0" applyFont="1" applyAlignment="1" applyProtection="1">
      <alignment vertical="center"/>
      <protection hidden="1"/>
    </xf>
    <xf numFmtId="0" fontId="32" fillId="0" borderId="0" xfId="0" applyFont="1" applyAlignment="1" applyProtection="1">
      <alignment horizontal="left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>
      <alignment vertical="center" wrapText="1"/>
    </xf>
    <xf numFmtId="0" fontId="32" fillId="0" borderId="0" xfId="0" applyFont="1" applyAlignment="1" applyProtection="1">
      <alignment horizontal="left" vertical="center" indent="5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32" fillId="0" borderId="0" xfId="0" applyFont="1" applyAlignment="1" applyProtection="1">
      <alignment horizontal="center" vertical="center" wrapText="1"/>
      <protection hidden="1"/>
    </xf>
    <xf numFmtId="0" fontId="37" fillId="0" borderId="24" xfId="0" applyFont="1" applyBorder="1" applyAlignment="1" applyProtection="1">
      <alignment horizontal="center" vertical="center" wrapText="1"/>
      <protection hidden="1"/>
    </xf>
    <xf numFmtId="0" fontId="58" fillId="0" borderId="9" xfId="0" applyFont="1" applyBorder="1" applyAlignment="1" applyProtection="1">
      <alignment horizontal="center" vertical="center" wrapText="1"/>
      <protection hidden="1"/>
    </xf>
    <xf numFmtId="0" fontId="58" fillId="0" borderId="77" xfId="0" applyFont="1" applyBorder="1" applyAlignment="1" applyProtection="1">
      <alignment horizontal="center" vertical="center" wrapText="1"/>
      <protection hidden="1"/>
    </xf>
    <xf numFmtId="0" fontId="58" fillId="0" borderId="24" xfId="0" applyFont="1" applyBorder="1" applyAlignment="1" applyProtection="1">
      <alignment horizontal="center" vertical="center" wrapText="1"/>
      <protection hidden="1"/>
    </xf>
    <xf numFmtId="0" fontId="58" fillId="0" borderId="122" xfId="0" applyFont="1" applyBorder="1" applyAlignment="1" applyProtection="1">
      <alignment horizontal="center" vertical="center" wrapText="1"/>
      <protection hidden="1"/>
    </xf>
    <xf numFmtId="0" fontId="58" fillId="0" borderId="123" xfId="0" applyFont="1" applyBorder="1" applyAlignment="1" applyProtection="1">
      <alignment horizontal="center" vertical="center" wrapText="1"/>
      <protection hidden="1"/>
    </xf>
    <xf numFmtId="0" fontId="40" fillId="0" borderId="19" xfId="0" applyFont="1" applyBorder="1" applyAlignment="1" applyProtection="1">
      <alignment horizontal="center" vertical="center" wrapText="1"/>
      <protection hidden="1"/>
    </xf>
    <xf numFmtId="3" fontId="58" fillId="0" borderId="20" xfId="0" applyNumberFormat="1" applyFont="1" applyBorder="1" applyAlignment="1" applyProtection="1">
      <alignment horizontal="center" vertical="center" shrinkToFit="1"/>
      <protection hidden="1"/>
    </xf>
    <xf numFmtId="3" fontId="58" fillId="0" borderId="76" xfId="0" applyNumberFormat="1" applyFont="1" applyBorder="1" applyAlignment="1" applyProtection="1">
      <alignment horizontal="center" vertical="center" shrinkToFit="1"/>
      <protection hidden="1"/>
    </xf>
    <xf numFmtId="3" fontId="58" fillId="0" borderId="19" xfId="0" applyNumberFormat="1" applyFont="1" applyBorder="1" applyAlignment="1" applyProtection="1">
      <alignment horizontal="center" vertical="center" shrinkToFit="1"/>
      <protection hidden="1"/>
    </xf>
    <xf numFmtId="3" fontId="58" fillId="0" borderId="124" xfId="0" applyNumberFormat="1" applyFont="1" applyBorder="1" applyAlignment="1" applyProtection="1">
      <alignment horizontal="center" vertical="center" shrinkToFit="1"/>
      <protection hidden="1"/>
    </xf>
    <xf numFmtId="3" fontId="58" fillId="0" borderId="125" xfId="0" applyNumberFormat="1" applyFont="1" applyBorder="1" applyAlignment="1" applyProtection="1">
      <alignment horizontal="center" vertical="center" shrinkToFit="1"/>
      <protection hidden="1"/>
    </xf>
    <xf numFmtId="0" fontId="75" fillId="0" borderId="0" xfId="0" applyFont="1" applyAlignment="1" applyProtection="1">
      <alignment horizontal="center" vertical="center" wrapText="1"/>
      <protection hidden="1"/>
    </xf>
    <xf numFmtId="3" fontId="29" fillId="0" borderId="126" xfId="0" applyNumberFormat="1" applyFont="1" applyBorder="1" applyAlignment="1" applyProtection="1">
      <alignment horizontal="center" vertical="center" shrinkToFit="1"/>
      <protection hidden="1"/>
    </xf>
    <xf numFmtId="0" fontId="75" fillId="0" borderId="56" xfId="0" applyFont="1" applyBorder="1" applyAlignment="1" applyProtection="1">
      <alignment horizontal="center" vertical="center" wrapText="1"/>
      <protection hidden="1"/>
    </xf>
    <xf numFmtId="0" fontId="75" fillId="0" borderId="22" xfId="0" applyFont="1" applyBorder="1" applyAlignment="1" applyProtection="1">
      <alignment horizontal="center" vertical="center" wrapText="1"/>
      <protection hidden="1"/>
    </xf>
    <xf numFmtId="3" fontId="29" fillId="0" borderId="23" xfId="0" applyNumberFormat="1" applyFont="1" applyBorder="1" applyAlignment="1" applyProtection="1">
      <alignment horizontal="center" vertical="center" shrinkToFit="1"/>
      <protection hidden="1"/>
    </xf>
    <xf numFmtId="3" fontId="29" fillId="0" borderId="130" xfId="0" applyNumberFormat="1" applyFont="1" applyBorder="1" applyAlignment="1" applyProtection="1">
      <alignment horizontal="center" vertical="center" shrinkToFit="1"/>
      <protection hidden="1"/>
    </xf>
    <xf numFmtId="3" fontId="29" fillId="0" borderId="22" xfId="0" applyNumberFormat="1" applyFont="1" applyBorder="1" applyAlignment="1" applyProtection="1">
      <alignment horizontal="center" vertical="center" shrinkToFit="1"/>
      <protection hidden="1"/>
    </xf>
    <xf numFmtId="0" fontId="75" fillId="0" borderId="17" xfId="0" applyFont="1" applyBorder="1" applyAlignment="1" applyProtection="1">
      <alignment horizontal="center" vertical="center" wrapText="1"/>
      <protection hidden="1"/>
    </xf>
    <xf numFmtId="3" fontId="29" fillId="0" borderId="18" xfId="0" applyNumberFormat="1" applyFont="1" applyBorder="1" applyAlignment="1" applyProtection="1">
      <alignment horizontal="center" vertical="center" shrinkToFit="1"/>
      <protection hidden="1"/>
    </xf>
    <xf numFmtId="3" fontId="29" fillId="0" borderId="132" xfId="0" applyNumberFormat="1" applyFont="1" applyBorder="1" applyAlignment="1" applyProtection="1">
      <alignment horizontal="center" vertical="center" shrinkToFit="1"/>
      <protection hidden="1"/>
    </xf>
    <xf numFmtId="3" fontId="29" fillId="0" borderId="17" xfId="0" applyNumberFormat="1" applyFont="1" applyBorder="1" applyAlignment="1" applyProtection="1">
      <alignment horizontal="center" vertical="center" shrinkToFit="1"/>
      <protection hidden="1"/>
    </xf>
    <xf numFmtId="0" fontId="75" fillId="0" borderId="24" xfId="0" applyFont="1" applyBorder="1" applyAlignment="1" applyProtection="1">
      <alignment horizontal="center" vertical="center" wrapText="1"/>
      <protection hidden="1"/>
    </xf>
    <xf numFmtId="3" fontId="29" fillId="0" borderId="122" xfId="0" applyNumberFormat="1" applyFont="1" applyBorder="1" applyAlignment="1" applyProtection="1">
      <alignment horizontal="center" vertical="center" shrinkToFit="1"/>
      <protection hidden="1"/>
    </xf>
    <xf numFmtId="0" fontId="26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37" fillId="0" borderId="3" xfId="0" applyFont="1" applyBorder="1" applyAlignment="1" applyProtection="1">
      <alignment horizontal="left" vertical="center" wrapText="1"/>
      <protection hidden="1"/>
    </xf>
    <xf numFmtId="0" fontId="37" fillId="0" borderId="3" xfId="0" applyFont="1" applyBorder="1" applyAlignment="1" applyProtection="1">
      <alignment vertical="center" wrapText="1"/>
      <protection hidden="1"/>
    </xf>
    <xf numFmtId="0" fontId="60" fillId="0" borderId="70" xfId="0" applyFont="1" applyBorder="1" applyAlignment="1" applyProtection="1">
      <alignment horizontal="center" vertical="center" wrapText="1"/>
      <protection hidden="1"/>
    </xf>
    <xf numFmtId="0" fontId="26" fillId="0" borderId="68" xfId="0" applyFont="1" applyBorder="1" applyAlignment="1" applyProtection="1">
      <alignment horizontal="center" vertical="center" wrapText="1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58" fillId="0" borderId="25" xfId="0" applyFont="1" applyBorder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58" fillId="0" borderId="0" xfId="0" applyFont="1" applyAlignment="1" applyProtection="1">
      <alignment horizontal="center" vertical="center" wrapText="1"/>
      <protection hidden="1"/>
    </xf>
    <xf numFmtId="0" fontId="42" fillId="0" borderId="117" xfId="0" applyFont="1" applyBorder="1" applyAlignment="1" applyProtection="1">
      <alignment horizontal="center" vertical="center"/>
      <protection hidden="1"/>
    </xf>
    <xf numFmtId="0" fontId="29" fillId="0" borderId="56" xfId="0" applyFont="1" applyBorder="1" applyAlignment="1" applyProtection="1">
      <alignment horizontal="center" vertical="center" wrapText="1"/>
      <protection hidden="1"/>
    </xf>
    <xf numFmtId="0" fontId="42" fillId="0" borderId="84" xfId="0" applyFont="1" applyBorder="1" applyAlignment="1" applyProtection="1">
      <alignment horizontal="center" vertical="center"/>
      <protection hidden="1"/>
    </xf>
    <xf numFmtId="0" fontId="17" fillId="0" borderId="0" xfId="0" quotePrefix="1" applyFont="1" applyAlignment="1" applyProtection="1">
      <alignment horizontal="center" vertical="center"/>
      <protection hidden="1"/>
    </xf>
    <xf numFmtId="0" fontId="29" fillId="0" borderId="88" xfId="0" applyFont="1" applyBorder="1" applyAlignment="1" applyProtection="1">
      <alignment horizontal="center" vertical="center" wrapText="1"/>
      <protection hidden="1"/>
    </xf>
    <xf numFmtId="0" fontId="58" fillId="0" borderId="88" xfId="0" applyFont="1" applyBorder="1" applyAlignment="1" applyProtection="1">
      <alignment horizontal="center" vertical="center" wrapText="1"/>
      <protection hidden="1"/>
    </xf>
    <xf numFmtId="0" fontId="42" fillId="0" borderId="90" xfId="0" applyFont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3" fontId="43" fillId="0" borderId="0" xfId="0" applyNumberFormat="1" applyFont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62" fillId="0" borderId="0" xfId="0" applyFont="1" applyAlignment="1" applyProtection="1">
      <alignment horizontal="left" vertical="center" wrapText="1"/>
      <protection hidden="1"/>
    </xf>
    <xf numFmtId="3" fontId="29" fillId="0" borderId="153" xfId="0" applyNumberFormat="1" applyFont="1" applyBorder="1" applyAlignment="1" applyProtection="1">
      <alignment horizontal="center" vertical="center" shrinkToFit="1"/>
      <protection hidden="1"/>
    </xf>
    <xf numFmtId="3" fontId="29" fillId="0" borderId="154" xfId="0" applyNumberFormat="1" applyFont="1" applyBorder="1" applyAlignment="1" applyProtection="1">
      <alignment horizontal="center" vertical="center" shrinkToFit="1"/>
      <protection hidden="1"/>
    </xf>
    <xf numFmtId="3" fontId="29" fillId="0" borderId="15" xfId="0" applyNumberFormat="1" applyFont="1" applyBorder="1" applyAlignment="1" applyProtection="1">
      <alignment horizontal="center" vertical="center" shrinkToFit="1"/>
      <protection hidden="1"/>
    </xf>
    <xf numFmtId="0" fontId="26" fillId="0" borderId="87" xfId="0" applyFont="1" applyBorder="1" applyAlignment="1" applyProtection="1">
      <alignment horizontal="left" vertical="center" wrapText="1" indent="2"/>
      <protection hidden="1"/>
    </xf>
    <xf numFmtId="3" fontId="29" fillId="0" borderId="110" xfId="0" applyNumberFormat="1" applyFont="1" applyBorder="1" applyAlignment="1" applyProtection="1">
      <alignment horizontal="center" vertical="center" shrinkToFit="1"/>
      <protection hidden="1"/>
    </xf>
    <xf numFmtId="3" fontId="29" fillId="0" borderId="111" xfId="0" applyNumberFormat="1" applyFont="1" applyBorder="1" applyAlignment="1" applyProtection="1">
      <alignment horizontal="center" vertical="center" shrinkToFit="1"/>
      <protection hidden="1"/>
    </xf>
    <xf numFmtId="3" fontId="29" fillId="0" borderId="112" xfId="0" applyNumberFormat="1" applyFont="1" applyBorder="1" applyAlignment="1" applyProtection="1">
      <alignment horizontal="center" vertical="center" shrinkToFit="1"/>
      <protection hidden="1"/>
    </xf>
    <xf numFmtId="3" fontId="29" fillId="0" borderId="10" xfId="0" applyNumberFormat="1" applyFont="1" applyBorder="1" applyAlignment="1" applyProtection="1">
      <alignment horizontal="center" vertical="center" shrinkToFit="1"/>
      <protection hidden="1"/>
    </xf>
    <xf numFmtId="3" fontId="29" fillId="0" borderId="100" xfId="0" applyNumberFormat="1" applyFont="1" applyBorder="1" applyAlignment="1" applyProtection="1">
      <alignment horizontal="center" vertical="center" shrinkToFit="1"/>
      <protection hidden="1"/>
    </xf>
    <xf numFmtId="3" fontId="29" fillId="0" borderId="44" xfId="0" applyNumberFormat="1" applyFont="1" applyBorder="1" applyAlignment="1" applyProtection="1">
      <alignment horizontal="center" vertical="center" shrinkToFi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7" fillId="5" borderId="185" xfId="4" applyFont="1" applyFill="1" applyBorder="1" applyAlignment="1">
      <alignment wrapText="1"/>
    </xf>
    <xf numFmtId="0" fontId="8" fillId="3" borderId="0" xfId="4" applyFont="1" applyFill="1"/>
    <xf numFmtId="0" fontId="7" fillId="5" borderId="0" xfId="4" applyFont="1" applyFill="1" applyAlignment="1">
      <alignment wrapText="1"/>
    </xf>
    <xf numFmtId="0" fontId="7" fillId="5" borderId="0" xfId="4" applyFont="1" applyFill="1" applyAlignment="1">
      <alignment horizontal="left" wrapText="1"/>
    </xf>
    <xf numFmtId="0" fontId="7" fillId="5" borderId="0" xfId="4" applyFont="1" applyFill="1"/>
    <xf numFmtId="0" fontId="3" fillId="0" borderId="0" xfId="4" applyAlignment="1">
      <alignment wrapText="1"/>
    </xf>
    <xf numFmtId="0" fontId="78" fillId="0" borderId="0" xfId="4" applyFont="1"/>
    <xf numFmtId="0" fontId="78" fillId="6" borderId="0" xfId="4" applyFont="1" applyFill="1"/>
    <xf numFmtId="0" fontId="78" fillId="0" borderId="0" xfId="4" applyFont="1" applyAlignment="1">
      <alignment horizontal="left"/>
    </xf>
    <xf numFmtId="0" fontId="3" fillId="0" borderId="0" xfId="4"/>
    <xf numFmtId="0" fontId="3" fillId="0" borderId="0" xfId="4" applyAlignment="1">
      <alignment horizontal="left"/>
    </xf>
    <xf numFmtId="49" fontId="23" fillId="2" borderId="55" xfId="0" applyNumberFormat="1" applyFont="1" applyFill="1" applyBorder="1" applyAlignment="1" applyProtection="1">
      <alignment horizontal="left" vertical="center"/>
      <protection locked="0" hidden="1"/>
    </xf>
    <xf numFmtId="0" fontId="23" fillId="2" borderId="55" xfId="0" applyFont="1" applyFill="1" applyBorder="1" applyAlignment="1" applyProtection="1">
      <alignment horizontal="left" vertical="center" shrinkToFit="1"/>
      <protection locked="0" hidden="1"/>
    </xf>
    <xf numFmtId="3" fontId="29" fillId="2" borderId="10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3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1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46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0" xfId="0" applyFont="1" applyFill="1" applyAlignment="1" applyProtection="1">
      <alignment horizontal="left" vertical="center" shrinkToFit="1"/>
      <protection locked="0"/>
    </xf>
    <xf numFmtId="0" fontId="29" fillId="2" borderId="56" xfId="0" applyFont="1" applyFill="1" applyBorder="1" applyAlignment="1" applyProtection="1">
      <alignment horizontal="left" vertical="center" shrinkToFit="1"/>
      <protection locked="0"/>
    </xf>
    <xf numFmtId="0" fontId="29" fillId="2" borderId="88" xfId="0" applyFont="1" applyFill="1" applyBorder="1" applyAlignment="1" applyProtection="1">
      <alignment horizontal="left" vertical="center" shrinkToFit="1"/>
      <protection locked="0"/>
    </xf>
    <xf numFmtId="0" fontId="29" fillId="2" borderId="14" xfId="0" applyFont="1" applyFill="1" applyBorder="1" applyAlignment="1" applyProtection="1">
      <alignment horizontal="center" vertical="center" shrinkToFit="1"/>
      <protection locked="0"/>
    </xf>
    <xf numFmtId="0" fontId="29" fillId="2" borderId="60" xfId="0" applyFont="1" applyFill="1" applyBorder="1" applyAlignment="1" applyProtection="1">
      <alignment horizontal="center" vertical="center" shrinkToFit="1"/>
      <protection locked="0"/>
    </xf>
    <xf numFmtId="3" fontId="29" fillId="2" borderId="6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0" xfId="0" applyNumberFormat="1" applyFont="1" applyFill="1" applyAlignment="1" applyProtection="1">
      <alignment horizontal="center" vertical="center" shrinkToFit="1"/>
      <protection locked="0"/>
    </xf>
    <xf numFmtId="3" fontId="29" fillId="2" borderId="5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2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2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3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2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8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6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8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50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4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6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5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74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97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6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160" xfId="0" applyNumberFormat="1" applyFont="1" applyFill="1" applyBorder="1" applyAlignment="1" applyProtection="1">
      <alignment horizontal="center" vertical="center" shrinkToFit="1"/>
      <protection locked="0"/>
    </xf>
    <xf numFmtId="3" fontId="34" fillId="2" borderId="66" xfId="0" applyNumberFormat="1" applyFont="1" applyFill="1" applyBorder="1" applyAlignment="1" applyProtection="1">
      <alignment horizontal="center" vertical="center"/>
      <protection locked="0"/>
    </xf>
    <xf numFmtId="3" fontId="34" fillId="2" borderId="39" xfId="0" applyNumberFormat="1" applyFont="1" applyFill="1" applyBorder="1" applyAlignment="1" applyProtection="1">
      <alignment horizontal="center" vertical="center"/>
      <protection locked="0"/>
    </xf>
    <xf numFmtId="3" fontId="34" fillId="2" borderId="66" xfId="0" applyNumberFormat="1" applyFont="1" applyFill="1" applyBorder="1" applyAlignment="1" applyProtection="1">
      <alignment horizontal="center" vertical="center" wrapText="1"/>
      <protection locked="0"/>
    </xf>
    <xf numFmtId="3" fontId="29" fillId="2" borderId="66" xfId="0" applyNumberFormat="1" applyFont="1" applyFill="1" applyBorder="1" applyAlignment="1" applyProtection="1">
      <alignment horizontal="center" vertical="center" wrapText="1"/>
      <protection locked="0"/>
    </xf>
    <xf numFmtId="3" fontId="29" fillId="2" borderId="39" xfId="0" applyNumberFormat="1" applyFont="1" applyFill="1" applyBorder="1" applyAlignment="1" applyProtection="1">
      <alignment horizontal="center" vertical="center" wrapText="1"/>
      <protection locked="0"/>
    </xf>
    <xf numFmtId="3" fontId="34" fillId="2" borderId="74" xfId="0" applyNumberFormat="1" applyFont="1" applyFill="1" applyBorder="1" applyAlignment="1" applyProtection="1">
      <alignment horizontal="center" vertical="center"/>
      <protection locked="0"/>
    </xf>
    <xf numFmtId="3" fontId="34" fillId="2" borderId="51" xfId="0" applyNumberFormat="1" applyFont="1" applyFill="1" applyBorder="1" applyAlignment="1" applyProtection="1">
      <alignment horizontal="center" vertical="center"/>
      <protection locked="0"/>
    </xf>
    <xf numFmtId="3" fontId="34" fillId="2" borderId="75" xfId="0" applyNumberFormat="1" applyFont="1" applyFill="1" applyBorder="1" applyAlignment="1" applyProtection="1">
      <alignment horizontal="center" vertical="center"/>
      <protection locked="0"/>
    </xf>
    <xf numFmtId="3" fontId="34" fillId="2" borderId="0" xfId="0" applyNumberFormat="1" applyFont="1" applyFill="1" applyAlignment="1" applyProtection="1">
      <alignment horizontal="center" vertical="center"/>
      <protection locked="0"/>
    </xf>
    <xf numFmtId="3" fontId="29" fillId="2" borderId="67" xfId="0" applyNumberFormat="1" applyFont="1" applyFill="1" applyBorder="1" applyAlignment="1" applyProtection="1">
      <alignment horizontal="center" vertical="center" shrinkToFit="1"/>
      <protection locked="0"/>
    </xf>
    <xf numFmtId="3" fontId="34" fillId="2" borderId="67" xfId="0" applyNumberFormat="1" applyFont="1" applyFill="1" applyBorder="1" applyAlignment="1" applyProtection="1">
      <alignment horizontal="center" vertical="center"/>
      <protection locked="0"/>
    </xf>
    <xf numFmtId="3" fontId="34" fillId="2" borderId="46" xfId="0" applyNumberFormat="1" applyFont="1" applyFill="1" applyBorder="1" applyAlignment="1" applyProtection="1">
      <alignment horizontal="center" vertical="center"/>
      <protection locked="0"/>
    </xf>
    <xf numFmtId="0" fontId="15" fillId="2" borderId="55" xfId="0" applyFont="1" applyFill="1" applyBorder="1" applyAlignment="1" applyProtection="1">
      <alignment horizontal="center" vertical="center"/>
      <protection locked="0"/>
    </xf>
    <xf numFmtId="0" fontId="15" fillId="2" borderId="61" xfId="0" applyFont="1" applyFill="1" applyBorder="1" applyAlignment="1" applyProtection="1">
      <alignment horizontal="left" vertical="top" shrinkToFit="1"/>
      <protection locked="0"/>
    </xf>
    <xf numFmtId="3" fontId="29" fillId="2" borderId="4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58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61" xfId="0" applyFont="1" applyFill="1" applyBorder="1" applyAlignment="1" applyProtection="1">
      <alignment horizontal="center" vertical="center" shrinkToFit="1"/>
      <protection locked="0"/>
    </xf>
    <xf numFmtId="3" fontId="29" fillId="2" borderId="179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180" xfId="0" applyFont="1" applyFill="1" applyBorder="1" applyAlignment="1" applyProtection="1">
      <alignment horizontal="center" vertical="center" shrinkToFit="1"/>
      <protection locked="0"/>
    </xf>
    <xf numFmtId="3" fontId="29" fillId="2" borderId="181" xfId="0" applyNumberFormat="1" applyFont="1" applyFill="1" applyBorder="1" applyAlignment="1" applyProtection="1">
      <alignment horizontal="center" vertical="center" shrinkToFit="1"/>
      <protection locked="0"/>
    </xf>
    <xf numFmtId="0" fontId="29" fillId="2" borderId="182" xfId="0" applyFont="1" applyFill="1" applyBorder="1" applyAlignment="1" applyProtection="1">
      <alignment horizontal="center" vertical="center" shrinkToFit="1"/>
      <protection locked="0"/>
    </xf>
    <xf numFmtId="0" fontId="25" fillId="2" borderId="56" xfId="0" applyFont="1" applyFill="1" applyBorder="1" applyAlignment="1" applyProtection="1">
      <alignment horizontal="left" vertical="center" wrapText="1" indent="3"/>
      <protection locked="0"/>
    </xf>
    <xf numFmtId="0" fontId="34" fillId="2" borderId="58" xfId="0" applyFont="1" applyFill="1" applyBorder="1" applyAlignment="1" applyProtection="1">
      <alignment horizontal="center" vertical="center" shrinkToFit="1"/>
      <protection locked="0"/>
    </xf>
    <xf numFmtId="0" fontId="34" fillId="2" borderId="59" xfId="0" applyFont="1" applyFill="1" applyBorder="1" applyAlignment="1" applyProtection="1">
      <alignment horizontal="center" vertical="center" shrinkToFit="1"/>
      <protection locked="0"/>
    </xf>
    <xf numFmtId="0" fontId="34" fillId="2" borderId="60" xfId="0" applyFont="1" applyFill="1" applyBorder="1" applyAlignment="1" applyProtection="1">
      <alignment horizontal="center" vertical="center" shrinkToFit="1"/>
      <protection locked="0"/>
    </xf>
    <xf numFmtId="0" fontId="34" fillId="2" borderId="61" xfId="0" applyFont="1" applyFill="1" applyBorder="1" applyAlignment="1" applyProtection="1">
      <alignment horizontal="center" vertical="center" shrinkToFit="1"/>
      <protection locked="0"/>
    </xf>
    <xf numFmtId="0" fontId="34" fillId="2" borderId="9" xfId="0" applyFont="1" applyFill="1" applyBorder="1" applyAlignment="1" applyProtection="1">
      <alignment horizontal="center" vertical="center" shrinkToFit="1"/>
      <protection locked="0"/>
    </xf>
    <xf numFmtId="0" fontId="34" fillId="2" borderId="54" xfId="0" applyFont="1" applyFill="1" applyBorder="1" applyAlignment="1" applyProtection="1">
      <alignment horizontal="center" vertical="center" shrinkToFit="1"/>
      <protection locked="0"/>
    </xf>
    <xf numFmtId="0" fontId="34" fillId="2" borderId="28" xfId="0" applyFont="1" applyFill="1" applyBorder="1" applyAlignment="1" applyProtection="1">
      <alignment horizontal="center" vertical="center" shrinkToFit="1"/>
      <protection locked="0"/>
    </xf>
    <xf numFmtId="0" fontId="34" fillId="2" borderId="53" xfId="0" applyFont="1" applyFill="1" applyBorder="1" applyAlignment="1" applyProtection="1">
      <alignment horizontal="center" vertical="center" shrinkToFit="1"/>
      <protection locked="0"/>
    </xf>
    <xf numFmtId="0" fontId="34" fillId="2" borderId="37" xfId="0" applyFont="1" applyFill="1" applyBorder="1" applyAlignment="1" applyProtection="1">
      <alignment horizontal="center" vertical="center"/>
      <protection locked="0"/>
    </xf>
    <xf numFmtId="0" fontId="34" fillId="2" borderId="35" xfId="0" applyFont="1" applyFill="1" applyBorder="1" applyAlignment="1" applyProtection="1">
      <alignment horizontal="center" vertical="center"/>
      <protection locked="0"/>
    </xf>
    <xf numFmtId="0" fontId="34" fillId="2" borderId="172" xfId="0" applyFont="1" applyFill="1" applyBorder="1" applyAlignment="1" applyProtection="1">
      <alignment horizontal="center" vertical="center"/>
      <protection locked="0"/>
    </xf>
    <xf numFmtId="0" fontId="34" fillId="2" borderId="171" xfId="0" applyFont="1" applyFill="1" applyBorder="1" applyAlignment="1" applyProtection="1">
      <alignment horizontal="center" vertical="center"/>
      <protection locked="0"/>
    </xf>
    <xf numFmtId="0" fontId="34" fillId="2" borderId="89" xfId="0" applyFont="1" applyFill="1" applyBorder="1" applyAlignment="1" applyProtection="1">
      <alignment horizontal="center" vertical="center"/>
      <protection locked="0"/>
    </xf>
    <xf numFmtId="0" fontId="34" fillId="2" borderId="61" xfId="0" applyFont="1" applyFill="1" applyBorder="1" applyAlignment="1" applyProtection="1">
      <alignment horizontal="center" vertical="center"/>
      <protection locked="0"/>
    </xf>
    <xf numFmtId="0" fontId="34" fillId="2" borderId="174" xfId="0" applyFont="1" applyFill="1" applyBorder="1" applyAlignment="1" applyProtection="1">
      <alignment horizontal="center" vertical="center"/>
      <protection locked="0"/>
    </xf>
    <xf numFmtId="0" fontId="34" fillId="2" borderId="59" xfId="0" applyFont="1" applyFill="1" applyBorder="1" applyAlignment="1" applyProtection="1">
      <alignment horizontal="center" vertical="center"/>
      <protection locked="0"/>
    </xf>
    <xf numFmtId="0" fontId="34" fillId="2" borderId="175" xfId="0" applyFont="1" applyFill="1" applyBorder="1" applyAlignment="1" applyProtection="1">
      <alignment horizontal="center" vertical="center"/>
      <protection locked="0"/>
    </xf>
    <xf numFmtId="0" fontId="34" fillId="2" borderId="176" xfId="0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horizontal="left" vertical="center" indent="1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31" fillId="0" borderId="24" xfId="0" applyFont="1" applyBorder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2" fillId="0" borderId="24" xfId="0" applyFont="1" applyBorder="1" applyAlignment="1" applyProtection="1">
      <alignment vertical="center"/>
      <protection hidden="1"/>
    </xf>
    <xf numFmtId="0" fontId="57" fillId="0" borderId="0" xfId="0" applyFont="1" applyAlignment="1" applyProtection="1">
      <alignment horizontal="left" vertical="center" indent="2"/>
      <protection hidden="1"/>
    </xf>
    <xf numFmtId="0" fontId="61" fillId="0" borderId="158" xfId="0" applyFont="1" applyBorder="1" applyAlignment="1" applyProtection="1">
      <alignment horizontal="center" vertical="center" wrapText="1"/>
      <protection hidden="1"/>
    </xf>
    <xf numFmtId="0" fontId="79" fillId="0" borderId="6" xfId="0" applyFont="1" applyBorder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 indent="6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left" vertical="center" indent="7"/>
      <protection hidden="1"/>
    </xf>
    <xf numFmtId="0" fontId="57" fillId="0" borderId="0" xfId="0" applyFont="1" applyAlignment="1" applyProtection="1">
      <alignment horizontal="left" vertical="center" indent="1"/>
      <protection hidden="1"/>
    </xf>
    <xf numFmtId="0" fontId="80" fillId="0" borderId="0" xfId="0" applyFont="1" applyAlignment="1" applyProtection="1">
      <alignment horizontal="left" vertical="center" indent="1"/>
      <protection hidden="1"/>
    </xf>
    <xf numFmtId="0" fontId="80" fillId="0" borderId="0" xfId="0" applyFont="1" applyAlignment="1" applyProtection="1">
      <alignment vertical="center"/>
      <protection hidden="1"/>
    </xf>
    <xf numFmtId="0" fontId="40" fillId="0" borderId="161" xfId="0" applyFont="1" applyBorder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left" vertical="center" wrapText="1" indent="1"/>
      <protection hidden="1"/>
    </xf>
    <xf numFmtId="0" fontId="57" fillId="0" borderId="0" xfId="0" applyFont="1" applyAlignment="1" applyProtection="1">
      <alignment vertical="center"/>
      <protection hidden="1"/>
    </xf>
    <xf numFmtId="0" fontId="74" fillId="0" borderId="0" xfId="0" applyFont="1" applyAlignment="1" applyProtection="1">
      <alignment horizontal="left" vertical="center" wrapText="1" indent="1"/>
      <protection hidden="1"/>
    </xf>
    <xf numFmtId="0" fontId="41" fillId="0" borderId="0" xfId="0" applyFont="1" applyAlignment="1" applyProtection="1">
      <alignment horizontal="left" vertical="top"/>
      <protection hidden="1"/>
    </xf>
    <xf numFmtId="0" fontId="60" fillId="0" borderId="19" xfId="0" applyFont="1" applyBorder="1" applyAlignment="1" applyProtection="1">
      <alignment vertical="center" wrapText="1"/>
      <protection hidden="1"/>
    </xf>
    <xf numFmtId="0" fontId="67" fillId="0" borderId="0" xfId="0" applyFont="1" applyAlignment="1" applyProtection="1">
      <alignment horizontal="left" vertical="center" wrapText="1" indent="1"/>
      <protection hidden="1"/>
    </xf>
    <xf numFmtId="0" fontId="17" fillId="0" borderId="0" xfId="0" applyFont="1" applyAlignment="1" applyProtection="1">
      <alignment horizontal="left" vertical="center" indent="1"/>
      <protection hidden="1"/>
    </xf>
    <xf numFmtId="0" fontId="32" fillId="0" borderId="0" xfId="0" applyFont="1" applyAlignment="1" applyProtection="1">
      <alignment horizontal="left" vertical="center" indent="9"/>
      <protection hidden="1"/>
    </xf>
    <xf numFmtId="0" fontId="32" fillId="0" borderId="24" xfId="0" applyFont="1" applyBorder="1" applyAlignment="1" applyProtection="1">
      <alignment horizontal="left" vertical="center"/>
      <protection hidden="1"/>
    </xf>
    <xf numFmtId="0" fontId="32" fillId="0" borderId="24" xfId="0" applyFont="1" applyBorder="1" applyAlignment="1" applyProtection="1">
      <alignment horizontal="left" vertical="center" indent="9"/>
      <protection hidden="1"/>
    </xf>
    <xf numFmtId="0" fontId="58" fillId="0" borderId="9" xfId="0" applyFont="1" applyBorder="1" applyAlignment="1" applyProtection="1">
      <alignment horizontal="center" wrapText="1"/>
      <protection hidden="1"/>
    </xf>
    <xf numFmtId="0" fontId="58" fillId="0" borderId="63" xfId="0" applyFont="1" applyBorder="1" applyAlignment="1" applyProtection="1">
      <alignment horizontal="center" wrapText="1"/>
      <protection hidden="1"/>
    </xf>
    <xf numFmtId="0" fontId="58" fillId="0" borderId="24" xfId="0" applyFont="1" applyBorder="1" applyAlignment="1" applyProtection="1">
      <alignment horizontal="center" wrapText="1"/>
      <protection hidden="1"/>
    </xf>
    <xf numFmtId="0" fontId="58" fillId="0" borderId="28" xfId="0" applyFont="1" applyBorder="1" applyAlignment="1" applyProtection="1">
      <alignment horizontal="center" wrapText="1"/>
      <protection hidden="1"/>
    </xf>
    <xf numFmtId="0" fontId="58" fillId="0" borderId="82" xfId="0" applyFont="1" applyBorder="1" applyAlignment="1" applyProtection="1">
      <alignment horizontal="center" wrapText="1"/>
      <protection hidden="1"/>
    </xf>
    <xf numFmtId="0" fontId="58" fillId="0" borderId="200" xfId="0" applyFont="1" applyBorder="1" applyAlignment="1" applyProtection="1">
      <alignment horizontal="center" wrapText="1"/>
      <protection hidden="1"/>
    </xf>
    <xf numFmtId="0" fontId="62" fillId="0" borderId="158" xfId="0" applyFont="1" applyBorder="1" applyAlignment="1" applyProtection="1">
      <alignment vertical="center" wrapText="1"/>
      <protection hidden="1"/>
    </xf>
    <xf numFmtId="3" fontId="29" fillId="0" borderId="81" xfId="0" applyNumberFormat="1" applyFont="1" applyBorder="1" applyAlignment="1" applyProtection="1">
      <alignment horizontal="center" vertical="center" shrinkToFit="1"/>
      <protection hidden="1"/>
    </xf>
    <xf numFmtId="3" fontId="29" fillId="0" borderId="65" xfId="0" applyNumberFormat="1" applyFont="1" applyBorder="1" applyAlignment="1" applyProtection="1">
      <alignment horizontal="center" vertical="center" shrinkToFit="1"/>
      <protection hidden="1"/>
    </xf>
    <xf numFmtId="3" fontId="29" fillId="0" borderId="64" xfId="0" applyNumberFormat="1" applyFont="1" applyBorder="1" applyAlignment="1" applyProtection="1">
      <alignment horizontal="center" vertical="center" shrinkToFit="1"/>
      <protection hidden="1"/>
    </xf>
    <xf numFmtId="3" fontId="29" fillId="0" borderId="14" xfId="0" applyNumberFormat="1" applyFont="1" applyBorder="1" applyAlignment="1" applyProtection="1">
      <alignment horizontal="center" vertical="center" shrinkToFit="1"/>
      <protection hidden="1"/>
    </xf>
    <xf numFmtId="3" fontId="29" fillId="0" borderId="66" xfId="0" applyNumberFormat="1" applyFont="1" applyBorder="1" applyAlignment="1" applyProtection="1">
      <alignment horizontal="center" vertical="center" shrinkToFit="1"/>
      <protection hidden="1"/>
    </xf>
    <xf numFmtId="0" fontId="26" fillId="0" borderId="115" xfId="0" applyFont="1" applyBorder="1" applyAlignment="1" applyProtection="1">
      <alignment horizontal="left" vertical="center" wrapText="1" indent="1"/>
      <protection hidden="1"/>
    </xf>
    <xf numFmtId="3" fontId="29" fillId="0" borderId="116" xfId="0" applyNumberFormat="1" applyFont="1" applyBorder="1" applyAlignment="1" applyProtection="1">
      <alignment horizontal="center" vertical="center" shrinkToFit="1"/>
      <protection hidden="1"/>
    </xf>
    <xf numFmtId="3" fontId="29" fillId="0" borderId="203" xfId="0" applyNumberFormat="1" applyFont="1" applyBorder="1" applyAlignment="1" applyProtection="1">
      <alignment horizontal="center" vertical="center" shrinkToFit="1"/>
      <protection hidden="1"/>
    </xf>
    <xf numFmtId="3" fontId="29" fillId="0" borderId="204" xfId="0" applyNumberFormat="1" applyFont="1" applyBorder="1" applyAlignment="1" applyProtection="1">
      <alignment horizontal="center" vertical="center" shrinkToFit="1"/>
      <protection hidden="1"/>
    </xf>
    <xf numFmtId="3" fontId="29" fillId="0" borderId="67" xfId="0" applyNumberFormat="1" applyFont="1" applyBorder="1" applyAlignment="1" applyProtection="1">
      <alignment horizontal="center" vertical="center" shrinkToFit="1"/>
      <protection hidden="1"/>
    </xf>
    <xf numFmtId="3" fontId="29" fillId="0" borderId="46" xfId="0" applyNumberFormat="1" applyFont="1" applyBorder="1" applyAlignment="1" applyProtection="1">
      <alignment horizontal="center" vertical="center" shrinkToFit="1"/>
      <protection hidden="1"/>
    </xf>
    <xf numFmtId="3" fontId="29" fillId="0" borderId="206" xfId="0" applyNumberFormat="1" applyFont="1" applyBorder="1" applyAlignment="1" applyProtection="1">
      <alignment horizontal="center" vertical="center" shrinkToFit="1"/>
      <protection hidden="1"/>
    </xf>
    <xf numFmtId="0" fontId="43" fillId="0" borderId="0" xfId="0" applyFont="1" applyAlignment="1" applyProtection="1">
      <alignment vertical="center"/>
      <protection hidden="1"/>
    </xf>
    <xf numFmtId="0" fontId="26" fillId="0" borderId="112" xfId="0" applyFont="1" applyBorder="1" applyAlignment="1" applyProtection="1">
      <alignment horizontal="left" vertical="center" wrapText="1" indent="2"/>
      <protection hidden="1"/>
    </xf>
    <xf numFmtId="0" fontId="37" fillId="0" borderId="212" xfId="0" applyFont="1" applyBorder="1" applyAlignment="1" applyProtection="1">
      <alignment horizontal="center" vertical="center" wrapText="1"/>
      <protection hidden="1"/>
    </xf>
    <xf numFmtId="0" fontId="37" fillId="0" borderId="4" xfId="0" applyFont="1" applyBorder="1" applyAlignment="1" applyProtection="1">
      <alignment horizontal="left" vertical="center"/>
      <protection hidden="1"/>
    </xf>
    <xf numFmtId="3" fontId="29" fillId="0" borderId="203" xfId="0" applyNumberFormat="1" applyFont="1" applyBorder="1" applyAlignment="1" applyProtection="1">
      <alignment horizontal="center" vertical="center"/>
      <protection hidden="1"/>
    </xf>
    <xf numFmtId="3" fontId="29" fillId="2" borderId="20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40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40" xfId="0" applyNumberFormat="1" applyFont="1" applyBorder="1" applyAlignment="1" applyProtection="1">
      <alignment horizontal="center" vertical="center"/>
      <protection hidden="1"/>
    </xf>
    <xf numFmtId="0" fontId="37" fillId="0" borderId="213" xfId="0" applyFont="1" applyBorder="1" applyAlignment="1" applyProtection="1">
      <alignment horizontal="center" vertical="center" wrapText="1"/>
      <protection hidden="1"/>
    </xf>
    <xf numFmtId="0" fontId="37" fillId="0" borderId="214" xfId="0" applyFont="1" applyBorder="1" applyAlignment="1" applyProtection="1">
      <alignment horizontal="center" vertical="center" wrapText="1"/>
      <protection hidden="1"/>
    </xf>
    <xf numFmtId="3" fontId="77" fillId="0" borderId="14" xfId="0" applyNumberFormat="1" applyFont="1" applyBorder="1" applyAlignment="1" applyProtection="1">
      <alignment horizontal="left" vertical="center"/>
      <protection hidden="1"/>
    </xf>
    <xf numFmtId="3" fontId="29" fillId="2" borderId="113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10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09" xfId="0" applyNumberFormat="1" applyFont="1" applyBorder="1" applyAlignment="1" applyProtection="1">
      <alignment horizontal="center" vertical="center" shrinkToFit="1"/>
      <protection hidden="1"/>
    </xf>
    <xf numFmtId="0" fontId="17" fillId="0" borderId="14" xfId="0" applyFont="1" applyBorder="1" applyAlignment="1" applyProtection="1">
      <alignment vertical="center"/>
      <protection hidden="1"/>
    </xf>
    <xf numFmtId="0" fontId="17" fillId="0" borderId="28" xfId="0" applyFont="1" applyBorder="1" applyAlignment="1" applyProtection="1">
      <alignment vertical="center"/>
      <protection hidden="1"/>
    </xf>
    <xf numFmtId="3" fontId="29" fillId="38" borderId="208" xfId="0" applyNumberFormat="1" applyFont="1" applyFill="1" applyBorder="1" applyAlignment="1">
      <alignment horizontal="center" vertical="center" shrinkToFit="1"/>
    </xf>
    <xf numFmtId="0" fontId="29" fillId="38" borderId="211" xfId="0" applyFont="1" applyFill="1" applyBorder="1" applyAlignment="1" applyProtection="1">
      <alignment horizontal="center" vertical="center"/>
      <protection hidden="1"/>
    </xf>
    <xf numFmtId="3" fontId="29" fillId="0" borderId="29" xfId="0" applyNumberFormat="1" applyFont="1" applyBorder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/>
      <protection hidden="1"/>
    </xf>
    <xf numFmtId="0" fontId="101" fillId="5" borderId="185" xfId="54" applyFont="1" applyFill="1" applyBorder="1" applyAlignment="1">
      <alignment wrapText="1"/>
    </xf>
    <xf numFmtId="0" fontId="101" fillId="5" borderId="184" xfId="54" applyFont="1" applyFill="1" applyBorder="1" applyAlignment="1">
      <alignment wrapText="1"/>
    </xf>
    <xf numFmtId="0" fontId="36" fillId="0" borderId="0" xfId="0" applyFont="1" applyAlignment="1" applyProtection="1">
      <alignment horizontal="right" vertical="center" indent="1"/>
      <protection hidden="1"/>
    </xf>
    <xf numFmtId="0" fontId="102" fillId="0" borderId="0" xfId="0" applyFont="1" applyAlignment="1" applyProtection="1">
      <alignment horizontal="center" wrapText="1"/>
      <protection hidden="1"/>
    </xf>
    <xf numFmtId="0" fontId="59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top"/>
      <protection hidden="1"/>
    </xf>
    <xf numFmtId="164" fontId="43" fillId="0" borderId="0" xfId="0" applyNumberFormat="1" applyFont="1" applyAlignment="1" applyProtection="1">
      <alignment horizontal="left" vertical="center" shrinkToFit="1"/>
      <protection locked="0" hidden="1"/>
    </xf>
    <xf numFmtId="164" fontId="43" fillId="2" borderId="55" xfId="0" applyNumberFormat="1" applyFont="1" applyFill="1" applyBorder="1" applyAlignment="1" applyProtection="1">
      <alignment horizontal="left" vertical="center" shrinkToFit="1"/>
      <protection locked="0" hidden="1"/>
    </xf>
    <xf numFmtId="0" fontId="43" fillId="0" borderId="55" xfId="0" applyFont="1" applyBorder="1" applyAlignment="1" applyProtection="1">
      <alignment horizontal="left" vertical="center"/>
      <protection hidden="1"/>
    </xf>
    <xf numFmtId="0" fontId="59" fillId="0" borderId="0" xfId="0" applyFont="1" applyAlignment="1" applyProtection="1">
      <alignment horizontal="left"/>
      <protection hidden="1"/>
    </xf>
    <xf numFmtId="0" fontId="43" fillId="2" borderId="55" xfId="0" applyFont="1" applyFill="1" applyBorder="1" applyAlignment="1" applyProtection="1">
      <alignment horizontal="left" vertical="center" shrinkToFit="1"/>
      <protection locked="0"/>
    </xf>
    <xf numFmtId="0" fontId="43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horizontal="right" vertical="center" wrapText="1"/>
      <protection hidden="1"/>
    </xf>
    <xf numFmtId="0" fontId="15" fillId="0" borderId="0" xfId="0" applyFont="1" applyAlignment="1" applyProtection="1">
      <alignment horizontal="right" vertical="center" wrapText="1" indent="1"/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0" fontId="43" fillId="2" borderId="55" xfId="0" applyFont="1" applyFill="1" applyBorder="1" applyAlignment="1" applyProtection="1">
      <alignment horizontal="left" vertical="center"/>
      <protection locked="0" hidden="1"/>
    </xf>
    <xf numFmtId="0" fontId="33" fillId="0" borderId="13" xfId="0" applyFont="1" applyBorder="1" applyAlignment="1" applyProtection="1">
      <alignment vertical="center" wrapText="1"/>
      <protection hidden="1"/>
    </xf>
    <xf numFmtId="3" fontId="42" fillId="0" borderId="13" xfId="0" applyNumberFormat="1" applyFont="1" applyBorder="1" applyAlignment="1" applyProtection="1">
      <alignment horizontal="center" vertical="center" shrinkToFit="1"/>
      <protection hidden="1"/>
    </xf>
    <xf numFmtId="0" fontId="26" fillId="0" borderId="218" xfId="0" applyFont="1" applyBorder="1" applyAlignment="1" applyProtection="1">
      <alignment horizontal="left" vertical="center" wrapText="1" indent="1"/>
      <protection hidden="1"/>
    </xf>
    <xf numFmtId="3" fontId="29" fillId="0" borderId="219" xfId="0" applyNumberFormat="1" applyFont="1" applyBorder="1" applyAlignment="1" applyProtection="1">
      <alignment horizontal="center" vertical="center" shrinkToFit="1"/>
      <protection hidden="1"/>
    </xf>
    <xf numFmtId="3" fontId="29" fillId="0" borderId="220" xfId="0" applyNumberFormat="1" applyFont="1" applyBorder="1" applyAlignment="1" applyProtection="1">
      <alignment horizontal="center" vertical="center" shrinkToFit="1"/>
      <protection hidden="1"/>
    </xf>
    <xf numFmtId="3" fontId="29" fillId="0" borderId="217" xfId="0" applyNumberFormat="1" applyFont="1" applyBorder="1" applyAlignment="1" applyProtection="1">
      <alignment horizontal="center" vertical="center" shrinkToFit="1"/>
      <protection hidden="1"/>
    </xf>
    <xf numFmtId="3" fontId="29" fillId="0" borderId="221" xfId="0" applyNumberFormat="1" applyFont="1" applyBorder="1" applyAlignment="1" applyProtection="1">
      <alignment horizontal="center" vertical="center" shrinkToFit="1"/>
      <protection hidden="1"/>
    </xf>
    <xf numFmtId="3" fontId="29" fillId="0" borderId="222" xfId="0" applyNumberFormat="1" applyFont="1" applyBorder="1" applyAlignment="1" applyProtection="1">
      <alignment horizontal="center" vertical="center" shrinkToFit="1"/>
      <protection hidden="1"/>
    </xf>
    <xf numFmtId="3" fontId="29" fillId="2" borderId="201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02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07" xfId="0" applyNumberFormat="1" applyFont="1" applyFill="1" applyBorder="1" applyAlignment="1" applyProtection="1">
      <alignment horizontal="center" vertical="center" shrinkToFit="1"/>
      <protection locked="0"/>
    </xf>
    <xf numFmtId="0" fontId="100" fillId="0" borderId="0" xfId="0" applyFont="1" applyAlignment="1" applyProtection="1">
      <alignment vertical="center"/>
      <protection hidden="1"/>
    </xf>
    <xf numFmtId="3" fontId="29" fillId="0" borderId="224" xfId="0" applyNumberFormat="1" applyFont="1" applyBorder="1" applyAlignment="1" applyProtection="1">
      <alignment horizontal="center" vertical="center" shrinkToFit="1"/>
      <protection hidden="1"/>
    </xf>
    <xf numFmtId="3" fontId="29" fillId="0" borderId="119" xfId="0" applyNumberFormat="1" applyFont="1" applyBorder="1" applyAlignment="1" applyProtection="1">
      <alignment horizontal="center" vertical="center" shrinkToFit="1"/>
      <protection hidden="1"/>
    </xf>
    <xf numFmtId="3" fontId="29" fillId="0" borderId="36" xfId="0" applyNumberFormat="1" applyFont="1" applyBorder="1" applyAlignment="1" applyProtection="1">
      <alignment horizontal="center" vertical="center" shrinkToFit="1"/>
      <protection hidden="1"/>
    </xf>
    <xf numFmtId="3" fontId="29" fillId="0" borderId="211" xfId="0" applyNumberFormat="1" applyFont="1" applyBorder="1" applyAlignment="1" applyProtection="1">
      <alignment horizontal="center" vertical="center" shrinkToFit="1"/>
      <protection hidden="1"/>
    </xf>
    <xf numFmtId="3" fontId="29" fillId="2" borderId="119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225" xfId="0" applyNumberFormat="1" applyFont="1" applyFill="1" applyBorder="1" applyAlignment="1" applyProtection="1">
      <alignment horizontal="center" vertical="center" shrinkToFit="1"/>
      <protection locked="0"/>
    </xf>
    <xf numFmtId="3" fontId="29" fillId="2" borderId="36" xfId="0" applyNumberFormat="1" applyFont="1" applyFill="1" applyBorder="1" applyAlignment="1" applyProtection="1">
      <alignment horizontal="center" vertical="center" shrinkToFit="1"/>
      <protection locked="0"/>
    </xf>
    <xf numFmtId="0" fontId="100" fillId="0" borderId="0" xfId="0" applyFont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left" vertical="center" wrapText="1"/>
      <protection hidden="1"/>
    </xf>
    <xf numFmtId="0" fontId="36" fillId="0" borderId="3" xfId="0" applyFont="1" applyBorder="1" applyAlignment="1" applyProtection="1">
      <alignment horizontal="left" vertical="center" wrapText="1"/>
      <protection hidden="1"/>
    </xf>
    <xf numFmtId="0" fontId="46" fillId="0" borderId="0" xfId="0" applyFont="1" applyAlignment="1" applyProtection="1">
      <alignment horizontal="left" wrapText="1"/>
      <protection hidden="1"/>
    </xf>
    <xf numFmtId="0" fontId="52" fillId="0" borderId="0" xfId="0" applyFont="1" applyAlignment="1" applyProtection="1">
      <alignment horizontal="left" wrapText="1"/>
      <protection hidden="1"/>
    </xf>
    <xf numFmtId="0" fontId="44" fillId="0" borderId="0" xfId="0" applyFont="1" applyAlignment="1" applyProtection="1">
      <alignment vertical="center" wrapText="1"/>
      <protection hidden="1"/>
    </xf>
    <xf numFmtId="0" fontId="50" fillId="0" borderId="0" xfId="0" applyFont="1" applyAlignment="1" applyProtection="1">
      <alignment horizontal="left" vertical="center" indent="3"/>
      <protection hidden="1"/>
    </xf>
    <xf numFmtId="0" fontId="60" fillId="0" borderId="160" xfId="0" applyFont="1" applyBorder="1" applyAlignment="1" applyProtection="1">
      <alignment horizontal="left" vertical="center"/>
      <protection hidden="1"/>
    </xf>
    <xf numFmtId="0" fontId="15" fillId="0" borderId="39" xfId="0" applyFont="1" applyBorder="1" applyAlignment="1" applyProtection="1">
      <alignment horizontal="left" vertical="center" indent="2"/>
      <protection hidden="1"/>
    </xf>
    <xf numFmtId="0" fontId="15" fillId="0" borderId="51" xfId="0" applyFont="1" applyBorder="1" applyAlignment="1" applyProtection="1">
      <alignment horizontal="left" vertical="center" indent="2"/>
      <protection hidden="1"/>
    </xf>
    <xf numFmtId="0" fontId="15" fillId="0" borderId="98" xfId="0" applyFont="1" applyBorder="1" applyAlignment="1" applyProtection="1">
      <alignment horizontal="left" vertical="center" indent="2"/>
      <protection hidden="1"/>
    </xf>
    <xf numFmtId="0" fontId="26" fillId="0" borderId="56" xfId="0" applyFont="1" applyBorder="1" applyAlignment="1" applyProtection="1">
      <alignment horizontal="left" vertical="center" indent="1"/>
      <protection hidden="1"/>
    </xf>
    <xf numFmtId="0" fontId="26" fillId="0" borderId="56" xfId="0" applyFont="1" applyBorder="1" applyAlignment="1" applyProtection="1">
      <alignment horizontal="left" vertical="center" indent="2"/>
      <protection hidden="1"/>
    </xf>
    <xf numFmtId="0" fontId="26" fillId="0" borderId="112" xfId="0" applyFont="1" applyBorder="1" applyAlignment="1" applyProtection="1">
      <alignment horizontal="left" vertical="center" indent="2"/>
      <protection hidden="1"/>
    </xf>
    <xf numFmtId="0" fontId="26" fillId="0" borderId="64" xfId="0" applyFont="1" applyBorder="1" applyAlignment="1" applyProtection="1">
      <alignment horizontal="left" vertical="center" indent="2"/>
      <protection hidden="1"/>
    </xf>
    <xf numFmtId="0" fontId="26" fillId="0" borderId="143" xfId="0" applyFont="1" applyBorder="1" applyAlignment="1" applyProtection="1">
      <alignment horizontal="left" vertical="center" indent="2"/>
      <protection hidden="1"/>
    </xf>
    <xf numFmtId="0" fontId="26" fillId="0" borderId="144" xfId="0" applyFont="1" applyBorder="1" applyAlignment="1" applyProtection="1">
      <alignment horizontal="left" vertical="center" indent="2"/>
      <protection hidden="1"/>
    </xf>
    <xf numFmtId="0" fontId="26" fillId="0" borderId="140" xfId="0" applyFont="1" applyBorder="1" applyAlignment="1" applyProtection="1">
      <alignment horizontal="left" vertical="center" indent="2"/>
      <protection hidden="1"/>
    </xf>
    <xf numFmtId="0" fontId="26" fillId="0" borderId="2" xfId="0" applyFont="1" applyBorder="1" applyAlignment="1" applyProtection="1">
      <alignment horizontal="left" vertical="center" indent="2"/>
      <protection hidden="1"/>
    </xf>
    <xf numFmtId="0" fontId="29" fillId="0" borderId="0" xfId="0" applyFont="1" applyProtection="1">
      <protection hidden="1"/>
    </xf>
    <xf numFmtId="0" fontId="26" fillId="0" borderId="0" xfId="0" applyFont="1" applyAlignment="1" applyProtection="1">
      <alignment horizontal="left" vertical="center" indent="1"/>
      <protection hidden="1"/>
    </xf>
    <xf numFmtId="0" fontId="26" fillId="0" borderId="22" xfId="0" applyFont="1" applyBorder="1" applyAlignment="1" applyProtection="1">
      <alignment horizontal="left" vertical="center" indent="1"/>
      <protection hidden="1"/>
    </xf>
    <xf numFmtId="0" fontId="26" fillId="0" borderId="17" xfId="0" applyFont="1" applyBorder="1" applyAlignment="1" applyProtection="1">
      <alignment horizontal="left" vertical="center" indent="1"/>
      <protection hidden="1"/>
    </xf>
    <xf numFmtId="0" fontId="26" fillId="0" borderId="24" xfId="0" applyFont="1" applyBorder="1" applyAlignment="1" applyProtection="1">
      <alignment horizontal="left" vertical="center" indent="1"/>
      <protection hidden="1"/>
    </xf>
    <xf numFmtId="0" fontId="17" fillId="0" borderId="99" xfId="0" applyFont="1" applyBorder="1" applyAlignment="1" applyProtection="1">
      <alignment horizontal="left" vertical="center" indent="3"/>
      <protection hidden="1"/>
    </xf>
    <xf numFmtId="0" fontId="17" fillId="0" borderId="51" xfId="0" applyFont="1" applyBorder="1" applyAlignment="1" applyProtection="1">
      <alignment horizontal="left" vertical="center" indent="3"/>
      <protection hidden="1"/>
    </xf>
    <xf numFmtId="0" fontId="17" fillId="0" borderId="223" xfId="0" applyFont="1" applyBorder="1" applyAlignment="1" applyProtection="1">
      <alignment horizontal="left" vertical="center" indent="3"/>
      <protection hidden="1"/>
    </xf>
    <xf numFmtId="0" fontId="17" fillId="0" borderId="45" xfId="0" applyFont="1" applyBorder="1" applyAlignment="1" applyProtection="1">
      <alignment horizontal="left" vertical="center" indent="3"/>
      <protection hidden="1"/>
    </xf>
    <xf numFmtId="0" fontId="17" fillId="0" borderId="39" xfId="0" applyFont="1" applyBorder="1" applyAlignment="1" applyProtection="1">
      <alignment horizontal="left" vertical="center" indent="5"/>
      <protection hidden="1"/>
    </xf>
    <xf numFmtId="0" fontId="17" fillId="0" borderId="46" xfId="0" applyFont="1" applyBorder="1" applyAlignment="1" applyProtection="1">
      <alignment horizontal="left" vertical="center" indent="5"/>
      <protection hidden="1"/>
    </xf>
    <xf numFmtId="0" fontId="25" fillId="0" borderId="39" xfId="0" applyFont="1" applyBorder="1" applyAlignment="1" applyProtection="1">
      <alignment horizontal="left" vertical="center" indent="7"/>
      <protection hidden="1"/>
    </xf>
    <xf numFmtId="0" fontId="25" fillId="0" borderId="98" xfId="0" applyFont="1" applyBorder="1" applyAlignment="1" applyProtection="1">
      <alignment horizontal="left" vertical="center" indent="7"/>
      <protection hidden="1"/>
    </xf>
    <xf numFmtId="0" fontId="14" fillId="0" borderId="0" xfId="0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03" fillId="39" borderId="215" xfId="0" applyFont="1" applyFill="1" applyBorder="1" applyAlignment="1" applyProtection="1">
      <alignment horizontal="center" vertical="center" wrapText="1" shrinkToFit="1"/>
      <protection hidden="1"/>
    </xf>
    <xf numFmtId="0" fontId="103" fillId="39" borderId="216" xfId="0" applyFont="1" applyFill="1" applyBorder="1" applyAlignment="1" applyProtection="1">
      <alignment horizontal="center" vertical="center" wrapText="1" shrinkToFit="1"/>
      <protection hidden="1"/>
    </xf>
    <xf numFmtId="0" fontId="44" fillId="0" borderId="31" xfId="0" applyFont="1" applyBorder="1" applyAlignment="1" applyProtection="1">
      <alignment horizontal="left" vertical="top" wrapText="1"/>
      <protection hidden="1"/>
    </xf>
    <xf numFmtId="0" fontId="44" fillId="0" borderId="0" xfId="0" applyFont="1" applyAlignment="1" applyProtection="1">
      <alignment horizontal="left" vertical="top" wrapText="1"/>
      <protection hidden="1"/>
    </xf>
    <xf numFmtId="0" fontId="37" fillId="0" borderId="29" xfId="0" applyFont="1" applyBorder="1" applyAlignment="1" applyProtection="1">
      <alignment horizontal="center" vertical="center" wrapText="1"/>
      <protection hidden="1"/>
    </xf>
    <xf numFmtId="0" fontId="37" fillId="0" borderId="28" xfId="0" applyFont="1" applyBorder="1" applyAlignment="1" applyProtection="1">
      <alignment horizontal="center" vertical="center" wrapText="1"/>
      <protection hidden="1"/>
    </xf>
    <xf numFmtId="0" fontId="37" fillId="0" borderId="11" xfId="0" applyFont="1" applyBorder="1" applyAlignment="1" applyProtection="1">
      <alignment horizontal="center" vertical="center"/>
      <protection hidden="1"/>
    </xf>
    <xf numFmtId="0" fontId="37" fillId="0" borderId="12" xfId="0" applyFont="1" applyBorder="1" applyAlignment="1" applyProtection="1">
      <alignment horizontal="center" vertical="center"/>
      <protection hidden="1"/>
    </xf>
    <xf numFmtId="0" fontId="17" fillId="2" borderId="30" xfId="0" applyFont="1" applyFill="1" applyBorder="1" applyAlignment="1" applyProtection="1">
      <alignment horizontal="left" vertical="top" wrapText="1"/>
      <protection locked="0"/>
    </xf>
    <xf numFmtId="0" fontId="17" fillId="2" borderId="31" xfId="0" applyFont="1" applyFill="1" applyBorder="1" applyAlignment="1" applyProtection="1">
      <alignment horizontal="left" vertical="top" wrapText="1"/>
      <protection locked="0"/>
    </xf>
    <xf numFmtId="0" fontId="17" fillId="2" borderId="32" xfId="0" applyFont="1" applyFill="1" applyBorder="1" applyAlignment="1" applyProtection="1">
      <alignment horizontal="left" vertical="top" wrapText="1"/>
      <protection locked="0"/>
    </xf>
    <xf numFmtId="0" fontId="17" fillId="2" borderId="33" xfId="0" applyFont="1" applyFill="1" applyBorder="1" applyAlignment="1" applyProtection="1">
      <alignment horizontal="left" vertical="top" wrapText="1"/>
      <protection locked="0"/>
    </xf>
    <xf numFmtId="0" fontId="17" fillId="2" borderId="0" xfId="0" applyFont="1" applyFill="1" applyAlignment="1" applyProtection="1">
      <alignment horizontal="left" vertical="top" wrapText="1"/>
      <protection locked="0"/>
    </xf>
    <xf numFmtId="0" fontId="17" fillId="2" borderId="34" xfId="0" applyFont="1" applyFill="1" applyBorder="1" applyAlignment="1" applyProtection="1">
      <alignment horizontal="left" vertical="top" wrapText="1"/>
      <protection locked="0"/>
    </xf>
    <xf numFmtId="0" fontId="17" fillId="2" borderId="35" xfId="0" applyFont="1" applyFill="1" applyBorder="1" applyAlignment="1" applyProtection="1">
      <alignment horizontal="left" vertical="top" wrapText="1"/>
      <protection locked="0"/>
    </xf>
    <xf numFmtId="0" fontId="17" fillId="2" borderId="36" xfId="0" applyFont="1" applyFill="1" applyBorder="1" applyAlignment="1" applyProtection="1">
      <alignment horizontal="left" vertical="top" wrapText="1"/>
      <protection locked="0"/>
    </xf>
    <xf numFmtId="0" fontId="17" fillId="2" borderId="3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hidden="1"/>
    </xf>
    <xf numFmtId="0" fontId="37" fillId="0" borderId="16" xfId="0" applyFont="1" applyBorder="1" applyAlignment="1" applyProtection="1">
      <alignment horizontal="left" vertical="center" wrapText="1"/>
      <protection hidden="1"/>
    </xf>
    <xf numFmtId="0" fontId="37" fillId="0" borderId="2" xfId="0" applyFont="1" applyBorder="1" applyAlignment="1" applyProtection="1">
      <alignment horizontal="left"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7" fillId="0" borderId="118" xfId="0" applyFont="1" applyBorder="1" applyAlignment="1" applyProtection="1">
      <alignment horizontal="center" vertical="center" wrapText="1"/>
      <protection hidden="1"/>
    </xf>
    <xf numFmtId="0" fontId="37" fillId="0" borderId="196" xfId="0" applyFont="1" applyBorder="1" applyAlignment="1" applyProtection="1">
      <alignment horizontal="center" vertical="center" wrapText="1"/>
      <protection hidden="1"/>
    </xf>
    <xf numFmtId="0" fontId="37" fillId="0" borderId="8" xfId="0" applyFont="1" applyBorder="1" applyAlignment="1" applyProtection="1">
      <alignment horizontal="center" vertical="center" wrapText="1"/>
      <protection hidden="1"/>
    </xf>
    <xf numFmtId="0" fontId="37" fillId="0" borderId="197" xfId="0" applyFont="1" applyBorder="1" applyAlignment="1" applyProtection="1">
      <alignment horizontal="center" vertical="center" wrapText="1"/>
      <protection hidden="1"/>
    </xf>
    <xf numFmtId="0" fontId="37" fillId="0" borderId="195" xfId="0" applyFont="1" applyBorder="1" applyAlignment="1" applyProtection="1">
      <alignment horizontal="center" vertical="center" wrapText="1"/>
      <protection hidden="1"/>
    </xf>
    <xf numFmtId="0" fontId="57" fillId="0" borderId="0" xfId="0" applyFont="1" applyAlignment="1" applyProtection="1">
      <alignment horizontal="center" vertical="top" wrapText="1"/>
      <protection hidden="1"/>
    </xf>
    <xf numFmtId="0" fontId="37" fillId="0" borderId="25" xfId="0" applyFont="1" applyBorder="1" applyAlignment="1" applyProtection="1">
      <alignment horizontal="center" vertical="center" wrapText="1"/>
      <protection hidden="1"/>
    </xf>
    <xf numFmtId="0" fontId="37" fillId="0" borderId="198" xfId="0" applyFont="1" applyBorder="1" applyAlignment="1" applyProtection="1">
      <alignment horizontal="center" vertical="center" wrapText="1"/>
      <protection hidden="1"/>
    </xf>
    <xf numFmtId="0" fontId="37" fillId="0" borderId="199" xfId="0" applyFont="1" applyBorder="1" applyAlignment="1" applyProtection="1">
      <alignment horizontal="center" vertical="center" wrapText="1"/>
      <protection hidden="1"/>
    </xf>
    <xf numFmtId="0" fontId="17" fillId="4" borderId="31" xfId="0" applyFont="1" applyFill="1" applyBorder="1" applyAlignment="1" applyProtection="1">
      <alignment horizontal="left" vertical="top" wrapText="1"/>
      <protection locked="0"/>
    </xf>
    <xf numFmtId="0" fontId="17" fillId="4" borderId="32" xfId="0" applyFont="1" applyFill="1" applyBorder="1" applyAlignment="1" applyProtection="1">
      <alignment horizontal="left" vertical="top" wrapText="1"/>
      <protection locked="0"/>
    </xf>
    <xf numFmtId="0" fontId="17" fillId="4" borderId="33" xfId="0" applyFont="1" applyFill="1" applyBorder="1" applyAlignment="1" applyProtection="1">
      <alignment horizontal="left" vertical="top" wrapText="1"/>
      <protection locked="0"/>
    </xf>
    <xf numFmtId="0" fontId="17" fillId="4" borderId="0" xfId="0" applyFont="1" applyFill="1" applyAlignment="1" applyProtection="1">
      <alignment horizontal="left" vertical="top" wrapText="1"/>
      <protection locked="0"/>
    </xf>
    <xf numFmtId="0" fontId="17" fillId="4" borderId="34" xfId="0" applyFont="1" applyFill="1" applyBorder="1" applyAlignment="1" applyProtection="1">
      <alignment horizontal="left" vertical="top" wrapText="1"/>
      <protection locked="0"/>
    </xf>
    <xf numFmtId="0" fontId="17" fillId="4" borderId="35" xfId="0" applyFont="1" applyFill="1" applyBorder="1" applyAlignment="1" applyProtection="1">
      <alignment horizontal="left" vertical="top" wrapText="1"/>
      <protection locked="0"/>
    </xf>
    <xf numFmtId="0" fontId="17" fillId="4" borderId="36" xfId="0" applyFont="1" applyFill="1" applyBorder="1" applyAlignment="1" applyProtection="1">
      <alignment horizontal="left" vertical="top" wrapText="1"/>
      <protection locked="0"/>
    </xf>
    <xf numFmtId="0" fontId="17" fillId="4" borderId="37" xfId="0" applyFont="1" applyFill="1" applyBorder="1" applyAlignment="1" applyProtection="1">
      <alignment horizontal="left" vertical="top" wrapText="1"/>
      <protection locked="0"/>
    </xf>
    <xf numFmtId="0" fontId="62" fillId="0" borderId="12" xfId="0" applyFont="1" applyBorder="1" applyAlignment="1" applyProtection="1">
      <alignment horizontal="right" vertical="center" wrapText="1"/>
      <protection hidden="1"/>
    </xf>
    <xf numFmtId="0" fontId="62" fillId="0" borderId="27" xfId="0" applyFont="1" applyBorder="1" applyAlignment="1" applyProtection="1">
      <alignment horizontal="right" vertical="center" wrapText="1"/>
      <protection hidden="1"/>
    </xf>
    <xf numFmtId="0" fontId="57" fillId="0" borderId="0" xfId="0" applyFont="1" applyAlignment="1" applyProtection="1">
      <alignment horizontal="left" vertical="center" wrapText="1" indent="1"/>
      <protection hidden="1"/>
    </xf>
    <xf numFmtId="0" fontId="17" fillId="2" borderId="30" xfId="0" applyFont="1" applyFill="1" applyBorder="1" applyAlignment="1" applyProtection="1">
      <alignment horizontal="left" vertical="top" shrinkToFit="1"/>
      <protection locked="0"/>
    </xf>
    <xf numFmtId="0" fontId="17" fillId="2" borderId="31" xfId="0" applyFont="1" applyFill="1" applyBorder="1" applyAlignment="1" applyProtection="1">
      <alignment horizontal="left" vertical="top" shrinkToFit="1"/>
      <protection locked="0"/>
    </xf>
    <xf numFmtId="0" fontId="17" fillId="2" borderId="32" xfId="0" applyFont="1" applyFill="1" applyBorder="1" applyAlignment="1" applyProtection="1">
      <alignment horizontal="left" vertical="top" shrinkToFit="1"/>
      <protection locked="0"/>
    </xf>
    <xf numFmtId="0" fontId="17" fillId="2" borderId="33" xfId="0" applyFont="1" applyFill="1" applyBorder="1" applyAlignment="1" applyProtection="1">
      <alignment horizontal="left" vertical="top" shrinkToFit="1"/>
      <protection locked="0"/>
    </xf>
    <xf numFmtId="0" fontId="17" fillId="2" borderId="0" xfId="0" applyFont="1" applyFill="1" applyAlignment="1" applyProtection="1">
      <alignment horizontal="left" vertical="top" shrinkToFit="1"/>
      <protection locked="0"/>
    </xf>
    <xf numFmtId="0" fontId="17" fillId="2" borderId="34" xfId="0" applyFont="1" applyFill="1" applyBorder="1" applyAlignment="1" applyProtection="1">
      <alignment horizontal="left" vertical="top" shrinkToFit="1"/>
      <protection locked="0"/>
    </xf>
    <xf numFmtId="0" fontId="17" fillId="2" borderId="35" xfId="0" applyFont="1" applyFill="1" applyBorder="1" applyAlignment="1" applyProtection="1">
      <alignment horizontal="left" vertical="top" shrinkToFit="1"/>
      <protection locked="0"/>
    </xf>
    <xf numFmtId="0" fontId="17" fillId="2" borderId="36" xfId="0" applyFont="1" applyFill="1" applyBorder="1" applyAlignment="1" applyProtection="1">
      <alignment horizontal="left" vertical="top" shrinkToFit="1"/>
      <protection locked="0"/>
    </xf>
    <xf numFmtId="0" fontId="17" fillId="2" borderId="37" xfId="0" applyFont="1" applyFill="1" applyBorder="1" applyAlignment="1" applyProtection="1">
      <alignment horizontal="left" vertical="top" shrinkToFit="1"/>
      <protection locked="0"/>
    </xf>
    <xf numFmtId="0" fontId="37" fillId="0" borderId="4" xfId="0" applyFont="1" applyBorder="1" applyAlignment="1" applyProtection="1">
      <alignment horizontal="left" vertical="center" wrapText="1"/>
      <protection hidden="1"/>
    </xf>
    <xf numFmtId="0" fontId="37" fillId="0" borderId="24" xfId="0" applyFont="1" applyBorder="1" applyAlignment="1" applyProtection="1">
      <alignment horizontal="left"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hidden="1"/>
    </xf>
    <xf numFmtId="0" fontId="37" fillId="0" borderId="12" xfId="0" applyFont="1" applyBorder="1" applyAlignment="1" applyProtection="1">
      <alignment horizontal="center" vertical="center" wrapText="1"/>
      <protection hidden="1"/>
    </xf>
    <xf numFmtId="0" fontId="37" fillId="0" borderId="120" xfId="0" applyFont="1" applyBorder="1" applyAlignment="1" applyProtection="1">
      <alignment horizontal="center" vertical="center" wrapText="1"/>
      <protection hidden="1"/>
    </xf>
    <xf numFmtId="0" fontId="37" fillId="0" borderId="121" xfId="0" applyFont="1" applyBorder="1" applyAlignment="1" applyProtection="1">
      <alignment horizontal="center" vertical="center" wrapText="1"/>
      <protection hidden="1"/>
    </xf>
    <xf numFmtId="0" fontId="76" fillId="0" borderId="0" xfId="0" applyFont="1" applyAlignment="1" applyProtection="1">
      <alignment horizontal="center" vertical="center" wrapText="1"/>
      <protection hidden="1"/>
    </xf>
    <xf numFmtId="0" fontId="33" fillId="0" borderId="11" xfId="0" quotePrefix="1" applyFont="1" applyBorder="1" applyAlignment="1" applyProtection="1">
      <alignment horizontal="right" vertical="center"/>
      <protection hidden="1"/>
    </xf>
    <xf numFmtId="0" fontId="33" fillId="0" borderId="12" xfId="0" applyFont="1" applyBorder="1" applyAlignment="1" applyProtection="1">
      <alignment horizontal="right" vertical="center"/>
      <protection hidden="1"/>
    </xf>
    <xf numFmtId="0" fontId="26" fillId="0" borderId="92" xfId="0" applyFont="1" applyBorder="1" applyAlignment="1" applyProtection="1">
      <alignment horizontal="center" vertical="center" wrapText="1"/>
      <protection hidden="1"/>
    </xf>
    <xf numFmtId="0" fontId="26" fillId="0" borderId="93" xfId="0" applyFont="1" applyBorder="1" applyAlignment="1" applyProtection="1">
      <alignment horizontal="center" vertical="center" wrapText="1"/>
      <protection hidden="1"/>
    </xf>
    <xf numFmtId="0" fontId="26" fillId="0" borderId="94" xfId="0" applyFont="1" applyBorder="1" applyAlignment="1" applyProtection="1">
      <alignment horizontal="center" vertical="center" wrapText="1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26" fillId="0" borderId="47" xfId="0" applyFont="1" applyBorder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left" vertical="center" wrapText="1" indent="1"/>
      <protection hidden="1"/>
    </xf>
    <xf numFmtId="0" fontId="57" fillId="0" borderId="1" xfId="0" applyFont="1" applyBorder="1" applyAlignment="1" applyProtection="1">
      <alignment horizontal="center" vertical="center" wrapText="1"/>
      <protection hidden="1"/>
    </xf>
    <xf numFmtId="0" fontId="57" fillId="0" borderId="16" xfId="0" applyFont="1" applyBorder="1" applyAlignment="1" applyProtection="1">
      <alignment horizontal="center" vertical="center" wrapText="1"/>
      <protection hidden="1"/>
    </xf>
    <xf numFmtId="0" fontId="33" fillId="0" borderId="120" xfId="0" quotePrefix="1" applyFont="1" applyBorder="1" applyAlignment="1" applyProtection="1">
      <alignment horizontal="right" vertical="center"/>
      <protection hidden="1"/>
    </xf>
    <xf numFmtId="0" fontId="68" fillId="0" borderId="0" xfId="0" applyFont="1" applyAlignment="1" applyProtection="1">
      <alignment horizontal="left" vertical="center" wrapText="1" indent="1"/>
      <protection hidden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6" xfId="0" applyFont="1" applyBorder="1" applyAlignment="1" applyProtection="1">
      <alignment horizontal="center"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left" vertical="top" wrapText="1"/>
      <protection hidden="1"/>
    </xf>
    <xf numFmtId="0" fontId="15" fillId="2" borderId="30" xfId="0" applyFont="1" applyFill="1" applyBorder="1" applyAlignment="1" applyProtection="1">
      <alignment horizontal="left" vertical="top" wrapText="1"/>
      <protection locked="0"/>
    </xf>
    <xf numFmtId="0" fontId="15" fillId="4" borderId="31" xfId="0" applyFont="1" applyFill="1" applyBorder="1" applyAlignment="1" applyProtection="1">
      <alignment horizontal="left" vertical="top" wrapText="1"/>
      <protection locked="0"/>
    </xf>
    <xf numFmtId="0" fontId="15" fillId="4" borderId="32" xfId="0" applyFont="1" applyFill="1" applyBorder="1" applyAlignment="1" applyProtection="1">
      <alignment horizontal="left" vertical="top" wrapText="1"/>
      <protection locked="0"/>
    </xf>
    <xf numFmtId="0" fontId="15" fillId="4" borderId="33" xfId="0" applyFont="1" applyFill="1" applyBorder="1" applyAlignment="1" applyProtection="1">
      <alignment horizontal="left" vertical="top" wrapText="1"/>
      <protection locked="0"/>
    </xf>
    <xf numFmtId="0" fontId="15" fillId="4" borderId="0" xfId="0" applyFont="1" applyFill="1" applyAlignment="1" applyProtection="1">
      <alignment horizontal="left" vertical="top" wrapText="1"/>
      <protection locked="0"/>
    </xf>
    <xf numFmtId="0" fontId="15" fillId="4" borderId="34" xfId="0" applyFont="1" applyFill="1" applyBorder="1" applyAlignment="1" applyProtection="1">
      <alignment horizontal="left" vertical="top" wrapText="1"/>
      <protection locked="0"/>
    </xf>
    <xf numFmtId="0" fontId="15" fillId="4" borderId="35" xfId="0" applyFont="1" applyFill="1" applyBorder="1" applyAlignment="1" applyProtection="1">
      <alignment horizontal="left" vertical="top" wrapText="1"/>
      <protection locked="0"/>
    </xf>
    <xf numFmtId="0" fontId="15" fillId="4" borderId="36" xfId="0" applyFont="1" applyFill="1" applyBorder="1" applyAlignment="1" applyProtection="1">
      <alignment horizontal="left" vertical="top" wrapText="1"/>
      <protection locked="0"/>
    </xf>
    <xf numFmtId="0" fontId="15" fillId="4" borderId="37" xfId="0" applyFont="1" applyFill="1" applyBorder="1" applyAlignment="1" applyProtection="1">
      <alignment horizontal="left" vertical="top" wrapText="1"/>
      <protection locked="0"/>
    </xf>
    <xf numFmtId="0" fontId="57" fillId="0" borderId="0" xfId="0" applyFont="1" applyAlignment="1" applyProtection="1">
      <alignment horizontal="center" vertical="center" wrapText="1"/>
      <protection hidden="1"/>
    </xf>
    <xf numFmtId="0" fontId="57" fillId="0" borderId="36" xfId="0" applyFont="1" applyBorder="1" applyAlignment="1" applyProtection="1">
      <alignment horizontal="center" vertical="center" wrapText="1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34" fillId="2" borderId="30" xfId="0" applyFont="1" applyFill="1" applyBorder="1" applyAlignment="1" applyProtection="1">
      <alignment horizontal="left" vertical="top" wrapText="1"/>
      <protection locked="0"/>
    </xf>
    <xf numFmtId="0" fontId="34" fillId="4" borderId="32" xfId="0" applyFont="1" applyFill="1" applyBorder="1" applyAlignment="1" applyProtection="1">
      <alignment horizontal="left" vertical="top" wrapText="1"/>
      <protection locked="0"/>
    </xf>
    <xf numFmtId="0" fontId="34" fillId="4" borderId="33" xfId="0" applyFont="1" applyFill="1" applyBorder="1" applyAlignment="1" applyProtection="1">
      <alignment horizontal="left" vertical="top" wrapText="1"/>
      <protection locked="0"/>
    </xf>
    <xf numFmtId="0" fontId="34" fillId="4" borderId="34" xfId="0" applyFont="1" applyFill="1" applyBorder="1" applyAlignment="1" applyProtection="1">
      <alignment horizontal="left" vertical="top" wrapText="1"/>
      <protection locked="0"/>
    </xf>
    <xf numFmtId="0" fontId="34" fillId="4" borderId="35" xfId="0" applyFont="1" applyFill="1" applyBorder="1" applyAlignment="1" applyProtection="1">
      <alignment horizontal="left" vertical="top" wrapText="1"/>
      <protection locked="0"/>
    </xf>
    <xf numFmtId="0" fontId="34" fillId="4" borderId="37" xfId="0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 vertical="top" wrapText="1" indent="1"/>
      <protection hidden="1"/>
    </xf>
    <xf numFmtId="0" fontId="34" fillId="0" borderId="0" xfId="0" applyFont="1" applyAlignment="1" applyProtection="1">
      <alignment horizontal="left" vertical="center" wrapText="1" indent="1"/>
      <protection hidden="1"/>
    </xf>
    <xf numFmtId="0" fontId="57" fillId="0" borderId="0" xfId="0" applyFont="1" applyAlignment="1" applyProtection="1">
      <alignment horizontal="left" vertical="top" wrapText="1" indent="1"/>
      <protection hidden="1"/>
    </xf>
    <xf numFmtId="0" fontId="57" fillId="0" borderId="33" xfId="0" applyFont="1" applyBorder="1" applyAlignment="1" applyProtection="1">
      <alignment horizontal="left" vertical="center" wrapText="1" indent="1"/>
      <protection hidden="1"/>
    </xf>
    <xf numFmtId="0" fontId="34" fillId="4" borderId="31" xfId="0" applyFont="1" applyFill="1" applyBorder="1" applyAlignment="1" applyProtection="1">
      <alignment horizontal="left" vertical="top" wrapText="1"/>
      <protection locked="0"/>
    </xf>
    <xf numFmtId="0" fontId="34" fillId="4" borderId="0" xfId="0" applyFont="1" applyFill="1" applyAlignment="1" applyProtection="1">
      <alignment horizontal="left" vertical="top" wrapText="1"/>
      <protection locked="0"/>
    </xf>
    <xf numFmtId="0" fontId="34" fillId="4" borderId="36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/>
      <protection hidden="1"/>
    </xf>
    <xf numFmtId="0" fontId="36" fillId="0" borderId="16" xfId="0" applyFont="1" applyBorder="1" applyAlignment="1" applyProtection="1">
      <alignment vertical="center"/>
      <protection hidden="1"/>
    </xf>
    <xf numFmtId="0" fontId="22" fillId="0" borderId="164" xfId="0" applyFont="1" applyBorder="1" applyAlignment="1" applyProtection="1">
      <alignment horizontal="center" vertical="center"/>
      <protection hidden="1"/>
    </xf>
    <xf numFmtId="0" fontId="22" fillId="0" borderId="165" xfId="0" applyFont="1" applyBorder="1" applyAlignment="1" applyProtection="1">
      <alignment horizontal="center" vertical="center"/>
      <protection hidden="1"/>
    </xf>
    <xf numFmtId="0" fontId="22" fillId="0" borderId="166" xfId="0" applyFont="1" applyBorder="1" applyAlignment="1" applyProtection="1">
      <alignment horizontal="center" vertical="center"/>
      <protection hidden="1"/>
    </xf>
    <xf numFmtId="0" fontId="22" fillId="0" borderId="167" xfId="0" applyFont="1" applyBorder="1" applyAlignment="1" applyProtection="1">
      <alignment horizontal="center" vertical="center"/>
      <protection hidden="1"/>
    </xf>
    <xf numFmtId="0" fontId="22" fillId="0" borderId="168" xfId="0" applyFont="1" applyBorder="1" applyAlignment="1" applyProtection="1">
      <alignment horizontal="center" vertical="center"/>
      <protection hidden="1"/>
    </xf>
    <xf numFmtId="0" fontId="34" fillId="4" borderId="31" xfId="0" applyFont="1" applyFill="1" applyBorder="1" applyAlignment="1" applyProtection="1">
      <alignment vertical="top" wrapText="1"/>
      <protection locked="0"/>
    </xf>
    <xf numFmtId="0" fontId="34" fillId="4" borderId="32" xfId="0" applyFont="1" applyFill="1" applyBorder="1" applyAlignment="1" applyProtection="1">
      <alignment vertical="top" wrapText="1"/>
      <protection locked="0"/>
    </xf>
    <xf numFmtId="0" fontId="34" fillId="4" borderId="0" xfId="0" applyFont="1" applyFill="1" applyAlignment="1" applyProtection="1">
      <alignment vertical="top" wrapText="1"/>
      <protection locked="0"/>
    </xf>
    <xf numFmtId="0" fontId="34" fillId="4" borderId="34" xfId="0" applyFont="1" applyFill="1" applyBorder="1" applyAlignment="1" applyProtection="1">
      <alignment vertical="top" wrapText="1"/>
      <protection locked="0"/>
    </xf>
    <xf numFmtId="0" fontId="34" fillId="4" borderId="35" xfId="0" applyFont="1" applyFill="1" applyBorder="1" applyAlignment="1" applyProtection="1">
      <alignment vertical="top" wrapText="1"/>
      <protection locked="0"/>
    </xf>
    <xf numFmtId="0" fontId="34" fillId="4" borderId="36" xfId="0" applyFont="1" applyFill="1" applyBorder="1" applyAlignment="1" applyProtection="1">
      <alignment vertical="top" wrapText="1"/>
      <protection locked="0"/>
    </xf>
    <xf numFmtId="0" fontId="34" fillId="4" borderId="37" xfId="0" applyFont="1" applyFill="1" applyBorder="1" applyAlignment="1" applyProtection="1">
      <alignment vertical="top" wrapText="1"/>
      <protection locked="0"/>
    </xf>
    <xf numFmtId="0" fontId="15" fillId="0" borderId="24" xfId="0" applyFont="1" applyBorder="1" applyAlignment="1" applyProtection="1">
      <alignment horizontal="center" vertical="center"/>
      <protection hidden="1"/>
    </xf>
    <xf numFmtId="3" fontId="35" fillId="0" borderId="0" xfId="0" applyNumberFormat="1" applyFont="1" applyAlignment="1" applyProtection="1">
      <alignment horizontal="left" vertical="center" wrapText="1" shrinkToFit="1"/>
      <protection hidden="1"/>
    </xf>
    <xf numFmtId="0" fontId="104" fillId="0" borderId="226" xfId="0" applyFont="1" applyBorder="1" applyAlignment="1" applyProtection="1">
      <alignment horizontal="left" vertical="center" wrapText="1" indent="1"/>
      <protection hidden="1"/>
    </xf>
    <xf numFmtId="0" fontId="104" fillId="0" borderId="227" xfId="0" applyFont="1" applyBorder="1" applyAlignment="1" applyProtection="1">
      <alignment horizontal="left" vertical="center" wrapText="1" indent="1"/>
      <protection hidden="1"/>
    </xf>
    <xf numFmtId="0" fontId="104" fillId="0" borderId="228" xfId="0" applyFont="1" applyBorder="1" applyAlignment="1" applyProtection="1">
      <alignment horizontal="left" vertical="center" wrapText="1" indent="1"/>
      <protection hidden="1"/>
    </xf>
  </cellXfs>
  <cellStyles count="57">
    <cellStyle name="20% - Énfasis1 2" xfId="22" xr:uid="{814050D3-94F1-430C-8692-5F77FB9EEE7F}"/>
    <cellStyle name="20% - Énfasis2 2" xfId="26" xr:uid="{71DAFE9F-12ED-4964-981A-9E7213CA1DA0}"/>
    <cellStyle name="20% - Énfasis3 2" xfId="30" xr:uid="{313F19F3-A3E4-40D1-AE96-A35DA5259F9E}"/>
    <cellStyle name="20% - Énfasis4 2" xfId="34" xr:uid="{534829BC-37B7-4C25-9191-DB89A7E0FACB}"/>
    <cellStyle name="20% - Énfasis5 2" xfId="38" xr:uid="{06B3AFD3-D157-45EF-8BE6-689C0E76D385}"/>
    <cellStyle name="20% - Énfasis6 2" xfId="42" xr:uid="{756CC7C8-D10A-43E2-A24B-4F43CF6D807E}"/>
    <cellStyle name="40% - Énfasis1 2" xfId="23" xr:uid="{0DD4E47D-1E16-4CD5-9D72-2EBE24DD77B8}"/>
    <cellStyle name="40% - Énfasis2 2" xfId="27" xr:uid="{EA5ECC2E-EC8A-459D-8F3D-10985078DB61}"/>
    <cellStyle name="40% - Énfasis3 2" xfId="31" xr:uid="{55F3DB21-E2B3-4CCB-A54E-7FADA18859FF}"/>
    <cellStyle name="40% - Énfasis4 2" xfId="35" xr:uid="{922116AD-61DF-4566-8CE9-AE4086AD453C}"/>
    <cellStyle name="40% - Énfasis5 2" xfId="39" xr:uid="{105D76B1-5CD1-4A8B-BAAB-222209E2C135}"/>
    <cellStyle name="40% - Énfasis6 2" xfId="43" xr:uid="{6D450FCD-4A5C-4B4C-B05B-0E7C3A191CFB}"/>
    <cellStyle name="60% - Énfasis1 2" xfId="24" xr:uid="{08EC0150-D2E2-4851-BDF9-BE13019D9AF3}"/>
    <cellStyle name="60% - Énfasis2 2" xfId="28" xr:uid="{EFFB37E2-FE9F-43BE-BA7F-1BC7E1FEB619}"/>
    <cellStyle name="60% - Énfasis3 2" xfId="32" xr:uid="{69B2B48E-251D-4305-B561-7571DE3D82B7}"/>
    <cellStyle name="60% - Énfasis4 2" xfId="36" xr:uid="{678EE925-13D8-4B02-8770-368500E56048}"/>
    <cellStyle name="60% - Énfasis5 2" xfId="40" xr:uid="{8CC110DF-647C-4F17-BE42-C8A027739853}"/>
    <cellStyle name="60% - Énfasis6 2" xfId="44" xr:uid="{425C1038-CDC5-4608-A019-136AEA749C7F}"/>
    <cellStyle name="Bueno 2" xfId="12" xr:uid="{8EB1C788-4614-4F72-A002-AF928CB4F09F}"/>
    <cellStyle name="Cálculo 2" xfId="17" xr:uid="{5EB52666-F5F7-4073-984C-005ED7485851}"/>
    <cellStyle name="Celda de comprobación 2" xfId="19" xr:uid="{5EA10295-7AD8-4A17-8AA1-1353FBD7C5A9}"/>
    <cellStyle name="Celda vinculada 2" xfId="18" xr:uid="{0AD014F3-4C7F-4EF8-9E5C-9714D4EC1AD4}"/>
    <cellStyle name="Encabezado 1 2" xfId="8" xr:uid="{95393A0F-FA19-42AC-B6D1-47CBE9052A98}"/>
    <cellStyle name="Encabezado 4 2" xfId="11" xr:uid="{9B8C8A09-B827-4DCC-BCEB-9D6FC41EC119}"/>
    <cellStyle name="Énfasis1 2" xfId="21" xr:uid="{8A71AECE-D294-4C98-B7D8-C98C3404145D}"/>
    <cellStyle name="Énfasis2 2" xfId="25" xr:uid="{D1E50C91-51F3-4EE7-9CCC-E6B9524B5B00}"/>
    <cellStyle name="Énfasis3 2" xfId="29" xr:uid="{C687A142-D838-47A3-9206-528CE2210B49}"/>
    <cellStyle name="Énfasis4 2" xfId="33" xr:uid="{2EEC693F-C963-4214-84BB-3A20865DAF2B}"/>
    <cellStyle name="Énfasis5 2" xfId="37" xr:uid="{E185C709-43FA-4E15-9E2D-1B3019F9A9D8}"/>
    <cellStyle name="Énfasis6 2" xfId="41" xr:uid="{50E18A26-7EDE-4F80-9BAE-B6AA6A607779}"/>
    <cellStyle name="Entrada 2" xfId="15" xr:uid="{65F9E40B-740D-4DB1-8151-5FC9CAD162AC}"/>
    <cellStyle name="Hipervínculo" xfId="1" builtinId="8"/>
    <cellStyle name="Hipervínculo 2" xfId="52" xr:uid="{13DFB095-721F-4EB7-A9FC-7E6228E09280}"/>
    <cellStyle name="Incorrecto 2" xfId="13" xr:uid="{5EB308F6-D385-4159-BD50-CA574B73A1F0}"/>
    <cellStyle name="Neutral 2" xfId="14" xr:uid="{4E8036C3-05E5-41C7-8A55-85818DE80B32}"/>
    <cellStyle name="Normal" xfId="0" builtinId="0"/>
    <cellStyle name="Normal 2" xfId="3" xr:uid="{1CA7E41E-7FA4-4D57-8402-7358D76DE15B}"/>
    <cellStyle name="Normal 2 2" xfId="49" xr:uid="{F9DD85B1-3DEA-4FF3-B4DC-B0D8B136AEE5}"/>
    <cellStyle name="Normal 2 3" xfId="48" xr:uid="{DB7842E5-26E2-4125-BAEE-5A0EC112306E}"/>
    <cellStyle name="Normal 3" xfId="4" xr:uid="{1D0729D8-C4BC-4173-A3C1-8FB1D675F3F8}"/>
    <cellStyle name="Normal 3 2" xfId="50" xr:uid="{3B9FBB32-4637-449C-B418-B6664D1D90AC}"/>
    <cellStyle name="Normal 3 3" xfId="46" xr:uid="{04BAB831-CC23-420C-9EC7-C093057D35E1}"/>
    <cellStyle name="Normal 3 4" xfId="54" xr:uid="{5A9ACEC5-4387-4644-9682-F6928C31933D}"/>
    <cellStyle name="Normal 4" xfId="51" xr:uid="{97AAEDE8-35F8-4598-BAA8-B5CD20D69DF1}"/>
    <cellStyle name="Normal 4 2" xfId="53" xr:uid="{22BEE588-2153-41AE-ADBA-0819B5C895C4}"/>
    <cellStyle name="Normal 4 2 2" xfId="56" xr:uid="{EF1978D8-239A-47C1-9835-042D13B03E53}"/>
    <cellStyle name="Normal 5" xfId="47" xr:uid="{13005334-0426-48E4-BB01-CEE230466FA6}"/>
    <cellStyle name="Normal 5 2" xfId="55" xr:uid="{35E2E54C-F5F6-4CFD-9142-70D1AEC67453}"/>
    <cellStyle name="Notas" xfId="5" builtinId="10" customBuiltin="1"/>
    <cellStyle name="Salida 2" xfId="16" xr:uid="{1964ABCE-C332-4B8A-8F76-5FC0D88B87AD}"/>
    <cellStyle name="Texto de advertencia 2" xfId="6" xr:uid="{183A1242-505F-4E42-9880-38B6D0C6BFE6}"/>
    <cellStyle name="Texto explicativo" xfId="2" builtinId="53" customBuiltin="1"/>
    <cellStyle name="Título 2 2" xfId="9" xr:uid="{A2C7B9DD-6FAF-460F-9A26-BFE6C3463858}"/>
    <cellStyle name="Título 3 2" xfId="10" xr:uid="{54946613-E873-4AAF-BAAA-58C9F0A556AC}"/>
    <cellStyle name="Título 4" xfId="45" xr:uid="{3B660163-59CF-4D62-85F8-0A044917A7B2}"/>
    <cellStyle name="Título 5" xfId="7" xr:uid="{769B61CB-5F0D-49C3-87FB-DD8C0809A6E6}"/>
    <cellStyle name="Total 2" xfId="20" xr:uid="{227D61B1-2E43-41C5-8C8E-AE75DAD75EB8}"/>
  </cellStyles>
  <dxfs count="102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border>
        <left style="dotted">
          <color rgb="FFC00000"/>
        </left>
        <right style="dotted">
          <color rgb="FFC00000"/>
        </right>
        <top style="dotted">
          <color rgb="FFC00000"/>
        </top>
        <bottom style="dotted">
          <color rgb="FFC0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FFFFCC"/>
      </font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general" vertical="bottom" textRotation="0" wrapText="1" indent="0" justifyLastLine="0" shrinkToFit="0" readingOrder="0"/>
    </dxf>
  </dxfs>
  <tableStyles count="1" defaultTableStyle="TableStyleMedium9" defaultPivotStyle="PivotStyleLight16">
    <tableStyle name="Invisible" pivot="0" table="0" count="0" xr9:uid="{0E2AD376-EA64-4AC8-B0F7-B875F2F5881C}"/>
  </tableStyles>
  <colors>
    <mruColors>
      <color rgb="FF0060A8"/>
      <color rgb="FF3366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544F4F-8266-4E93-9858-F597D83C3E22}" name="portada_F" displayName="portada_F" ref="D1:AQ36" totalsRowShown="0" headerRowDxfId="101" dataDxfId="100">
  <autoFilter ref="D1:AQ36" xr:uid="{259600F3-3ED0-4E9E-A862-410FA54C5DF6}"/>
  <sortState xmlns:xlrd2="http://schemas.microsoft.com/office/spreadsheetml/2017/richdata2" ref="D2:AQ36">
    <sortCondition ref="G2:G36"/>
    <sortCondition ref="H2:H36"/>
  </sortState>
  <tableColumns count="40">
    <tableColumn id="39" xr3:uid="{A03EB8DF-EC83-4DF7-BEF5-194FE1EC8B10}" name="NCODINS" dataDxfId="99">
      <calculatedColumnFormula>CONCATENATE(portada_F[[#This Row],[NIVEL]],".",portada_F[[#This Row],[CODINS]])</calculatedColumnFormula>
    </tableColumn>
    <tableColumn id="40" xr3:uid="{55097699-1953-414F-A845-2A124471EAC0}" name="COD_SABER" dataDxfId="98"/>
    <tableColumn id="1" xr3:uid="{D7508CFD-2795-4664-B98B-BE1A3BBB499B}" name="CODINS" dataDxfId="97"/>
    <tableColumn id="2" xr3:uid="{BE9613CE-58DD-4DC7-8485-2C5C0B3F7A91}" name="CODIGO" dataDxfId="96"/>
    <tableColumn id="3" xr3:uid="{F1355885-E7D3-4D1C-9CC5-72FA9ED24D18}" name="NOMBRE" dataDxfId="95"/>
    <tableColumn id="4" xr3:uid="{2E308B1C-225E-4039-A176-B6847E761C2D}" name="DIREG" dataDxfId="94"/>
    <tableColumn id="5" xr3:uid="{E9B9334A-AE8C-4A32-9282-603AF2FB973F}" name="REGION" dataDxfId="93"/>
    <tableColumn id="6" xr3:uid="{186BD6F6-862D-43CF-94C2-17EE1E38990B}" name="CIRCUITO" dataDxfId="92"/>
    <tableColumn id="7" xr3:uid="{ECA534A0-D7E4-4151-A0F0-0B0276B5D270}" name="ORDEN" dataDxfId="91"/>
    <tableColumn id="8" xr3:uid="{82863D15-B3DF-4B1A-ADA6-6E049808F5B7}" name="NIVEL" dataDxfId="90"/>
    <tableColumn id="9" xr3:uid="{3461BCBF-2A41-4F98-9607-814BB87A3B05}" name="NIVEL-2" dataDxfId="89"/>
    <tableColumn id="10" xr3:uid="{28CD7004-321D-4478-96BF-4A27B9714306}" name="SECTOR" dataDxfId="88"/>
    <tableColumn id="11" xr3:uid="{970A313C-B9EF-464F-87CE-D80534D5B749}" name="DEPENDENCIA" dataDxfId="87"/>
    <tableColumn id="12" xr3:uid="{3B0492B6-221D-4703-B2E8-5D6BD8331A1E}" name="ZONA" dataDxfId="86"/>
    <tableColumn id="13" xr3:uid="{C01E9810-1AAD-4F69-8162-257118D0DC80}" name="ZONA1" dataDxfId="85"/>
    <tableColumn id="14" xr3:uid="{EA392B93-9393-4474-9540-09D14E866EE8}" name="PRCADI" dataDxfId="84"/>
    <tableColumn id="15" xr3:uid="{5CB5774C-8687-42B1-8D57-38DE6D7B8481}" name="PR" dataDxfId="83"/>
    <tableColumn id="16" xr3:uid="{1A3C5576-A535-4DE7-8B2A-DBE8CC3D479C}" name="CAN" dataDxfId="82"/>
    <tableColumn id="17" xr3:uid="{EC552D35-3279-42A7-AD9C-000D94F99405}" name="DIS" dataDxfId="81"/>
    <tableColumn id="18" xr3:uid="{EB0863E4-77DE-450E-81F7-D506E7BE3803}" name="UBICACION" dataDxfId="80"/>
    <tableColumn id="19" xr3:uid="{FB60E449-509D-4AFC-B4A4-D6B82DB4B3A2}" name="PROVINCIA" dataDxfId="79"/>
    <tableColumn id="20" xr3:uid="{0B1CE5E8-AA42-4B3A-9274-1B41BE33E96A}" name="CANTON" dataDxfId="78"/>
    <tableColumn id="21" xr3:uid="{E919A1CB-75DA-40D4-9D26-AAAA125ACDF5}" name="DISTRITO" dataDxfId="77"/>
    <tableColumn id="22" xr3:uid="{8EFFCEF8-11E7-45C7-9BE4-54BFA681625A}" name="POBLADO" dataDxfId="76"/>
    <tableColumn id="23" xr3:uid="{632C8B1B-B3B1-4C50-B71E-46B0197F312D}" name="NOM_MIDE" dataDxfId="75"/>
    <tableColumn id="24" xr3:uid="{C917B833-31C8-439F-A0F0-8F8064557F27}" name="EXACTA" dataDxfId="74"/>
    <tableColumn id="25" xr3:uid="{46F8B45D-5E80-460F-85FE-2F654DECB2BA}" name="EMAIL" dataDxfId="73"/>
    <tableColumn id="26" xr3:uid="{C899204B-6FCC-457D-80F8-DB1C5C346EDB}" name="TELEFONO1" dataDxfId="72"/>
    <tableColumn id="27" xr3:uid="{64F58DFE-3EA0-445D-BB61-7AE32A561106}" name="TELEFONO2" dataDxfId="71"/>
    <tableColumn id="28" xr3:uid="{FCF48109-9BA1-447E-B6D1-905EE487271D}" name="DIRECTOR" dataDxfId="70"/>
    <tableColumn id="29" xr3:uid="{65A814E6-9B8F-42C2-91E1-B3C850C0C566}" name="TELEFONO3" dataDxfId="69"/>
    <tableColumn id="30" xr3:uid="{1E1F9263-FB14-42DA-9E76-CCD6C5B69392}" name="SUPERVISOR" dataDxfId="68"/>
    <tableColumn id="31" xr3:uid="{FCB659CE-4EBB-43E1-8DA1-9FB47FE74F47}" name="TELEFONO4" dataDxfId="67"/>
    <tableColumn id="32" xr3:uid="{54FA3270-3695-451C-8F74-F6B101351BA8}" name="PLAN_N" dataDxfId="66"/>
    <tableColumn id="33" xr3:uid="{E200E22F-BCA4-438D-8655-7605CD16A8C7}" name="CREACION" dataDxfId="65"/>
    <tableColumn id="34" xr3:uid="{FF8F7ED0-3B4D-4D51-B81F-BA581015EF7F}" name="TOTAL" dataDxfId="64"/>
    <tableColumn id="35" xr3:uid="{03E91039-BE82-4B5B-B4F5-8A35538B8D1C}" name="Cursos Libres" dataDxfId="63"/>
    <tableColumn id="36" xr3:uid="{B9D04EB5-9F25-4BA8-8965-2D4F91E571BF}" name="Educación Convencional" dataDxfId="62"/>
    <tableColumn id="37" xr3:uid="{4FFE0E10-1336-48E0-864E-3B40D1EF0315}" name="Plan Nacional (o equivalente)" dataDxfId="61"/>
    <tableColumn id="38" xr3:uid="{DCF0522F-6CF6-4734-B153-0A82049F9CB3}" name="Proyectos de Educación Abierta" dataDxfId="6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FFC000"/>
  </sheetPr>
  <dimension ref="A1:E493"/>
  <sheetViews>
    <sheetView workbookViewId="0">
      <selection sqref="A1:XFD1048576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6384" width="11.44140625" style="5"/>
  </cols>
  <sheetData>
    <row r="1" spans="1:5" ht="14.4" x14ac:dyDescent="0.3">
      <c r="A1" s="1" t="s">
        <v>168</v>
      </c>
      <c r="B1" s="2" t="s">
        <v>803</v>
      </c>
      <c r="C1" s="2"/>
      <c r="D1" s="2" t="s">
        <v>803</v>
      </c>
      <c r="E1" s="1" t="s">
        <v>168</v>
      </c>
    </row>
    <row r="2" spans="1:5" ht="13.8" x14ac:dyDescent="0.3">
      <c r="A2" s="3">
        <v>10101</v>
      </c>
      <c r="B2" s="3" t="s">
        <v>267</v>
      </c>
      <c r="C2" s="3"/>
      <c r="D2" s="3" t="s">
        <v>267</v>
      </c>
      <c r="E2" s="3">
        <v>10101</v>
      </c>
    </row>
    <row r="3" spans="1:5" ht="13.8" x14ac:dyDescent="0.3">
      <c r="A3" s="3">
        <v>10102</v>
      </c>
      <c r="B3" s="3" t="s">
        <v>268</v>
      </c>
      <c r="C3" s="3"/>
      <c r="D3" s="3" t="s">
        <v>268</v>
      </c>
      <c r="E3" s="3">
        <v>10102</v>
      </c>
    </row>
    <row r="4" spans="1:5" ht="13.8" x14ac:dyDescent="0.3">
      <c r="A4" s="3">
        <v>10103</v>
      </c>
      <c r="B4" s="3" t="s">
        <v>269</v>
      </c>
      <c r="C4" s="3"/>
      <c r="D4" s="3" t="s">
        <v>269</v>
      </c>
      <c r="E4" s="3">
        <v>10103</v>
      </c>
    </row>
    <row r="5" spans="1:5" ht="13.8" x14ac:dyDescent="0.3">
      <c r="A5" s="3">
        <v>10104</v>
      </c>
      <c r="B5" s="3" t="s">
        <v>270</v>
      </c>
      <c r="C5" s="3"/>
      <c r="D5" s="3" t="s">
        <v>270</v>
      </c>
      <c r="E5" s="3">
        <v>10104</v>
      </c>
    </row>
    <row r="6" spans="1:5" ht="13.8" x14ac:dyDescent="0.3">
      <c r="A6" s="3">
        <v>10105</v>
      </c>
      <c r="B6" s="3" t="s">
        <v>271</v>
      </c>
      <c r="C6" s="3"/>
      <c r="D6" s="3" t="s">
        <v>271</v>
      </c>
      <c r="E6" s="3">
        <v>10105</v>
      </c>
    </row>
    <row r="7" spans="1:5" ht="13.8" x14ac:dyDescent="0.3">
      <c r="A7" s="3">
        <v>10106</v>
      </c>
      <c r="B7" s="3" t="s">
        <v>272</v>
      </c>
      <c r="C7" s="3"/>
      <c r="D7" s="3" t="s">
        <v>272</v>
      </c>
      <c r="E7" s="3">
        <v>10106</v>
      </c>
    </row>
    <row r="8" spans="1:5" ht="13.8" x14ac:dyDescent="0.3">
      <c r="A8" s="3">
        <v>10107</v>
      </c>
      <c r="B8" s="3" t="s">
        <v>273</v>
      </c>
      <c r="C8" s="3"/>
      <c r="D8" s="3" t="s">
        <v>273</v>
      </c>
      <c r="E8" s="3">
        <v>10107</v>
      </c>
    </row>
    <row r="9" spans="1:5" ht="13.8" x14ac:dyDescent="0.3">
      <c r="A9" s="3">
        <v>10108</v>
      </c>
      <c r="B9" s="3" t="s">
        <v>274</v>
      </c>
      <c r="C9" s="3"/>
      <c r="D9" s="3" t="s">
        <v>274</v>
      </c>
      <c r="E9" s="3">
        <v>10108</v>
      </c>
    </row>
    <row r="10" spans="1:5" ht="13.8" x14ac:dyDescent="0.3">
      <c r="A10" s="3">
        <v>10109</v>
      </c>
      <c r="B10" s="3" t="s">
        <v>275</v>
      </c>
      <c r="C10" s="3"/>
      <c r="D10" s="3" t="s">
        <v>275</v>
      </c>
      <c r="E10" s="3">
        <v>10109</v>
      </c>
    </row>
    <row r="11" spans="1:5" ht="13.8" x14ac:dyDescent="0.3">
      <c r="A11" s="3">
        <v>10110</v>
      </c>
      <c r="B11" s="3" t="s">
        <v>276</v>
      </c>
      <c r="C11" s="3"/>
      <c r="D11" s="3" t="s">
        <v>276</v>
      </c>
      <c r="E11" s="3">
        <v>10110</v>
      </c>
    </row>
    <row r="12" spans="1:5" ht="13.8" x14ac:dyDescent="0.3">
      <c r="A12" s="3">
        <v>10111</v>
      </c>
      <c r="B12" s="3" t="s">
        <v>277</v>
      </c>
      <c r="C12" s="3"/>
      <c r="D12" s="3" t="s">
        <v>277</v>
      </c>
      <c r="E12" s="3">
        <v>10111</v>
      </c>
    </row>
    <row r="13" spans="1:5" ht="13.8" x14ac:dyDescent="0.3">
      <c r="A13" s="3">
        <v>10201</v>
      </c>
      <c r="B13" s="3" t="s">
        <v>278</v>
      </c>
      <c r="C13" s="3"/>
      <c r="D13" s="3" t="s">
        <v>278</v>
      </c>
      <c r="E13" s="3">
        <v>10201</v>
      </c>
    </row>
    <row r="14" spans="1:5" ht="13.8" x14ac:dyDescent="0.3">
      <c r="A14" s="3">
        <v>10202</v>
      </c>
      <c r="B14" s="3" t="s">
        <v>279</v>
      </c>
      <c r="C14" s="3"/>
      <c r="D14" s="3" t="s">
        <v>279</v>
      </c>
      <c r="E14" s="3">
        <v>10202</v>
      </c>
    </row>
    <row r="15" spans="1:5" ht="13.8" x14ac:dyDescent="0.3">
      <c r="A15" s="3">
        <v>10203</v>
      </c>
      <c r="B15" s="3" t="s">
        <v>280</v>
      </c>
      <c r="C15" s="3"/>
      <c r="D15" s="3" t="s">
        <v>280</v>
      </c>
      <c r="E15" s="3">
        <v>10203</v>
      </c>
    </row>
    <row r="16" spans="1:5" ht="13.8" x14ac:dyDescent="0.3">
      <c r="A16" s="3">
        <v>10301</v>
      </c>
      <c r="B16" s="3" t="s">
        <v>281</v>
      </c>
      <c r="C16" s="3"/>
      <c r="D16" s="3" t="s">
        <v>281</v>
      </c>
      <c r="E16" s="3">
        <v>10301</v>
      </c>
    </row>
    <row r="17" spans="1:5" ht="13.8" x14ac:dyDescent="0.3">
      <c r="A17" s="3">
        <v>10302</v>
      </c>
      <c r="B17" s="3" t="s">
        <v>282</v>
      </c>
      <c r="C17" s="3"/>
      <c r="D17" s="3" t="s">
        <v>282</v>
      </c>
      <c r="E17" s="3">
        <v>10302</v>
      </c>
    </row>
    <row r="18" spans="1:5" ht="13.8" x14ac:dyDescent="0.3">
      <c r="A18" s="3">
        <v>10303</v>
      </c>
      <c r="B18" s="3" t="s">
        <v>283</v>
      </c>
      <c r="C18" s="3"/>
      <c r="D18" s="3" t="s">
        <v>283</v>
      </c>
      <c r="E18" s="3">
        <v>10303</v>
      </c>
    </row>
    <row r="19" spans="1:5" ht="13.8" x14ac:dyDescent="0.3">
      <c r="A19" s="3">
        <v>10304</v>
      </c>
      <c r="B19" s="3" t="s">
        <v>284</v>
      </c>
      <c r="C19" s="3"/>
      <c r="D19" s="3" t="s">
        <v>284</v>
      </c>
      <c r="E19" s="3">
        <v>10304</v>
      </c>
    </row>
    <row r="20" spans="1:5" ht="13.8" x14ac:dyDescent="0.3">
      <c r="A20" s="3">
        <v>10305</v>
      </c>
      <c r="B20" s="3" t="s">
        <v>285</v>
      </c>
      <c r="C20" s="3"/>
      <c r="D20" s="3" t="s">
        <v>285</v>
      </c>
      <c r="E20" s="3">
        <v>10305</v>
      </c>
    </row>
    <row r="21" spans="1:5" ht="13.8" x14ac:dyDescent="0.3">
      <c r="A21" s="3">
        <v>10306</v>
      </c>
      <c r="B21" s="3" t="s">
        <v>286</v>
      </c>
      <c r="C21" s="3"/>
      <c r="D21" s="3" t="s">
        <v>286</v>
      </c>
      <c r="E21" s="3">
        <v>10306</v>
      </c>
    </row>
    <row r="22" spans="1:5" ht="13.8" x14ac:dyDescent="0.3">
      <c r="A22" s="3">
        <v>10307</v>
      </c>
      <c r="B22" s="3" t="s">
        <v>287</v>
      </c>
      <c r="C22" s="3"/>
      <c r="D22" s="3" t="s">
        <v>287</v>
      </c>
      <c r="E22" s="3">
        <v>10307</v>
      </c>
    </row>
    <row r="23" spans="1:5" ht="13.8" x14ac:dyDescent="0.3">
      <c r="A23" s="3">
        <v>10308</v>
      </c>
      <c r="B23" s="3" t="s">
        <v>288</v>
      </c>
      <c r="C23" s="3"/>
      <c r="D23" s="3" t="s">
        <v>288</v>
      </c>
      <c r="E23" s="3">
        <v>10308</v>
      </c>
    </row>
    <row r="24" spans="1:5" ht="13.8" x14ac:dyDescent="0.3">
      <c r="A24" s="3">
        <v>10309</v>
      </c>
      <c r="B24" s="3" t="s">
        <v>289</v>
      </c>
      <c r="C24" s="3"/>
      <c r="D24" s="3" t="s">
        <v>289</v>
      </c>
      <c r="E24" s="3">
        <v>10309</v>
      </c>
    </row>
    <row r="25" spans="1:5" ht="13.8" x14ac:dyDescent="0.3">
      <c r="A25" s="3">
        <v>10310</v>
      </c>
      <c r="B25" s="3" t="s">
        <v>290</v>
      </c>
      <c r="C25" s="3"/>
      <c r="D25" s="3" t="s">
        <v>290</v>
      </c>
      <c r="E25" s="3">
        <v>10310</v>
      </c>
    </row>
    <row r="26" spans="1:5" ht="13.8" x14ac:dyDescent="0.3">
      <c r="A26" s="3">
        <v>10311</v>
      </c>
      <c r="B26" s="3" t="s">
        <v>291</v>
      </c>
      <c r="C26" s="3"/>
      <c r="D26" s="3" t="s">
        <v>291</v>
      </c>
      <c r="E26" s="3">
        <v>10311</v>
      </c>
    </row>
    <row r="27" spans="1:5" ht="13.8" x14ac:dyDescent="0.3">
      <c r="A27" s="3">
        <v>10312</v>
      </c>
      <c r="B27" s="3" t="s">
        <v>292</v>
      </c>
      <c r="C27" s="3"/>
      <c r="D27" s="3" t="s">
        <v>292</v>
      </c>
      <c r="E27" s="3">
        <v>10312</v>
      </c>
    </row>
    <row r="28" spans="1:5" ht="13.8" x14ac:dyDescent="0.3">
      <c r="A28" s="3">
        <v>10313</v>
      </c>
      <c r="B28" s="3" t="s">
        <v>293</v>
      </c>
      <c r="C28" s="3"/>
      <c r="D28" s="3" t="s">
        <v>293</v>
      </c>
      <c r="E28" s="3">
        <v>10313</v>
      </c>
    </row>
    <row r="29" spans="1:5" ht="13.8" x14ac:dyDescent="0.3">
      <c r="A29" s="3">
        <v>10401</v>
      </c>
      <c r="B29" s="3" t="s">
        <v>294</v>
      </c>
      <c r="C29" s="3"/>
      <c r="D29" s="3" t="s">
        <v>294</v>
      </c>
      <c r="E29" s="3">
        <v>10401</v>
      </c>
    </row>
    <row r="30" spans="1:5" ht="13.8" x14ac:dyDescent="0.3">
      <c r="A30" s="3">
        <v>10402</v>
      </c>
      <c r="B30" s="3" t="s">
        <v>295</v>
      </c>
      <c r="C30" s="3"/>
      <c r="D30" s="3" t="s">
        <v>295</v>
      </c>
      <c r="E30" s="3">
        <v>10402</v>
      </c>
    </row>
    <row r="31" spans="1:5" ht="13.8" x14ac:dyDescent="0.3">
      <c r="A31" s="3">
        <v>10403</v>
      </c>
      <c r="B31" s="3" t="s">
        <v>296</v>
      </c>
      <c r="C31" s="3"/>
      <c r="D31" s="3" t="s">
        <v>296</v>
      </c>
      <c r="E31" s="3">
        <v>10403</v>
      </c>
    </row>
    <row r="32" spans="1:5" ht="13.8" x14ac:dyDescent="0.3">
      <c r="A32" s="3">
        <v>10404</v>
      </c>
      <c r="B32" s="3" t="s">
        <v>297</v>
      </c>
      <c r="C32" s="3"/>
      <c r="D32" s="3" t="s">
        <v>297</v>
      </c>
      <c r="E32" s="3">
        <v>10404</v>
      </c>
    </row>
    <row r="33" spans="1:5" ht="13.8" x14ac:dyDescent="0.3">
      <c r="A33" s="3">
        <v>10405</v>
      </c>
      <c r="B33" s="3" t="s">
        <v>298</v>
      </c>
      <c r="C33" s="3"/>
      <c r="D33" s="3" t="s">
        <v>298</v>
      </c>
      <c r="E33" s="3">
        <v>10405</v>
      </c>
    </row>
    <row r="34" spans="1:5" ht="13.8" x14ac:dyDescent="0.3">
      <c r="A34" s="3">
        <v>10406</v>
      </c>
      <c r="B34" s="3" t="s">
        <v>978</v>
      </c>
      <c r="C34" s="3"/>
      <c r="D34" s="3" t="s">
        <v>978</v>
      </c>
      <c r="E34" s="3">
        <v>10406</v>
      </c>
    </row>
    <row r="35" spans="1:5" ht="13.8" x14ac:dyDescent="0.3">
      <c r="A35" s="3">
        <v>10407</v>
      </c>
      <c r="B35" s="3" t="s">
        <v>299</v>
      </c>
      <c r="C35" s="3"/>
      <c r="D35" s="3" t="s">
        <v>299</v>
      </c>
      <c r="E35" s="3">
        <v>10407</v>
      </c>
    </row>
    <row r="36" spans="1:5" ht="13.8" x14ac:dyDescent="0.3">
      <c r="A36" s="3">
        <v>10408</v>
      </c>
      <c r="B36" s="3" t="s">
        <v>300</v>
      </c>
      <c r="C36" s="3"/>
      <c r="D36" s="3" t="s">
        <v>300</v>
      </c>
      <c r="E36" s="3">
        <v>10408</v>
      </c>
    </row>
    <row r="37" spans="1:5" ht="13.8" x14ac:dyDescent="0.3">
      <c r="A37" s="3">
        <v>10409</v>
      </c>
      <c r="B37" s="3" t="s">
        <v>301</v>
      </c>
      <c r="C37" s="3"/>
      <c r="D37" s="3" t="s">
        <v>301</v>
      </c>
      <c r="E37" s="3">
        <v>10409</v>
      </c>
    </row>
    <row r="38" spans="1:5" ht="13.8" x14ac:dyDescent="0.3">
      <c r="A38" s="3">
        <v>10501</v>
      </c>
      <c r="B38" s="3" t="s">
        <v>302</v>
      </c>
      <c r="C38" s="3"/>
      <c r="D38" s="3" t="s">
        <v>302</v>
      </c>
      <c r="E38" s="3">
        <v>10501</v>
      </c>
    </row>
    <row r="39" spans="1:5" ht="13.8" x14ac:dyDescent="0.3">
      <c r="A39" s="3">
        <v>10502</v>
      </c>
      <c r="B39" s="3" t="s">
        <v>303</v>
      </c>
      <c r="C39" s="3"/>
      <c r="D39" s="3" t="s">
        <v>303</v>
      </c>
      <c r="E39" s="3">
        <v>10502</v>
      </c>
    </row>
    <row r="40" spans="1:5" ht="13.8" x14ac:dyDescent="0.3">
      <c r="A40" s="3">
        <v>10503</v>
      </c>
      <c r="B40" s="3" t="s">
        <v>304</v>
      </c>
      <c r="C40" s="3"/>
      <c r="D40" s="3" t="s">
        <v>304</v>
      </c>
      <c r="E40" s="3">
        <v>10503</v>
      </c>
    </row>
    <row r="41" spans="1:5" ht="13.8" x14ac:dyDescent="0.3">
      <c r="A41" s="3">
        <v>10601</v>
      </c>
      <c r="B41" s="3" t="s">
        <v>305</v>
      </c>
      <c r="C41" s="3"/>
      <c r="D41" s="3" t="s">
        <v>305</v>
      </c>
      <c r="E41" s="3">
        <v>10601</v>
      </c>
    </row>
    <row r="42" spans="1:5" ht="13.8" x14ac:dyDescent="0.3">
      <c r="A42" s="3">
        <v>10602</v>
      </c>
      <c r="B42" s="3" t="s">
        <v>306</v>
      </c>
      <c r="C42" s="3"/>
      <c r="D42" s="3" t="s">
        <v>306</v>
      </c>
      <c r="E42" s="3">
        <v>10602</v>
      </c>
    </row>
    <row r="43" spans="1:5" ht="13.8" x14ac:dyDescent="0.3">
      <c r="A43" s="3">
        <v>10603</v>
      </c>
      <c r="B43" s="3" t="s">
        <v>307</v>
      </c>
      <c r="C43" s="3"/>
      <c r="D43" s="3" t="s">
        <v>307</v>
      </c>
      <c r="E43" s="3">
        <v>10603</v>
      </c>
    </row>
    <row r="44" spans="1:5" ht="13.8" x14ac:dyDescent="0.3">
      <c r="A44" s="3">
        <v>10604</v>
      </c>
      <c r="B44" s="3" t="s">
        <v>308</v>
      </c>
      <c r="C44" s="3"/>
      <c r="D44" s="3" t="s">
        <v>308</v>
      </c>
      <c r="E44" s="3">
        <v>10604</v>
      </c>
    </row>
    <row r="45" spans="1:5" ht="13.8" x14ac:dyDescent="0.3">
      <c r="A45" s="3">
        <v>10605</v>
      </c>
      <c r="B45" s="3" t="s">
        <v>309</v>
      </c>
      <c r="C45" s="3"/>
      <c r="D45" s="3" t="s">
        <v>309</v>
      </c>
      <c r="E45" s="3">
        <v>10605</v>
      </c>
    </row>
    <row r="46" spans="1:5" ht="13.8" x14ac:dyDescent="0.3">
      <c r="A46" s="3">
        <v>10606</v>
      </c>
      <c r="B46" s="3" t="s">
        <v>310</v>
      </c>
      <c r="C46" s="3"/>
      <c r="D46" s="3" t="s">
        <v>310</v>
      </c>
      <c r="E46" s="3">
        <v>10606</v>
      </c>
    </row>
    <row r="47" spans="1:5" ht="13.8" x14ac:dyDescent="0.3">
      <c r="A47" s="3">
        <v>10607</v>
      </c>
      <c r="B47" s="3" t="s">
        <v>311</v>
      </c>
      <c r="C47" s="3"/>
      <c r="D47" s="3" t="s">
        <v>311</v>
      </c>
      <c r="E47" s="3">
        <v>10607</v>
      </c>
    </row>
    <row r="48" spans="1:5" ht="13.8" x14ac:dyDescent="0.3">
      <c r="A48" s="3">
        <v>10701</v>
      </c>
      <c r="B48" s="3" t="s">
        <v>312</v>
      </c>
      <c r="C48" s="3"/>
      <c r="D48" s="3" t="s">
        <v>312</v>
      </c>
      <c r="E48" s="3">
        <v>10701</v>
      </c>
    </row>
    <row r="49" spans="1:5" ht="13.8" x14ac:dyDescent="0.3">
      <c r="A49" s="3">
        <v>10702</v>
      </c>
      <c r="B49" s="3" t="s">
        <v>313</v>
      </c>
      <c r="C49" s="3"/>
      <c r="D49" s="3" t="s">
        <v>313</v>
      </c>
      <c r="E49" s="3">
        <v>10702</v>
      </c>
    </row>
    <row r="50" spans="1:5" ht="13.8" x14ac:dyDescent="0.3">
      <c r="A50" s="3">
        <v>10703</v>
      </c>
      <c r="B50" s="3" t="s">
        <v>314</v>
      </c>
      <c r="C50" s="3"/>
      <c r="D50" s="3" t="s">
        <v>314</v>
      </c>
      <c r="E50" s="3">
        <v>10703</v>
      </c>
    </row>
    <row r="51" spans="1:5" ht="13.8" x14ac:dyDescent="0.3">
      <c r="A51" s="3">
        <v>10704</v>
      </c>
      <c r="B51" s="3" t="s">
        <v>821</v>
      </c>
      <c r="C51" s="3"/>
      <c r="D51" s="3" t="s">
        <v>821</v>
      </c>
      <c r="E51" s="3">
        <v>10704</v>
      </c>
    </row>
    <row r="52" spans="1:5" ht="13.8" x14ac:dyDescent="0.3">
      <c r="A52" s="3">
        <v>10705</v>
      </c>
      <c r="B52" s="3" t="s">
        <v>315</v>
      </c>
      <c r="C52" s="3"/>
      <c r="D52" s="3" t="s">
        <v>315</v>
      </c>
      <c r="E52" s="3">
        <v>10705</v>
      </c>
    </row>
    <row r="53" spans="1:5" ht="13.8" x14ac:dyDescent="0.3">
      <c r="A53" s="3">
        <v>10706</v>
      </c>
      <c r="B53" s="3" t="s">
        <v>316</v>
      </c>
      <c r="C53" s="3"/>
      <c r="D53" s="3" t="s">
        <v>316</v>
      </c>
      <c r="E53" s="3">
        <v>10706</v>
      </c>
    </row>
    <row r="54" spans="1:5" ht="13.8" x14ac:dyDescent="0.3">
      <c r="A54" s="3">
        <v>10707</v>
      </c>
      <c r="B54" s="3" t="s">
        <v>317</v>
      </c>
      <c r="C54" s="3"/>
      <c r="D54" s="3" t="s">
        <v>317</v>
      </c>
      <c r="E54" s="3">
        <v>10707</v>
      </c>
    </row>
    <row r="55" spans="1:5" ht="13.8" x14ac:dyDescent="0.3">
      <c r="A55" s="3">
        <v>10801</v>
      </c>
      <c r="B55" s="3" t="s">
        <v>318</v>
      </c>
      <c r="C55" s="3"/>
      <c r="D55" s="3" t="s">
        <v>318</v>
      </c>
      <c r="E55" s="3">
        <v>10801</v>
      </c>
    </row>
    <row r="56" spans="1:5" ht="13.8" x14ac:dyDescent="0.3">
      <c r="A56" s="3">
        <v>10802</v>
      </c>
      <c r="B56" s="3" t="s">
        <v>822</v>
      </c>
      <c r="C56" s="3"/>
      <c r="D56" s="3" t="s">
        <v>822</v>
      </c>
      <c r="E56" s="3">
        <v>10802</v>
      </c>
    </row>
    <row r="57" spans="1:5" ht="13.8" x14ac:dyDescent="0.3">
      <c r="A57" s="3">
        <v>10803</v>
      </c>
      <c r="B57" s="3" t="s">
        <v>319</v>
      </c>
      <c r="C57" s="3"/>
      <c r="D57" s="3" t="s">
        <v>319</v>
      </c>
      <c r="E57" s="3">
        <v>10803</v>
      </c>
    </row>
    <row r="58" spans="1:5" ht="13.8" x14ac:dyDescent="0.3">
      <c r="A58" s="3">
        <v>10804</v>
      </c>
      <c r="B58" s="3" t="s">
        <v>320</v>
      </c>
      <c r="C58" s="3"/>
      <c r="D58" s="3" t="s">
        <v>320</v>
      </c>
      <c r="E58" s="3">
        <v>10804</v>
      </c>
    </row>
    <row r="59" spans="1:5" ht="13.8" x14ac:dyDescent="0.3">
      <c r="A59" s="3">
        <v>10805</v>
      </c>
      <c r="B59" s="3" t="s">
        <v>321</v>
      </c>
      <c r="C59" s="3"/>
      <c r="D59" s="3" t="s">
        <v>321</v>
      </c>
      <c r="E59" s="3">
        <v>10805</v>
      </c>
    </row>
    <row r="60" spans="1:5" ht="13.8" x14ac:dyDescent="0.3">
      <c r="A60" s="3">
        <v>10806</v>
      </c>
      <c r="B60" s="3" t="s">
        <v>322</v>
      </c>
      <c r="C60" s="3"/>
      <c r="D60" s="3" t="s">
        <v>322</v>
      </c>
      <c r="E60" s="3">
        <v>10806</v>
      </c>
    </row>
    <row r="61" spans="1:5" ht="13.8" x14ac:dyDescent="0.3">
      <c r="A61" s="3">
        <v>10807</v>
      </c>
      <c r="B61" s="3" t="s">
        <v>323</v>
      </c>
      <c r="C61" s="3"/>
      <c r="D61" s="3" t="s">
        <v>323</v>
      </c>
      <c r="E61" s="3">
        <v>10807</v>
      </c>
    </row>
    <row r="62" spans="1:5" ht="13.8" x14ac:dyDescent="0.3">
      <c r="A62" s="3">
        <v>10901</v>
      </c>
      <c r="B62" s="3" t="s">
        <v>324</v>
      </c>
      <c r="C62" s="3"/>
      <c r="D62" s="3" t="s">
        <v>324</v>
      </c>
      <c r="E62" s="3">
        <v>10901</v>
      </c>
    </row>
    <row r="63" spans="1:5" ht="13.8" x14ac:dyDescent="0.3">
      <c r="A63" s="3">
        <v>10902</v>
      </c>
      <c r="B63" s="3" t="s">
        <v>325</v>
      </c>
      <c r="C63" s="3"/>
      <c r="D63" s="3" t="s">
        <v>325</v>
      </c>
      <c r="E63" s="3">
        <v>10902</v>
      </c>
    </row>
    <row r="64" spans="1:5" ht="13.8" x14ac:dyDescent="0.3">
      <c r="A64" s="3">
        <v>10903</v>
      </c>
      <c r="B64" s="3" t="s">
        <v>326</v>
      </c>
      <c r="C64" s="3"/>
      <c r="D64" s="3" t="s">
        <v>326</v>
      </c>
      <c r="E64" s="3">
        <v>10903</v>
      </c>
    </row>
    <row r="65" spans="1:5" ht="13.8" x14ac:dyDescent="0.3">
      <c r="A65" s="3">
        <v>10904</v>
      </c>
      <c r="B65" s="3" t="s">
        <v>327</v>
      </c>
      <c r="C65" s="3"/>
      <c r="D65" s="3" t="s">
        <v>327</v>
      </c>
      <c r="E65" s="3">
        <v>10904</v>
      </c>
    </row>
    <row r="66" spans="1:5" ht="13.8" x14ac:dyDescent="0.3">
      <c r="A66" s="3">
        <v>10905</v>
      </c>
      <c r="B66" s="3" t="s">
        <v>328</v>
      </c>
      <c r="C66" s="3"/>
      <c r="D66" s="3" t="s">
        <v>328</v>
      </c>
      <c r="E66" s="3">
        <v>10905</v>
      </c>
    </row>
    <row r="67" spans="1:5" ht="13.8" x14ac:dyDescent="0.3">
      <c r="A67" s="3">
        <v>10906</v>
      </c>
      <c r="B67" s="3" t="s">
        <v>329</v>
      </c>
      <c r="C67" s="3"/>
      <c r="D67" s="3" t="s">
        <v>329</v>
      </c>
      <c r="E67" s="3">
        <v>10906</v>
      </c>
    </row>
    <row r="68" spans="1:5" ht="13.8" x14ac:dyDescent="0.3">
      <c r="A68" s="3">
        <v>11001</v>
      </c>
      <c r="B68" s="3" t="s">
        <v>330</v>
      </c>
      <c r="C68" s="3"/>
      <c r="D68" s="3" t="s">
        <v>330</v>
      </c>
      <c r="E68" s="3">
        <v>11001</v>
      </c>
    </row>
    <row r="69" spans="1:5" ht="13.8" x14ac:dyDescent="0.3">
      <c r="A69" s="3">
        <v>11002</v>
      </c>
      <c r="B69" s="3" t="s">
        <v>331</v>
      </c>
      <c r="C69" s="3"/>
      <c r="D69" s="3" t="s">
        <v>331</v>
      </c>
      <c r="E69" s="3">
        <v>11002</v>
      </c>
    </row>
    <row r="70" spans="1:5" ht="13.8" x14ac:dyDescent="0.3">
      <c r="A70" s="3">
        <v>11003</v>
      </c>
      <c r="B70" s="3" t="s">
        <v>332</v>
      </c>
      <c r="C70" s="3"/>
      <c r="D70" s="3" t="s">
        <v>332</v>
      </c>
      <c r="E70" s="3">
        <v>11003</v>
      </c>
    </row>
    <row r="71" spans="1:5" ht="13.8" x14ac:dyDescent="0.3">
      <c r="A71" s="3">
        <v>11004</v>
      </c>
      <c r="B71" s="3" t="s">
        <v>333</v>
      </c>
      <c r="C71" s="3"/>
      <c r="D71" s="3" t="s">
        <v>333</v>
      </c>
      <c r="E71" s="3">
        <v>11004</v>
      </c>
    </row>
    <row r="72" spans="1:5" ht="13.8" x14ac:dyDescent="0.3">
      <c r="A72" s="4">
        <v>11005</v>
      </c>
      <c r="B72" s="3" t="s">
        <v>334</v>
      </c>
      <c r="C72" s="3"/>
      <c r="D72" s="3" t="s">
        <v>334</v>
      </c>
      <c r="E72" s="4">
        <v>11005</v>
      </c>
    </row>
    <row r="73" spans="1:5" ht="13.8" x14ac:dyDescent="0.3">
      <c r="A73" s="3">
        <v>11101</v>
      </c>
      <c r="B73" s="3" t="s">
        <v>335</v>
      </c>
      <c r="C73" s="3"/>
      <c r="D73" s="3" t="s">
        <v>335</v>
      </c>
      <c r="E73" s="3">
        <v>11101</v>
      </c>
    </row>
    <row r="74" spans="1:5" ht="13.8" x14ac:dyDescent="0.3">
      <c r="A74" s="3">
        <v>11102</v>
      </c>
      <c r="B74" s="3" t="s">
        <v>336</v>
      </c>
      <c r="C74" s="3"/>
      <c r="D74" s="3" t="s">
        <v>336</v>
      </c>
      <c r="E74" s="3">
        <v>11102</v>
      </c>
    </row>
    <row r="75" spans="1:5" ht="13.8" x14ac:dyDescent="0.3">
      <c r="A75" s="3">
        <v>11103</v>
      </c>
      <c r="B75" s="3" t="s">
        <v>337</v>
      </c>
      <c r="C75" s="3"/>
      <c r="D75" s="3" t="s">
        <v>337</v>
      </c>
      <c r="E75" s="3">
        <v>11103</v>
      </c>
    </row>
    <row r="76" spans="1:5" ht="13.8" x14ac:dyDescent="0.3">
      <c r="A76" s="3">
        <v>11104</v>
      </c>
      <c r="B76" s="3" t="s">
        <v>338</v>
      </c>
      <c r="C76" s="3"/>
      <c r="D76" s="3" t="s">
        <v>338</v>
      </c>
      <c r="E76" s="3">
        <v>11104</v>
      </c>
    </row>
    <row r="77" spans="1:5" ht="13.8" x14ac:dyDescent="0.3">
      <c r="A77" s="3">
        <v>11105</v>
      </c>
      <c r="B77" s="3" t="s">
        <v>339</v>
      </c>
      <c r="C77" s="3"/>
      <c r="D77" s="3" t="s">
        <v>339</v>
      </c>
      <c r="E77" s="3">
        <v>11105</v>
      </c>
    </row>
    <row r="78" spans="1:5" ht="13.8" x14ac:dyDescent="0.3">
      <c r="A78" s="3">
        <v>11201</v>
      </c>
      <c r="B78" s="3" t="s">
        <v>340</v>
      </c>
      <c r="C78" s="3"/>
      <c r="D78" s="3" t="s">
        <v>340</v>
      </c>
      <c r="E78" s="3">
        <v>11201</v>
      </c>
    </row>
    <row r="79" spans="1:5" ht="13.8" x14ac:dyDescent="0.3">
      <c r="A79" s="3">
        <v>11202</v>
      </c>
      <c r="B79" s="3" t="s">
        <v>341</v>
      </c>
      <c r="C79" s="3"/>
      <c r="D79" s="3" t="s">
        <v>341</v>
      </c>
      <c r="E79" s="3">
        <v>11202</v>
      </c>
    </row>
    <row r="80" spans="1:5" ht="13.8" x14ac:dyDescent="0.3">
      <c r="A80" s="3">
        <v>11203</v>
      </c>
      <c r="B80" s="3" t="s">
        <v>342</v>
      </c>
      <c r="C80" s="3"/>
      <c r="D80" s="3" t="s">
        <v>342</v>
      </c>
      <c r="E80" s="3">
        <v>11203</v>
      </c>
    </row>
    <row r="81" spans="1:5" ht="13.8" x14ac:dyDescent="0.3">
      <c r="A81" s="3">
        <v>11204</v>
      </c>
      <c r="B81" s="3" t="s">
        <v>343</v>
      </c>
      <c r="C81" s="3"/>
      <c r="D81" s="3" t="s">
        <v>343</v>
      </c>
      <c r="E81" s="3">
        <v>11204</v>
      </c>
    </row>
    <row r="82" spans="1:5" ht="13.8" x14ac:dyDescent="0.3">
      <c r="A82" s="3">
        <v>11205</v>
      </c>
      <c r="B82" s="3" t="s">
        <v>344</v>
      </c>
      <c r="C82" s="3"/>
      <c r="D82" s="3" t="s">
        <v>344</v>
      </c>
      <c r="E82" s="3">
        <v>11205</v>
      </c>
    </row>
    <row r="83" spans="1:5" ht="13.8" x14ac:dyDescent="0.3">
      <c r="A83" s="3">
        <v>11301</v>
      </c>
      <c r="B83" s="3" t="s">
        <v>823</v>
      </c>
      <c r="C83" s="3"/>
      <c r="D83" s="3" t="s">
        <v>823</v>
      </c>
      <c r="E83" s="3">
        <v>11301</v>
      </c>
    </row>
    <row r="84" spans="1:5" ht="13.8" x14ac:dyDescent="0.3">
      <c r="A84" s="3">
        <v>11302</v>
      </c>
      <c r="B84" s="3" t="s">
        <v>824</v>
      </c>
      <c r="C84" s="3"/>
      <c r="D84" s="3" t="s">
        <v>824</v>
      </c>
      <c r="E84" s="3">
        <v>11302</v>
      </c>
    </row>
    <row r="85" spans="1:5" ht="13.8" x14ac:dyDescent="0.3">
      <c r="A85" s="3">
        <v>11303</v>
      </c>
      <c r="B85" s="3" t="s">
        <v>345</v>
      </c>
      <c r="C85" s="3"/>
      <c r="D85" s="3" t="s">
        <v>345</v>
      </c>
      <c r="E85" s="3">
        <v>11303</v>
      </c>
    </row>
    <row r="86" spans="1:5" ht="13.8" x14ac:dyDescent="0.3">
      <c r="A86" s="3">
        <v>11304</v>
      </c>
      <c r="B86" s="3" t="s">
        <v>346</v>
      </c>
      <c r="C86" s="3"/>
      <c r="D86" s="3" t="s">
        <v>346</v>
      </c>
      <c r="E86" s="3">
        <v>11304</v>
      </c>
    </row>
    <row r="87" spans="1:5" ht="13.8" x14ac:dyDescent="0.3">
      <c r="A87" s="3">
        <v>11305</v>
      </c>
      <c r="B87" s="3" t="s">
        <v>347</v>
      </c>
      <c r="C87" s="3"/>
      <c r="D87" s="3" t="s">
        <v>347</v>
      </c>
      <c r="E87" s="3">
        <v>11305</v>
      </c>
    </row>
    <row r="88" spans="1:5" ht="13.8" x14ac:dyDescent="0.3">
      <c r="A88" s="3">
        <v>11401</v>
      </c>
      <c r="B88" s="3" t="s">
        <v>348</v>
      </c>
      <c r="C88" s="3"/>
      <c r="D88" s="3" t="s">
        <v>348</v>
      </c>
      <c r="E88" s="3">
        <v>11401</v>
      </c>
    </row>
    <row r="89" spans="1:5" ht="13.8" x14ac:dyDescent="0.3">
      <c r="A89" s="3">
        <v>11402</v>
      </c>
      <c r="B89" s="3" t="s">
        <v>349</v>
      </c>
      <c r="C89" s="3"/>
      <c r="D89" s="3" t="s">
        <v>349</v>
      </c>
      <c r="E89" s="3">
        <v>11402</v>
      </c>
    </row>
    <row r="90" spans="1:5" ht="13.8" x14ac:dyDescent="0.3">
      <c r="A90" s="3">
        <v>11403</v>
      </c>
      <c r="B90" s="3" t="s">
        <v>350</v>
      </c>
      <c r="C90" s="3"/>
      <c r="D90" s="3" t="s">
        <v>350</v>
      </c>
      <c r="E90" s="3">
        <v>11403</v>
      </c>
    </row>
    <row r="91" spans="1:5" ht="13.8" x14ac:dyDescent="0.3">
      <c r="A91" s="3">
        <v>11501</v>
      </c>
      <c r="B91" s="3" t="s">
        <v>351</v>
      </c>
      <c r="C91" s="3"/>
      <c r="D91" s="3" t="s">
        <v>351</v>
      </c>
      <c r="E91" s="3">
        <v>11501</v>
      </c>
    </row>
    <row r="92" spans="1:5" ht="13.8" x14ac:dyDescent="0.3">
      <c r="A92" s="3">
        <v>11502</v>
      </c>
      <c r="B92" s="3" t="s">
        <v>352</v>
      </c>
      <c r="C92" s="3"/>
      <c r="D92" s="3" t="s">
        <v>352</v>
      </c>
      <c r="E92" s="3">
        <v>11502</v>
      </c>
    </row>
    <row r="93" spans="1:5" ht="13.8" x14ac:dyDescent="0.3">
      <c r="A93" s="3">
        <v>11503</v>
      </c>
      <c r="B93" s="3" t="s">
        <v>353</v>
      </c>
      <c r="C93" s="3"/>
      <c r="D93" s="3" t="s">
        <v>353</v>
      </c>
      <c r="E93" s="3">
        <v>11503</v>
      </c>
    </row>
    <row r="94" spans="1:5" ht="13.8" x14ac:dyDescent="0.3">
      <c r="A94" s="3">
        <v>11504</v>
      </c>
      <c r="B94" s="3" t="s">
        <v>354</v>
      </c>
      <c r="C94" s="3"/>
      <c r="D94" s="3" t="s">
        <v>354</v>
      </c>
      <c r="E94" s="3">
        <v>11504</v>
      </c>
    </row>
    <row r="95" spans="1:5" ht="13.8" x14ac:dyDescent="0.3">
      <c r="A95" s="3">
        <v>11601</v>
      </c>
      <c r="B95" s="3" t="s">
        <v>355</v>
      </c>
      <c r="C95" s="3"/>
      <c r="D95" s="3" t="s">
        <v>355</v>
      </c>
      <c r="E95" s="3">
        <v>11601</v>
      </c>
    </row>
    <row r="96" spans="1:5" ht="13.8" x14ac:dyDescent="0.3">
      <c r="A96" s="3">
        <v>11602</v>
      </c>
      <c r="B96" s="3" t="s">
        <v>356</v>
      </c>
      <c r="C96" s="3"/>
      <c r="D96" s="3" t="s">
        <v>356</v>
      </c>
      <c r="E96" s="3">
        <v>11602</v>
      </c>
    </row>
    <row r="97" spans="1:5" ht="13.8" x14ac:dyDescent="0.3">
      <c r="A97" s="3">
        <v>11603</v>
      </c>
      <c r="B97" s="3" t="s">
        <v>357</v>
      </c>
      <c r="C97" s="3"/>
      <c r="D97" s="3" t="s">
        <v>357</v>
      </c>
      <c r="E97" s="3">
        <v>11603</v>
      </c>
    </row>
    <row r="98" spans="1:5" ht="13.8" x14ac:dyDescent="0.3">
      <c r="A98" s="3">
        <v>11604</v>
      </c>
      <c r="B98" s="3" t="s">
        <v>358</v>
      </c>
      <c r="C98" s="3"/>
      <c r="D98" s="3" t="s">
        <v>358</v>
      </c>
      <c r="E98" s="3">
        <v>11604</v>
      </c>
    </row>
    <row r="99" spans="1:5" ht="13.8" x14ac:dyDescent="0.3">
      <c r="A99" s="3">
        <v>11605</v>
      </c>
      <c r="B99" s="3" t="s">
        <v>359</v>
      </c>
      <c r="C99" s="3"/>
      <c r="D99" s="3" t="s">
        <v>359</v>
      </c>
      <c r="E99" s="3">
        <v>11605</v>
      </c>
    </row>
    <row r="100" spans="1:5" ht="13.8" x14ac:dyDescent="0.3">
      <c r="A100" s="3">
        <v>11701</v>
      </c>
      <c r="B100" s="3" t="s">
        <v>360</v>
      </c>
      <c r="C100" s="3"/>
      <c r="D100" s="3" t="s">
        <v>360</v>
      </c>
      <c r="E100" s="3">
        <v>11701</v>
      </c>
    </row>
    <row r="101" spans="1:5" ht="13.8" x14ac:dyDescent="0.3">
      <c r="A101" s="3">
        <v>11702</v>
      </c>
      <c r="B101" s="3" t="s">
        <v>361</v>
      </c>
      <c r="C101" s="3"/>
      <c r="D101" s="3" t="s">
        <v>361</v>
      </c>
      <c r="E101" s="3">
        <v>11702</v>
      </c>
    </row>
    <row r="102" spans="1:5" ht="13.8" x14ac:dyDescent="0.3">
      <c r="A102" s="3">
        <v>11703</v>
      </c>
      <c r="B102" s="3" t="s">
        <v>362</v>
      </c>
      <c r="C102" s="3"/>
      <c r="D102" s="3" t="s">
        <v>362</v>
      </c>
      <c r="E102" s="3">
        <v>11703</v>
      </c>
    </row>
    <row r="103" spans="1:5" ht="13.8" x14ac:dyDescent="0.3">
      <c r="A103" s="3">
        <v>11801</v>
      </c>
      <c r="B103" s="3" t="s">
        <v>363</v>
      </c>
      <c r="C103" s="3"/>
      <c r="D103" s="3" t="s">
        <v>363</v>
      </c>
      <c r="E103" s="3">
        <v>11801</v>
      </c>
    </row>
    <row r="104" spans="1:5" ht="13.8" x14ac:dyDescent="0.3">
      <c r="A104" s="3">
        <v>11802</v>
      </c>
      <c r="B104" s="3" t="s">
        <v>364</v>
      </c>
      <c r="C104" s="3"/>
      <c r="D104" s="3" t="s">
        <v>364</v>
      </c>
      <c r="E104" s="3">
        <v>11802</v>
      </c>
    </row>
    <row r="105" spans="1:5" ht="13.8" x14ac:dyDescent="0.3">
      <c r="A105" s="3">
        <v>11803</v>
      </c>
      <c r="B105" s="3" t="s">
        <v>365</v>
      </c>
      <c r="C105" s="3"/>
      <c r="D105" s="3" t="s">
        <v>365</v>
      </c>
      <c r="E105" s="3">
        <v>11803</v>
      </c>
    </row>
    <row r="106" spans="1:5" ht="13.8" x14ac:dyDescent="0.3">
      <c r="A106" s="3">
        <v>11804</v>
      </c>
      <c r="B106" s="3" t="s">
        <v>366</v>
      </c>
      <c r="C106" s="3"/>
      <c r="D106" s="3" t="s">
        <v>366</v>
      </c>
      <c r="E106" s="3">
        <v>11804</v>
      </c>
    </row>
    <row r="107" spans="1:5" ht="13.8" x14ac:dyDescent="0.3">
      <c r="A107" s="3">
        <v>11901</v>
      </c>
      <c r="B107" s="3" t="s">
        <v>825</v>
      </c>
      <c r="C107" s="3"/>
      <c r="D107" s="3" t="s">
        <v>825</v>
      </c>
      <c r="E107" s="3">
        <v>11901</v>
      </c>
    </row>
    <row r="108" spans="1:5" ht="13.8" x14ac:dyDescent="0.3">
      <c r="A108" s="3">
        <v>11902</v>
      </c>
      <c r="B108" s="3" t="s">
        <v>826</v>
      </c>
      <c r="C108" s="3"/>
      <c r="D108" s="3" t="s">
        <v>826</v>
      </c>
      <c r="E108" s="3">
        <v>11902</v>
      </c>
    </row>
    <row r="109" spans="1:5" ht="13.8" x14ac:dyDescent="0.3">
      <c r="A109" s="3">
        <v>11903</v>
      </c>
      <c r="B109" s="3" t="s">
        <v>367</v>
      </c>
      <c r="C109" s="3"/>
      <c r="D109" s="3" t="s">
        <v>367</v>
      </c>
      <c r="E109" s="3">
        <v>11903</v>
      </c>
    </row>
    <row r="110" spans="1:5" ht="13.8" x14ac:dyDescent="0.3">
      <c r="A110" s="3">
        <v>11904</v>
      </c>
      <c r="B110" s="3" t="s">
        <v>368</v>
      </c>
      <c r="C110" s="3"/>
      <c r="D110" s="3" t="s">
        <v>368</v>
      </c>
      <c r="E110" s="3">
        <v>11904</v>
      </c>
    </row>
    <row r="111" spans="1:5" ht="13.8" x14ac:dyDescent="0.3">
      <c r="A111" s="3">
        <v>11905</v>
      </c>
      <c r="B111" s="3" t="s">
        <v>369</v>
      </c>
      <c r="C111" s="3"/>
      <c r="D111" s="3" t="s">
        <v>369</v>
      </c>
      <c r="E111" s="3">
        <v>11905</v>
      </c>
    </row>
    <row r="112" spans="1:5" ht="13.8" x14ac:dyDescent="0.3">
      <c r="A112" s="3">
        <v>11906</v>
      </c>
      <c r="B112" s="3" t="s">
        <v>370</v>
      </c>
      <c r="C112" s="3"/>
      <c r="D112" s="3" t="s">
        <v>370</v>
      </c>
      <c r="E112" s="3">
        <v>11906</v>
      </c>
    </row>
    <row r="113" spans="1:5" ht="13.8" x14ac:dyDescent="0.3">
      <c r="A113" s="3">
        <v>11907</v>
      </c>
      <c r="B113" s="3" t="s">
        <v>371</v>
      </c>
      <c r="C113" s="3"/>
      <c r="D113" s="3" t="s">
        <v>371</v>
      </c>
      <c r="E113" s="3">
        <v>11907</v>
      </c>
    </row>
    <row r="114" spans="1:5" ht="13.8" x14ac:dyDescent="0.3">
      <c r="A114" s="3">
        <v>11908</v>
      </c>
      <c r="B114" s="3" t="s">
        <v>372</v>
      </c>
      <c r="C114" s="3"/>
      <c r="D114" s="3" t="s">
        <v>372</v>
      </c>
      <c r="E114" s="3">
        <v>11908</v>
      </c>
    </row>
    <row r="115" spans="1:5" ht="13.8" x14ac:dyDescent="0.3">
      <c r="A115" s="3">
        <v>11909</v>
      </c>
      <c r="B115" s="3" t="s">
        <v>373</v>
      </c>
      <c r="C115" s="3"/>
      <c r="D115" s="3" t="s">
        <v>373</v>
      </c>
      <c r="E115" s="3">
        <v>11909</v>
      </c>
    </row>
    <row r="116" spans="1:5" ht="13.8" x14ac:dyDescent="0.3">
      <c r="A116" s="3">
        <v>11910</v>
      </c>
      <c r="B116" s="3" t="s">
        <v>374</v>
      </c>
      <c r="C116" s="3"/>
      <c r="D116" s="3" t="s">
        <v>374</v>
      </c>
      <c r="E116" s="3">
        <v>11910</v>
      </c>
    </row>
    <row r="117" spans="1:5" ht="13.8" x14ac:dyDescent="0.3">
      <c r="A117" s="3">
        <v>11911</v>
      </c>
      <c r="B117" s="3" t="s">
        <v>375</v>
      </c>
      <c r="C117" s="3"/>
      <c r="D117" s="3" t="s">
        <v>375</v>
      </c>
      <c r="E117" s="3">
        <v>11911</v>
      </c>
    </row>
    <row r="118" spans="1:5" ht="13.8" x14ac:dyDescent="0.3">
      <c r="A118" s="3">
        <v>11912</v>
      </c>
      <c r="B118" s="3" t="s">
        <v>376</v>
      </c>
      <c r="C118" s="3"/>
      <c r="D118" s="3" t="s">
        <v>376</v>
      </c>
      <c r="E118" s="3">
        <v>11912</v>
      </c>
    </row>
    <row r="119" spans="1:5" ht="13.8" x14ac:dyDescent="0.3">
      <c r="A119" s="3">
        <v>12001</v>
      </c>
      <c r="B119" s="3" t="s">
        <v>827</v>
      </c>
      <c r="C119" s="3"/>
      <c r="D119" s="3" t="s">
        <v>827</v>
      </c>
      <c r="E119" s="3">
        <v>12001</v>
      </c>
    </row>
    <row r="120" spans="1:5" ht="13.8" x14ac:dyDescent="0.3">
      <c r="A120" s="3">
        <v>12002</v>
      </c>
      <c r="B120" s="3" t="s">
        <v>828</v>
      </c>
      <c r="C120" s="3"/>
      <c r="D120" s="3" t="s">
        <v>828</v>
      </c>
      <c r="E120" s="3">
        <v>12002</v>
      </c>
    </row>
    <row r="121" spans="1:5" ht="13.8" x14ac:dyDescent="0.3">
      <c r="A121" s="3">
        <v>12003</v>
      </c>
      <c r="B121" s="3" t="s">
        <v>829</v>
      </c>
      <c r="C121" s="3"/>
      <c r="D121" s="3" t="s">
        <v>829</v>
      </c>
      <c r="E121" s="3">
        <v>12003</v>
      </c>
    </row>
    <row r="122" spans="1:5" ht="13.8" x14ac:dyDescent="0.3">
      <c r="A122" s="3">
        <v>12004</v>
      </c>
      <c r="B122" s="3" t="s">
        <v>830</v>
      </c>
      <c r="C122" s="3"/>
      <c r="D122" s="3" t="s">
        <v>830</v>
      </c>
      <c r="E122" s="3">
        <v>12004</v>
      </c>
    </row>
    <row r="123" spans="1:5" ht="13.8" x14ac:dyDescent="0.3">
      <c r="A123" s="3">
        <v>12005</v>
      </c>
      <c r="B123" s="3" t="s">
        <v>831</v>
      </c>
      <c r="C123" s="3"/>
      <c r="D123" s="3" t="s">
        <v>831</v>
      </c>
      <c r="E123" s="3">
        <v>12005</v>
      </c>
    </row>
    <row r="124" spans="1:5" ht="13.8" x14ac:dyDescent="0.3">
      <c r="A124" s="3">
        <v>12006</v>
      </c>
      <c r="B124" s="3" t="s">
        <v>832</v>
      </c>
      <c r="C124" s="3"/>
      <c r="D124" s="3" t="s">
        <v>832</v>
      </c>
      <c r="E124" s="3">
        <v>12006</v>
      </c>
    </row>
    <row r="125" spans="1:5" ht="13.8" x14ac:dyDescent="0.3">
      <c r="A125" s="3">
        <v>20101</v>
      </c>
      <c r="B125" s="3" t="s">
        <v>377</v>
      </c>
      <c r="C125" s="3"/>
      <c r="D125" s="3" t="s">
        <v>377</v>
      </c>
      <c r="E125" s="3">
        <v>20101</v>
      </c>
    </row>
    <row r="126" spans="1:5" ht="13.8" x14ac:dyDescent="0.3">
      <c r="A126" s="3">
        <v>20102</v>
      </c>
      <c r="B126" s="3" t="s">
        <v>378</v>
      </c>
      <c r="C126" s="3"/>
      <c r="D126" s="3" t="s">
        <v>378</v>
      </c>
      <c r="E126" s="3">
        <v>20102</v>
      </c>
    </row>
    <row r="127" spans="1:5" ht="13.8" x14ac:dyDescent="0.3">
      <c r="A127" s="3">
        <v>20103</v>
      </c>
      <c r="B127" s="3" t="s">
        <v>379</v>
      </c>
      <c r="C127" s="3"/>
      <c r="D127" s="3" t="s">
        <v>379</v>
      </c>
      <c r="E127" s="3">
        <v>20103</v>
      </c>
    </row>
    <row r="128" spans="1:5" ht="13.8" x14ac:dyDescent="0.3">
      <c r="A128" s="3">
        <v>20104</v>
      </c>
      <c r="B128" s="3" t="s">
        <v>380</v>
      </c>
      <c r="C128" s="3"/>
      <c r="D128" s="3" t="s">
        <v>380</v>
      </c>
      <c r="E128" s="3">
        <v>20104</v>
      </c>
    </row>
    <row r="129" spans="1:5" ht="13.8" x14ac:dyDescent="0.3">
      <c r="A129" s="3">
        <v>20105</v>
      </c>
      <c r="B129" s="3" t="s">
        <v>381</v>
      </c>
      <c r="C129" s="3"/>
      <c r="D129" s="3" t="s">
        <v>381</v>
      </c>
      <c r="E129" s="3">
        <v>20105</v>
      </c>
    </row>
    <row r="130" spans="1:5" ht="13.8" x14ac:dyDescent="0.3">
      <c r="A130" s="3">
        <v>20106</v>
      </c>
      <c r="B130" s="3" t="s">
        <v>382</v>
      </c>
      <c r="C130" s="3"/>
      <c r="D130" s="3" t="s">
        <v>382</v>
      </c>
      <c r="E130" s="3">
        <v>20106</v>
      </c>
    </row>
    <row r="131" spans="1:5" ht="13.8" x14ac:dyDescent="0.3">
      <c r="A131" s="3">
        <v>20107</v>
      </c>
      <c r="B131" s="3" t="s">
        <v>383</v>
      </c>
      <c r="C131" s="3"/>
      <c r="D131" s="3" t="s">
        <v>383</v>
      </c>
      <c r="E131" s="3">
        <v>20107</v>
      </c>
    </row>
    <row r="132" spans="1:5" ht="13.8" x14ac:dyDescent="0.3">
      <c r="A132" s="3">
        <v>20108</v>
      </c>
      <c r="B132" s="3" t="s">
        <v>384</v>
      </c>
      <c r="C132" s="3"/>
      <c r="D132" s="3" t="s">
        <v>384</v>
      </c>
      <c r="E132" s="3">
        <v>20108</v>
      </c>
    </row>
    <row r="133" spans="1:5" ht="13.8" x14ac:dyDescent="0.3">
      <c r="A133" s="3">
        <v>20109</v>
      </c>
      <c r="B133" s="3" t="s">
        <v>385</v>
      </c>
      <c r="C133" s="3"/>
      <c r="D133" s="3" t="s">
        <v>385</v>
      </c>
      <c r="E133" s="3">
        <v>20109</v>
      </c>
    </row>
    <row r="134" spans="1:5" ht="13.8" x14ac:dyDescent="0.3">
      <c r="A134" s="3">
        <v>20110</v>
      </c>
      <c r="B134" s="3" t="s">
        <v>386</v>
      </c>
      <c r="C134" s="3"/>
      <c r="D134" s="3" t="s">
        <v>386</v>
      </c>
      <c r="E134" s="3">
        <v>20110</v>
      </c>
    </row>
    <row r="135" spans="1:5" ht="13.8" x14ac:dyDescent="0.3">
      <c r="A135" s="3">
        <v>20111</v>
      </c>
      <c r="B135" s="3" t="s">
        <v>387</v>
      </c>
      <c r="C135" s="3"/>
      <c r="D135" s="3" t="s">
        <v>387</v>
      </c>
      <c r="E135" s="3">
        <v>20111</v>
      </c>
    </row>
    <row r="136" spans="1:5" ht="13.8" x14ac:dyDescent="0.3">
      <c r="A136" s="3">
        <v>20112</v>
      </c>
      <c r="B136" s="3" t="s">
        <v>388</v>
      </c>
      <c r="C136" s="3"/>
      <c r="D136" s="3" t="s">
        <v>388</v>
      </c>
      <c r="E136" s="3">
        <v>20112</v>
      </c>
    </row>
    <row r="137" spans="1:5" ht="13.8" x14ac:dyDescent="0.3">
      <c r="A137" s="3">
        <v>20113</v>
      </c>
      <c r="B137" s="3" t="s">
        <v>389</v>
      </c>
      <c r="C137" s="3"/>
      <c r="D137" s="3" t="s">
        <v>389</v>
      </c>
      <c r="E137" s="3">
        <v>20113</v>
      </c>
    </row>
    <row r="138" spans="1:5" ht="13.8" x14ac:dyDescent="0.3">
      <c r="A138" s="3">
        <v>20114</v>
      </c>
      <c r="B138" s="3" t="s">
        <v>390</v>
      </c>
      <c r="C138" s="3"/>
      <c r="D138" s="3" t="s">
        <v>390</v>
      </c>
      <c r="E138" s="3">
        <v>20114</v>
      </c>
    </row>
    <row r="139" spans="1:5" ht="13.8" x14ac:dyDescent="0.3">
      <c r="A139" s="3">
        <v>20201</v>
      </c>
      <c r="B139" s="3" t="s">
        <v>391</v>
      </c>
      <c r="C139" s="3"/>
      <c r="D139" s="3" t="s">
        <v>391</v>
      </c>
      <c r="E139" s="3">
        <v>20201</v>
      </c>
    </row>
    <row r="140" spans="1:5" ht="13.8" x14ac:dyDescent="0.3">
      <c r="A140" s="3">
        <v>20202</v>
      </c>
      <c r="B140" s="3" t="s">
        <v>392</v>
      </c>
      <c r="C140" s="3"/>
      <c r="D140" s="3" t="s">
        <v>392</v>
      </c>
      <c r="E140" s="3">
        <v>20202</v>
      </c>
    </row>
    <row r="141" spans="1:5" ht="13.8" x14ac:dyDescent="0.3">
      <c r="A141" s="3">
        <v>20203</v>
      </c>
      <c r="B141" s="3" t="s">
        <v>393</v>
      </c>
      <c r="C141" s="3"/>
      <c r="D141" s="3" t="s">
        <v>393</v>
      </c>
      <c r="E141" s="3">
        <v>20203</v>
      </c>
    </row>
    <row r="142" spans="1:5" ht="13.8" x14ac:dyDescent="0.3">
      <c r="A142" s="3">
        <v>20204</v>
      </c>
      <c r="B142" s="3" t="s">
        <v>833</v>
      </c>
      <c r="C142" s="3"/>
      <c r="D142" s="3" t="s">
        <v>833</v>
      </c>
      <c r="E142" s="3">
        <v>20204</v>
      </c>
    </row>
    <row r="143" spans="1:5" ht="13.8" x14ac:dyDescent="0.3">
      <c r="A143" s="3">
        <v>20205</v>
      </c>
      <c r="B143" s="3" t="s">
        <v>394</v>
      </c>
      <c r="C143" s="3"/>
      <c r="D143" s="3" t="s">
        <v>394</v>
      </c>
      <c r="E143" s="3">
        <v>20205</v>
      </c>
    </row>
    <row r="144" spans="1:5" ht="13.8" x14ac:dyDescent="0.3">
      <c r="A144" s="3">
        <v>20206</v>
      </c>
      <c r="B144" s="3" t="s">
        <v>395</v>
      </c>
      <c r="C144" s="3"/>
      <c r="D144" s="3" t="s">
        <v>395</v>
      </c>
      <c r="E144" s="3">
        <v>20206</v>
      </c>
    </row>
    <row r="145" spans="1:5" ht="13.8" x14ac:dyDescent="0.3">
      <c r="A145" s="3">
        <v>20207</v>
      </c>
      <c r="B145" s="3" t="s">
        <v>396</v>
      </c>
      <c r="C145" s="3"/>
      <c r="D145" s="3" t="s">
        <v>396</v>
      </c>
      <c r="E145" s="3">
        <v>20207</v>
      </c>
    </row>
    <row r="146" spans="1:5" ht="13.8" x14ac:dyDescent="0.3">
      <c r="A146" s="3">
        <v>20208</v>
      </c>
      <c r="B146" s="3" t="s">
        <v>397</v>
      </c>
      <c r="C146" s="3"/>
      <c r="D146" s="3" t="s">
        <v>397</v>
      </c>
      <c r="E146" s="3">
        <v>20208</v>
      </c>
    </row>
    <row r="147" spans="1:5" ht="13.8" x14ac:dyDescent="0.3">
      <c r="A147" s="3">
        <v>20209</v>
      </c>
      <c r="B147" s="3" t="s">
        <v>398</v>
      </c>
      <c r="C147" s="3"/>
      <c r="D147" s="3" t="s">
        <v>398</v>
      </c>
      <c r="E147" s="3">
        <v>20209</v>
      </c>
    </row>
    <row r="148" spans="1:5" ht="13.8" x14ac:dyDescent="0.3">
      <c r="A148" s="3">
        <v>20210</v>
      </c>
      <c r="B148" s="3" t="s">
        <v>399</v>
      </c>
      <c r="C148" s="3"/>
      <c r="D148" s="3" t="s">
        <v>399</v>
      </c>
      <c r="E148" s="3">
        <v>20210</v>
      </c>
    </row>
    <row r="149" spans="1:5" ht="13.8" x14ac:dyDescent="0.3">
      <c r="A149" s="3">
        <v>20211</v>
      </c>
      <c r="B149" s="3" t="s">
        <v>400</v>
      </c>
      <c r="C149" s="3"/>
      <c r="D149" s="3" t="s">
        <v>400</v>
      </c>
      <c r="E149" s="3">
        <v>20211</v>
      </c>
    </row>
    <row r="150" spans="1:5" ht="13.8" x14ac:dyDescent="0.3">
      <c r="A150" s="3">
        <v>20212</v>
      </c>
      <c r="B150" s="3" t="s">
        <v>401</v>
      </c>
      <c r="C150" s="3"/>
      <c r="D150" s="3" t="s">
        <v>401</v>
      </c>
      <c r="E150" s="3">
        <v>20212</v>
      </c>
    </row>
    <row r="151" spans="1:5" ht="13.8" x14ac:dyDescent="0.3">
      <c r="A151" s="3">
        <v>20213</v>
      </c>
      <c r="B151" s="3" t="s">
        <v>834</v>
      </c>
      <c r="C151" s="3"/>
      <c r="D151" s="3" t="s">
        <v>834</v>
      </c>
      <c r="E151" s="3">
        <v>20213</v>
      </c>
    </row>
    <row r="152" spans="1:5" ht="13.8" x14ac:dyDescent="0.3">
      <c r="A152" s="3">
        <v>20214</v>
      </c>
      <c r="B152" s="3" t="s">
        <v>402</v>
      </c>
      <c r="C152" s="3"/>
      <c r="D152" s="3" t="s">
        <v>402</v>
      </c>
      <c r="E152" s="3">
        <v>20214</v>
      </c>
    </row>
    <row r="153" spans="1:5" ht="13.8" x14ac:dyDescent="0.3">
      <c r="A153" s="3">
        <v>20301</v>
      </c>
      <c r="B153" s="3" t="s">
        <v>403</v>
      </c>
      <c r="C153" s="3"/>
      <c r="D153" s="3" t="s">
        <v>403</v>
      </c>
      <c r="E153" s="3">
        <v>20301</v>
      </c>
    </row>
    <row r="154" spans="1:5" ht="13.8" x14ac:dyDescent="0.3">
      <c r="A154" s="3">
        <v>20302</v>
      </c>
      <c r="B154" s="3" t="s">
        <v>404</v>
      </c>
      <c r="C154" s="3"/>
      <c r="D154" s="3" t="s">
        <v>404</v>
      </c>
      <c r="E154" s="3">
        <v>20302</v>
      </c>
    </row>
    <row r="155" spans="1:5" ht="13.8" x14ac:dyDescent="0.3">
      <c r="A155" s="3">
        <v>20303</v>
      </c>
      <c r="B155" s="3" t="s">
        <v>405</v>
      </c>
      <c r="C155" s="3"/>
      <c r="D155" s="3" t="s">
        <v>405</v>
      </c>
      <c r="E155" s="3">
        <v>20303</v>
      </c>
    </row>
    <row r="156" spans="1:5" ht="13.8" x14ac:dyDescent="0.3">
      <c r="A156" s="3">
        <v>20304</v>
      </c>
      <c r="B156" s="3" t="s">
        <v>406</v>
      </c>
      <c r="C156" s="3"/>
      <c r="D156" s="3" t="s">
        <v>406</v>
      </c>
      <c r="E156" s="3">
        <v>20304</v>
      </c>
    </row>
    <row r="157" spans="1:5" ht="13.8" x14ac:dyDescent="0.3">
      <c r="A157" s="3">
        <v>20305</v>
      </c>
      <c r="B157" s="3" t="s">
        <v>407</v>
      </c>
      <c r="C157" s="3"/>
      <c r="D157" s="3" t="s">
        <v>407</v>
      </c>
      <c r="E157" s="3">
        <v>20305</v>
      </c>
    </row>
    <row r="158" spans="1:5" ht="13.8" x14ac:dyDescent="0.3">
      <c r="A158" s="3">
        <v>20307</v>
      </c>
      <c r="B158" s="3" t="s">
        <v>408</v>
      </c>
      <c r="C158" s="3"/>
      <c r="D158" s="3" t="s">
        <v>408</v>
      </c>
      <c r="E158" s="3">
        <v>20307</v>
      </c>
    </row>
    <row r="159" spans="1:5" ht="13.8" x14ac:dyDescent="0.3">
      <c r="A159" s="3">
        <v>20308</v>
      </c>
      <c r="B159" s="3" t="s">
        <v>409</v>
      </c>
      <c r="C159" s="3"/>
      <c r="D159" s="3" t="s">
        <v>409</v>
      </c>
      <c r="E159" s="3">
        <v>20308</v>
      </c>
    </row>
    <row r="160" spans="1:5" ht="13.8" x14ac:dyDescent="0.3">
      <c r="A160" s="3">
        <v>20401</v>
      </c>
      <c r="B160" s="3" t="s">
        <v>410</v>
      </c>
      <c r="C160" s="3"/>
      <c r="D160" s="3" t="s">
        <v>410</v>
      </c>
      <c r="E160" s="3">
        <v>20401</v>
      </c>
    </row>
    <row r="161" spans="1:5" ht="13.8" x14ac:dyDescent="0.3">
      <c r="A161" s="3">
        <v>20402</v>
      </c>
      <c r="B161" s="3" t="s">
        <v>411</v>
      </c>
      <c r="C161" s="3"/>
      <c r="D161" s="3" t="s">
        <v>411</v>
      </c>
      <c r="E161" s="3">
        <v>20402</v>
      </c>
    </row>
    <row r="162" spans="1:5" ht="13.8" x14ac:dyDescent="0.3">
      <c r="A162" s="3">
        <v>20403</v>
      </c>
      <c r="B162" s="3" t="s">
        <v>412</v>
      </c>
      <c r="C162" s="3"/>
      <c r="D162" s="3" t="s">
        <v>412</v>
      </c>
      <c r="E162" s="3">
        <v>20403</v>
      </c>
    </row>
    <row r="163" spans="1:5" ht="13.8" x14ac:dyDescent="0.3">
      <c r="A163" s="3">
        <v>20404</v>
      </c>
      <c r="B163" s="3" t="s">
        <v>413</v>
      </c>
      <c r="C163" s="3"/>
      <c r="D163" s="3" t="s">
        <v>413</v>
      </c>
      <c r="E163" s="3">
        <v>20404</v>
      </c>
    </row>
    <row r="164" spans="1:5" ht="13.8" x14ac:dyDescent="0.3">
      <c r="A164" s="3">
        <v>20501</v>
      </c>
      <c r="B164" s="3" t="s">
        <v>414</v>
      </c>
      <c r="C164" s="3"/>
      <c r="D164" s="3" t="s">
        <v>414</v>
      </c>
      <c r="E164" s="3">
        <v>20501</v>
      </c>
    </row>
    <row r="165" spans="1:5" ht="13.8" x14ac:dyDescent="0.3">
      <c r="A165" s="3">
        <v>20502</v>
      </c>
      <c r="B165" s="3" t="s">
        <v>415</v>
      </c>
      <c r="C165" s="3"/>
      <c r="D165" s="3" t="s">
        <v>415</v>
      </c>
      <c r="E165" s="3">
        <v>20502</v>
      </c>
    </row>
    <row r="166" spans="1:5" ht="13.8" x14ac:dyDescent="0.3">
      <c r="A166" s="3">
        <v>20503</v>
      </c>
      <c r="B166" s="3" t="s">
        <v>416</v>
      </c>
      <c r="C166" s="3"/>
      <c r="D166" s="3" t="s">
        <v>416</v>
      </c>
      <c r="E166" s="3">
        <v>20503</v>
      </c>
    </row>
    <row r="167" spans="1:5" ht="13.8" x14ac:dyDescent="0.3">
      <c r="A167" s="3">
        <v>20504</v>
      </c>
      <c r="B167" s="3" t="s">
        <v>417</v>
      </c>
      <c r="C167" s="3"/>
      <c r="D167" s="3" t="s">
        <v>417</v>
      </c>
      <c r="E167" s="3">
        <v>20504</v>
      </c>
    </row>
    <row r="168" spans="1:5" ht="13.8" x14ac:dyDescent="0.3">
      <c r="A168" s="3">
        <v>20505</v>
      </c>
      <c r="B168" s="3" t="s">
        <v>418</v>
      </c>
      <c r="C168" s="3"/>
      <c r="D168" s="3" t="s">
        <v>418</v>
      </c>
      <c r="E168" s="3">
        <v>20505</v>
      </c>
    </row>
    <row r="169" spans="1:5" ht="13.8" x14ac:dyDescent="0.3">
      <c r="A169" s="3">
        <v>20506</v>
      </c>
      <c r="B169" s="3" t="s">
        <v>419</v>
      </c>
      <c r="C169" s="3"/>
      <c r="D169" s="3" t="s">
        <v>419</v>
      </c>
      <c r="E169" s="3">
        <v>20506</v>
      </c>
    </row>
    <row r="170" spans="1:5" ht="13.8" x14ac:dyDescent="0.3">
      <c r="A170" s="3">
        <v>20507</v>
      </c>
      <c r="B170" s="3" t="s">
        <v>420</v>
      </c>
      <c r="C170" s="3"/>
      <c r="D170" s="3" t="s">
        <v>420</v>
      </c>
      <c r="E170" s="3">
        <v>20507</v>
      </c>
    </row>
    <row r="171" spans="1:5" ht="13.8" x14ac:dyDescent="0.3">
      <c r="A171" s="3">
        <v>20508</v>
      </c>
      <c r="B171" s="3" t="s">
        <v>421</v>
      </c>
      <c r="C171" s="3"/>
      <c r="D171" s="3" t="s">
        <v>421</v>
      </c>
      <c r="E171" s="3">
        <v>20508</v>
      </c>
    </row>
    <row r="172" spans="1:5" ht="13.8" x14ac:dyDescent="0.3">
      <c r="A172" s="3">
        <v>20601</v>
      </c>
      <c r="B172" s="3" t="s">
        <v>422</v>
      </c>
      <c r="C172" s="3"/>
      <c r="D172" s="3" t="s">
        <v>422</v>
      </c>
      <c r="E172" s="3">
        <v>20601</v>
      </c>
    </row>
    <row r="173" spans="1:5" ht="13.8" x14ac:dyDescent="0.3">
      <c r="A173" s="3">
        <v>20602</v>
      </c>
      <c r="B173" s="3" t="s">
        <v>423</v>
      </c>
      <c r="C173" s="3"/>
      <c r="D173" s="3" t="s">
        <v>423</v>
      </c>
      <c r="E173" s="3">
        <v>20602</v>
      </c>
    </row>
    <row r="174" spans="1:5" ht="13.8" x14ac:dyDescent="0.3">
      <c r="A174" s="3">
        <v>20603</v>
      </c>
      <c r="B174" s="3" t="s">
        <v>424</v>
      </c>
      <c r="C174" s="3"/>
      <c r="D174" s="3" t="s">
        <v>424</v>
      </c>
      <c r="E174" s="3">
        <v>20603</v>
      </c>
    </row>
    <row r="175" spans="1:5" ht="13.8" x14ac:dyDescent="0.3">
      <c r="A175" s="3">
        <v>20604</v>
      </c>
      <c r="B175" s="3" t="s">
        <v>425</v>
      </c>
      <c r="C175" s="3"/>
      <c r="D175" s="3" t="s">
        <v>425</v>
      </c>
      <c r="E175" s="3">
        <v>20604</v>
      </c>
    </row>
    <row r="176" spans="1:5" ht="13.8" x14ac:dyDescent="0.3">
      <c r="A176" s="3">
        <v>20605</v>
      </c>
      <c r="B176" s="3" t="s">
        <v>426</v>
      </c>
      <c r="C176" s="3"/>
      <c r="D176" s="3" t="s">
        <v>426</v>
      </c>
      <c r="E176" s="3">
        <v>20605</v>
      </c>
    </row>
    <row r="177" spans="1:5" ht="13.8" x14ac:dyDescent="0.3">
      <c r="A177" s="3">
        <v>20606</v>
      </c>
      <c r="B177" s="3" t="s">
        <v>427</v>
      </c>
      <c r="C177" s="3"/>
      <c r="D177" s="3" t="s">
        <v>427</v>
      </c>
      <c r="E177" s="3">
        <v>20606</v>
      </c>
    </row>
    <row r="178" spans="1:5" ht="13.8" x14ac:dyDescent="0.3">
      <c r="A178" s="3">
        <v>20607</v>
      </c>
      <c r="B178" s="3" t="s">
        <v>835</v>
      </c>
      <c r="C178" s="3"/>
      <c r="D178" s="3" t="s">
        <v>835</v>
      </c>
      <c r="E178" s="3">
        <v>20607</v>
      </c>
    </row>
    <row r="179" spans="1:5" ht="13.8" x14ac:dyDescent="0.3">
      <c r="A179" s="3">
        <v>20608</v>
      </c>
      <c r="B179" s="3" t="s">
        <v>428</v>
      </c>
      <c r="C179" s="3"/>
      <c r="D179" s="3" t="s">
        <v>428</v>
      </c>
      <c r="E179" s="3">
        <v>20608</v>
      </c>
    </row>
    <row r="180" spans="1:5" ht="13.8" x14ac:dyDescent="0.3">
      <c r="A180" s="3">
        <v>20701</v>
      </c>
      <c r="B180" s="3" t="s">
        <v>429</v>
      </c>
      <c r="C180" s="3"/>
      <c r="D180" s="3" t="s">
        <v>429</v>
      </c>
      <c r="E180" s="3">
        <v>20701</v>
      </c>
    </row>
    <row r="181" spans="1:5" ht="13.8" x14ac:dyDescent="0.3">
      <c r="A181" s="3">
        <v>20702</v>
      </c>
      <c r="B181" s="3" t="s">
        <v>430</v>
      </c>
      <c r="C181" s="3"/>
      <c r="D181" s="3" t="s">
        <v>430</v>
      </c>
      <c r="E181" s="3">
        <v>20702</v>
      </c>
    </row>
    <row r="182" spans="1:5" ht="13.8" x14ac:dyDescent="0.3">
      <c r="A182" s="3">
        <v>20703</v>
      </c>
      <c r="B182" s="3" t="s">
        <v>431</v>
      </c>
      <c r="C182" s="3"/>
      <c r="D182" s="3" t="s">
        <v>431</v>
      </c>
      <c r="E182" s="3">
        <v>20703</v>
      </c>
    </row>
    <row r="183" spans="1:5" ht="13.8" x14ac:dyDescent="0.3">
      <c r="A183" s="3">
        <v>20704</v>
      </c>
      <c r="B183" s="3" t="s">
        <v>432</v>
      </c>
      <c r="C183" s="3"/>
      <c r="D183" s="3" t="s">
        <v>432</v>
      </c>
      <c r="E183" s="3">
        <v>20704</v>
      </c>
    </row>
    <row r="184" spans="1:5" ht="13.8" x14ac:dyDescent="0.3">
      <c r="A184" s="3">
        <v>20705</v>
      </c>
      <c r="B184" s="3" t="s">
        <v>433</v>
      </c>
      <c r="C184" s="3"/>
      <c r="D184" s="3" t="s">
        <v>433</v>
      </c>
      <c r="E184" s="3">
        <v>20705</v>
      </c>
    </row>
    <row r="185" spans="1:5" ht="13.8" x14ac:dyDescent="0.3">
      <c r="A185" s="3">
        <v>20706</v>
      </c>
      <c r="B185" s="3" t="s">
        <v>434</v>
      </c>
      <c r="C185" s="3"/>
      <c r="D185" s="3" t="s">
        <v>434</v>
      </c>
      <c r="E185" s="3">
        <v>20706</v>
      </c>
    </row>
    <row r="186" spans="1:5" ht="13.8" x14ac:dyDescent="0.3">
      <c r="A186" s="3">
        <v>20707</v>
      </c>
      <c r="B186" s="3" t="s">
        <v>979</v>
      </c>
      <c r="C186" s="3"/>
      <c r="D186" s="3" t="s">
        <v>979</v>
      </c>
      <c r="E186" s="3">
        <v>20707</v>
      </c>
    </row>
    <row r="187" spans="1:5" ht="13.8" x14ac:dyDescent="0.3">
      <c r="A187" s="3">
        <v>20801</v>
      </c>
      <c r="B187" s="3" t="s">
        <v>435</v>
      </c>
      <c r="C187" s="3"/>
      <c r="D187" s="3" t="s">
        <v>435</v>
      </c>
      <c r="E187" s="3">
        <v>20801</v>
      </c>
    </row>
    <row r="188" spans="1:5" ht="13.8" x14ac:dyDescent="0.3">
      <c r="A188" s="3">
        <v>20802</v>
      </c>
      <c r="B188" s="3" t="s">
        <v>436</v>
      </c>
      <c r="C188" s="3"/>
      <c r="D188" s="3" t="s">
        <v>436</v>
      </c>
      <c r="E188" s="3">
        <v>20802</v>
      </c>
    </row>
    <row r="189" spans="1:5" ht="13.8" x14ac:dyDescent="0.3">
      <c r="A189" s="3">
        <v>20803</v>
      </c>
      <c r="B189" s="3" t="s">
        <v>437</v>
      </c>
      <c r="C189" s="3"/>
      <c r="D189" s="3" t="s">
        <v>437</v>
      </c>
      <c r="E189" s="3">
        <v>20803</v>
      </c>
    </row>
    <row r="190" spans="1:5" ht="13.8" x14ac:dyDescent="0.3">
      <c r="A190" s="3">
        <v>20804</v>
      </c>
      <c r="B190" s="3" t="s">
        <v>438</v>
      </c>
      <c r="C190" s="3"/>
      <c r="D190" s="3" t="s">
        <v>438</v>
      </c>
      <c r="E190" s="3">
        <v>20804</v>
      </c>
    </row>
    <row r="191" spans="1:5" ht="13.8" x14ac:dyDescent="0.3">
      <c r="A191" s="3">
        <v>20805</v>
      </c>
      <c r="B191" s="3" t="s">
        <v>836</v>
      </c>
      <c r="C191" s="3"/>
      <c r="D191" s="3" t="s">
        <v>836</v>
      </c>
      <c r="E191" s="3">
        <v>20805</v>
      </c>
    </row>
    <row r="192" spans="1:5" ht="13.8" x14ac:dyDescent="0.3">
      <c r="A192" s="3">
        <v>20901</v>
      </c>
      <c r="B192" s="3" t="s">
        <v>439</v>
      </c>
      <c r="C192" s="3"/>
      <c r="D192" s="3" t="s">
        <v>439</v>
      </c>
      <c r="E192" s="3">
        <v>20901</v>
      </c>
    </row>
    <row r="193" spans="1:5" ht="13.8" x14ac:dyDescent="0.3">
      <c r="A193" s="3">
        <v>20902</v>
      </c>
      <c r="B193" s="3" t="s">
        <v>980</v>
      </c>
      <c r="C193" s="3"/>
      <c r="D193" s="3" t="s">
        <v>980</v>
      </c>
      <c r="E193" s="3">
        <v>20902</v>
      </c>
    </row>
    <row r="194" spans="1:5" ht="13.8" x14ac:dyDescent="0.3">
      <c r="A194" s="3">
        <v>20903</v>
      </c>
      <c r="B194" s="3" t="s">
        <v>837</v>
      </c>
      <c r="C194" s="3"/>
      <c r="D194" s="3" t="s">
        <v>837</v>
      </c>
      <c r="E194" s="3">
        <v>20903</v>
      </c>
    </row>
    <row r="195" spans="1:5" ht="13.8" x14ac:dyDescent="0.3">
      <c r="A195" s="3">
        <v>20904</v>
      </c>
      <c r="B195" s="3" t="s">
        <v>440</v>
      </c>
      <c r="C195" s="3"/>
      <c r="D195" s="3" t="s">
        <v>440</v>
      </c>
      <c r="E195" s="3">
        <v>20904</v>
      </c>
    </row>
    <row r="196" spans="1:5" ht="13.8" x14ac:dyDescent="0.3">
      <c r="A196" s="3">
        <v>20905</v>
      </c>
      <c r="B196" s="3" t="s">
        <v>948</v>
      </c>
      <c r="C196" s="3"/>
      <c r="D196" s="3" t="s">
        <v>948</v>
      </c>
      <c r="E196" s="3">
        <v>20905</v>
      </c>
    </row>
    <row r="197" spans="1:5" ht="13.8" x14ac:dyDescent="0.3">
      <c r="A197" s="3">
        <v>21001</v>
      </c>
      <c r="B197" s="3" t="s">
        <v>441</v>
      </c>
      <c r="C197" s="3"/>
      <c r="D197" s="3" t="s">
        <v>441</v>
      </c>
      <c r="E197" s="3">
        <v>21001</v>
      </c>
    </row>
    <row r="198" spans="1:5" ht="13.8" x14ac:dyDescent="0.3">
      <c r="A198" s="3">
        <v>21002</v>
      </c>
      <c r="B198" s="3" t="s">
        <v>442</v>
      </c>
      <c r="C198" s="3"/>
      <c r="D198" s="3" t="s">
        <v>442</v>
      </c>
      <c r="E198" s="3">
        <v>21002</v>
      </c>
    </row>
    <row r="199" spans="1:5" ht="13.8" x14ac:dyDescent="0.3">
      <c r="A199" s="3">
        <v>21003</v>
      </c>
      <c r="B199" s="3" t="s">
        <v>443</v>
      </c>
      <c r="C199" s="3"/>
      <c r="D199" s="3" t="s">
        <v>443</v>
      </c>
      <c r="E199" s="3">
        <v>21003</v>
      </c>
    </row>
    <row r="200" spans="1:5" ht="13.8" x14ac:dyDescent="0.3">
      <c r="A200" s="3">
        <v>21004</v>
      </c>
      <c r="B200" s="3" t="s">
        <v>838</v>
      </c>
      <c r="C200" s="3"/>
      <c r="D200" s="3" t="s">
        <v>838</v>
      </c>
      <c r="E200" s="3">
        <v>21004</v>
      </c>
    </row>
    <row r="201" spans="1:5" ht="13.8" x14ac:dyDescent="0.3">
      <c r="A201" s="3">
        <v>21005</v>
      </c>
      <c r="B201" s="3" t="s">
        <v>444</v>
      </c>
      <c r="C201" s="3"/>
      <c r="D201" s="3" t="s">
        <v>444</v>
      </c>
      <c r="E201" s="3">
        <v>21005</v>
      </c>
    </row>
    <row r="202" spans="1:5" ht="13.8" x14ac:dyDescent="0.3">
      <c r="A202" s="3">
        <v>21006</v>
      </c>
      <c r="B202" s="3" t="s">
        <v>445</v>
      </c>
      <c r="C202" s="3"/>
      <c r="D202" s="3" t="s">
        <v>445</v>
      </c>
      <c r="E202" s="3">
        <v>21006</v>
      </c>
    </row>
    <row r="203" spans="1:5" ht="13.8" x14ac:dyDescent="0.3">
      <c r="A203" s="3">
        <v>21007</v>
      </c>
      <c r="B203" s="3" t="s">
        <v>839</v>
      </c>
      <c r="C203" s="3"/>
      <c r="D203" s="3" t="s">
        <v>839</v>
      </c>
      <c r="E203" s="3">
        <v>21007</v>
      </c>
    </row>
    <row r="204" spans="1:5" ht="13.8" x14ac:dyDescent="0.3">
      <c r="A204" s="3">
        <v>21008</v>
      </c>
      <c r="B204" s="3" t="s">
        <v>949</v>
      </c>
      <c r="C204" s="3"/>
      <c r="D204" s="3" t="s">
        <v>949</v>
      </c>
      <c r="E204" s="3">
        <v>21008</v>
      </c>
    </row>
    <row r="205" spans="1:5" ht="13.8" x14ac:dyDescent="0.3">
      <c r="A205" s="3">
        <v>21009</v>
      </c>
      <c r="B205" s="3" t="s">
        <v>950</v>
      </c>
      <c r="C205" s="3"/>
      <c r="D205" s="3" t="s">
        <v>950</v>
      </c>
      <c r="E205" s="3">
        <v>21009</v>
      </c>
    </row>
    <row r="206" spans="1:5" ht="13.8" x14ac:dyDescent="0.3">
      <c r="A206" s="3">
        <v>21010</v>
      </c>
      <c r="B206" s="3" t="s">
        <v>446</v>
      </c>
      <c r="C206" s="3"/>
      <c r="D206" s="3" t="s">
        <v>446</v>
      </c>
      <c r="E206" s="3">
        <v>21010</v>
      </c>
    </row>
    <row r="207" spans="1:5" ht="13.8" x14ac:dyDescent="0.3">
      <c r="A207" s="3">
        <v>21011</v>
      </c>
      <c r="B207" s="3" t="s">
        <v>447</v>
      </c>
      <c r="C207" s="3"/>
      <c r="D207" s="3" t="s">
        <v>447</v>
      </c>
      <c r="E207" s="3">
        <v>21011</v>
      </c>
    </row>
    <row r="208" spans="1:5" ht="13.8" x14ac:dyDescent="0.3">
      <c r="A208" s="3">
        <v>21012</v>
      </c>
      <c r="B208" s="3" t="s">
        <v>448</v>
      </c>
      <c r="C208" s="3"/>
      <c r="D208" s="3" t="s">
        <v>448</v>
      </c>
      <c r="E208" s="3">
        <v>21012</v>
      </c>
    </row>
    <row r="209" spans="1:5" ht="13.8" x14ac:dyDescent="0.3">
      <c r="A209" s="3">
        <v>21013</v>
      </c>
      <c r="B209" s="3" t="s">
        <v>449</v>
      </c>
      <c r="C209" s="3"/>
      <c r="D209" s="3" t="s">
        <v>449</v>
      </c>
      <c r="E209" s="3">
        <v>21013</v>
      </c>
    </row>
    <row r="210" spans="1:5" ht="13.8" x14ac:dyDescent="0.3">
      <c r="A210" s="3">
        <v>21101</v>
      </c>
      <c r="B210" s="3" t="s">
        <v>450</v>
      </c>
      <c r="C210" s="3"/>
      <c r="D210" s="3" t="s">
        <v>450</v>
      </c>
      <c r="E210" s="3">
        <v>21101</v>
      </c>
    </row>
    <row r="211" spans="1:5" ht="13.8" x14ac:dyDescent="0.3">
      <c r="A211" s="3">
        <v>21102</v>
      </c>
      <c r="B211" s="3" t="s">
        <v>451</v>
      </c>
      <c r="C211" s="3"/>
      <c r="D211" s="3" t="s">
        <v>451</v>
      </c>
      <c r="E211" s="3">
        <v>21102</v>
      </c>
    </row>
    <row r="212" spans="1:5" ht="13.8" x14ac:dyDescent="0.3">
      <c r="A212" s="3">
        <v>21103</v>
      </c>
      <c r="B212" s="3" t="s">
        <v>840</v>
      </c>
      <c r="C212" s="3"/>
      <c r="D212" s="3" t="s">
        <v>840</v>
      </c>
      <c r="E212" s="3">
        <v>21103</v>
      </c>
    </row>
    <row r="213" spans="1:5" ht="13.8" x14ac:dyDescent="0.3">
      <c r="A213" s="3">
        <v>21104</v>
      </c>
      <c r="B213" s="3" t="s">
        <v>452</v>
      </c>
      <c r="C213" s="3"/>
      <c r="D213" s="3" t="s">
        <v>452</v>
      </c>
      <c r="E213" s="3">
        <v>21104</v>
      </c>
    </row>
    <row r="214" spans="1:5" ht="13.8" x14ac:dyDescent="0.3">
      <c r="A214" s="3">
        <v>21105</v>
      </c>
      <c r="B214" s="3" t="s">
        <v>453</v>
      </c>
      <c r="C214" s="3"/>
      <c r="D214" s="3" t="s">
        <v>453</v>
      </c>
      <c r="E214" s="3">
        <v>21105</v>
      </c>
    </row>
    <row r="215" spans="1:5" ht="13.8" x14ac:dyDescent="0.3">
      <c r="A215" s="3">
        <v>21106</v>
      </c>
      <c r="B215" s="3" t="s">
        <v>454</v>
      </c>
      <c r="C215" s="3"/>
      <c r="D215" s="3" t="s">
        <v>454</v>
      </c>
      <c r="E215" s="3">
        <v>21106</v>
      </c>
    </row>
    <row r="216" spans="1:5" ht="13.8" x14ac:dyDescent="0.3">
      <c r="A216" s="3">
        <v>21107</v>
      </c>
      <c r="B216" s="3" t="s">
        <v>455</v>
      </c>
      <c r="C216" s="3"/>
      <c r="D216" s="3" t="s">
        <v>455</v>
      </c>
      <c r="E216" s="3">
        <v>21107</v>
      </c>
    </row>
    <row r="217" spans="1:5" ht="13.8" x14ac:dyDescent="0.3">
      <c r="A217" s="3">
        <v>21201</v>
      </c>
      <c r="B217" s="3" t="s">
        <v>456</v>
      </c>
      <c r="C217" s="3"/>
      <c r="D217" s="3" t="s">
        <v>456</v>
      </c>
      <c r="E217" s="3">
        <v>21201</v>
      </c>
    </row>
    <row r="218" spans="1:5" ht="13.8" x14ac:dyDescent="0.3">
      <c r="A218" s="3">
        <v>21202</v>
      </c>
      <c r="B218" s="3" t="s">
        <v>457</v>
      </c>
      <c r="C218" s="3"/>
      <c r="D218" s="3" t="s">
        <v>457</v>
      </c>
      <c r="E218" s="3">
        <v>21202</v>
      </c>
    </row>
    <row r="219" spans="1:5" ht="13.8" x14ac:dyDescent="0.3">
      <c r="A219" s="3">
        <v>21203</v>
      </c>
      <c r="B219" s="3" t="s">
        <v>458</v>
      </c>
      <c r="C219" s="3"/>
      <c r="D219" s="3" t="s">
        <v>458</v>
      </c>
      <c r="E219" s="3">
        <v>21203</v>
      </c>
    </row>
    <row r="220" spans="1:5" ht="13.8" x14ac:dyDescent="0.3">
      <c r="A220" s="3">
        <v>21204</v>
      </c>
      <c r="B220" s="3" t="s">
        <v>459</v>
      </c>
      <c r="C220" s="3"/>
      <c r="D220" s="3" t="s">
        <v>459</v>
      </c>
      <c r="E220" s="3">
        <v>21204</v>
      </c>
    </row>
    <row r="221" spans="1:5" ht="13.8" x14ac:dyDescent="0.3">
      <c r="A221" s="3">
        <v>21205</v>
      </c>
      <c r="B221" s="3" t="s">
        <v>460</v>
      </c>
      <c r="C221" s="3"/>
      <c r="D221" s="3" t="s">
        <v>460</v>
      </c>
      <c r="E221" s="3">
        <v>21205</v>
      </c>
    </row>
    <row r="222" spans="1:5" ht="13.8" x14ac:dyDescent="0.3">
      <c r="A222" s="3">
        <v>21301</v>
      </c>
      <c r="B222" s="3" t="s">
        <v>461</v>
      </c>
      <c r="C222" s="3"/>
      <c r="D222" s="3" t="s">
        <v>461</v>
      </c>
      <c r="E222" s="3">
        <v>21301</v>
      </c>
    </row>
    <row r="223" spans="1:5" ht="13.8" x14ac:dyDescent="0.3">
      <c r="A223" s="3">
        <v>21302</v>
      </c>
      <c r="B223" s="3" t="s">
        <v>462</v>
      </c>
      <c r="C223" s="3"/>
      <c r="D223" s="3" t="s">
        <v>462</v>
      </c>
      <c r="E223" s="3">
        <v>21302</v>
      </c>
    </row>
    <row r="224" spans="1:5" ht="13.8" x14ac:dyDescent="0.3">
      <c r="A224" s="3">
        <v>21303</v>
      </c>
      <c r="B224" s="3" t="s">
        <v>841</v>
      </c>
      <c r="C224" s="3"/>
      <c r="D224" s="3" t="s">
        <v>841</v>
      </c>
      <c r="E224" s="3">
        <v>21303</v>
      </c>
    </row>
    <row r="225" spans="1:5" ht="13.8" x14ac:dyDescent="0.3">
      <c r="A225" s="3">
        <v>21304</v>
      </c>
      <c r="B225" s="3" t="s">
        <v>463</v>
      </c>
      <c r="C225" s="3"/>
      <c r="D225" s="3" t="s">
        <v>463</v>
      </c>
      <c r="E225" s="3">
        <v>21304</v>
      </c>
    </row>
    <row r="226" spans="1:5" ht="13.8" x14ac:dyDescent="0.3">
      <c r="A226" s="3">
        <v>21305</v>
      </c>
      <c r="B226" s="3" t="s">
        <v>464</v>
      </c>
      <c r="C226" s="3"/>
      <c r="D226" s="3" t="s">
        <v>464</v>
      </c>
      <c r="E226" s="3">
        <v>21305</v>
      </c>
    </row>
    <row r="227" spans="1:5" ht="13.8" x14ac:dyDescent="0.3">
      <c r="A227" s="3">
        <v>21306</v>
      </c>
      <c r="B227" s="3" t="s">
        <v>465</v>
      </c>
      <c r="C227" s="3"/>
      <c r="D227" s="3" t="s">
        <v>465</v>
      </c>
      <c r="E227" s="3">
        <v>21306</v>
      </c>
    </row>
    <row r="228" spans="1:5" ht="13.8" x14ac:dyDescent="0.3">
      <c r="A228" s="3">
        <v>21307</v>
      </c>
      <c r="B228" s="3" t="s">
        <v>466</v>
      </c>
      <c r="C228" s="3"/>
      <c r="D228" s="3" t="s">
        <v>466</v>
      </c>
      <c r="E228" s="3">
        <v>21307</v>
      </c>
    </row>
    <row r="229" spans="1:5" ht="13.8" x14ac:dyDescent="0.3">
      <c r="A229" s="3">
        <v>21308</v>
      </c>
      <c r="B229" s="3" t="s">
        <v>467</v>
      </c>
      <c r="C229" s="3"/>
      <c r="D229" s="3" t="s">
        <v>467</v>
      </c>
      <c r="E229" s="3">
        <v>21308</v>
      </c>
    </row>
    <row r="230" spans="1:5" ht="13.8" x14ac:dyDescent="0.3">
      <c r="A230" s="3">
        <v>21401</v>
      </c>
      <c r="B230" s="3" t="s">
        <v>468</v>
      </c>
      <c r="C230" s="3"/>
      <c r="D230" s="3" t="s">
        <v>468</v>
      </c>
      <c r="E230" s="3">
        <v>21401</v>
      </c>
    </row>
    <row r="231" spans="1:5" ht="13.8" x14ac:dyDescent="0.3">
      <c r="A231" s="4">
        <v>21402</v>
      </c>
      <c r="B231" s="3" t="s">
        <v>469</v>
      </c>
      <c r="C231" s="3"/>
      <c r="D231" s="3" t="s">
        <v>469</v>
      </c>
      <c r="E231" s="4">
        <v>21402</v>
      </c>
    </row>
    <row r="232" spans="1:5" ht="13.8" x14ac:dyDescent="0.3">
      <c r="A232" s="3">
        <v>21403</v>
      </c>
      <c r="B232" s="3" t="s">
        <v>470</v>
      </c>
      <c r="C232" s="3"/>
      <c r="D232" s="3" t="s">
        <v>470</v>
      </c>
      <c r="E232" s="3">
        <v>21403</v>
      </c>
    </row>
    <row r="233" spans="1:5" ht="13.8" x14ac:dyDescent="0.3">
      <c r="A233" s="3">
        <v>21404</v>
      </c>
      <c r="B233" s="3" t="s">
        <v>471</v>
      </c>
      <c r="C233" s="3"/>
      <c r="D233" s="3" t="s">
        <v>471</v>
      </c>
      <c r="E233" s="3">
        <v>21404</v>
      </c>
    </row>
    <row r="234" spans="1:5" ht="13.8" x14ac:dyDescent="0.3">
      <c r="A234" s="3">
        <v>21501</v>
      </c>
      <c r="B234" s="3" t="s">
        <v>472</v>
      </c>
      <c r="C234" s="3"/>
      <c r="D234" s="3" t="s">
        <v>472</v>
      </c>
      <c r="E234" s="3">
        <v>21501</v>
      </c>
    </row>
    <row r="235" spans="1:5" ht="13.8" x14ac:dyDescent="0.3">
      <c r="A235" s="3">
        <v>21502</v>
      </c>
      <c r="B235" s="3" t="s">
        <v>473</v>
      </c>
      <c r="C235" s="3"/>
      <c r="D235" s="3" t="s">
        <v>473</v>
      </c>
      <c r="E235" s="3">
        <v>21502</v>
      </c>
    </row>
    <row r="236" spans="1:5" ht="13.8" x14ac:dyDescent="0.3">
      <c r="A236" s="3">
        <v>21503</v>
      </c>
      <c r="B236" s="3" t="s">
        <v>474</v>
      </c>
      <c r="C236" s="3"/>
      <c r="D236" s="3" t="s">
        <v>474</v>
      </c>
      <c r="E236" s="3">
        <v>21503</v>
      </c>
    </row>
    <row r="237" spans="1:5" ht="13.8" x14ac:dyDescent="0.3">
      <c r="A237" s="3">
        <v>21504</v>
      </c>
      <c r="B237" s="3" t="s">
        <v>475</v>
      </c>
      <c r="C237" s="3"/>
      <c r="D237" s="3" t="s">
        <v>475</v>
      </c>
      <c r="E237" s="3">
        <v>21504</v>
      </c>
    </row>
    <row r="238" spans="1:5" ht="13.8" x14ac:dyDescent="0.3">
      <c r="A238" s="3">
        <v>21601</v>
      </c>
      <c r="B238" s="3" t="s">
        <v>476</v>
      </c>
      <c r="C238" s="3"/>
      <c r="D238" s="3" t="s">
        <v>476</v>
      </c>
      <c r="E238" s="3">
        <v>21601</v>
      </c>
    </row>
    <row r="239" spans="1:5" ht="13.8" x14ac:dyDescent="0.3">
      <c r="A239" s="3">
        <v>21602</v>
      </c>
      <c r="B239" s="3" t="s">
        <v>477</v>
      </c>
      <c r="C239" s="3"/>
      <c r="D239" s="3" t="s">
        <v>477</v>
      </c>
      <c r="E239" s="3">
        <v>21602</v>
      </c>
    </row>
    <row r="240" spans="1:5" ht="13.8" x14ac:dyDescent="0.3">
      <c r="A240" s="3">
        <v>21603</v>
      </c>
      <c r="B240" s="3" t="s">
        <v>478</v>
      </c>
      <c r="C240" s="3"/>
      <c r="D240" s="3" t="s">
        <v>478</v>
      </c>
      <c r="E240" s="3">
        <v>21603</v>
      </c>
    </row>
    <row r="241" spans="1:5" ht="13.8" x14ac:dyDescent="0.3">
      <c r="A241" s="3">
        <v>30101</v>
      </c>
      <c r="B241" s="3" t="s">
        <v>479</v>
      </c>
      <c r="C241" s="3"/>
      <c r="D241" s="3" t="s">
        <v>479</v>
      </c>
      <c r="E241" s="3">
        <v>30101</v>
      </c>
    </row>
    <row r="242" spans="1:5" ht="13.8" x14ac:dyDescent="0.3">
      <c r="A242" s="3">
        <v>30102</v>
      </c>
      <c r="B242" s="3" t="s">
        <v>480</v>
      </c>
      <c r="C242" s="3"/>
      <c r="D242" s="3" t="s">
        <v>480</v>
      </c>
      <c r="E242" s="3">
        <v>30102</v>
      </c>
    </row>
    <row r="243" spans="1:5" ht="13.8" x14ac:dyDescent="0.3">
      <c r="A243" s="3">
        <v>30103</v>
      </c>
      <c r="B243" s="3" t="s">
        <v>481</v>
      </c>
      <c r="C243" s="3"/>
      <c r="D243" s="3" t="s">
        <v>481</v>
      </c>
      <c r="E243" s="3">
        <v>30103</v>
      </c>
    </row>
    <row r="244" spans="1:5" ht="13.8" x14ac:dyDescent="0.3">
      <c r="A244" s="3">
        <v>30104</v>
      </c>
      <c r="B244" s="3" t="s">
        <v>482</v>
      </c>
      <c r="C244" s="3"/>
      <c r="D244" s="3" t="s">
        <v>482</v>
      </c>
      <c r="E244" s="3">
        <v>30104</v>
      </c>
    </row>
    <row r="245" spans="1:5" ht="13.8" x14ac:dyDescent="0.3">
      <c r="A245" s="3">
        <v>30105</v>
      </c>
      <c r="B245" s="3" t="s">
        <v>842</v>
      </c>
      <c r="C245" s="3"/>
      <c r="D245" s="3" t="s">
        <v>842</v>
      </c>
      <c r="E245" s="3">
        <v>30105</v>
      </c>
    </row>
    <row r="246" spans="1:5" ht="13.8" x14ac:dyDescent="0.3">
      <c r="A246" s="3">
        <v>30106</v>
      </c>
      <c r="B246" s="3" t="s">
        <v>843</v>
      </c>
      <c r="C246" s="3"/>
      <c r="D246" s="3" t="s">
        <v>843</v>
      </c>
      <c r="E246" s="3">
        <v>30106</v>
      </c>
    </row>
    <row r="247" spans="1:5" ht="13.8" x14ac:dyDescent="0.3">
      <c r="A247" s="3">
        <v>30107</v>
      </c>
      <c r="B247" s="3" t="s">
        <v>483</v>
      </c>
      <c r="C247" s="3"/>
      <c r="D247" s="3" t="s">
        <v>483</v>
      </c>
      <c r="E247" s="3">
        <v>30107</v>
      </c>
    </row>
    <row r="248" spans="1:5" ht="13.8" x14ac:dyDescent="0.3">
      <c r="A248" s="3">
        <v>30108</v>
      </c>
      <c r="B248" s="3" t="s">
        <v>484</v>
      </c>
      <c r="C248" s="3"/>
      <c r="D248" s="3" t="s">
        <v>484</v>
      </c>
      <c r="E248" s="3">
        <v>30108</v>
      </c>
    </row>
    <row r="249" spans="1:5" ht="13.8" x14ac:dyDescent="0.3">
      <c r="A249" s="3">
        <v>30109</v>
      </c>
      <c r="B249" s="3" t="s">
        <v>844</v>
      </c>
      <c r="C249" s="3"/>
      <c r="D249" s="3" t="s">
        <v>844</v>
      </c>
      <c r="E249" s="3">
        <v>30109</v>
      </c>
    </row>
    <row r="250" spans="1:5" ht="13.8" x14ac:dyDescent="0.3">
      <c r="A250" s="3">
        <v>30110</v>
      </c>
      <c r="B250" s="3" t="s">
        <v>485</v>
      </c>
      <c r="C250" s="3"/>
      <c r="D250" s="3" t="s">
        <v>485</v>
      </c>
      <c r="E250" s="3">
        <v>30110</v>
      </c>
    </row>
    <row r="251" spans="1:5" ht="13.8" x14ac:dyDescent="0.3">
      <c r="A251" s="3">
        <v>30111</v>
      </c>
      <c r="B251" s="3" t="s">
        <v>486</v>
      </c>
      <c r="C251" s="3"/>
      <c r="D251" s="3" t="s">
        <v>486</v>
      </c>
      <c r="E251" s="3">
        <v>30111</v>
      </c>
    </row>
    <row r="252" spans="1:5" ht="13.8" x14ac:dyDescent="0.3">
      <c r="A252" s="3">
        <v>30201</v>
      </c>
      <c r="B252" s="3" t="s">
        <v>487</v>
      </c>
      <c r="C252" s="3"/>
      <c r="D252" s="3" t="s">
        <v>487</v>
      </c>
      <c r="E252" s="3">
        <v>30201</v>
      </c>
    </row>
    <row r="253" spans="1:5" ht="13.8" x14ac:dyDescent="0.3">
      <c r="A253" s="3">
        <v>30202</v>
      </c>
      <c r="B253" s="3" t="s">
        <v>488</v>
      </c>
      <c r="C253" s="3"/>
      <c r="D253" s="3" t="s">
        <v>488</v>
      </c>
      <c r="E253" s="3">
        <v>30202</v>
      </c>
    </row>
    <row r="254" spans="1:5" ht="13.8" x14ac:dyDescent="0.3">
      <c r="A254" s="3">
        <v>30203</v>
      </c>
      <c r="B254" s="3" t="s">
        <v>489</v>
      </c>
      <c r="C254" s="3"/>
      <c r="D254" s="3" t="s">
        <v>489</v>
      </c>
      <c r="E254" s="3">
        <v>30203</v>
      </c>
    </row>
    <row r="255" spans="1:5" ht="13.8" x14ac:dyDescent="0.3">
      <c r="A255" s="3">
        <v>30204</v>
      </c>
      <c r="B255" s="3" t="s">
        <v>490</v>
      </c>
      <c r="C255" s="3"/>
      <c r="D255" s="3" t="s">
        <v>490</v>
      </c>
      <c r="E255" s="3">
        <v>30204</v>
      </c>
    </row>
    <row r="256" spans="1:5" ht="13.8" x14ac:dyDescent="0.3">
      <c r="A256" s="3">
        <v>30205</v>
      </c>
      <c r="B256" s="3" t="s">
        <v>491</v>
      </c>
      <c r="C256" s="3"/>
      <c r="D256" s="3" t="s">
        <v>491</v>
      </c>
      <c r="E256" s="3">
        <v>30205</v>
      </c>
    </row>
    <row r="257" spans="1:5" ht="13.8" x14ac:dyDescent="0.3">
      <c r="A257" s="3">
        <v>30206</v>
      </c>
      <c r="B257" s="3" t="s">
        <v>845</v>
      </c>
      <c r="C257" s="3"/>
      <c r="D257" s="3" t="s">
        <v>845</v>
      </c>
      <c r="E257" s="3">
        <v>30206</v>
      </c>
    </row>
    <row r="258" spans="1:5" ht="13.8" x14ac:dyDescent="0.3">
      <c r="A258" s="3">
        <v>30301</v>
      </c>
      <c r="B258" s="3" t="s">
        <v>492</v>
      </c>
      <c r="C258" s="3"/>
      <c r="D258" s="3" t="s">
        <v>492</v>
      </c>
      <c r="E258" s="3">
        <v>30301</v>
      </c>
    </row>
    <row r="259" spans="1:5" ht="13.8" x14ac:dyDescent="0.3">
      <c r="A259" s="3">
        <v>30302</v>
      </c>
      <c r="B259" s="3" t="s">
        <v>493</v>
      </c>
      <c r="C259" s="3"/>
      <c r="D259" s="3" t="s">
        <v>493</v>
      </c>
      <c r="E259" s="3">
        <v>30302</v>
      </c>
    </row>
    <row r="260" spans="1:5" ht="13.8" x14ac:dyDescent="0.3">
      <c r="A260" s="3">
        <v>30303</v>
      </c>
      <c r="B260" s="3" t="s">
        <v>494</v>
      </c>
      <c r="C260" s="3"/>
      <c r="D260" s="3" t="s">
        <v>494</v>
      </c>
      <c r="E260" s="3">
        <v>30303</v>
      </c>
    </row>
    <row r="261" spans="1:5" ht="13.8" x14ac:dyDescent="0.3">
      <c r="A261" s="3">
        <v>30304</v>
      </c>
      <c r="B261" s="3" t="s">
        <v>495</v>
      </c>
      <c r="C261" s="3"/>
      <c r="D261" s="3" t="s">
        <v>495</v>
      </c>
      <c r="E261" s="3">
        <v>30304</v>
      </c>
    </row>
    <row r="262" spans="1:5" ht="13.8" x14ac:dyDescent="0.3">
      <c r="A262" s="3">
        <v>30305</v>
      </c>
      <c r="B262" s="3" t="s">
        <v>496</v>
      </c>
      <c r="C262" s="3"/>
      <c r="D262" s="3" t="s">
        <v>496</v>
      </c>
      <c r="E262" s="3">
        <v>30305</v>
      </c>
    </row>
    <row r="263" spans="1:5" ht="13.8" x14ac:dyDescent="0.3">
      <c r="A263" s="3">
        <v>30306</v>
      </c>
      <c r="B263" s="3" t="s">
        <v>846</v>
      </c>
      <c r="C263" s="3"/>
      <c r="D263" s="3" t="s">
        <v>846</v>
      </c>
      <c r="E263" s="3">
        <v>30306</v>
      </c>
    </row>
    <row r="264" spans="1:5" ht="13.8" x14ac:dyDescent="0.3">
      <c r="A264" s="3">
        <v>30307</v>
      </c>
      <c r="B264" s="3" t="s">
        <v>497</v>
      </c>
      <c r="C264" s="3"/>
      <c r="D264" s="3" t="s">
        <v>497</v>
      </c>
      <c r="E264" s="3">
        <v>30307</v>
      </c>
    </row>
    <row r="265" spans="1:5" ht="13.8" x14ac:dyDescent="0.3">
      <c r="A265" s="3">
        <v>30308</v>
      </c>
      <c r="B265" s="3" t="s">
        <v>498</v>
      </c>
      <c r="C265" s="3"/>
      <c r="D265" s="3" t="s">
        <v>498</v>
      </c>
      <c r="E265" s="3">
        <v>30308</v>
      </c>
    </row>
    <row r="266" spans="1:5" ht="13.8" x14ac:dyDescent="0.3">
      <c r="A266" s="3">
        <v>30401</v>
      </c>
      <c r="B266" s="3" t="s">
        <v>499</v>
      </c>
      <c r="C266" s="3"/>
      <c r="D266" s="3" t="s">
        <v>499</v>
      </c>
      <c r="E266" s="3">
        <v>30401</v>
      </c>
    </row>
    <row r="267" spans="1:5" ht="13.8" x14ac:dyDescent="0.3">
      <c r="A267" s="3">
        <v>30402</v>
      </c>
      <c r="B267" s="3" t="s">
        <v>500</v>
      </c>
      <c r="C267" s="3"/>
      <c r="D267" s="3" t="s">
        <v>500</v>
      </c>
      <c r="E267" s="3">
        <v>30402</v>
      </c>
    </row>
    <row r="268" spans="1:5" ht="13.8" x14ac:dyDescent="0.3">
      <c r="A268" s="3">
        <v>30403</v>
      </c>
      <c r="B268" s="3" t="s">
        <v>501</v>
      </c>
      <c r="C268" s="3"/>
      <c r="D268" s="3" t="s">
        <v>501</v>
      </c>
      <c r="E268" s="3">
        <v>30403</v>
      </c>
    </row>
    <row r="269" spans="1:5" ht="13.8" x14ac:dyDescent="0.3">
      <c r="A269" s="3">
        <v>30404</v>
      </c>
      <c r="B269" s="3" t="s">
        <v>847</v>
      </c>
      <c r="C269" s="3"/>
      <c r="D269" s="3" t="s">
        <v>847</v>
      </c>
      <c r="E269" s="3">
        <v>30404</v>
      </c>
    </row>
    <row r="270" spans="1:5" ht="13.8" x14ac:dyDescent="0.3">
      <c r="A270" s="3">
        <v>30501</v>
      </c>
      <c r="B270" s="3" t="s">
        <v>502</v>
      </c>
      <c r="C270" s="3"/>
      <c r="D270" s="3" t="s">
        <v>502</v>
      </c>
      <c r="E270" s="3">
        <v>30501</v>
      </c>
    </row>
    <row r="271" spans="1:5" ht="13.8" x14ac:dyDescent="0.3">
      <c r="A271" s="3">
        <v>30502</v>
      </c>
      <c r="B271" s="3" t="s">
        <v>503</v>
      </c>
      <c r="C271" s="3"/>
      <c r="D271" s="3" t="s">
        <v>503</v>
      </c>
      <c r="E271" s="3">
        <v>30502</v>
      </c>
    </row>
    <row r="272" spans="1:5" ht="13.8" x14ac:dyDescent="0.3">
      <c r="A272" s="3">
        <v>30503</v>
      </c>
      <c r="B272" s="3" t="s">
        <v>504</v>
      </c>
      <c r="C272" s="3"/>
      <c r="D272" s="3" t="s">
        <v>504</v>
      </c>
      <c r="E272" s="3">
        <v>30503</v>
      </c>
    </row>
    <row r="273" spans="1:5" ht="13.8" x14ac:dyDescent="0.3">
      <c r="A273" s="3">
        <v>30504</v>
      </c>
      <c r="B273" s="3" t="s">
        <v>505</v>
      </c>
      <c r="C273" s="3"/>
      <c r="D273" s="3" t="s">
        <v>505</v>
      </c>
      <c r="E273" s="3">
        <v>30504</v>
      </c>
    </row>
    <row r="274" spans="1:5" ht="13.8" x14ac:dyDescent="0.3">
      <c r="A274" s="3">
        <v>30505</v>
      </c>
      <c r="B274" s="3" t="s">
        <v>506</v>
      </c>
      <c r="C274" s="3"/>
      <c r="D274" s="3" t="s">
        <v>506</v>
      </c>
      <c r="E274" s="3">
        <v>30505</v>
      </c>
    </row>
    <row r="275" spans="1:5" ht="13.8" x14ac:dyDescent="0.3">
      <c r="A275" s="3">
        <v>30506</v>
      </c>
      <c r="B275" s="3" t="s">
        <v>507</v>
      </c>
      <c r="C275" s="3"/>
      <c r="D275" s="3" t="s">
        <v>507</v>
      </c>
      <c r="E275" s="3">
        <v>30506</v>
      </c>
    </row>
    <row r="276" spans="1:5" ht="13.8" x14ac:dyDescent="0.3">
      <c r="A276" s="3">
        <v>30507</v>
      </c>
      <c r="B276" s="3" t="s">
        <v>508</v>
      </c>
      <c r="C276" s="3"/>
      <c r="D276" s="3" t="s">
        <v>508</v>
      </c>
      <c r="E276" s="3">
        <v>30507</v>
      </c>
    </row>
    <row r="277" spans="1:5" ht="13.8" x14ac:dyDescent="0.3">
      <c r="A277" s="3">
        <v>30508</v>
      </c>
      <c r="B277" s="3" t="s">
        <v>509</v>
      </c>
      <c r="C277" s="3"/>
      <c r="D277" s="3" t="s">
        <v>509</v>
      </c>
      <c r="E277" s="3">
        <v>30508</v>
      </c>
    </row>
    <row r="278" spans="1:5" ht="13.8" x14ac:dyDescent="0.3">
      <c r="A278" s="3">
        <v>30509</v>
      </c>
      <c r="B278" s="3" t="s">
        <v>510</v>
      </c>
      <c r="C278" s="3"/>
      <c r="D278" s="3" t="s">
        <v>510</v>
      </c>
      <c r="E278" s="3">
        <v>30509</v>
      </c>
    </row>
    <row r="279" spans="1:5" ht="13.8" x14ac:dyDescent="0.3">
      <c r="A279" s="3">
        <v>30510</v>
      </c>
      <c r="B279" s="3" t="s">
        <v>511</v>
      </c>
      <c r="C279" s="3"/>
      <c r="D279" s="3" t="s">
        <v>511</v>
      </c>
      <c r="E279" s="3">
        <v>30510</v>
      </c>
    </row>
    <row r="280" spans="1:5" ht="13.8" x14ac:dyDescent="0.3">
      <c r="A280" s="3">
        <v>30511</v>
      </c>
      <c r="B280" s="3" t="s">
        <v>512</v>
      </c>
      <c r="C280" s="3"/>
      <c r="D280" s="3" t="s">
        <v>512</v>
      </c>
      <c r="E280" s="3">
        <v>30511</v>
      </c>
    </row>
    <row r="281" spans="1:5" ht="13.8" x14ac:dyDescent="0.3">
      <c r="A281" s="3">
        <v>30512</v>
      </c>
      <c r="B281" s="3" t="s">
        <v>951</v>
      </c>
      <c r="C281" s="3"/>
      <c r="D281" s="3" t="s">
        <v>951</v>
      </c>
      <c r="E281" s="3">
        <v>30512</v>
      </c>
    </row>
    <row r="282" spans="1:5" ht="13.8" x14ac:dyDescent="0.3">
      <c r="A282" s="3">
        <v>30601</v>
      </c>
      <c r="B282" s="3" t="s">
        <v>513</v>
      </c>
      <c r="C282" s="3"/>
      <c r="D282" s="3" t="s">
        <v>513</v>
      </c>
      <c r="E282" s="3">
        <v>30601</v>
      </c>
    </row>
    <row r="283" spans="1:5" ht="13.8" x14ac:dyDescent="0.3">
      <c r="A283" s="3">
        <v>30602</v>
      </c>
      <c r="B283" s="3" t="s">
        <v>514</v>
      </c>
      <c r="C283" s="3"/>
      <c r="D283" s="3" t="s">
        <v>514</v>
      </c>
      <c r="E283" s="3">
        <v>30602</v>
      </c>
    </row>
    <row r="284" spans="1:5" ht="13.8" x14ac:dyDescent="0.3">
      <c r="A284" s="3">
        <v>30603</v>
      </c>
      <c r="B284" s="3" t="s">
        <v>515</v>
      </c>
      <c r="C284" s="3"/>
      <c r="D284" s="3" t="s">
        <v>515</v>
      </c>
      <c r="E284" s="3">
        <v>30603</v>
      </c>
    </row>
    <row r="285" spans="1:5" ht="13.8" x14ac:dyDescent="0.3">
      <c r="A285" s="3">
        <v>30701</v>
      </c>
      <c r="B285" s="3" t="s">
        <v>516</v>
      </c>
      <c r="C285" s="3"/>
      <c r="D285" s="3" t="s">
        <v>516</v>
      </c>
      <c r="E285" s="3">
        <v>30701</v>
      </c>
    </row>
    <row r="286" spans="1:5" ht="13.8" x14ac:dyDescent="0.3">
      <c r="A286" s="3">
        <v>30702</v>
      </c>
      <c r="B286" s="3" t="s">
        <v>517</v>
      </c>
      <c r="C286" s="3"/>
      <c r="D286" s="3" t="s">
        <v>517</v>
      </c>
      <c r="E286" s="3">
        <v>30702</v>
      </c>
    </row>
    <row r="287" spans="1:5" ht="13.8" x14ac:dyDescent="0.3">
      <c r="A287" s="3">
        <v>30703</v>
      </c>
      <c r="B287" s="3" t="s">
        <v>518</v>
      </c>
      <c r="C287" s="3"/>
      <c r="D287" s="3" t="s">
        <v>518</v>
      </c>
      <c r="E287" s="3">
        <v>30703</v>
      </c>
    </row>
    <row r="288" spans="1:5" ht="13.8" x14ac:dyDescent="0.3">
      <c r="A288" s="3">
        <v>30704</v>
      </c>
      <c r="B288" s="3" t="s">
        <v>519</v>
      </c>
      <c r="C288" s="3"/>
      <c r="D288" s="3" t="s">
        <v>519</v>
      </c>
      <c r="E288" s="3">
        <v>30704</v>
      </c>
    </row>
    <row r="289" spans="1:5" ht="13.8" x14ac:dyDescent="0.3">
      <c r="A289" s="3">
        <v>30705</v>
      </c>
      <c r="B289" s="3" t="s">
        <v>520</v>
      </c>
      <c r="C289" s="3"/>
      <c r="D289" s="3" t="s">
        <v>520</v>
      </c>
      <c r="E289" s="3">
        <v>30705</v>
      </c>
    </row>
    <row r="290" spans="1:5" ht="13.8" x14ac:dyDescent="0.3">
      <c r="A290" s="3">
        <v>30801</v>
      </c>
      <c r="B290" s="3" t="s">
        <v>848</v>
      </c>
      <c r="C290" s="3"/>
      <c r="D290" s="3" t="s">
        <v>848</v>
      </c>
      <c r="E290" s="3">
        <v>30801</v>
      </c>
    </row>
    <row r="291" spans="1:5" ht="13.8" x14ac:dyDescent="0.3">
      <c r="A291" s="3">
        <v>30802</v>
      </c>
      <c r="B291" s="3" t="s">
        <v>521</v>
      </c>
      <c r="C291" s="3"/>
      <c r="D291" s="3" t="s">
        <v>521</v>
      </c>
      <c r="E291" s="3">
        <v>30802</v>
      </c>
    </row>
    <row r="292" spans="1:5" ht="13.8" x14ac:dyDescent="0.3">
      <c r="A292" s="3">
        <v>30803</v>
      </c>
      <c r="B292" s="3" t="s">
        <v>522</v>
      </c>
      <c r="C292" s="3"/>
      <c r="D292" s="3" t="s">
        <v>522</v>
      </c>
      <c r="E292" s="3">
        <v>30803</v>
      </c>
    </row>
    <row r="293" spans="1:5" ht="13.8" x14ac:dyDescent="0.3">
      <c r="A293" s="3">
        <v>30804</v>
      </c>
      <c r="B293" s="3" t="s">
        <v>523</v>
      </c>
      <c r="C293" s="3"/>
      <c r="D293" s="3" t="s">
        <v>523</v>
      </c>
      <c r="E293" s="3">
        <v>30804</v>
      </c>
    </row>
    <row r="294" spans="1:5" ht="13.8" x14ac:dyDescent="0.3">
      <c r="A294" s="3">
        <v>40101</v>
      </c>
      <c r="B294" s="3" t="s">
        <v>524</v>
      </c>
      <c r="C294" s="3"/>
      <c r="D294" s="3" t="s">
        <v>524</v>
      </c>
      <c r="E294" s="3">
        <v>40101</v>
      </c>
    </row>
    <row r="295" spans="1:5" ht="13.8" x14ac:dyDescent="0.3">
      <c r="A295" s="3">
        <v>40102</v>
      </c>
      <c r="B295" s="3" t="s">
        <v>525</v>
      </c>
      <c r="C295" s="3"/>
      <c r="D295" s="3" t="s">
        <v>525</v>
      </c>
      <c r="E295" s="3">
        <v>40102</v>
      </c>
    </row>
    <row r="296" spans="1:5" ht="13.8" x14ac:dyDescent="0.3">
      <c r="A296" s="3">
        <v>40103</v>
      </c>
      <c r="B296" s="3" t="s">
        <v>526</v>
      </c>
      <c r="C296" s="3"/>
      <c r="D296" s="3" t="s">
        <v>526</v>
      </c>
      <c r="E296" s="3">
        <v>40103</v>
      </c>
    </row>
    <row r="297" spans="1:5" ht="13.8" x14ac:dyDescent="0.3">
      <c r="A297" s="3">
        <v>40104</v>
      </c>
      <c r="B297" s="3" t="s">
        <v>527</v>
      </c>
      <c r="C297" s="3"/>
      <c r="D297" s="3" t="s">
        <v>527</v>
      </c>
      <c r="E297" s="3">
        <v>40104</v>
      </c>
    </row>
    <row r="298" spans="1:5" ht="13.8" x14ac:dyDescent="0.3">
      <c r="A298" s="3">
        <v>40105</v>
      </c>
      <c r="B298" s="3" t="s">
        <v>528</v>
      </c>
      <c r="C298" s="3"/>
      <c r="D298" s="3" t="s">
        <v>528</v>
      </c>
      <c r="E298" s="3">
        <v>40105</v>
      </c>
    </row>
    <row r="299" spans="1:5" ht="13.8" x14ac:dyDescent="0.3">
      <c r="A299" s="3">
        <v>40201</v>
      </c>
      <c r="B299" s="3" t="s">
        <v>529</v>
      </c>
      <c r="C299" s="3"/>
      <c r="D299" s="3" t="s">
        <v>529</v>
      </c>
      <c r="E299" s="3">
        <v>40201</v>
      </c>
    </row>
    <row r="300" spans="1:5" ht="13.8" x14ac:dyDescent="0.3">
      <c r="A300" s="3">
        <v>40202</v>
      </c>
      <c r="B300" s="3" t="s">
        <v>530</v>
      </c>
      <c r="C300" s="3"/>
      <c r="D300" s="3" t="s">
        <v>530</v>
      </c>
      <c r="E300" s="3">
        <v>40202</v>
      </c>
    </row>
    <row r="301" spans="1:5" ht="13.8" x14ac:dyDescent="0.3">
      <c r="A301" s="3">
        <v>40203</v>
      </c>
      <c r="B301" s="3" t="s">
        <v>531</v>
      </c>
      <c r="C301" s="3"/>
      <c r="D301" s="3" t="s">
        <v>531</v>
      </c>
      <c r="E301" s="3">
        <v>40203</v>
      </c>
    </row>
    <row r="302" spans="1:5" ht="13.8" x14ac:dyDescent="0.3">
      <c r="A302" s="3">
        <v>40204</v>
      </c>
      <c r="B302" s="3" t="s">
        <v>532</v>
      </c>
      <c r="C302" s="3"/>
      <c r="D302" s="3" t="s">
        <v>532</v>
      </c>
      <c r="E302" s="3">
        <v>40204</v>
      </c>
    </row>
    <row r="303" spans="1:5" ht="13.8" x14ac:dyDescent="0.3">
      <c r="A303" s="3">
        <v>40205</v>
      </c>
      <c r="B303" s="3" t="s">
        <v>533</v>
      </c>
      <c r="C303" s="3"/>
      <c r="D303" s="3" t="s">
        <v>533</v>
      </c>
      <c r="E303" s="3">
        <v>40205</v>
      </c>
    </row>
    <row r="304" spans="1:5" ht="13.8" x14ac:dyDescent="0.3">
      <c r="A304" s="3">
        <v>40206</v>
      </c>
      <c r="B304" s="3" t="s">
        <v>534</v>
      </c>
      <c r="C304" s="3"/>
      <c r="D304" s="3" t="s">
        <v>534</v>
      </c>
      <c r="E304" s="3">
        <v>40206</v>
      </c>
    </row>
    <row r="305" spans="1:5" ht="13.8" x14ac:dyDescent="0.3">
      <c r="A305" s="3">
        <v>40207</v>
      </c>
      <c r="B305" s="3" t="s">
        <v>981</v>
      </c>
      <c r="C305" s="3"/>
      <c r="D305" s="3" t="s">
        <v>981</v>
      </c>
      <c r="E305" s="3">
        <v>40207</v>
      </c>
    </row>
    <row r="306" spans="1:5" ht="13.8" x14ac:dyDescent="0.3">
      <c r="A306" s="3">
        <v>40301</v>
      </c>
      <c r="B306" s="3" t="s">
        <v>535</v>
      </c>
      <c r="C306" s="3"/>
      <c r="D306" s="3" t="s">
        <v>535</v>
      </c>
      <c r="E306" s="3">
        <v>40301</v>
      </c>
    </row>
    <row r="307" spans="1:5" ht="13.8" x14ac:dyDescent="0.3">
      <c r="A307" s="3">
        <v>40302</v>
      </c>
      <c r="B307" s="3" t="s">
        <v>536</v>
      </c>
      <c r="C307" s="3"/>
      <c r="D307" s="3" t="s">
        <v>536</v>
      </c>
      <c r="E307" s="3">
        <v>40302</v>
      </c>
    </row>
    <row r="308" spans="1:5" ht="13.8" x14ac:dyDescent="0.3">
      <c r="A308" s="3">
        <v>40303</v>
      </c>
      <c r="B308" s="3" t="s">
        <v>537</v>
      </c>
      <c r="C308" s="3"/>
      <c r="D308" s="3" t="s">
        <v>537</v>
      </c>
      <c r="E308" s="3">
        <v>40303</v>
      </c>
    </row>
    <row r="309" spans="1:5" ht="13.8" x14ac:dyDescent="0.3">
      <c r="A309" s="3">
        <v>40304</v>
      </c>
      <c r="B309" s="3" t="s">
        <v>538</v>
      </c>
      <c r="C309" s="3"/>
      <c r="D309" s="3" t="s">
        <v>538</v>
      </c>
      <c r="E309" s="3">
        <v>40304</v>
      </c>
    </row>
    <row r="310" spans="1:5" ht="13.8" x14ac:dyDescent="0.3">
      <c r="A310" s="3">
        <v>40305</v>
      </c>
      <c r="B310" s="3" t="s">
        <v>539</v>
      </c>
      <c r="C310" s="3"/>
      <c r="D310" s="3" t="s">
        <v>539</v>
      </c>
      <c r="E310" s="3">
        <v>40305</v>
      </c>
    </row>
    <row r="311" spans="1:5" ht="13.8" x14ac:dyDescent="0.3">
      <c r="A311" s="3">
        <v>40306</v>
      </c>
      <c r="B311" s="3" t="s">
        <v>540</v>
      </c>
      <c r="C311" s="3"/>
      <c r="D311" s="3" t="s">
        <v>540</v>
      </c>
      <c r="E311" s="3">
        <v>40306</v>
      </c>
    </row>
    <row r="312" spans="1:5" ht="13.8" x14ac:dyDescent="0.3">
      <c r="A312" s="3">
        <v>40307</v>
      </c>
      <c r="B312" s="3" t="s">
        <v>541</v>
      </c>
      <c r="C312" s="3"/>
      <c r="D312" s="3" t="s">
        <v>541</v>
      </c>
      <c r="E312" s="3">
        <v>40307</v>
      </c>
    </row>
    <row r="313" spans="1:5" ht="13.8" x14ac:dyDescent="0.3">
      <c r="A313" s="3">
        <v>40308</v>
      </c>
      <c r="B313" s="3" t="s">
        <v>542</v>
      </c>
      <c r="C313" s="3"/>
      <c r="D313" s="3" t="s">
        <v>542</v>
      </c>
      <c r="E313" s="3">
        <v>40308</v>
      </c>
    </row>
    <row r="314" spans="1:5" ht="13.8" x14ac:dyDescent="0.3">
      <c r="A314" s="3">
        <v>40401</v>
      </c>
      <c r="B314" s="3" t="s">
        <v>543</v>
      </c>
      <c r="C314" s="3"/>
      <c r="D314" s="3" t="s">
        <v>543</v>
      </c>
      <c r="E314" s="3">
        <v>40401</v>
      </c>
    </row>
    <row r="315" spans="1:5" ht="13.8" x14ac:dyDescent="0.3">
      <c r="A315" s="3">
        <v>40402</v>
      </c>
      <c r="B315" s="3" t="s">
        <v>544</v>
      </c>
      <c r="C315" s="3"/>
      <c r="D315" s="3" t="s">
        <v>544</v>
      </c>
      <c r="E315" s="3">
        <v>40402</v>
      </c>
    </row>
    <row r="316" spans="1:5" ht="13.8" x14ac:dyDescent="0.3">
      <c r="A316" s="3">
        <v>40403</v>
      </c>
      <c r="B316" s="3" t="s">
        <v>545</v>
      </c>
      <c r="C316" s="3"/>
      <c r="D316" s="3" t="s">
        <v>545</v>
      </c>
      <c r="E316" s="3">
        <v>40403</v>
      </c>
    </row>
    <row r="317" spans="1:5" ht="13.8" x14ac:dyDescent="0.3">
      <c r="A317" s="3">
        <v>40404</v>
      </c>
      <c r="B317" s="3" t="s">
        <v>546</v>
      </c>
      <c r="C317" s="3"/>
      <c r="D317" s="3" t="s">
        <v>546</v>
      </c>
      <c r="E317" s="3">
        <v>40404</v>
      </c>
    </row>
    <row r="318" spans="1:5" ht="13.8" x14ac:dyDescent="0.3">
      <c r="A318" s="3">
        <v>40405</v>
      </c>
      <c r="B318" s="3" t="s">
        <v>547</v>
      </c>
      <c r="C318" s="3"/>
      <c r="D318" s="3" t="s">
        <v>547</v>
      </c>
      <c r="E318" s="3">
        <v>40405</v>
      </c>
    </row>
    <row r="319" spans="1:5" ht="13.8" x14ac:dyDescent="0.3">
      <c r="A319" s="3">
        <v>40406</v>
      </c>
      <c r="B319" s="3" t="s">
        <v>548</v>
      </c>
      <c r="C319" s="3"/>
      <c r="D319" s="3" t="s">
        <v>548</v>
      </c>
      <c r="E319" s="3">
        <v>40406</v>
      </c>
    </row>
    <row r="320" spans="1:5" ht="13.8" x14ac:dyDescent="0.3">
      <c r="A320" s="4">
        <v>40501</v>
      </c>
      <c r="B320" s="3" t="s">
        <v>549</v>
      </c>
      <c r="C320" s="3"/>
      <c r="D320" s="3" t="s">
        <v>549</v>
      </c>
      <c r="E320" s="4">
        <v>40501</v>
      </c>
    </row>
    <row r="321" spans="1:5" ht="13.8" x14ac:dyDescent="0.3">
      <c r="A321" s="3">
        <v>40502</v>
      </c>
      <c r="B321" s="3" t="s">
        <v>550</v>
      </c>
      <c r="C321" s="3"/>
      <c r="D321" s="3" t="s">
        <v>550</v>
      </c>
      <c r="E321" s="3">
        <v>40502</v>
      </c>
    </row>
    <row r="322" spans="1:5" ht="13.8" x14ac:dyDescent="0.3">
      <c r="A322" s="3">
        <v>40503</v>
      </c>
      <c r="B322" s="3" t="s">
        <v>551</v>
      </c>
      <c r="C322" s="3"/>
      <c r="D322" s="3" t="s">
        <v>551</v>
      </c>
      <c r="E322" s="3">
        <v>40503</v>
      </c>
    </row>
    <row r="323" spans="1:5" ht="13.8" x14ac:dyDescent="0.3">
      <c r="A323" s="3">
        <v>40504</v>
      </c>
      <c r="B323" s="3" t="s">
        <v>849</v>
      </c>
      <c r="C323" s="3"/>
      <c r="D323" s="3" t="s">
        <v>849</v>
      </c>
      <c r="E323" s="3">
        <v>40504</v>
      </c>
    </row>
    <row r="324" spans="1:5" ht="13.8" x14ac:dyDescent="0.3">
      <c r="A324" s="3">
        <v>40505</v>
      </c>
      <c r="B324" s="3" t="s">
        <v>552</v>
      </c>
      <c r="C324" s="3"/>
      <c r="D324" s="3" t="s">
        <v>552</v>
      </c>
      <c r="E324" s="3">
        <v>40505</v>
      </c>
    </row>
    <row r="325" spans="1:5" ht="13.8" x14ac:dyDescent="0.3">
      <c r="A325" s="3">
        <v>40601</v>
      </c>
      <c r="B325" s="3" t="s">
        <v>553</v>
      </c>
      <c r="C325" s="3"/>
      <c r="D325" s="3" t="s">
        <v>553</v>
      </c>
      <c r="E325" s="3">
        <v>40601</v>
      </c>
    </row>
    <row r="326" spans="1:5" ht="13.8" x14ac:dyDescent="0.3">
      <c r="A326" s="3">
        <v>40602</v>
      </c>
      <c r="B326" s="3" t="s">
        <v>554</v>
      </c>
      <c r="C326" s="3"/>
      <c r="D326" s="3" t="s">
        <v>554</v>
      </c>
      <c r="E326" s="3">
        <v>40602</v>
      </c>
    </row>
    <row r="327" spans="1:5" ht="13.8" x14ac:dyDescent="0.3">
      <c r="A327" s="3">
        <v>40603</v>
      </c>
      <c r="B327" s="3" t="s">
        <v>555</v>
      </c>
      <c r="C327" s="3"/>
      <c r="D327" s="3" t="s">
        <v>555</v>
      </c>
      <c r="E327" s="3">
        <v>40603</v>
      </c>
    </row>
    <row r="328" spans="1:5" ht="13.8" x14ac:dyDescent="0.3">
      <c r="A328" s="3">
        <v>40604</v>
      </c>
      <c r="B328" s="3" t="s">
        <v>556</v>
      </c>
      <c r="C328" s="3"/>
      <c r="D328" s="3" t="s">
        <v>556</v>
      </c>
      <c r="E328" s="3">
        <v>40604</v>
      </c>
    </row>
    <row r="329" spans="1:5" ht="13.8" x14ac:dyDescent="0.3">
      <c r="A329" s="3">
        <v>40701</v>
      </c>
      <c r="B329" s="3" t="s">
        <v>557</v>
      </c>
      <c r="C329" s="3"/>
      <c r="D329" s="3" t="s">
        <v>557</v>
      </c>
      <c r="E329" s="3">
        <v>40701</v>
      </c>
    </row>
    <row r="330" spans="1:5" ht="13.8" x14ac:dyDescent="0.3">
      <c r="A330" s="3">
        <v>40702</v>
      </c>
      <c r="B330" s="3" t="s">
        <v>850</v>
      </c>
      <c r="C330" s="3"/>
      <c r="D330" s="3" t="s">
        <v>850</v>
      </c>
      <c r="E330" s="3">
        <v>40702</v>
      </c>
    </row>
    <row r="331" spans="1:5" ht="13.8" x14ac:dyDescent="0.3">
      <c r="A331" s="3">
        <v>40703</v>
      </c>
      <c r="B331" s="3" t="s">
        <v>558</v>
      </c>
      <c r="C331" s="3"/>
      <c r="D331" s="3" t="s">
        <v>558</v>
      </c>
      <c r="E331" s="3">
        <v>40703</v>
      </c>
    </row>
    <row r="332" spans="1:5" ht="13.8" x14ac:dyDescent="0.3">
      <c r="A332" s="3">
        <v>40801</v>
      </c>
      <c r="B332" s="3" t="s">
        <v>559</v>
      </c>
      <c r="C332" s="3"/>
      <c r="D332" s="3" t="s">
        <v>559</v>
      </c>
      <c r="E332" s="3">
        <v>40801</v>
      </c>
    </row>
    <row r="333" spans="1:5" ht="13.8" x14ac:dyDescent="0.3">
      <c r="A333" s="3">
        <v>40802</v>
      </c>
      <c r="B333" s="3" t="s">
        <v>560</v>
      </c>
      <c r="C333" s="3"/>
      <c r="D333" s="3" t="s">
        <v>560</v>
      </c>
      <c r="E333" s="3">
        <v>40802</v>
      </c>
    </row>
    <row r="334" spans="1:5" ht="13.8" x14ac:dyDescent="0.3">
      <c r="A334" s="3">
        <v>40803</v>
      </c>
      <c r="B334" s="3" t="s">
        <v>561</v>
      </c>
      <c r="C334" s="3"/>
      <c r="D334" s="3" t="s">
        <v>561</v>
      </c>
      <c r="E334" s="3">
        <v>40803</v>
      </c>
    </row>
    <row r="335" spans="1:5" ht="13.8" x14ac:dyDescent="0.3">
      <c r="A335" s="3">
        <v>40901</v>
      </c>
      <c r="B335" s="3" t="s">
        <v>562</v>
      </c>
      <c r="C335" s="3"/>
      <c r="D335" s="3" t="s">
        <v>562</v>
      </c>
      <c r="E335" s="3">
        <v>40901</v>
      </c>
    </row>
    <row r="336" spans="1:5" ht="13.8" x14ac:dyDescent="0.3">
      <c r="A336" s="3">
        <v>40902</v>
      </c>
      <c r="B336" s="3" t="s">
        <v>851</v>
      </c>
      <c r="C336" s="3"/>
      <c r="D336" s="3" t="s">
        <v>851</v>
      </c>
      <c r="E336" s="3">
        <v>40902</v>
      </c>
    </row>
    <row r="337" spans="1:5" ht="13.8" x14ac:dyDescent="0.3">
      <c r="A337" s="3">
        <v>41001</v>
      </c>
      <c r="B337" s="3" t="s">
        <v>563</v>
      </c>
      <c r="C337" s="3"/>
      <c r="D337" s="3" t="s">
        <v>563</v>
      </c>
      <c r="E337" s="3">
        <v>41001</v>
      </c>
    </row>
    <row r="338" spans="1:5" ht="13.8" x14ac:dyDescent="0.3">
      <c r="A338" s="3">
        <v>41002</v>
      </c>
      <c r="B338" s="3" t="s">
        <v>564</v>
      </c>
      <c r="C338" s="3"/>
      <c r="D338" s="3" t="s">
        <v>564</v>
      </c>
      <c r="E338" s="3">
        <v>41002</v>
      </c>
    </row>
    <row r="339" spans="1:5" ht="13.8" x14ac:dyDescent="0.3">
      <c r="A339" s="3">
        <v>41003</v>
      </c>
      <c r="B339" s="3" t="s">
        <v>852</v>
      </c>
      <c r="C339" s="3"/>
      <c r="D339" s="3" t="s">
        <v>852</v>
      </c>
      <c r="E339" s="3">
        <v>41003</v>
      </c>
    </row>
    <row r="340" spans="1:5" ht="13.8" x14ac:dyDescent="0.3">
      <c r="A340" s="3">
        <v>41004</v>
      </c>
      <c r="B340" s="3" t="s">
        <v>565</v>
      </c>
      <c r="C340" s="3"/>
      <c r="D340" s="3" t="s">
        <v>565</v>
      </c>
      <c r="E340" s="3">
        <v>41004</v>
      </c>
    </row>
    <row r="341" spans="1:5" ht="13.8" x14ac:dyDescent="0.3">
      <c r="A341" s="3">
        <v>41005</v>
      </c>
      <c r="B341" s="3" t="s">
        <v>566</v>
      </c>
      <c r="C341" s="3"/>
      <c r="D341" s="3" t="s">
        <v>566</v>
      </c>
      <c r="E341" s="3">
        <v>41005</v>
      </c>
    </row>
    <row r="342" spans="1:5" ht="13.8" x14ac:dyDescent="0.3">
      <c r="A342" s="3">
        <v>50101</v>
      </c>
      <c r="B342" s="3" t="s">
        <v>567</v>
      </c>
      <c r="C342" s="3"/>
      <c r="D342" s="3" t="s">
        <v>567</v>
      </c>
      <c r="E342" s="3">
        <v>50101</v>
      </c>
    </row>
    <row r="343" spans="1:5" ht="13.8" x14ac:dyDescent="0.3">
      <c r="A343" s="3">
        <v>50102</v>
      </c>
      <c r="B343" s="3" t="s">
        <v>568</v>
      </c>
      <c r="C343" s="3"/>
      <c r="D343" s="3" t="s">
        <v>568</v>
      </c>
      <c r="E343" s="3">
        <v>50102</v>
      </c>
    </row>
    <row r="344" spans="1:5" ht="13.8" x14ac:dyDescent="0.3">
      <c r="A344" s="3">
        <v>50103</v>
      </c>
      <c r="B344" s="3" t="s">
        <v>569</v>
      </c>
      <c r="C344" s="3"/>
      <c r="D344" s="3" t="s">
        <v>569</v>
      </c>
      <c r="E344" s="3">
        <v>50103</v>
      </c>
    </row>
    <row r="345" spans="1:5" ht="13.8" x14ac:dyDescent="0.3">
      <c r="A345" s="3">
        <v>50104</v>
      </c>
      <c r="B345" s="3" t="s">
        <v>570</v>
      </c>
      <c r="C345" s="3"/>
      <c r="D345" s="3" t="s">
        <v>570</v>
      </c>
      <c r="E345" s="3">
        <v>50104</v>
      </c>
    </row>
    <row r="346" spans="1:5" ht="13.8" x14ac:dyDescent="0.3">
      <c r="A346" s="3">
        <v>50105</v>
      </c>
      <c r="B346" s="3" t="s">
        <v>571</v>
      </c>
      <c r="C346" s="3"/>
      <c r="D346" s="3" t="s">
        <v>571</v>
      </c>
      <c r="E346" s="3">
        <v>50105</v>
      </c>
    </row>
    <row r="347" spans="1:5" ht="13.8" x14ac:dyDescent="0.3">
      <c r="A347" s="3">
        <v>50201</v>
      </c>
      <c r="B347" s="3" t="s">
        <v>572</v>
      </c>
      <c r="C347" s="3"/>
      <c r="D347" s="3" t="s">
        <v>572</v>
      </c>
      <c r="E347" s="3">
        <v>50201</v>
      </c>
    </row>
    <row r="348" spans="1:5" ht="13.8" x14ac:dyDescent="0.3">
      <c r="A348" s="3">
        <v>50202</v>
      </c>
      <c r="B348" s="3" t="s">
        <v>573</v>
      </c>
      <c r="C348" s="3"/>
      <c r="D348" s="3" t="s">
        <v>573</v>
      </c>
      <c r="E348" s="3">
        <v>50202</v>
      </c>
    </row>
    <row r="349" spans="1:5" ht="13.8" x14ac:dyDescent="0.3">
      <c r="A349" s="3">
        <v>50203</v>
      </c>
      <c r="B349" s="3" t="s">
        <v>574</v>
      </c>
      <c r="C349" s="3"/>
      <c r="D349" s="3" t="s">
        <v>574</v>
      </c>
      <c r="E349" s="3">
        <v>50203</v>
      </c>
    </row>
    <row r="350" spans="1:5" ht="13.8" x14ac:dyDescent="0.3">
      <c r="A350" s="3">
        <v>50204</v>
      </c>
      <c r="B350" s="3" t="s">
        <v>853</v>
      </c>
      <c r="C350" s="3"/>
      <c r="D350" s="3" t="s">
        <v>853</v>
      </c>
      <c r="E350" s="3">
        <v>50204</v>
      </c>
    </row>
    <row r="351" spans="1:5" ht="13.8" x14ac:dyDescent="0.3">
      <c r="A351" s="3">
        <v>50205</v>
      </c>
      <c r="B351" s="3" t="s">
        <v>575</v>
      </c>
      <c r="C351" s="3"/>
      <c r="D351" s="3" t="s">
        <v>575</v>
      </c>
      <c r="E351" s="3">
        <v>50205</v>
      </c>
    </row>
    <row r="352" spans="1:5" ht="13.8" x14ac:dyDescent="0.3">
      <c r="A352" s="3">
        <v>50206</v>
      </c>
      <c r="B352" s="3" t="s">
        <v>576</v>
      </c>
      <c r="C352" s="3"/>
      <c r="D352" s="3" t="s">
        <v>576</v>
      </c>
      <c r="E352" s="3">
        <v>50206</v>
      </c>
    </row>
    <row r="353" spans="1:5" ht="13.8" x14ac:dyDescent="0.3">
      <c r="A353" s="3">
        <v>50207</v>
      </c>
      <c r="B353" s="3" t="s">
        <v>577</v>
      </c>
      <c r="C353" s="3"/>
      <c r="D353" s="3" t="s">
        <v>577</v>
      </c>
      <c r="E353" s="3">
        <v>50207</v>
      </c>
    </row>
    <row r="354" spans="1:5" ht="13.8" x14ac:dyDescent="0.3">
      <c r="A354" s="3">
        <v>50301</v>
      </c>
      <c r="B354" s="3" t="s">
        <v>578</v>
      </c>
      <c r="C354" s="3"/>
      <c r="D354" s="3" t="s">
        <v>578</v>
      </c>
      <c r="E354" s="3">
        <v>50301</v>
      </c>
    </row>
    <row r="355" spans="1:5" ht="13.8" x14ac:dyDescent="0.3">
      <c r="A355" s="3">
        <v>50302</v>
      </c>
      <c r="B355" s="3" t="s">
        <v>579</v>
      </c>
      <c r="C355" s="3"/>
      <c r="D355" s="3" t="s">
        <v>579</v>
      </c>
      <c r="E355" s="3">
        <v>50302</v>
      </c>
    </row>
    <row r="356" spans="1:5" ht="13.8" x14ac:dyDescent="0.3">
      <c r="A356" s="3">
        <v>50303</v>
      </c>
      <c r="B356" s="3" t="s">
        <v>580</v>
      </c>
      <c r="C356" s="3"/>
      <c r="D356" s="3" t="s">
        <v>580</v>
      </c>
      <c r="E356" s="3">
        <v>50303</v>
      </c>
    </row>
    <row r="357" spans="1:5" ht="13.8" x14ac:dyDescent="0.3">
      <c r="A357" s="3">
        <v>50304</v>
      </c>
      <c r="B357" s="3" t="s">
        <v>581</v>
      </c>
      <c r="C357" s="3"/>
      <c r="D357" s="3" t="s">
        <v>581</v>
      </c>
      <c r="E357" s="3">
        <v>50304</v>
      </c>
    </row>
    <row r="358" spans="1:5" ht="13.8" x14ac:dyDescent="0.3">
      <c r="A358" s="3">
        <v>50305</v>
      </c>
      <c r="B358" s="3" t="s">
        <v>582</v>
      </c>
      <c r="C358" s="3"/>
      <c r="D358" s="3" t="s">
        <v>582</v>
      </c>
      <c r="E358" s="3">
        <v>50305</v>
      </c>
    </row>
    <row r="359" spans="1:5" ht="13.8" x14ac:dyDescent="0.3">
      <c r="A359" s="3">
        <v>50306</v>
      </c>
      <c r="B359" s="3" t="s">
        <v>854</v>
      </c>
      <c r="C359" s="3"/>
      <c r="D359" s="3" t="s">
        <v>854</v>
      </c>
      <c r="E359" s="3">
        <v>50306</v>
      </c>
    </row>
    <row r="360" spans="1:5" ht="13.8" x14ac:dyDescent="0.3">
      <c r="A360" s="3">
        <v>50307</v>
      </c>
      <c r="B360" s="3" t="s">
        <v>583</v>
      </c>
      <c r="C360" s="3"/>
      <c r="D360" s="3" t="s">
        <v>583</v>
      </c>
      <c r="E360" s="3">
        <v>50307</v>
      </c>
    </row>
    <row r="361" spans="1:5" ht="13.8" x14ac:dyDescent="0.3">
      <c r="A361" s="3">
        <v>50308</v>
      </c>
      <c r="B361" s="3" t="s">
        <v>584</v>
      </c>
      <c r="C361" s="3"/>
      <c r="D361" s="3" t="s">
        <v>584</v>
      </c>
      <c r="E361" s="3">
        <v>50308</v>
      </c>
    </row>
    <row r="362" spans="1:5" ht="13.8" x14ac:dyDescent="0.3">
      <c r="A362" s="3">
        <v>50309</v>
      </c>
      <c r="B362" s="3" t="s">
        <v>585</v>
      </c>
      <c r="C362" s="3"/>
      <c r="D362" s="3" t="s">
        <v>585</v>
      </c>
      <c r="E362" s="3">
        <v>50309</v>
      </c>
    </row>
    <row r="363" spans="1:5" ht="13.8" x14ac:dyDescent="0.3">
      <c r="A363" s="3">
        <v>50401</v>
      </c>
      <c r="B363" s="3" t="s">
        <v>586</v>
      </c>
      <c r="C363" s="3"/>
      <c r="D363" s="3" t="s">
        <v>586</v>
      </c>
      <c r="E363" s="3">
        <v>50401</v>
      </c>
    </row>
    <row r="364" spans="1:5" ht="13.8" x14ac:dyDescent="0.3">
      <c r="A364" s="3">
        <v>50402</v>
      </c>
      <c r="B364" s="3" t="s">
        <v>855</v>
      </c>
      <c r="C364" s="3"/>
      <c r="D364" s="3" t="s">
        <v>855</v>
      </c>
      <c r="E364" s="3">
        <v>50402</v>
      </c>
    </row>
    <row r="365" spans="1:5" ht="13.8" x14ac:dyDescent="0.3">
      <c r="A365" s="3">
        <v>50403</v>
      </c>
      <c r="B365" s="3" t="s">
        <v>587</v>
      </c>
      <c r="C365" s="3"/>
      <c r="D365" s="3" t="s">
        <v>587</v>
      </c>
      <c r="E365" s="3">
        <v>50403</v>
      </c>
    </row>
    <row r="366" spans="1:5" ht="13.8" x14ac:dyDescent="0.3">
      <c r="A366" s="3">
        <v>50404</v>
      </c>
      <c r="B366" s="3" t="s">
        <v>588</v>
      </c>
      <c r="C366" s="3"/>
      <c r="D366" s="3" t="s">
        <v>588</v>
      </c>
      <c r="E366" s="3">
        <v>50404</v>
      </c>
    </row>
    <row r="367" spans="1:5" ht="13.8" x14ac:dyDescent="0.3">
      <c r="A367" s="3">
        <v>50501</v>
      </c>
      <c r="B367" s="3" t="s">
        <v>589</v>
      </c>
      <c r="C367" s="3"/>
      <c r="D367" s="3" t="s">
        <v>589</v>
      </c>
      <c r="E367" s="3">
        <v>50501</v>
      </c>
    </row>
    <row r="368" spans="1:5" ht="13.8" x14ac:dyDescent="0.3">
      <c r="A368" s="3">
        <v>50502</v>
      </c>
      <c r="B368" s="3" t="s">
        <v>590</v>
      </c>
      <c r="C368" s="3"/>
      <c r="D368" s="3" t="s">
        <v>590</v>
      </c>
      <c r="E368" s="3">
        <v>50502</v>
      </c>
    </row>
    <row r="369" spans="1:5" ht="13.8" x14ac:dyDescent="0.3">
      <c r="A369" s="3">
        <v>50503</v>
      </c>
      <c r="B369" s="3" t="s">
        <v>591</v>
      </c>
      <c r="C369" s="3"/>
      <c r="D369" s="3" t="s">
        <v>591</v>
      </c>
      <c r="E369" s="3">
        <v>50503</v>
      </c>
    </row>
    <row r="370" spans="1:5" ht="13.8" x14ac:dyDescent="0.3">
      <c r="A370" s="3">
        <v>50504</v>
      </c>
      <c r="B370" s="3" t="s">
        <v>592</v>
      </c>
      <c r="C370" s="3"/>
      <c r="D370" s="3" t="s">
        <v>592</v>
      </c>
      <c r="E370" s="3">
        <v>50504</v>
      </c>
    </row>
    <row r="371" spans="1:5" ht="13.8" x14ac:dyDescent="0.3">
      <c r="A371" s="3">
        <v>50601</v>
      </c>
      <c r="B371" s="3" t="s">
        <v>593</v>
      </c>
      <c r="C371" s="3"/>
      <c r="D371" s="3" t="s">
        <v>593</v>
      </c>
      <c r="E371" s="3">
        <v>50601</v>
      </c>
    </row>
    <row r="372" spans="1:5" ht="13.8" x14ac:dyDescent="0.3">
      <c r="A372" s="3">
        <v>50602</v>
      </c>
      <c r="B372" s="3" t="s">
        <v>594</v>
      </c>
      <c r="C372" s="3"/>
      <c r="D372" s="3" t="s">
        <v>594</v>
      </c>
      <c r="E372" s="3">
        <v>50602</v>
      </c>
    </row>
    <row r="373" spans="1:5" ht="13.8" x14ac:dyDescent="0.3">
      <c r="A373" s="3">
        <v>50603</v>
      </c>
      <c r="B373" s="3" t="s">
        <v>595</v>
      </c>
      <c r="C373" s="3"/>
      <c r="D373" s="3" t="s">
        <v>595</v>
      </c>
      <c r="E373" s="3">
        <v>50603</v>
      </c>
    </row>
    <row r="374" spans="1:5" ht="13.8" x14ac:dyDescent="0.3">
      <c r="A374" s="3">
        <v>50604</v>
      </c>
      <c r="B374" s="3" t="s">
        <v>596</v>
      </c>
      <c r="C374" s="3"/>
      <c r="D374" s="3" t="s">
        <v>596</v>
      </c>
      <c r="E374" s="3">
        <v>50604</v>
      </c>
    </row>
    <row r="375" spans="1:5" ht="13.8" x14ac:dyDescent="0.3">
      <c r="A375" s="3">
        <v>50605</v>
      </c>
      <c r="B375" s="3" t="s">
        <v>597</v>
      </c>
      <c r="C375" s="3"/>
      <c r="D375" s="3" t="s">
        <v>597</v>
      </c>
      <c r="E375" s="3">
        <v>50605</v>
      </c>
    </row>
    <row r="376" spans="1:5" ht="13.8" x14ac:dyDescent="0.3">
      <c r="A376" s="3">
        <v>50701</v>
      </c>
      <c r="B376" s="3" t="s">
        <v>952</v>
      </c>
      <c r="C376" s="3"/>
      <c r="D376" s="3" t="s">
        <v>952</v>
      </c>
      <c r="E376" s="3">
        <v>50701</v>
      </c>
    </row>
    <row r="377" spans="1:5" ht="13.8" x14ac:dyDescent="0.3">
      <c r="A377" s="3">
        <v>50702</v>
      </c>
      <c r="B377" s="3" t="s">
        <v>598</v>
      </c>
      <c r="C377" s="3"/>
      <c r="D377" s="3" t="s">
        <v>598</v>
      </c>
      <c r="E377" s="3">
        <v>50702</v>
      </c>
    </row>
    <row r="378" spans="1:5" ht="13.8" x14ac:dyDescent="0.3">
      <c r="A378" s="3">
        <v>50703</v>
      </c>
      <c r="B378" s="3" t="s">
        <v>599</v>
      </c>
      <c r="C378" s="3"/>
      <c r="D378" s="3" t="s">
        <v>599</v>
      </c>
      <c r="E378" s="3">
        <v>50703</v>
      </c>
    </row>
    <row r="379" spans="1:5" ht="13.8" x14ac:dyDescent="0.3">
      <c r="A379" s="3">
        <v>50704</v>
      </c>
      <c r="B379" s="3" t="s">
        <v>600</v>
      </c>
      <c r="C379" s="3"/>
      <c r="D379" s="3" t="s">
        <v>600</v>
      </c>
      <c r="E379" s="3">
        <v>50704</v>
      </c>
    </row>
    <row r="380" spans="1:5" ht="13.8" x14ac:dyDescent="0.3">
      <c r="A380" s="3">
        <v>50801</v>
      </c>
      <c r="B380" s="3" t="s">
        <v>601</v>
      </c>
      <c r="C380" s="3"/>
      <c r="D380" s="3" t="s">
        <v>601</v>
      </c>
      <c r="E380" s="3">
        <v>50801</v>
      </c>
    </row>
    <row r="381" spans="1:5" ht="13.8" x14ac:dyDescent="0.3">
      <c r="A381" s="3">
        <v>50802</v>
      </c>
      <c r="B381" s="3" t="s">
        <v>856</v>
      </c>
      <c r="C381" s="3"/>
      <c r="D381" s="3" t="s">
        <v>856</v>
      </c>
      <c r="E381" s="3">
        <v>50802</v>
      </c>
    </row>
    <row r="382" spans="1:5" ht="13.8" x14ac:dyDescent="0.3">
      <c r="A382" s="3">
        <v>50803</v>
      </c>
      <c r="B382" s="3" t="s">
        <v>602</v>
      </c>
      <c r="C382" s="3"/>
      <c r="D382" s="3" t="s">
        <v>602</v>
      </c>
      <c r="E382" s="3">
        <v>50803</v>
      </c>
    </row>
    <row r="383" spans="1:5" ht="13.8" x14ac:dyDescent="0.3">
      <c r="A383" s="3">
        <v>50804</v>
      </c>
      <c r="B383" s="3" t="s">
        <v>603</v>
      </c>
      <c r="C383" s="3"/>
      <c r="D383" s="3" t="s">
        <v>603</v>
      </c>
      <c r="E383" s="3">
        <v>50804</v>
      </c>
    </row>
    <row r="384" spans="1:5" ht="13.8" x14ac:dyDescent="0.3">
      <c r="A384" s="3">
        <v>50805</v>
      </c>
      <c r="B384" s="3" t="s">
        <v>604</v>
      </c>
      <c r="C384" s="3"/>
      <c r="D384" s="3" t="s">
        <v>604</v>
      </c>
      <c r="E384" s="3">
        <v>50805</v>
      </c>
    </row>
    <row r="385" spans="1:5" ht="13.8" x14ac:dyDescent="0.3">
      <c r="A385" s="3">
        <v>50806</v>
      </c>
      <c r="B385" s="3" t="s">
        <v>857</v>
      </c>
      <c r="C385" s="3"/>
      <c r="D385" s="3" t="s">
        <v>857</v>
      </c>
      <c r="E385" s="3">
        <v>50806</v>
      </c>
    </row>
    <row r="386" spans="1:5" ht="13.8" x14ac:dyDescent="0.3">
      <c r="A386" s="3">
        <v>50807</v>
      </c>
      <c r="B386" s="3" t="s">
        <v>605</v>
      </c>
      <c r="C386" s="3"/>
      <c r="D386" s="3" t="s">
        <v>605</v>
      </c>
      <c r="E386" s="3">
        <v>50807</v>
      </c>
    </row>
    <row r="387" spans="1:5" ht="13.8" x14ac:dyDescent="0.3">
      <c r="A387" s="3">
        <v>50808</v>
      </c>
      <c r="B387" s="3" t="s">
        <v>606</v>
      </c>
      <c r="C387" s="3"/>
      <c r="D387" s="3" t="s">
        <v>606</v>
      </c>
      <c r="E387" s="3">
        <v>50808</v>
      </c>
    </row>
    <row r="388" spans="1:5" ht="13.8" x14ac:dyDescent="0.3">
      <c r="A388" s="3">
        <v>50901</v>
      </c>
      <c r="B388" s="3" t="s">
        <v>607</v>
      </c>
      <c r="C388" s="3"/>
      <c r="D388" s="3" t="s">
        <v>607</v>
      </c>
      <c r="E388" s="3">
        <v>50901</v>
      </c>
    </row>
    <row r="389" spans="1:5" ht="13.8" x14ac:dyDescent="0.3">
      <c r="A389" s="3">
        <v>50902</v>
      </c>
      <c r="B389" s="3" t="s">
        <v>608</v>
      </c>
      <c r="C389" s="3"/>
      <c r="D389" s="3" t="s">
        <v>608</v>
      </c>
      <c r="E389" s="3">
        <v>50902</v>
      </c>
    </row>
    <row r="390" spans="1:5" ht="13.8" x14ac:dyDescent="0.3">
      <c r="A390" s="3">
        <v>50903</v>
      </c>
      <c r="B390" s="3" t="s">
        <v>609</v>
      </c>
      <c r="C390" s="3"/>
      <c r="D390" s="3" t="s">
        <v>609</v>
      </c>
      <c r="E390" s="3">
        <v>50903</v>
      </c>
    </row>
    <row r="391" spans="1:5" ht="13.8" x14ac:dyDescent="0.3">
      <c r="A391" s="3">
        <v>50904</v>
      </c>
      <c r="B391" s="3" t="s">
        <v>610</v>
      </c>
      <c r="C391" s="3"/>
      <c r="D391" s="3" t="s">
        <v>610</v>
      </c>
      <c r="E391" s="3">
        <v>50904</v>
      </c>
    </row>
    <row r="392" spans="1:5" ht="13.8" x14ac:dyDescent="0.3">
      <c r="A392" s="3">
        <v>50905</v>
      </c>
      <c r="B392" s="3" t="s">
        <v>611</v>
      </c>
      <c r="C392" s="3"/>
      <c r="D392" s="3" t="s">
        <v>611</v>
      </c>
      <c r="E392" s="3">
        <v>50905</v>
      </c>
    </row>
    <row r="393" spans="1:5" ht="13.8" x14ac:dyDescent="0.3">
      <c r="A393" s="3">
        <v>50906</v>
      </c>
      <c r="B393" s="3" t="s">
        <v>612</v>
      </c>
      <c r="C393" s="3"/>
      <c r="D393" s="3" t="s">
        <v>612</v>
      </c>
      <c r="E393" s="3">
        <v>50906</v>
      </c>
    </row>
    <row r="394" spans="1:5" ht="13.8" x14ac:dyDescent="0.3">
      <c r="A394" s="3">
        <v>51001</v>
      </c>
      <c r="B394" s="3" t="s">
        <v>613</v>
      </c>
      <c r="C394" s="3"/>
      <c r="D394" s="3" t="s">
        <v>613</v>
      </c>
      <c r="E394" s="3">
        <v>51001</v>
      </c>
    </row>
    <row r="395" spans="1:5" ht="13.8" x14ac:dyDescent="0.3">
      <c r="A395" s="3">
        <v>51002</v>
      </c>
      <c r="B395" s="3" t="s">
        <v>614</v>
      </c>
      <c r="C395" s="3"/>
      <c r="D395" s="3" t="s">
        <v>614</v>
      </c>
      <c r="E395" s="3">
        <v>51002</v>
      </c>
    </row>
    <row r="396" spans="1:5" ht="13.8" x14ac:dyDescent="0.3">
      <c r="A396" s="3">
        <v>51003</v>
      </c>
      <c r="B396" s="3" t="s">
        <v>953</v>
      </c>
      <c r="C396" s="3"/>
      <c r="D396" s="3" t="s">
        <v>953</v>
      </c>
      <c r="E396" s="3">
        <v>51003</v>
      </c>
    </row>
    <row r="397" spans="1:5" ht="13.8" x14ac:dyDescent="0.3">
      <c r="A397" s="3">
        <v>51004</v>
      </c>
      <c r="B397" s="3" t="s">
        <v>615</v>
      </c>
      <c r="C397" s="3"/>
      <c r="D397" s="3" t="s">
        <v>615</v>
      </c>
      <c r="E397" s="3">
        <v>51004</v>
      </c>
    </row>
    <row r="398" spans="1:5" ht="13.8" x14ac:dyDescent="0.3">
      <c r="A398" s="3">
        <v>51101</v>
      </c>
      <c r="B398" s="3" t="s">
        <v>616</v>
      </c>
      <c r="C398" s="3"/>
      <c r="D398" s="3" t="s">
        <v>616</v>
      </c>
      <c r="E398" s="3">
        <v>51101</v>
      </c>
    </row>
    <row r="399" spans="1:5" ht="13.8" x14ac:dyDescent="0.3">
      <c r="A399" s="3">
        <v>51102</v>
      </c>
      <c r="B399" s="3" t="s">
        <v>617</v>
      </c>
      <c r="C399" s="3"/>
      <c r="D399" s="3" t="s">
        <v>617</v>
      </c>
      <c r="E399" s="3">
        <v>51102</v>
      </c>
    </row>
    <row r="400" spans="1:5" ht="13.8" x14ac:dyDescent="0.3">
      <c r="A400" s="3">
        <v>51103</v>
      </c>
      <c r="B400" s="3" t="s">
        <v>858</v>
      </c>
      <c r="C400" s="3"/>
      <c r="D400" s="3" t="s">
        <v>858</v>
      </c>
      <c r="E400" s="3">
        <v>51103</v>
      </c>
    </row>
    <row r="401" spans="1:5" ht="13.8" x14ac:dyDescent="0.3">
      <c r="A401" s="3">
        <v>51104</v>
      </c>
      <c r="B401" s="3" t="s">
        <v>618</v>
      </c>
      <c r="C401" s="3"/>
      <c r="D401" s="3" t="s">
        <v>618</v>
      </c>
      <c r="E401" s="3">
        <v>51104</v>
      </c>
    </row>
    <row r="402" spans="1:5" ht="13.8" x14ac:dyDescent="0.3">
      <c r="A402" s="3">
        <v>51105</v>
      </c>
      <c r="B402" s="3" t="s">
        <v>619</v>
      </c>
      <c r="C402" s="3"/>
      <c r="D402" s="3" t="s">
        <v>619</v>
      </c>
      <c r="E402" s="3">
        <v>51105</v>
      </c>
    </row>
    <row r="403" spans="1:5" ht="13.8" x14ac:dyDescent="0.3">
      <c r="A403" s="3">
        <v>60101</v>
      </c>
      <c r="B403" s="3" t="s">
        <v>620</v>
      </c>
      <c r="C403" s="3"/>
      <c r="D403" s="3" t="s">
        <v>620</v>
      </c>
      <c r="E403" s="3">
        <v>60101</v>
      </c>
    </row>
    <row r="404" spans="1:5" ht="13.8" x14ac:dyDescent="0.3">
      <c r="A404" s="3">
        <v>60102</v>
      </c>
      <c r="B404" s="3" t="s">
        <v>621</v>
      </c>
      <c r="C404" s="3"/>
      <c r="D404" s="3" t="s">
        <v>621</v>
      </c>
      <c r="E404" s="3">
        <v>60102</v>
      </c>
    </row>
    <row r="405" spans="1:5" ht="13.8" x14ac:dyDescent="0.3">
      <c r="A405" s="3">
        <v>60103</v>
      </c>
      <c r="B405" s="3" t="s">
        <v>622</v>
      </c>
      <c r="C405" s="3"/>
      <c r="D405" s="3" t="s">
        <v>622</v>
      </c>
      <c r="E405" s="3">
        <v>60103</v>
      </c>
    </row>
    <row r="406" spans="1:5" ht="13.8" x14ac:dyDescent="0.3">
      <c r="A406" s="3">
        <v>60104</v>
      </c>
      <c r="B406" s="3" t="s">
        <v>623</v>
      </c>
      <c r="C406" s="3"/>
      <c r="D406" s="3" t="s">
        <v>623</v>
      </c>
      <c r="E406" s="3">
        <v>60104</v>
      </c>
    </row>
    <row r="407" spans="1:5" ht="13.8" x14ac:dyDescent="0.3">
      <c r="A407" s="3">
        <v>60105</v>
      </c>
      <c r="B407" s="3" t="s">
        <v>624</v>
      </c>
      <c r="C407" s="3"/>
      <c r="D407" s="3" t="s">
        <v>624</v>
      </c>
      <c r="E407" s="3">
        <v>60105</v>
      </c>
    </row>
    <row r="408" spans="1:5" ht="13.8" x14ac:dyDescent="0.3">
      <c r="A408" s="3">
        <v>60106</v>
      </c>
      <c r="B408" s="3" t="s">
        <v>625</v>
      </c>
      <c r="C408" s="3"/>
      <c r="D408" s="3" t="s">
        <v>625</v>
      </c>
      <c r="E408" s="3">
        <v>60106</v>
      </c>
    </row>
    <row r="409" spans="1:5" ht="13.8" x14ac:dyDescent="0.3">
      <c r="A409" s="3">
        <v>60107</v>
      </c>
      <c r="B409" s="3" t="s">
        <v>626</v>
      </c>
      <c r="C409" s="3"/>
      <c r="D409" s="3" t="s">
        <v>626</v>
      </c>
      <c r="E409" s="3">
        <v>60107</v>
      </c>
    </row>
    <row r="410" spans="1:5" ht="13.8" x14ac:dyDescent="0.3">
      <c r="A410" s="3">
        <v>60108</v>
      </c>
      <c r="B410" s="3" t="s">
        <v>627</v>
      </c>
      <c r="C410" s="3"/>
      <c r="D410" s="3" t="s">
        <v>627</v>
      </c>
      <c r="E410" s="3">
        <v>60108</v>
      </c>
    </row>
    <row r="411" spans="1:5" ht="13.8" x14ac:dyDescent="0.3">
      <c r="A411" s="3">
        <v>60110</v>
      </c>
      <c r="B411" s="3" t="s">
        <v>628</v>
      </c>
      <c r="C411" s="3"/>
      <c r="D411" s="3" t="s">
        <v>628</v>
      </c>
      <c r="E411" s="3">
        <v>60110</v>
      </c>
    </row>
    <row r="412" spans="1:5" ht="13.8" x14ac:dyDescent="0.3">
      <c r="A412" s="3">
        <v>60111</v>
      </c>
      <c r="B412" s="3" t="s">
        <v>629</v>
      </c>
      <c r="C412" s="3"/>
      <c r="D412" s="3" t="s">
        <v>629</v>
      </c>
      <c r="E412" s="3">
        <v>60111</v>
      </c>
    </row>
    <row r="413" spans="1:5" ht="13.8" x14ac:dyDescent="0.3">
      <c r="A413" s="3">
        <v>60112</v>
      </c>
      <c r="B413" s="3" t="s">
        <v>630</v>
      </c>
      <c r="C413" s="3"/>
      <c r="D413" s="3" t="s">
        <v>630</v>
      </c>
      <c r="E413" s="3">
        <v>60112</v>
      </c>
    </row>
    <row r="414" spans="1:5" ht="13.8" x14ac:dyDescent="0.3">
      <c r="A414" s="3">
        <v>60113</v>
      </c>
      <c r="B414" s="3" t="s">
        <v>631</v>
      </c>
      <c r="C414" s="3"/>
      <c r="D414" s="3" t="s">
        <v>631</v>
      </c>
      <c r="E414" s="3">
        <v>60113</v>
      </c>
    </row>
    <row r="415" spans="1:5" ht="13.8" x14ac:dyDescent="0.3">
      <c r="A415" s="3">
        <v>60114</v>
      </c>
      <c r="B415" s="3" t="s">
        <v>632</v>
      </c>
      <c r="C415" s="3"/>
      <c r="D415" s="3" t="s">
        <v>632</v>
      </c>
      <c r="E415" s="3">
        <v>60114</v>
      </c>
    </row>
    <row r="416" spans="1:5" ht="13.8" x14ac:dyDescent="0.3">
      <c r="A416" s="3">
        <v>60115</v>
      </c>
      <c r="B416" s="3" t="s">
        <v>633</v>
      </c>
      <c r="C416" s="3"/>
      <c r="D416" s="3" t="s">
        <v>633</v>
      </c>
      <c r="E416" s="3">
        <v>60115</v>
      </c>
    </row>
    <row r="417" spans="1:5" ht="13.8" x14ac:dyDescent="0.3">
      <c r="A417" s="3">
        <v>60116</v>
      </c>
      <c r="B417" s="3" t="s">
        <v>634</v>
      </c>
      <c r="C417" s="3"/>
      <c r="D417" s="3" t="s">
        <v>634</v>
      </c>
      <c r="E417" s="3">
        <v>60116</v>
      </c>
    </row>
    <row r="418" spans="1:5" ht="13.8" x14ac:dyDescent="0.3">
      <c r="A418" s="3">
        <v>60201</v>
      </c>
      <c r="B418" s="3" t="s">
        <v>635</v>
      </c>
      <c r="C418" s="3"/>
      <c r="D418" s="3" t="s">
        <v>635</v>
      </c>
      <c r="E418" s="3">
        <v>60201</v>
      </c>
    </row>
    <row r="419" spans="1:5" ht="13.8" x14ac:dyDescent="0.3">
      <c r="A419" s="3">
        <v>60202</v>
      </c>
      <c r="B419" s="3" t="s">
        <v>636</v>
      </c>
      <c r="C419" s="3"/>
      <c r="D419" s="3" t="s">
        <v>636</v>
      </c>
      <c r="E419" s="3">
        <v>60202</v>
      </c>
    </row>
    <row r="420" spans="1:5" ht="13.8" x14ac:dyDescent="0.3">
      <c r="A420" s="3">
        <v>60203</v>
      </c>
      <c r="B420" s="3" t="s">
        <v>637</v>
      </c>
      <c r="C420" s="3"/>
      <c r="D420" s="3" t="s">
        <v>637</v>
      </c>
      <c r="E420" s="3">
        <v>60203</v>
      </c>
    </row>
    <row r="421" spans="1:5" ht="13.8" x14ac:dyDescent="0.3">
      <c r="A421" s="3">
        <v>60204</v>
      </c>
      <c r="B421" s="3" t="s">
        <v>638</v>
      </c>
      <c r="C421" s="3"/>
      <c r="D421" s="3" t="s">
        <v>638</v>
      </c>
      <c r="E421" s="3">
        <v>60204</v>
      </c>
    </row>
    <row r="422" spans="1:5" ht="13.8" x14ac:dyDescent="0.3">
      <c r="A422" s="3">
        <v>60205</v>
      </c>
      <c r="B422" s="3" t="s">
        <v>639</v>
      </c>
      <c r="C422" s="3"/>
      <c r="D422" s="3" t="s">
        <v>639</v>
      </c>
      <c r="E422" s="3">
        <v>60205</v>
      </c>
    </row>
    <row r="423" spans="1:5" ht="13.8" x14ac:dyDescent="0.3">
      <c r="A423" s="3">
        <v>60206</v>
      </c>
      <c r="B423" s="3" t="s">
        <v>640</v>
      </c>
      <c r="C423" s="3"/>
      <c r="D423" s="3" t="s">
        <v>640</v>
      </c>
      <c r="E423" s="3">
        <v>60206</v>
      </c>
    </row>
    <row r="424" spans="1:5" ht="13.8" x14ac:dyDescent="0.3">
      <c r="A424" s="3">
        <v>60301</v>
      </c>
      <c r="B424" s="3" t="s">
        <v>641</v>
      </c>
      <c r="C424" s="3"/>
      <c r="D424" s="3" t="s">
        <v>641</v>
      </c>
      <c r="E424" s="3">
        <v>60301</v>
      </c>
    </row>
    <row r="425" spans="1:5" ht="13.8" x14ac:dyDescent="0.3">
      <c r="A425" s="3">
        <v>60302</v>
      </c>
      <c r="B425" s="3" t="s">
        <v>642</v>
      </c>
      <c r="C425" s="3"/>
      <c r="D425" s="3" t="s">
        <v>642</v>
      </c>
      <c r="E425" s="3">
        <v>60302</v>
      </c>
    </row>
    <row r="426" spans="1:5" ht="13.8" x14ac:dyDescent="0.3">
      <c r="A426" s="3">
        <v>60303</v>
      </c>
      <c r="B426" s="3" t="s">
        <v>643</v>
      </c>
      <c r="C426" s="3"/>
      <c r="D426" s="3" t="s">
        <v>643</v>
      </c>
      <c r="E426" s="3">
        <v>60303</v>
      </c>
    </row>
    <row r="427" spans="1:5" ht="13.8" x14ac:dyDescent="0.3">
      <c r="A427" s="3">
        <v>60304</v>
      </c>
      <c r="B427" s="3" t="s">
        <v>644</v>
      </c>
      <c r="C427" s="3"/>
      <c r="D427" s="3" t="s">
        <v>644</v>
      </c>
      <c r="E427" s="3">
        <v>60304</v>
      </c>
    </row>
    <row r="428" spans="1:5" ht="13.8" x14ac:dyDescent="0.3">
      <c r="A428" s="3">
        <v>60305</v>
      </c>
      <c r="B428" s="3" t="s">
        <v>645</v>
      </c>
      <c r="C428" s="3"/>
      <c r="D428" s="3" t="s">
        <v>645</v>
      </c>
      <c r="E428" s="3">
        <v>60305</v>
      </c>
    </row>
    <row r="429" spans="1:5" ht="13.8" x14ac:dyDescent="0.3">
      <c r="A429" s="3">
        <v>60306</v>
      </c>
      <c r="B429" s="3" t="s">
        <v>646</v>
      </c>
      <c r="C429" s="3"/>
      <c r="D429" s="3" t="s">
        <v>646</v>
      </c>
      <c r="E429" s="3">
        <v>60306</v>
      </c>
    </row>
    <row r="430" spans="1:5" ht="13.8" x14ac:dyDescent="0.3">
      <c r="A430" s="3">
        <v>60307</v>
      </c>
      <c r="B430" s="3" t="s">
        <v>647</v>
      </c>
      <c r="C430" s="3"/>
      <c r="D430" s="3" t="s">
        <v>647</v>
      </c>
      <c r="E430" s="3">
        <v>60307</v>
      </c>
    </row>
    <row r="431" spans="1:5" ht="13.8" x14ac:dyDescent="0.3">
      <c r="A431" s="3">
        <v>60308</v>
      </c>
      <c r="B431" s="3" t="s">
        <v>648</v>
      </c>
      <c r="C431" s="3"/>
      <c r="D431" s="3" t="s">
        <v>648</v>
      </c>
      <c r="E431" s="3">
        <v>60308</v>
      </c>
    </row>
    <row r="432" spans="1:5" ht="13.8" x14ac:dyDescent="0.3">
      <c r="A432" s="3">
        <v>60309</v>
      </c>
      <c r="B432" s="3" t="s">
        <v>649</v>
      </c>
      <c r="C432" s="3"/>
      <c r="D432" s="3" t="s">
        <v>649</v>
      </c>
      <c r="E432" s="3">
        <v>60309</v>
      </c>
    </row>
    <row r="433" spans="1:5" ht="13.8" x14ac:dyDescent="0.3">
      <c r="A433" s="3">
        <v>60401</v>
      </c>
      <c r="B433" s="3" t="s">
        <v>650</v>
      </c>
      <c r="C433" s="3"/>
      <c r="D433" s="3" t="s">
        <v>650</v>
      </c>
      <c r="E433" s="3">
        <v>60401</v>
      </c>
    </row>
    <row r="434" spans="1:5" ht="13.8" x14ac:dyDescent="0.3">
      <c r="A434" s="3">
        <v>60402</v>
      </c>
      <c r="B434" s="3" t="s">
        <v>859</v>
      </c>
      <c r="C434" s="3"/>
      <c r="D434" s="3" t="s">
        <v>859</v>
      </c>
      <c r="E434" s="3">
        <v>60402</v>
      </c>
    </row>
    <row r="435" spans="1:5" ht="13.8" x14ac:dyDescent="0.3">
      <c r="A435" s="3">
        <v>60403</v>
      </c>
      <c r="B435" s="3" t="s">
        <v>651</v>
      </c>
      <c r="C435" s="3"/>
      <c r="D435" s="3" t="s">
        <v>651</v>
      </c>
      <c r="E435" s="3">
        <v>60403</v>
      </c>
    </row>
    <row r="436" spans="1:5" ht="13.8" x14ac:dyDescent="0.3">
      <c r="A436" s="3">
        <v>60501</v>
      </c>
      <c r="B436" s="3" t="s">
        <v>652</v>
      </c>
      <c r="C436" s="3"/>
      <c r="D436" s="3" t="s">
        <v>652</v>
      </c>
      <c r="E436" s="3">
        <v>60501</v>
      </c>
    </row>
    <row r="437" spans="1:5" ht="13.8" x14ac:dyDescent="0.3">
      <c r="A437" s="3">
        <v>60502</v>
      </c>
      <c r="B437" s="3" t="s">
        <v>653</v>
      </c>
      <c r="C437" s="3"/>
      <c r="D437" s="3" t="s">
        <v>653</v>
      </c>
      <c r="E437" s="3">
        <v>60502</v>
      </c>
    </row>
    <row r="438" spans="1:5" ht="13.8" x14ac:dyDescent="0.3">
      <c r="A438" s="3">
        <v>60503</v>
      </c>
      <c r="B438" s="3" t="s">
        <v>654</v>
      </c>
      <c r="C438" s="3"/>
      <c r="D438" s="3" t="s">
        <v>654</v>
      </c>
      <c r="E438" s="3">
        <v>60503</v>
      </c>
    </row>
    <row r="439" spans="1:5" ht="13.8" x14ac:dyDescent="0.3">
      <c r="A439" s="3">
        <v>60504</v>
      </c>
      <c r="B439" s="3" t="s">
        <v>655</v>
      </c>
      <c r="C439" s="3"/>
      <c r="D439" s="3" t="s">
        <v>655</v>
      </c>
      <c r="E439" s="3">
        <v>60504</v>
      </c>
    </row>
    <row r="440" spans="1:5" ht="13.8" x14ac:dyDescent="0.3">
      <c r="A440" s="3">
        <v>60505</v>
      </c>
      <c r="B440" s="3" t="s">
        <v>656</v>
      </c>
      <c r="C440" s="3"/>
      <c r="D440" s="3" t="s">
        <v>656</v>
      </c>
      <c r="E440" s="3">
        <v>60505</v>
      </c>
    </row>
    <row r="441" spans="1:5" ht="13.8" x14ac:dyDescent="0.3">
      <c r="A441" s="3">
        <v>60506</v>
      </c>
      <c r="B441" s="3" t="s">
        <v>657</v>
      </c>
      <c r="C441" s="3"/>
      <c r="D441" s="3" t="s">
        <v>657</v>
      </c>
      <c r="E441" s="3">
        <v>60506</v>
      </c>
    </row>
    <row r="442" spans="1:5" ht="13.8" x14ac:dyDescent="0.3">
      <c r="A442" s="3">
        <v>60601</v>
      </c>
      <c r="B442" s="3" t="s">
        <v>860</v>
      </c>
      <c r="C442" s="3"/>
      <c r="D442" s="3" t="s">
        <v>860</v>
      </c>
      <c r="E442" s="3">
        <v>60601</v>
      </c>
    </row>
    <row r="443" spans="1:5" ht="13.8" x14ac:dyDescent="0.3">
      <c r="A443" s="3">
        <v>60602</v>
      </c>
      <c r="B443" s="3" t="s">
        <v>861</v>
      </c>
      <c r="C443" s="3"/>
      <c r="D443" s="3" t="s">
        <v>861</v>
      </c>
      <c r="E443" s="3">
        <v>60602</v>
      </c>
    </row>
    <row r="444" spans="1:5" ht="13.8" x14ac:dyDescent="0.3">
      <c r="A444" s="3">
        <v>60603</v>
      </c>
      <c r="B444" s="3" t="s">
        <v>862</v>
      </c>
      <c r="C444" s="3"/>
      <c r="D444" s="3" t="s">
        <v>862</v>
      </c>
      <c r="E444" s="3">
        <v>60603</v>
      </c>
    </row>
    <row r="445" spans="1:5" ht="13.8" x14ac:dyDescent="0.3">
      <c r="A445" s="3">
        <v>60701</v>
      </c>
      <c r="B445" s="3" t="s">
        <v>658</v>
      </c>
      <c r="C445" s="3"/>
      <c r="D445" s="3" t="s">
        <v>658</v>
      </c>
      <c r="E445" s="3">
        <v>60701</v>
      </c>
    </row>
    <row r="446" spans="1:5" ht="13.8" x14ac:dyDescent="0.3">
      <c r="A446" s="3">
        <v>60703</v>
      </c>
      <c r="B446" s="3" t="s">
        <v>659</v>
      </c>
      <c r="C446" s="3"/>
      <c r="D446" s="3" t="s">
        <v>659</v>
      </c>
      <c r="E446" s="3">
        <v>60703</v>
      </c>
    </row>
    <row r="447" spans="1:5" ht="13.8" x14ac:dyDescent="0.3">
      <c r="A447" s="3">
        <v>60704</v>
      </c>
      <c r="B447" s="3" t="s">
        <v>660</v>
      </c>
      <c r="C447" s="3"/>
      <c r="D447" s="3" t="s">
        <v>660</v>
      </c>
      <c r="E447" s="3">
        <v>60704</v>
      </c>
    </row>
    <row r="448" spans="1:5" ht="13.8" x14ac:dyDescent="0.3">
      <c r="A448" s="3">
        <v>60801</v>
      </c>
      <c r="B448" s="3" t="s">
        <v>661</v>
      </c>
      <c r="C448" s="3"/>
      <c r="D448" s="3" t="s">
        <v>661</v>
      </c>
      <c r="E448" s="3">
        <v>60801</v>
      </c>
    </row>
    <row r="449" spans="1:5" ht="13.8" x14ac:dyDescent="0.3">
      <c r="A449" s="3">
        <v>60802</v>
      </c>
      <c r="B449" s="3" t="s">
        <v>662</v>
      </c>
      <c r="C449" s="3"/>
      <c r="D449" s="3" t="s">
        <v>662</v>
      </c>
      <c r="E449" s="3">
        <v>60802</v>
      </c>
    </row>
    <row r="450" spans="1:5" ht="13.8" x14ac:dyDescent="0.3">
      <c r="A450" s="3">
        <v>60803</v>
      </c>
      <c r="B450" s="3" t="s">
        <v>863</v>
      </c>
      <c r="C450" s="3"/>
      <c r="D450" s="3" t="s">
        <v>863</v>
      </c>
      <c r="E450" s="3">
        <v>60803</v>
      </c>
    </row>
    <row r="451" spans="1:5" ht="13.8" x14ac:dyDescent="0.3">
      <c r="A451" s="3">
        <v>60804</v>
      </c>
      <c r="B451" s="3" t="s">
        <v>663</v>
      </c>
      <c r="C451" s="3"/>
      <c r="D451" s="3" t="s">
        <v>663</v>
      </c>
      <c r="E451" s="3">
        <v>60804</v>
      </c>
    </row>
    <row r="452" spans="1:5" ht="13.8" x14ac:dyDescent="0.3">
      <c r="A452" s="3">
        <v>60805</v>
      </c>
      <c r="B452" s="3" t="s">
        <v>664</v>
      </c>
      <c r="C452" s="3"/>
      <c r="D452" s="3" t="s">
        <v>664</v>
      </c>
      <c r="E452" s="3">
        <v>60805</v>
      </c>
    </row>
    <row r="453" spans="1:5" ht="13.8" x14ac:dyDescent="0.3">
      <c r="A453" s="3">
        <v>60806</v>
      </c>
      <c r="B453" s="3" t="s">
        <v>864</v>
      </c>
      <c r="C453" s="3"/>
      <c r="D453" s="3" t="s">
        <v>864</v>
      </c>
      <c r="E453" s="3">
        <v>60806</v>
      </c>
    </row>
    <row r="454" spans="1:5" ht="13.8" x14ac:dyDescent="0.3">
      <c r="A454" s="3">
        <v>60901</v>
      </c>
      <c r="B454" s="3" t="s">
        <v>665</v>
      </c>
      <c r="C454" s="3"/>
      <c r="D454" s="3" t="s">
        <v>665</v>
      </c>
      <c r="E454" s="3">
        <v>60901</v>
      </c>
    </row>
    <row r="455" spans="1:5" ht="13.8" x14ac:dyDescent="0.3">
      <c r="A455" s="3">
        <v>61001</v>
      </c>
      <c r="B455" s="3" t="s">
        <v>666</v>
      </c>
      <c r="C455" s="3"/>
      <c r="D455" s="3" t="s">
        <v>666</v>
      </c>
      <c r="E455" s="3">
        <v>61001</v>
      </c>
    </row>
    <row r="456" spans="1:5" ht="13.8" x14ac:dyDescent="0.3">
      <c r="A456" s="3">
        <v>61002</v>
      </c>
      <c r="B456" s="3" t="s">
        <v>667</v>
      </c>
      <c r="C456" s="3"/>
      <c r="D456" s="3" t="s">
        <v>667</v>
      </c>
      <c r="E456" s="3">
        <v>61002</v>
      </c>
    </row>
    <row r="457" spans="1:5" ht="13.8" x14ac:dyDescent="0.3">
      <c r="A457" s="3">
        <v>61003</v>
      </c>
      <c r="B457" s="3" t="s">
        <v>668</v>
      </c>
      <c r="C457" s="3"/>
      <c r="D457" s="3" t="s">
        <v>668</v>
      </c>
      <c r="E457" s="3">
        <v>61003</v>
      </c>
    </row>
    <row r="458" spans="1:5" ht="13.8" x14ac:dyDescent="0.3">
      <c r="A458" s="3">
        <v>61004</v>
      </c>
      <c r="B458" s="3" t="s">
        <v>669</v>
      </c>
      <c r="C458" s="3"/>
      <c r="D458" s="3" t="s">
        <v>669</v>
      </c>
      <c r="E458" s="3">
        <v>61004</v>
      </c>
    </row>
    <row r="459" spans="1:5" ht="13.8" x14ac:dyDescent="0.3">
      <c r="A459" s="3">
        <v>61101</v>
      </c>
      <c r="B459" s="3" t="s">
        <v>670</v>
      </c>
      <c r="C459" s="3"/>
      <c r="D459" s="3" t="s">
        <v>670</v>
      </c>
      <c r="E459" s="3">
        <v>61101</v>
      </c>
    </row>
    <row r="460" spans="1:5" ht="13.8" x14ac:dyDescent="0.3">
      <c r="A460" s="3">
        <v>61102</v>
      </c>
      <c r="B460" s="3" t="s">
        <v>671</v>
      </c>
      <c r="C460" s="3"/>
      <c r="D460" s="3" t="s">
        <v>671</v>
      </c>
      <c r="E460" s="3">
        <v>61102</v>
      </c>
    </row>
    <row r="461" spans="1:5" ht="13.8" x14ac:dyDescent="0.3">
      <c r="A461" s="3">
        <v>61103</v>
      </c>
      <c r="B461" s="3" t="s">
        <v>865</v>
      </c>
      <c r="C461" s="3"/>
      <c r="D461" s="3" t="s">
        <v>865</v>
      </c>
      <c r="E461" s="3">
        <v>61103</v>
      </c>
    </row>
    <row r="462" spans="1:5" ht="13.8" x14ac:dyDescent="0.3">
      <c r="A462" s="3">
        <v>61201</v>
      </c>
      <c r="B462" s="3" t="s">
        <v>866</v>
      </c>
      <c r="C462" s="3"/>
      <c r="D462" s="3" t="s">
        <v>866</v>
      </c>
      <c r="E462" s="3">
        <v>61201</v>
      </c>
    </row>
    <row r="463" spans="1:5" ht="13.8" x14ac:dyDescent="0.3">
      <c r="A463" s="3">
        <v>61301</v>
      </c>
      <c r="B463" s="3" t="s">
        <v>867</v>
      </c>
      <c r="C463" s="3"/>
      <c r="D463" s="3" t="s">
        <v>867</v>
      </c>
      <c r="E463" s="3">
        <v>61301</v>
      </c>
    </row>
    <row r="464" spans="1:5" ht="13.8" x14ac:dyDescent="0.3">
      <c r="A464" s="3">
        <v>70101</v>
      </c>
      <c r="B464" s="3" t="s">
        <v>672</v>
      </c>
      <c r="C464" s="3"/>
      <c r="D464" s="3" t="s">
        <v>672</v>
      </c>
      <c r="E464" s="3">
        <v>70101</v>
      </c>
    </row>
    <row r="465" spans="1:5" ht="13.8" x14ac:dyDescent="0.3">
      <c r="A465" s="3">
        <v>70102</v>
      </c>
      <c r="B465" s="3" t="s">
        <v>673</v>
      </c>
      <c r="C465" s="3"/>
      <c r="D465" s="3" t="s">
        <v>673</v>
      </c>
      <c r="E465" s="3">
        <v>70102</v>
      </c>
    </row>
    <row r="466" spans="1:5" ht="13.8" x14ac:dyDescent="0.3">
      <c r="A466" s="3">
        <v>70103</v>
      </c>
      <c r="B466" s="3" t="s">
        <v>674</v>
      </c>
      <c r="C466" s="3"/>
      <c r="D466" s="3" t="s">
        <v>674</v>
      </c>
      <c r="E466" s="3">
        <v>70103</v>
      </c>
    </row>
    <row r="467" spans="1:5" ht="13.8" x14ac:dyDescent="0.3">
      <c r="A467" s="3">
        <v>70104</v>
      </c>
      <c r="B467" s="3" t="s">
        <v>675</v>
      </c>
      <c r="C467" s="3"/>
      <c r="D467" s="3" t="s">
        <v>675</v>
      </c>
      <c r="E467" s="3">
        <v>70104</v>
      </c>
    </row>
    <row r="468" spans="1:5" ht="13.8" x14ac:dyDescent="0.3">
      <c r="A468" s="3">
        <v>70201</v>
      </c>
      <c r="B468" s="3" t="s">
        <v>676</v>
      </c>
      <c r="C468" s="3"/>
      <c r="D468" s="3" t="s">
        <v>676</v>
      </c>
      <c r="E468" s="3">
        <v>70201</v>
      </c>
    </row>
    <row r="469" spans="1:5" ht="13.8" x14ac:dyDescent="0.3">
      <c r="A469" s="3">
        <v>70202</v>
      </c>
      <c r="B469" s="3" t="s">
        <v>677</v>
      </c>
      <c r="C469" s="3"/>
      <c r="D469" s="3" t="s">
        <v>677</v>
      </c>
      <c r="E469" s="3">
        <v>70202</v>
      </c>
    </row>
    <row r="470" spans="1:5" ht="13.8" x14ac:dyDescent="0.3">
      <c r="A470" s="3">
        <v>70203</v>
      </c>
      <c r="B470" s="3" t="s">
        <v>868</v>
      </c>
      <c r="C470" s="3"/>
      <c r="D470" s="3" t="s">
        <v>868</v>
      </c>
      <c r="E470" s="3">
        <v>70203</v>
      </c>
    </row>
    <row r="471" spans="1:5" ht="13.8" x14ac:dyDescent="0.3">
      <c r="A471" s="3">
        <v>70204</v>
      </c>
      <c r="B471" s="3" t="s">
        <v>678</v>
      </c>
      <c r="C471" s="3"/>
      <c r="D471" s="3" t="s">
        <v>678</v>
      </c>
      <c r="E471" s="3">
        <v>70204</v>
      </c>
    </row>
    <row r="472" spans="1:5" ht="13.8" x14ac:dyDescent="0.3">
      <c r="A472" s="3">
        <v>70205</v>
      </c>
      <c r="B472" s="3" t="s">
        <v>679</v>
      </c>
      <c r="C472" s="3"/>
      <c r="D472" s="3" t="s">
        <v>679</v>
      </c>
      <c r="E472" s="3">
        <v>70205</v>
      </c>
    </row>
    <row r="473" spans="1:5" ht="13.8" x14ac:dyDescent="0.3">
      <c r="A473" s="3">
        <v>70206</v>
      </c>
      <c r="B473" s="3" t="s">
        <v>680</v>
      </c>
      <c r="C473" s="3"/>
      <c r="D473" s="3" t="s">
        <v>680</v>
      </c>
      <c r="E473" s="3">
        <v>70206</v>
      </c>
    </row>
    <row r="474" spans="1:5" ht="13.8" x14ac:dyDescent="0.3">
      <c r="A474" s="3">
        <v>70207</v>
      </c>
      <c r="B474" s="3" t="s">
        <v>954</v>
      </c>
      <c r="C474" s="3"/>
      <c r="D474" s="3" t="s">
        <v>954</v>
      </c>
      <c r="E474" s="3">
        <v>70207</v>
      </c>
    </row>
    <row r="475" spans="1:5" ht="13.8" x14ac:dyDescent="0.3">
      <c r="A475" s="3">
        <v>70301</v>
      </c>
      <c r="B475" s="3" t="s">
        <v>681</v>
      </c>
      <c r="C475" s="3"/>
      <c r="D475" s="3" t="s">
        <v>681</v>
      </c>
      <c r="E475" s="3">
        <v>70301</v>
      </c>
    </row>
    <row r="476" spans="1:5" ht="13.8" x14ac:dyDescent="0.3">
      <c r="A476" s="3">
        <v>70302</v>
      </c>
      <c r="B476" s="3" t="s">
        <v>682</v>
      </c>
      <c r="C476" s="3"/>
      <c r="D476" s="3" t="s">
        <v>682</v>
      </c>
      <c r="E476" s="3">
        <v>70302</v>
      </c>
    </row>
    <row r="477" spans="1:5" ht="13.8" x14ac:dyDescent="0.3">
      <c r="A477" s="3">
        <v>70303</v>
      </c>
      <c r="B477" s="3" t="s">
        <v>683</v>
      </c>
      <c r="C477" s="3"/>
      <c r="D477" s="3" t="s">
        <v>683</v>
      </c>
      <c r="E477" s="3">
        <v>70303</v>
      </c>
    </row>
    <row r="478" spans="1:5" ht="13.8" x14ac:dyDescent="0.3">
      <c r="A478" s="3">
        <v>70304</v>
      </c>
      <c r="B478" s="3" t="s">
        <v>684</v>
      </c>
      <c r="C478" s="3"/>
      <c r="D478" s="3" t="s">
        <v>684</v>
      </c>
      <c r="E478" s="3">
        <v>70304</v>
      </c>
    </row>
    <row r="479" spans="1:5" ht="13.8" x14ac:dyDescent="0.3">
      <c r="A479" s="3">
        <v>70305</v>
      </c>
      <c r="B479" s="3" t="s">
        <v>869</v>
      </c>
      <c r="C479" s="3"/>
      <c r="D479" s="3" t="s">
        <v>869</v>
      </c>
      <c r="E479" s="3">
        <v>70305</v>
      </c>
    </row>
    <row r="480" spans="1:5" ht="13.8" x14ac:dyDescent="0.3">
      <c r="A480" s="3">
        <v>70306</v>
      </c>
      <c r="B480" s="3" t="s">
        <v>685</v>
      </c>
      <c r="C480" s="3"/>
      <c r="D480" s="3" t="s">
        <v>685</v>
      </c>
      <c r="E480" s="3">
        <v>70306</v>
      </c>
    </row>
    <row r="481" spans="1:5" ht="13.8" x14ac:dyDescent="0.3">
      <c r="A481" s="3">
        <v>70307</v>
      </c>
      <c r="B481" s="3" t="s">
        <v>686</v>
      </c>
      <c r="C481" s="3"/>
      <c r="D481" s="3" t="s">
        <v>686</v>
      </c>
      <c r="E481" s="3">
        <v>70307</v>
      </c>
    </row>
    <row r="482" spans="1:5" ht="13.8" x14ac:dyDescent="0.3">
      <c r="A482" s="3">
        <v>70401</v>
      </c>
      <c r="B482" s="3" t="s">
        <v>687</v>
      </c>
      <c r="C482" s="3"/>
      <c r="D482" s="3" t="s">
        <v>687</v>
      </c>
      <c r="E482" s="3">
        <v>70401</v>
      </c>
    </row>
    <row r="483" spans="1:5" ht="13.8" x14ac:dyDescent="0.3">
      <c r="A483" s="3">
        <v>70402</v>
      </c>
      <c r="B483" s="3" t="s">
        <v>688</v>
      </c>
      <c r="C483" s="3"/>
      <c r="D483" s="3" t="s">
        <v>688</v>
      </c>
      <c r="E483" s="3">
        <v>70402</v>
      </c>
    </row>
    <row r="484" spans="1:5" ht="13.8" x14ac:dyDescent="0.3">
      <c r="A484" s="3">
        <v>70403</v>
      </c>
      <c r="B484" s="3" t="s">
        <v>689</v>
      </c>
      <c r="C484" s="3"/>
      <c r="D484" s="3" t="s">
        <v>689</v>
      </c>
      <c r="E484" s="3">
        <v>70403</v>
      </c>
    </row>
    <row r="485" spans="1:5" ht="13.8" x14ac:dyDescent="0.3">
      <c r="A485" s="3">
        <v>70404</v>
      </c>
      <c r="B485" s="3" t="s">
        <v>690</v>
      </c>
      <c r="C485" s="3"/>
      <c r="D485" s="3" t="s">
        <v>690</v>
      </c>
      <c r="E485" s="3">
        <v>70404</v>
      </c>
    </row>
    <row r="486" spans="1:5" ht="13.8" x14ac:dyDescent="0.3">
      <c r="A486" s="3">
        <v>70501</v>
      </c>
      <c r="B486" s="3" t="s">
        <v>691</v>
      </c>
      <c r="C486" s="3"/>
      <c r="D486" s="3" t="s">
        <v>691</v>
      </c>
      <c r="E486" s="3">
        <v>70501</v>
      </c>
    </row>
    <row r="487" spans="1:5" ht="13.8" x14ac:dyDescent="0.3">
      <c r="A487" s="3">
        <v>70502</v>
      </c>
      <c r="B487" s="3" t="s">
        <v>692</v>
      </c>
      <c r="C487" s="3"/>
      <c r="D487" s="3" t="s">
        <v>692</v>
      </c>
      <c r="E487" s="3">
        <v>70502</v>
      </c>
    </row>
    <row r="488" spans="1:5" ht="13.8" x14ac:dyDescent="0.3">
      <c r="A488" s="3">
        <v>70503</v>
      </c>
      <c r="B488" s="3" t="s">
        <v>693</v>
      </c>
      <c r="C488" s="3"/>
      <c r="D488" s="3" t="s">
        <v>693</v>
      </c>
      <c r="E488" s="3">
        <v>70503</v>
      </c>
    </row>
    <row r="489" spans="1:5" ht="13.8" x14ac:dyDescent="0.3">
      <c r="A489" s="3">
        <v>70601</v>
      </c>
      <c r="B489" s="3" t="s">
        <v>694</v>
      </c>
      <c r="C489" s="3"/>
      <c r="D489" s="3" t="s">
        <v>694</v>
      </c>
      <c r="E489" s="3">
        <v>70601</v>
      </c>
    </row>
    <row r="490" spans="1:5" ht="13.8" x14ac:dyDescent="0.3">
      <c r="A490" s="3">
        <v>70602</v>
      </c>
      <c r="B490" s="3" t="s">
        <v>695</v>
      </c>
      <c r="C490" s="3"/>
      <c r="D490" s="3" t="s">
        <v>695</v>
      </c>
      <c r="E490" s="3">
        <v>70602</v>
      </c>
    </row>
    <row r="491" spans="1:5" ht="13.8" x14ac:dyDescent="0.3">
      <c r="A491" s="3">
        <v>70603</v>
      </c>
      <c r="B491" s="3" t="s">
        <v>696</v>
      </c>
      <c r="C491" s="3"/>
      <c r="D491" s="3" t="s">
        <v>696</v>
      </c>
      <c r="E491" s="3">
        <v>70603</v>
      </c>
    </row>
    <row r="492" spans="1:5" ht="13.8" x14ac:dyDescent="0.3">
      <c r="A492" s="3">
        <v>70604</v>
      </c>
      <c r="B492" s="3" t="s">
        <v>697</v>
      </c>
      <c r="C492" s="3"/>
      <c r="D492" s="3" t="s">
        <v>697</v>
      </c>
      <c r="E492" s="3">
        <v>70604</v>
      </c>
    </row>
    <row r="493" spans="1:5" ht="13.8" x14ac:dyDescent="0.3">
      <c r="A493" s="4">
        <v>70605</v>
      </c>
      <c r="B493" s="3" t="s">
        <v>698</v>
      </c>
      <c r="C493" s="3"/>
      <c r="D493" s="3" t="s">
        <v>698</v>
      </c>
      <c r="E493" s="4">
        <v>70605</v>
      </c>
    </row>
  </sheetData>
  <sheetProtection algorithmName="SHA-512" hashValue="Kr/3oC3lb4IPKmeCoI5+2uNAeNEf1XKf2EFhhE6ZxETSFunlC33w5td8IVE2iPb5MOxDUsb1H2UXGalqxRg/jw==" saltValue="6V+3k1//cJGgmlIt4lb4oA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4">
    <tabColor theme="7" tint="0.79998168889431442"/>
    <pageSetUpPr fitToPage="1"/>
  </sheetPr>
  <dimension ref="B1:J1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6.109375" style="109" customWidth="1"/>
    <col min="2" max="2" width="6.33203125" style="109" hidden="1" customWidth="1"/>
    <col min="3" max="3" width="61.5546875" style="109" customWidth="1"/>
    <col min="4" max="4" width="8.33203125" style="109" customWidth="1"/>
    <col min="5" max="7" width="11.6640625" style="109" customWidth="1"/>
    <col min="8" max="10" width="12.44140625" style="109" customWidth="1"/>
    <col min="11" max="16384" width="11.44140625" style="109"/>
  </cols>
  <sheetData>
    <row r="1" spans="2:10" ht="18.600000000000001" x14ac:dyDescent="0.3">
      <c r="B1" s="6">
        <v>1</v>
      </c>
      <c r="C1" s="31" t="s">
        <v>177</v>
      </c>
      <c r="D1" s="26"/>
    </row>
    <row r="2" spans="2:10" ht="18.600000000000001" x14ac:dyDescent="0.3">
      <c r="B2" s="6">
        <v>2</v>
      </c>
      <c r="C2" s="31" t="s">
        <v>707</v>
      </c>
      <c r="D2" s="31"/>
      <c r="E2" s="190"/>
      <c r="F2" s="190"/>
      <c r="G2" s="190"/>
    </row>
    <row r="3" spans="2:10" ht="18.600000000000001" x14ac:dyDescent="0.3">
      <c r="B3" s="6">
        <v>3</v>
      </c>
      <c r="C3" s="428" t="s">
        <v>1119</v>
      </c>
      <c r="D3" s="31"/>
      <c r="E3" s="251"/>
      <c r="F3" s="251"/>
      <c r="G3" s="251"/>
    </row>
    <row r="4" spans="2:10" s="423" customFormat="1" ht="22.2" customHeight="1" thickBot="1" x14ac:dyDescent="0.35">
      <c r="B4" s="6">
        <v>4</v>
      </c>
      <c r="C4" s="424" t="s">
        <v>1118</v>
      </c>
      <c r="D4" s="422"/>
      <c r="E4" s="422"/>
      <c r="F4" s="422"/>
      <c r="G4" s="422"/>
      <c r="H4" s="281"/>
    </row>
    <row r="5" spans="2:10" ht="28.5" customHeight="1" thickTop="1" thickBot="1" x14ac:dyDescent="0.35">
      <c r="B5" s="6">
        <v>5</v>
      </c>
      <c r="C5" s="521" t="s">
        <v>31</v>
      </c>
      <c r="D5" s="191"/>
      <c r="E5" s="192" t="s">
        <v>0</v>
      </c>
      <c r="F5" s="160" t="s">
        <v>29</v>
      </c>
      <c r="G5" s="193" t="s">
        <v>30</v>
      </c>
    </row>
    <row r="6" spans="2:10" ht="34.5" customHeight="1" thickTop="1" thickBot="1" x14ac:dyDescent="0.35">
      <c r="B6" s="6">
        <v>6</v>
      </c>
      <c r="C6" s="194" t="s">
        <v>706</v>
      </c>
      <c r="D6" s="195"/>
      <c r="E6" s="196">
        <f t="shared" ref="E6:E11" si="0">+F6+G6</f>
        <v>0</v>
      </c>
      <c r="F6" s="197">
        <f>SUM(F7:F11)</f>
        <v>0</v>
      </c>
      <c r="G6" s="198">
        <f>SUM(G7:G11)</f>
        <v>0</v>
      </c>
    </row>
    <row r="7" spans="2:10" ht="35.25" customHeight="1" x14ac:dyDescent="0.3">
      <c r="B7" s="6">
        <v>7</v>
      </c>
      <c r="C7" s="199" t="s">
        <v>992</v>
      </c>
      <c r="D7" s="200" t="str">
        <f>IF(AND(E7=0,'CUADRO 7'!E7&gt;0),"**","")</f>
        <v/>
      </c>
      <c r="E7" s="78">
        <f t="shared" si="0"/>
        <v>0</v>
      </c>
      <c r="F7" s="342"/>
      <c r="G7" s="343"/>
    </row>
    <row r="8" spans="2:10" ht="35.25" customHeight="1" x14ac:dyDescent="0.3">
      <c r="B8" s="6">
        <v>8</v>
      </c>
      <c r="C8" s="201" t="s">
        <v>993</v>
      </c>
      <c r="D8" s="202" t="str">
        <f>IF(AND(E8=0,'CUADRO 7'!E12&gt;0),"**","")</f>
        <v/>
      </c>
      <c r="E8" s="203">
        <f t="shared" si="0"/>
        <v>0</v>
      </c>
      <c r="F8" s="344"/>
      <c r="G8" s="345"/>
    </row>
    <row r="9" spans="2:10" ht="35.25" customHeight="1" x14ac:dyDescent="0.3">
      <c r="B9" s="6">
        <v>9</v>
      </c>
      <c r="C9" s="201" t="s">
        <v>201</v>
      </c>
      <c r="D9" s="202" t="str">
        <f>IF(AND(E9=0,'CUADRO 7'!E17&gt;0),"**","")</f>
        <v/>
      </c>
      <c r="E9" s="203">
        <f t="shared" si="0"/>
        <v>0</v>
      </c>
      <c r="F9" s="344"/>
      <c r="G9" s="345"/>
    </row>
    <row r="10" spans="2:10" ht="35.25" customHeight="1" x14ac:dyDescent="0.3">
      <c r="B10" s="6">
        <v>10</v>
      </c>
      <c r="C10" s="201" t="s">
        <v>994</v>
      </c>
      <c r="D10" s="202" t="str">
        <f>IF(AND(E10=0,'CUADRO 7'!E40&gt;0),"**","")</f>
        <v/>
      </c>
      <c r="E10" s="203">
        <f t="shared" si="0"/>
        <v>0</v>
      </c>
      <c r="F10" s="344"/>
      <c r="G10" s="345"/>
      <c r="H10" s="628" t="str">
        <f>IF(AND(OR(E10=0),AND(('CUADRO 5.1'!P6+'CUADRO 5.1'!S6+'CUADRO 5.1'!V6+'CUADRO 5.1'!Y6)&gt;0)),"¿Quién atiende los estudiantes que reciben Servicio de Apoyo Educativo?",(IF(AND(OR(E10&gt;0),AND(('CUADRO 5.1'!P6+'CUADRO 5.1'!S6+'CUADRO 5.1'!V6+'CUADRO 5.1'!Y6)=0)),"¡No reportó datos en el Cuadro 5.1!","")))</f>
        <v/>
      </c>
      <c r="I10" s="628"/>
      <c r="J10" s="628"/>
    </row>
    <row r="11" spans="2:10" ht="35.25" customHeight="1" thickBot="1" x14ac:dyDescent="0.35">
      <c r="B11" s="6">
        <v>11</v>
      </c>
      <c r="C11" s="204" t="s">
        <v>995</v>
      </c>
      <c r="D11" s="205" t="str">
        <f>IF(AND(E11=0,'CUADRO 7'!E51&gt;0),"**","")</f>
        <v/>
      </c>
      <c r="E11" s="206">
        <f t="shared" si="0"/>
        <v>0</v>
      </c>
      <c r="F11" s="350"/>
      <c r="G11" s="351"/>
      <c r="H11" s="628"/>
      <c r="I11" s="628"/>
      <c r="J11" s="628"/>
    </row>
    <row r="12" spans="2:10" s="210" customFormat="1" ht="18.75" customHeight="1" thickTop="1" x14ac:dyDescent="0.3">
      <c r="B12" s="6">
        <v>12</v>
      </c>
      <c r="C12" s="425" t="str">
        <f>IF(OR(D7="**",D8="**",D9="**",D10="**",D11="**"),"** = En el Cuadro 7 se indicaron datos, debe completar este Cuadro.","")</f>
        <v/>
      </c>
      <c r="D12" s="207"/>
      <c r="E12" s="208"/>
      <c r="F12" s="209"/>
      <c r="G12" s="209"/>
    </row>
    <row r="13" spans="2:10" ht="21" customHeight="1" x14ac:dyDescent="0.35">
      <c r="B13" s="6">
        <v>13</v>
      </c>
      <c r="C13" s="154" t="s">
        <v>95</v>
      </c>
      <c r="D13" s="154"/>
      <c r="F13" s="209"/>
      <c r="G13" s="209"/>
    </row>
    <row r="14" spans="2:10" x14ac:dyDescent="0.3">
      <c r="B14" s="6">
        <v>14</v>
      </c>
      <c r="C14" s="563"/>
      <c r="D14" s="586"/>
      <c r="E14" s="586"/>
      <c r="F14" s="586"/>
      <c r="G14" s="587"/>
    </row>
    <row r="15" spans="2:10" x14ac:dyDescent="0.3">
      <c r="C15" s="588"/>
      <c r="D15" s="589"/>
      <c r="E15" s="589"/>
      <c r="F15" s="589"/>
      <c r="G15" s="590"/>
    </row>
    <row r="16" spans="2:10" ht="18" customHeight="1" x14ac:dyDescent="0.3">
      <c r="C16" s="588"/>
      <c r="D16" s="589"/>
      <c r="E16" s="589"/>
      <c r="F16" s="589"/>
      <c r="G16" s="590"/>
    </row>
    <row r="17" spans="3:7" ht="18" customHeight="1" x14ac:dyDescent="0.3">
      <c r="C17" s="588"/>
      <c r="D17" s="589"/>
      <c r="E17" s="589"/>
      <c r="F17" s="589"/>
      <c r="G17" s="590"/>
    </row>
    <row r="18" spans="3:7" ht="18" customHeight="1" x14ac:dyDescent="0.3">
      <c r="C18" s="591"/>
      <c r="D18" s="592"/>
      <c r="E18" s="592"/>
      <c r="F18" s="592"/>
      <c r="G18" s="593"/>
    </row>
  </sheetData>
  <sheetProtection algorithmName="SHA-512" hashValue="//mDNBFBqUFNXqde6grv4KJn2zt22L1VQAphYftEakNHv365jMrS3ZPsPVvl3ZpJRBcP9vpm51ws/TtxZMiaWg==" saltValue="DKEvMb9nJUs1cq4AqTzgxg==" spinCount="100000" sheet="1" objects="1" scenarios="1" sort="0" autoFilter="0" pivotTables="0"/>
  <mergeCells count="2">
    <mergeCell ref="C14:G18"/>
    <mergeCell ref="H10:J11"/>
  </mergeCells>
  <conditionalFormatting sqref="E6:E11">
    <cfRule type="cellIs" dxfId="28" priority="2" operator="equal">
      <formula>0</formula>
    </cfRule>
  </conditionalFormatting>
  <conditionalFormatting sqref="E6:G6">
    <cfRule type="cellIs" dxfId="27" priority="1" operator="equal">
      <formula>0</formula>
    </cfRule>
  </conditionalFormatting>
  <dataValidations count="1">
    <dataValidation type="whole" operator="greaterThanOrEqual" allowBlank="1" showInputMessage="1" showErrorMessage="1" sqref="E6:G11" xr:uid="{00000000-0002-0000-0A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91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5">
    <tabColor theme="7" tint="0.79998168889431442"/>
    <pageSetUpPr fitToPage="1"/>
  </sheetPr>
  <dimension ref="B1:I65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6.33203125" style="26" customWidth="1"/>
    <col min="2" max="2" width="6.109375" style="26" hidden="1" customWidth="1"/>
    <col min="3" max="3" width="50.33203125" style="26" customWidth="1"/>
    <col min="4" max="4" width="7.44140625" style="189" customWidth="1"/>
    <col min="5" max="7" width="15.6640625" style="26" customWidth="1"/>
    <col min="8" max="8" width="2.44140625" style="26" customWidth="1"/>
    <col min="9" max="9" width="37.33203125" style="26" customWidth="1"/>
    <col min="10" max="16384" width="11.44140625" style="26"/>
  </cols>
  <sheetData>
    <row r="1" spans="2:9" ht="18.600000000000001" x14ac:dyDescent="0.3">
      <c r="B1" s="6">
        <v>1</v>
      </c>
      <c r="C1" s="29" t="s">
        <v>179</v>
      </c>
      <c r="D1" s="157"/>
      <c r="E1" s="116"/>
      <c r="F1" s="116"/>
      <c r="G1" s="116"/>
    </row>
    <row r="2" spans="2:9" ht="18.600000000000001" x14ac:dyDescent="0.3">
      <c r="B2" s="6">
        <v>2</v>
      </c>
      <c r="C2" s="29" t="s">
        <v>801</v>
      </c>
      <c r="D2" s="157"/>
      <c r="E2" s="116"/>
      <c r="F2" s="116"/>
      <c r="G2" s="116"/>
    </row>
    <row r="3" spans="2:9" ht="18.600000000000001" x14ac:dyDescent="0.3">
      <c r="B3" s="6">
        <v>3</v>
      </c>
      <c r="C3" s="428" t="s">
        <v>1119</v>
      </c>
      <c r="D3" s="430"/>
      <c r="E3" s="431"/>
      <c r="F3" s="431"/>
      <c r="G3" s="431"/>
    </row>
    <row r="4" spans="2:9" ht="19.2" thickBot="1" x14ac:dyDescent="0.35">
      <c r="B4" s="6">
        <v>4</v>
      </c>
      <c r="C4" s="424" t="s">
        <v>1120</v>
      </c>
      <c r="D4" s="29"/>
      <c r="E4" s="157"/>
      <c r="F4" s="429"/>
      <c r="G4" s="429"/>
      <c r="H4" s="429"/>
    </row>
    <row r="5" spans="2:9" ht="30" customHeight="1" thickTop="1" thickBot="1" x14ac:dyDescent="0.35">
      <c r="B5" s="6">
        <v>5</v>
      </c>
      <c r="C5" s="522" t="s">
        <v>31</v>
      </c>
      <c r="D5" s="158"/>
      <c r="E5" s="159" t="s">
        <v>0</v>
      </c>
      <c r="F5" s="160" t="s">
        <v>29</v>
      </c>
      <c r="G5" s="159" t="s">
        <v>30</v>
      </c>
    </row>
    <row r="6" spans="2:9" ht="19.5" customHeight="1" thickTop="1" thickBot="1" x14ac:dyDescent="0.35">
      <c r="B6" s="6">
        <v>6</v>
      </c>
      <c r="C6" s="161" t="s">
        <v>708</v>
      </c>
      <c r="D6" s="426" t="str">
        <f>IF(AND(E6&gt;0,'CUADRO 6'!E6=0),"|**|","")</f>
        <v/>
      </c>
      <c r="E6" s="162">
        <f>+F6+G6</f>
        <v>0</v>
      </c>
      <c r="F6" s="163">
        <f>+F7+F12+F17+F40+F51</f>
        <v>0</v>
      </c>
      <c r="G6" s="162">
        <f>+G7+G12+G17+G40+G51</f>
        <v>0</v>
      </c>
      <c r="I6" s="186" t="str">
        <f>IF(D6="|**|","|**| El Cuadro 6 no tiene información.","")</f>
        <v/>
      </c>
    </row>
    <row r="7" spans="2:9" ht="19.5" customHeight="1" x14ac:dyDescent="0.3">
      <c r="B7" s="6">
        <v>7</v>
      </c>
      <c r="C7" s="164" t="s">
        <v>181</v>
      </c>
      <c r="D7" s="165" t="str">
        <f>IF(OR('CUADRO 6'!E7&gt;E7,'CUADRO 6'!F7&gt;F7,'CUADRO 6'!G7&gt;G7),"*","")</f>
        <v/>
      </c>
      <c r="E7" s="166">
        <f>+F7+G7</f>
        <v>0</v>
      </c>
      <c r="F7" s="167">
        <f>SUM(F8:F11)</f>
        <v>0</v>
      </c>
      <c r="G7" s="166">
        <f>SUM(G8:G11)</f>
        <v>0</v>
      </c>
    </row>
    <row r="8" spans="2:9" ht="19.5" customHeight="1" x14ac:dyDescent="0.3">
      <c r="B8" s="6">
        <v>8</v>
      </c>
      <c r="C8" s="528" t="s">
        <v>32</v>
      </c>
      <c r="D8" s="168"/>
      <c r="E8" s="169">
        <f>+F8+G8</f>
        <v>0</v>
      </c>
      <c r="F8" s="364"/>
      <c r="G8" s="330"/>
      <c r="I8" s="596" t="str">
        <f>IF(OR(D7="*",D12="*",D17="*",D51="*",D40="*"),"* = Los datos del Cuadro 6 son mayores a los reportados en este Cuadro. Recuerde, los datos de este Cuadro pueden ser mayores, en caso de que una persona desempeñe más de un cargo, sino, deben ser iguales a los datos indicados en el Cuadro 6.","")</f>
        <v/>
      </c>
    </row>
    <row r="9" spans="2:9" ht="19.5" customHeight="1" x14ac:dyDescent="0.3">
      <c r="B9" s="6">
        <v>9</v>
      </c>
      <c r="C9" s="528" t="s">
        <v>33</v>
      </c>
      <c r="D9" s="168"/>
      <c r="E9" s="169">
        <f t="shared" ref="E9:E33" si="0">+F9+G9</f>
        <v>0</v>
      </c>
      <c r="F9" s="364"/>
      <c r="G9" s="330"/>
      <c r="I9" s="596"/>
    </row>
    <row r="10" spans="2:9" ht="19.5" customHeight="1" x14ac:dyDescent="0.3">
      <c r="B10" s="6">
        <v>10</v>
      </c>
      <c r="C10" s="529" t="s">
        <v>102</v>
      </c>
      <c r="D10" s="170"/>
      <c r="E10" s="169">
        <f t="shared" si="0"/>
        <v>0</v>
      </c>
      <c r="F10" s="376"/>
      <c r="G10" s="331"/>
      <c r="I10" s="596"/>
    </row>
    <row r="11" spans="2:9" ht="19.5" customHeight="1" x14ac:dyDescent="0.3">
      <c r="B11" s="6">
        <v>11</v>
      </c>
      <c r="C11" s="530" t="s">
        <v>198</v>
      </c>
      <c r="D11" s="170"/>
      <c r="E11" s="171">
        <f t="shared" si="0"/>
        <v>0</v>
      </c>
      <c r="F11" s="377"/>
      <c r="G11" s="332"/>
      <c r="I11" s="596"/>
    </row>
    <row r="12" spans="2:9" ht="19.5" customHeight="1" x14ac:dyDescent="0.3">
      <c r="B12" s="6">
        <v>12</v>
      </c>
      <c r="C12" s="172" t="s">
        <v>103</v>
      </c>
      <c r="D12" s="173" t="str">
        <f>IF(OR('CUADRO 6'!E8&gt;E12,'CUADRO 6'!F8&gt;F12,'CUADRO 6'!G8&gt;G12),"*","")</f>
        <v/>
      </c>
      <c r="E12" s="174">
        <f t="shared" si="0"/>
        <v>0</v>
      </c>
      <c r="F12" s="175">
        <f>SUM(F13:F16)</f>
        <v>0</v>
      </c>
      <c r="G12" s="174">
        <f>SUM(G13:G16)</f>
        <v>0</v>
      </c>
      <c r="I12" s="596"/>
    </row>
    <row r="13" spans="2:9" ht="19.5" customHeight="1" x14ac:dyDescent="0.3">
      <c r="B13" s="6">
        <v>13</v>
      </c>
      <c r="C13" s="528" t="s">
        <v>104</v>
      </c>
      <c r="D13" s="176"/>
      <c r="E13" s="169">
        <f t="shared" si="0"/>
        <v>0</v>
      </c>
      <c r="F13" s="364"/>
      <c r="G13" s="330"/>
      <c r="I13" s="596"/>
    </row>
    <row r="14" spans="2:9" ht="19.5" customHeight="1" x14ac:dyDescent="0.3">
      <c r="B14" s="6">
        <v>14</v>
      </c>
      <c r="C14" s="528" t="s">
        <v>105</v>
      </c>
      <c r="D14" s="177"/>
      <c r="E14" s="169">
        <f t="shared" si="0"/>
        <v>0</v>
      </c>
      <c r="F14" s="364"/>
      <c r="G14" s="330"/>
      <c r="I14" s="596"/>
    </row>
    <row r="15" spans="2:9" ht="19.5" customHeight="1" x14ac:dyDescent="0.3">
      <c r="B15" s="6">
        <v>15</v>
      </c>
      <c r="C15" s="529" t="s">
        <v>106</v>
      </c>
      <c r="D15" s="170"/>
      <c r="E15" s="169">
        <f t="shared" si="0"/>
        <v>0</v>
      </c>
      <c r="F15" s="376"/>
      <c r="G15" s="331"/>
    </row>
    <row r="16" spans="2:9" ht="19.5" customHeight="1" x14ac:dyDescent="0.3">
      <c r="B16" s="6">
        <v>16</v>
      </c>
      <c r="C16" s="530" t="s">
        <v>199</v>
      </c>
      <c r="D16" s="178"/>
      <c r="E16" s="171">
        <f t="shared" si="0"/>
        <v>0</v>
      </c>
      <c r="F16" s="377"/>
      <c r="G16" s="332"/>
      <c r="I16" s="596" t="str">
        <f>IF(D60="**","** = Indique los docentes que atienden los Proyectos de Educación Abierta.",IF(D60="/++/","/++/ = Indique la matrícula atendida en los Proyectos de Educación Abierta, Cuadro 1.",""))</f>
        <v/>
      </c>
    </row>
    <row r="17" spans="2:9" ht="19.5" customHeight="1" x14ac:dyDescent="0.3">
      <c r="B17" s="6">
        <v>17</v>
      </c>
      <c r="C17" s="130" t="s">
        <v>35</v>
      </c>
      <c r="D17" s="173" t="str">
        <f>IF(OR('CUADRO 6'!E9&gt;E17,'CUADRO 6'!F9&gt;F17,'CUADRO 6'!G9&gt;G17),"*","")</f>
        <v/>
      </c>
      <c r="E17" s="179">
        <f t="shared" si="0"/>
        <v>0</v>
      </c>
      <c r="F17" s="133">
        <f>SUM(F18:F33,F34:F39)</f>
        <v>0</v>
      </c>
      <c r="G17" s="179">
        <f>SUM(G18:G33,G34:G39)</f>
        <v>0</v>
      </c>
      <c r="I17" s="596"/>
    </row>
    <row r="18" spans="2:9" ht="19.5" customHeight="1" x14ac:dyDescent="0.3">
      <c r="B18" s="6">
        <v>18</v>
      </c>
      <c r="C18" s="136" t="s">
        <v>129</v>
      </c>
      <c r="D18" s="180"/>
      <c r="E18" s="169">
        <f t="shared" si="0"/>
        <v>0</v>
      </c>
      <c r="F18" s="364"/>
      <c r="G18" s="330"/>
      <c r="I18" s="596"/>
    </row>
    <row r="19" spans="2:9" ht="19.5" customHeight="1" x14ac:dyDescent="0.3">
      <c r="B19" s="6">
        <v>19</v>
      </c>
      <c r="C19" s="139" t="s">
        <v>115</v>
      </c>
      <c r="D19" s="181"/>
      <c r="E19" s="169">
        <f t="shared" si="0"/>
        <v>0</v>
      </c>
      <c r="F19" s="364"/>
      <c r="G19" s="330"/>
      <c r="I19" s="437"/>
    </row>
    <row r="20" spans="2:9" ht="19.5" customHeight="1" x14ac:dyDescent="0.3">
      <c r="B20" s="6">
        <v>20</v>
      </c>
      <c r="C20" s="139" t="s">
        <v>116</v>
      </c>
      <c r="D20" s="181"/>
      <c r="E20" s="169">
        <f t="shared" si="0"/>
        <v>0</v>
      </c>
      <c r="F20" s="364"/>
      <c r="G20" s="330"/>
    </row>
    <row r="21" spans="2:9" ht="19.5" customHeight="1" x14ac:dyDescent="0.3">
      <c r="B21" s="6">
        <v>21</v>
      </c>
      <c r="C21" s="139" t="s">
        <v>117</v>
      </c>
      <c r="D21" s="181"/>
      <c r="E21" s="169">
        <f t="shared" si="0"/>
        <v>0</v>
      </c>
      <c r="F21" s="364"/>
      <c r="G21" s="330"/>
    </row>
    <row r="22" spans="2:9" ht="19.5" customHeight="1" x14ac:dyDescent="0.3">
      <c r="B22" s="6">
        <v>22</v>
      </c>
      <c r="C22" s="139" t="s">
        <v>118</v>
      </c>
      <c r="D22" s="181"/>
      <c r="E22" s="169">
        <f t="shared" si="0"/>
        <v>0</v>
      </c>
      <c r="F22" s="364"/>
      <c r="G22" s="330"/>
    </row>
    <row r="23" spans="2:9" ht="19.5" customHeight="1" x14ac:dyDescent="0.3">
      <c r="B23" s="6">
        <v>23</v>
      </c>
      <c r="C23" s="139" t="s">
        <v>119</v>
      </c>
      <c r="D23" s="181"/>
      <c r="E23" s="169">
        <f t="shared" si="0"/>
        <v>0</v>
      </c>
      <c r="F23" s="364"/>
      <c r="G23" s="330"/>
    </row>
    <row r="24" spans="2:9" ht="19.5" customHeight="1" x14ac:dyDescent="0.3">
      <c r="B24" s="6">
        <v>24</v>
      </c>
      <c r="C24" s="139" t="s">
        <v>120</v>
      </c>
      <c r="D24" s="181"/>
      <c r="E24" s="169">
        <f t="shared" si="0"/>
        <v>0</v>
      </c>
      <c r="F24" s="364"/>
      <c r="G24" s="330"/>
    </row>
    <row r="25" spans="2:9" ht="19.5" customHeight="1" x14ac:dyDescent="0.3">
      <c r="B25" s="6">
        <v>25</v>
      </c>
      <c r="C25" s="139" t="s">
        <v>121</v>
      </c>
      <c r="D25" s="181"/>
      <c r="E25" s="169">
        <f t="shared" si="0"/>
        <v>0</v>
      </c>
      <c r="F25" s="364"/>
      <c r="G25" s="330"/>
    </row>
    <row r="26" spans="2:9" ht="19.5" customHeight="1" x14ac:dyDescent="0.3">
      <c r="B26" s="6">
        <v>26</v>
      </c>
      <c r="C26" s="139" t="s">
        <v>182</v>
      </c>
      <c r="D26" s="181"/>
      <c r="E26" s="169">
        <f t="shared" si="0"/>
        <v>0</v>
      </c>
      <c r="F26" s="364"/>
      <c r="G26" s="330"/>
    </row>
    <row r="27" spans="2:9" ht="19.5" customHeight="1" x14ac:dyDescent="0.3">
      <c r="B27" s="6">
        <v>27</v>
      </c>
      <c r="C27" s="139" t="s">
        <v>36</v>
      </c>
      <c r="D27" s="181"/>
      <c r="E27" s="169">
        <f t="shared" si="0"/>
        <v>0</v>
      </c>
      <c r="F27" s="364"/>
      <c r="G27" s="330"/>
    </row>
    <row r="28" spans="2:9" ht="19.5" customHeight="1" x14ac:dyDescent="0.3">
      <c r="B28" s="6">
        <v>28</v>
      </c>
      <c r="C28" s="139" t="s">
        <v>122</v>
      </c>
      <c r="D28" s="181"/>
      <c r="E28" s="169">
        <f t="shared" si="0"/>
        <v>0</v>
      </c>
      <c r="F28" s="364"/>
      <c r="G28" s="330"/>
    </row>
    <row r="29" spans="2:9" ht="19.5" customHeight="1" x14ac:dyDescent="0.3">
      <c r="B29" s="6">
        <v>29</v>
      </c>
      <c r="C29" s="139" t="s">
        <v>26</v>
      </c>
      <c r="D29" s="181"/>
      <c r="E29" s="169">
        <f t="shared" si="0"/>
        <v>0</v>
      </c>
      <c r="F29" s="364"/>
      <c r="G29" s="330"/>
    </row>
    <row r="30" spans="2:9" ht="19.5" customHeight="1" x14ac:dyDescent="0.3">
      <c r="B30" s="6">
        <v>30</v>
      </c>
      <c r="C30" s="139" t="s">
        <v>27</v>
      </c>
      <c r="D30" s="181"/>
      <c r="E30" s="169">
        <f t="shared" si="0"/>
        <v>0</v>
      </c>
      <c r="F30" s="364"/>
      <c r="G30" s="330"/>
    </row>
    <row r="31" spans="2:9" ht="19.5" customHeight="1" x14ac:dyDescent="0.3">
      <c r="B31" s="6">
        <v>31</v>
      </c>
      <c r="C31" s="139" t="s">
        <v>28</v>
      </c>
      <c r="D31" s="181"/>
      <c r="E31" s="169">
        <f t="shared" si="0"/>
        <v>0</v>
      </c>
      <c r="F31" s="364"/>
      <c r="G31" s="330"/>
    </row>
    <row r="32" spans="2:9" ht="19.5" customHeight="1" x14ac:dyDescent="0.3">
      <c r="B32" s="6">
        <v>32</v>
      </c>
      <c r="C32" s="139" t="s">
        <v>1208</v>
      </c>
      <c r="D32" s="181"/>
      <c r="E32" s="169">
        <f t="shared" si="0"/>
        <v>0</v>
      </c>
      <c r="F32" s="364"/>
      <c r="G32" s="330"/>
    </row>
    <row r="33" spans="2:7" ht="19.5" customHeight="1" x14ac:dyDescent="0.3">
      <c r="B33" s="6">
        <v>33</v>
      </c>
      <c r="C33" s="139" t="s">
        <v>40</v>
      </c>
      <c r="D33" s="181"/>
      <c r="E33" s="169">
        <f t="shared" si="0"/>
        <v>0</v>
      </c>
      <c r="F33" s="364"/>
      <c r="G33" s="330"/>
    </row>
    <row r="34" spans="2:7" ht="19.5" customHeight="1" x14ac:dyDescent="0.3">
      <c r="B34" s="6">
        <v>34</v>
      </c>
      <c r="C34" s="139" t="s">
        <v>41</v>
      </c>
      <c r="D34" s="181"/>
      <c r="E34" s="169">
        <f t="shared" ref="E34:E35" si="1">+F34+G34</f>
        <v>0</v>
      </c>
      <c r="F34" s="364"/>
      <c r="G34" s="330"/>
    </row>
    <row r="35" spans="2:7" ht="19.5" customHeight="1" x14ac:dyDescent="0.3">
      <c r="B35" s="6">
        <v>35</v>
      </c>
      <c r="C35" s="139" t="s">
        <v>42</v>
      </c>
      <c r="D35" s="181"/>
      <c r="E35" s="169">
        <f t="shared" si="1"/>
        <v>0</v>
      </c>
      <c r="F35" s="364"/>
      <c r="G35" s="330"/>
    </row>
    <row r="36" spans="2:7" ht="19.5" customHeight="1" x14ac:dyDescent="0.3">
      <c r="B36" s="6">
        <v>36</v>
      </c>
      <c r="C36" s="139" t="s">
        <v>221</v>
      </c>
      <c r="D36" s="181"/>
      <c r="E36" s="169">
        <f t="shared" ref="E36" si="2">+F36+G36</f>
        <v>0</v>
      </c>
      <c r="F36" s="364"/>
      <c r="G36" s="330"/>
    </row>
    <row r="37" spans="2:7" ht="19.5" customHeight="1" x14ac:dyDescent="0.3">
      <c r="B37" s="6">
        <v>37</v>
      </c>
      <c r="C37" s="139" t="s">
        <v>225</v>
      </c>
      <c r="D37" s="181"/>
      <c r="E37" s="169">
        <f t="shared" ref="E37" si="3">+F37+G37</f>
        <v>0</v>
      </c>
      <c r="F37" s="364"/>
      <c r="G37" s="330"/>
    </row>
    <row r="38" spans="2:7" ht="19.5" customHeight="1" x14ac:dyDescent="0.3">
      <c r="B38" s="6">
        <v>38</v>
      </c>
      <c r="C38" s="139" t="s">
        <v>200</v>
      </c>
      <c r="D38" s="181"/>
      <c r="E38" s="169">
        <f t="shared" ref="E38:E60" si="4">+F38+G38</f>
        <v>0</v>
      </c>
      <c r="F38" s="364"/>
      <c r="G38" s="330"/>
    </row>
    <row r="39" spans="2:7" ht="19.5" customHeight="1" x14ac:dyDescent="0.3">
      <c r="B39" s="6">
        <v>39</v>
      </c>
      <c r="C39" s="182" t="s">
        <v>111</v>
      </c>
      <c r="D39" s="183"/>
      <c r="E39" s="171">
        <f t="shared" si="4"/>
        <v>0</v>
      </c>
      <c r="F39" s="377"/>
      <c r="G39" s="332"/>
    </row>
    <row r="40" spans="2:7" ht="19.5" customHeight="1" x14ac:dyDescent="0.3">
      <c r="B40" s="6">
        <v>40</v>
      </c>
      <c r="C40" s="130" t="s">
        <v>191</v>
      </c>
      <c r="D40" s="173" t="str">
        <f>IF(OR('CUADRO 6'!E10&gt;E40,'CUADRO 6'!F10&gt;F40,'CUADRO 6'!G10&gt;G40),"*","")</f>
        <v/>
      </c>
      <c r="E40" s="179">
        <f t="shared" si="4"/>
        <v>0</v>
      </c>
      <c r="F40" s="133">
        <f>SUM(F41:F50)</f>
        <v>0</v>
      </c>
      <c r="G40" s="179">
        <f>SUM(G41:G50)</f>
        <v>0</v>
      </c>
    </row>
    <row r="41" spans="2:7" ht="19.5" customHeight="1" x14ac:dyDescent="0.3">
      <c r="B41" s="6">
        <v>41</v>
      </c>
      <c r="C41" s="528" t="s">
        <v>192</v>
      </c>
      <c r="D41" s="177"/>
      <c r="E41" s="169">
        <f t="shared" si="4"/>
        <v>0</v>
      </c>
      <c r="F41" s="364"/>
      <c r="G41" s="330"/>
    </row>
    <row r="42" spans="2:7" ht="19.5" customHeight="1" x14ac:dyDescent="0.3">
      <c r="B42" s="6">
        <v>42</v>
      </c>
      <c r="C42" s="528" t="s">
        <v>131</v>
      </c>
      <c r="D42" s="177"/>
      <c r="E42" s="169">
        <f t="shared" si="4"/>
        <v>0</v>
      </c>
      <c r="F42" s="364"/>
      <c r="G42" s="330"/>
    </row>
    <row r="43" spans="2:7" ht="19.5" customHeight="1" x14ac:dyDescent="0.3">
      <c r="B43" s="6">
        <v>43</v>
      </c>
      <c r="C43" s="528" t="s">
        <v>132</v>
      </c>
      <c r="D43" s="177"/>
      <c r="E43" s="169">
        <f t="shared" si="4"/>
        <v>0</v>
      </c>
      <c r="F43" s="364"/>
      <c r="G43" s="330"/>
    </row>
    <row r="44" spans="2:7" ht="19.5" customHeight="1" x14ac:dyDescent="0.3">
      <c r="B44" s="6">
        <v>44</v>
      </c>
      <c r="C44" s="139" t="s">
        <v>245</v>
      </c>
      <c r="D44" s="180"/>
      <c r="E44" s="169">
        <f t="shared" si="4"/>
        <v>0</v>
      </c>
      <c r="F44" s="364"/>
      <c r="G44" s="330"/>
    </row>
    <row r="45" spans="2:7" ht="19.5" customHeight="1" x14ac:dyDescent="0.3">
      <c r="B45" s="6">
        <v>45</v>
      </c>
      <c r="C45" s="528" t="s">
        <v>193</v>
      </c>
      <c r="D45" s="177"/>
      <c r="E45" s="169">
        <f t="shared" si="4"/>
        <v>0</v>
      </c>
      <c r="F45" s="364"/>
      <c r="G45" s="330"/>
    </row>
    <row r="46" spans="2:7" ht="19.5" customHeight="1" x14ac:dyDescent="0.3">
      <c r="B46" s="6">
        <v>46</v>
      </c>
      <c r="C46" s="528" t="s">
        <v>194</v>
      </c>
      <c r="D46" s="177"/>
      <c r="E46" s="169">
        <f t="shared" si="4"/>
        <v>0</v>
      </c>
      <c r="F46" s="364"/>
      <c r="G46" s="330"/>
    </row>
    <row r="47" spans="2:7" ht="19.5" customHeight="1" x14ac:dyDescent="0.3">
      <c r="B47" s="6">
        <v>47</v>
      </c>
      <c r="C47" s="528" t="s">
        <v>137</v>
      </c>
      <c r="D47" s="177"/>
      <c r="E47" s="169">
        <f t="shared" si="4"/>
        <v>0</v>
      </c>
      <c r="F47" s="364"/>
      <c r="G47" s="330"/>
    </row>
    <row r="48" spans="2:7" ht="19.5" customHeight="1" x14ac:dyDescent="0.3">
      <c r="B48" s="6">
        <v>48</v>
      </c>
      <c r="C48" s="528" t="s">
        <v>195</v>
      </c>
      <c r="D48" s="177"/>
      <c r="E48" s="169">
        <f t="shared" si="4"/>
        <v>0</v>
      </c>
      <c r="F48" s="364"/>
      <c r="G48" s="330"/>
    </row>
    <row r="49" spans="2:7" ht="19.5" customHeight="1" x14ac:dyDescent="0.3">
      <c r="B49" s="6">
        <v>49</v>
      </c>
      <c r="C49" s="528" t="s">
        <v>203</v>
      </c>
      <c r="D49" s="177"/>
      <c r="E49" s="169">
        <f t="shared" si="4"/>
        <v>0</v>
      </c>
      <c r="F49" s="364"/>
      <c r="G49" s="330"/>
    </row>
    <row r="50" spans="2:7" ht="19.5" customHeight="1" x14ac:dyDescent="0.3">
      <c r="B50" s="6">
        <v>50</v>
      </c>
      <c r="C50" s="530" t="s">
        <v>196</v>
      </c>
      <c r="D50" s="178"/>
      <c r="E50" s="171">
        <f t="shared" si="4"/>
        <v>0</v>
      </c>
      <c r="F50" s="377"/>
      <c r="G50" s="332"/>
    </row>
    <row r="51" spans="2:7" ht="19.5" customHeight="1" x14ac:dyDescent="0.3">
      <c r="B51" s="6">
        <v>51</v>
      </c>
      <c r="C51" s="172" t="s">
        <v>37</v>
      </c>
      <c r="D51" s="173" t="str">
        <f>IF(OR('CUADRO 6'!E11&gt;E51,'CUADRO 6'!F11&gt;F51,'CUADRO 6'!G11&gt;G51),"*","")</f>
        <v/>
      </c>
      <c r="E51" s="179">
        <f t="shared" si="4"/>
        <v>0</v>
      </c>
      <c r="F51" s="133">
        <f>SUM(F52:F59)</f>
        <v>0</v>
      </c>
      <c r="G51" s="179">
        <f>SUM(G52:G59)</f>
        <v>0</v>
      </c>
    </row>
    <row r="52" spans="2:7" ht="19.5" customHeight="1" x14ac:dyDescent="0.3">
      <c r="B52" s="6">
        <v>52</v>
      </c>
      <c r="C52" s="528" t="s">
        <v>38</v>
      </c>
      <c r="D52" s="177"/>
      <c r="E52" s="169">
        <f t="shared" si="4"/>
        <v>0</v>
      </c>
      <c r="F52" s="364"/>
      <c r="G52" s="330"/>
    </row>
    <row r="53" spans="2:7" ht="19.5" customHeight="1" x14ac:dyDescent="0.3">
      <c r="B53" s="6">
        <v>53</v>
      </c>
      <c r="C53" s="139" t="s">
        <v>107</v>
      </c>
      <c r="D53" s="180"/>
      <c r="E53" s="169">
        <f t="shared" si="4"/>
        <v>0</v>
      </c>
      <c r="F53" s="364"/>
      <c r="G53" s="330"/>
    </row>
    <row r="54" spans="2:7" ht="19.5" customHeight="1" x14ac:dyDescent="0.3">
      <c r="B54" s="6">
        <v>54</v>
      </c>
      <c r="C54" s="528" t="s">
        <v>108</v>
      </c>
      <c r="D54" s="177"/>
      <c r="E54" s="169">
        <f t="shared" si="4"/>
        <v>0</v>
      </c>
      <c r="F54" s="364"/>
      <c r="G54" s="330"/>
    </row>
    <row r="55" spans="2:7" ht="19.5" customHeight="1" x14ac:dyDescent="0.3">
      <c r="B55" s="6">
        <v>55</v>
      </c>
      <c r="C55" s="528" t="s">
        <v>109</v>
      </c>
      <c r="D55" s="177"/>
      <c r="E55" s="169">
        <f t="shared" si="4"/>
        <v>0</v>
      </c>
      <c r="F55" s="364"/>
      <c r="G55" s="330"/>
    </row>
    <row r="56" spans="2:7" ht="19.5" customHeight="1" x14ac:dyDescent="0.3">
      <c r="B56" s="6">
        <v>56</v>
      </c>
      <c r="C56" s="528" t="s">
        <v>110</v>
      </c>
      <c r="D56" s="177"/>
      <c r="E56" s="169">
        <f t="shared" si="4"/>
        <v>0</v>
      </c>
      <c r="F56" s="364"/>
      <c r="G56" s="330"/>
    </row>
    <row r="57" spans="2:7" ht="19.5" customHeight="1" x14ac:dyDescent="0.3">
      <c r="B57" s="6">
        <v>57</v>
      </c>
      <c r="C57" s="528" t="s">
        <v>39</v>
      </c>
      <c r="D57" s="177"/>
      <c r="E57" s="169">
        <f t="shared" si="4"/>
        <v>0</v>
      </c>
      <c r="F57" s="364"/>
      <c r="G57" s="330"/>
    </row>
    <row r="58" spans="2:7" ht="19.5" customHeight="1" x14ac:dyDescent="0.3">
      <c r="B58" s="6">
        <v>58</v>
      </c>
      <c r="C58" s="139" t="s">
        <v>187</v>
      </c>
      <c r="D58" s="181"/>
      <c r="E58" s="169">
        <f t="shared" si="4"/>
        <v>0</v>
      </c>
      <c r="F58" s="376"/>
      <c r="G58" s="331"/>
    </row>
    <row r="59" spans="2:7" ht="19.5" customHeight="1" thickBot="1" x14ac:dyDescent="0.35">
      <c r="B59" s="6">
        <v>59</v>
      </c>
      <c r="C59" s="529" t="s">
        <v>34</v>
      </c>
      <c r="D59" s="170"/>
      <c r="E59" s="184">
        <f t="shared" si="4"/>
        <v>0</v>
      </c>
      <c r="F59" s="376"/>
      <c r="G59" s="331"/>
    </row>
    <row r="60" spans="2:7" ht="31.95" customHeight="1" thickBot="1" x14ac:dyDescent="0.35">
      <c r="B60" s="6">
        <v>60</v>
      </c>
      <c r="C60" s="527" t="s">
        <v>947</v>
      </c>
      <c r="D60" s="435" t="str">
        <f>IF(AND('CUADRO 1'!D15=0,E60&gt;0),"**",(IF(AND('CUADRO 1'!D15&gt;0,E60=0),"/++/","")))</f>
        <v/>
      </c>
      <c r="E60" s="185">
        <f t="shared" si="4"/>
        <v>0</v>
      </c>
      <c r="F60" s="378"/>
      <c r="G60" s="379"/>
    </row>
    <row r="61" spans="2:7" ht="26.25" customHeight="1" thickTop="1" x14ac:dyDescent="0.35">
      <c r="B61" s="6">
        <v>61</v>
      </c>
      <c r="C61" s="154" t="s">
        <v>95</v>
      </c>
      <c r="D61" s="187"/>
      <c r="E61" s="156"/>
      <c r="F61" s="188"/>
      <c r="G61" s="188"/>
    </row>
    <row r="62" spans="2:7" ht="22.95" customHeight="1" x14ac:dyDescent="0.3">
      <c r="B62" s="6">
        <v>62</v>
      </c>
      <c r="C62" s="629"/>
      <c r="D62" s="630"/>
      <c r="E62" s="630"/>
      <c r="F62" s="630"/>
      <c r="G62" s="631"/>
    </row>
    <row r="63" spans="2:7" ht="22.95" customHeight="1" x14ac:dyDescent="0.3">
      <c r="C63" s="632"/>
      <c r="D63" s="633"/>
      <c r="E63" s="633"/>
      <c r="F63" s="633"/>
      <c r="G63" s="634"/>
    </row>
    <row r="64" spans="2:7" ht="22.95" customHeight="1" x14ac:dyDescent="0.3">
      <c r="C64" s="632"/>
      <c r="D64" s="633"/>
      <c r="E64" s="633"/>
      <c r="F64" s="633"/>
      <c r="G64" s="634"/>
    </row>
    <row r="65" spans="3:7" ht="22.95" customHeight="1" x14ac:dyDescent="0.3">
      <c r="C65" s="635"/>
      <c r="D65" s="636"/>
      <c r="E65" s="636"/>
      <c r="F65" s="636"/>
      <c r="G65" s="637"/>
    </row>
  </sheetData>
  <sheetProtection algorithmName="SHA-512" hashValue="nF6oQYEn0aFcVhlb3QrKjpT3Buw7VzWO3+VmKDnX9k8GCcymNL/J5gMeGSF267YqKWKec5kBgMwLQAo8qKP8Pw==" saltValue="gi6w/GK3ovCZF59TAPQScA==" spinCount="100000" sheet="1" objects="1" scenarios="1" sort="0" autoFilter="0" pivotTables="0"/>
  <mergeCells count="3">
    <mergeCell ref="C62:G65"/>
    <mergeCell ref="I8:I14"/>
    <mergeCell ref="I16:I18"/>
  </mergeCells>
  <conditionalFormatting sqref="E6:G7 E8:E60 F12:G12 F17:G17 F51:G51">
    <cfRule type="cellIs" dxfId="26" priority="7" operator="equal">
      <formula>0</formula>
    </cfRule>
  </conditionalFormatting>
  <conditionalFormatting sqref="E40:G40">
    <cfRule type="cellIs" dxfId="25" priority="5" operator="equal">
      <formula>0</formula>
    </cfRule>
  </conditionalFormatting>
  <conditionalFormatting sqref="I8:I14">
    <cfRule type="notContainsBlanks" dxfId="24" priority="2">
      <formula>LEN(TRIM(I8))&gt;0</formula>
    </cfRule>
  </conditionalFormatting>
  <conditionalFormatting sqref="I16:I18">
    <cfRule type="notContainsBlanks" dxfId="23" priority="1">
      <formula>LEN(TRIM(I16))&gt;0</formula>
    </cfRule>
  </conditionalFormatting>
  <dataValidations count="1">
    <dataValidation type="whole" operator="greaterThanOrEqual" allowBlank="1" showInputMessage="1" showErrorMessage="1" sqref="E6:G60" xr:uid="{00000000-0002-0000-0B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56" orientation="portrait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7" tint="0.79998168889431442"/>
    <pageSetUpPr fitToPage="1"/>
  </sheetPr>
  <dimension ref="B1:P45"/>
  <sheetViews>
    <sheetView showGridLines="0" showRuler="0" zoomScale="90" zoomScaleNormal="90" zoomScalePageLayoutView="74" workbookViewId="0"/>
  </sheetViews>
  <sheetFormatPr baseColWidth="10" defaultColWidth="11.44140625" defaultRowHeight="14.4" x14ac:dyDescent="0.3"/>
  <cols>
    <col min="1" max="1" width="5.5546875" style="26" customWidth="1"/>
    <col min="2" max="2" width="5.5546875" style="26" hidden="1" customWidth="1"/>
    <col min="3" max="3" width="50.33203125" style="26" customWidth="1"/>
    <col min="4" max="4" width="6.88671875" style="51" customWidth="1"/>
    <col min="5" max="15" width="9.109375" style="26" customWidth="1"/>
    <col min="16" max="16384" width="11.44140625" style="26"/>
  </cols>
  <sheetData>
    <row r="1" spans="2:16" ht="18.600000000000001" x14ac:dyDescent="0.3">
      <c r="B1" s="6">
        <v>1</v>
      </c>
      <c r="C1" s="29" t="s">
        <v>180</v>
      </c>
      <c r="D1" s="115"/>
      <c r="E1" s="116"/>
      <c r="J1" s="30"/>
      <c r="K1" s="30"/>
      <c r="L1" s="30"/>
      <c r="M1" s="109"/>
      <c r="N1" s="109"/>
      <c r="O1" s="109"/>
      <c r="P1" s="109"/>
    </row>
    <row r="2" spans="2:16" ht="18.600000000000001" x14ac:dyDescent="0.3">
      <c r="B2" s="6">
        <v>2</v>
      </c>
      <c r="C2" s="29" t="s">
        <v>802</v>
      </c>
      <c r="D2" s="115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</row>
    <row r="3" spans="2:16" ht="21.75" customHeight="1" thickBot="1" x14ac:dyDescent="0.35">
      <c r="B3" s="6">
        <v>3</v>
      </c>
      <c r="C3" s="427" t="s">
        <v>1119</v>
      </c>
      <c r="D3" s="117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6" s="109" customFormat="1" ht="33.6" customHeight="1" thickTop="1" thickBot="1" x14ac:dyDescent="0.35">
      <c r="B4" s="6">
        <v>4</v>
      </c>
      <c r="C4" s="640" t="s">
        <v>31</v>
      </c>
      <c r="D4" s="641"/>
      <c r="E4" s="119" t="s">
        <v>0</v>
      </c>
      <c r="F4" s="120" t="s">
        <v>984</v>
      </c>
      <c r="G4" s="120" t="s">
        <v>985</v>
      </c>
      <c r="H4" s="120" t="s">
        <v>986</v>
      </c>
      <c r="I4" s="120" t="s">
        <v>987</v>
      </c>
      <c r="J4" s="120" t="s">
        <v>988</v>
      </c>
      <c r="K4" s="120" t="s">
        <v>989</v>
      </c>
      <c r="L4" s="120" t="s">
        <v>990</v>
      </c>
      <c r="M4" s="120" t="s">
        <v>991</v>
      </c>
      <c r="N4" s="121" t="s">
        <v>112</v>
      </c>
      <c r="O4" s="122" t="s">
        <v>34</v>
      </c>
    </row>
    <row r="5" spans="2:16" ht="22.5" customHeight="1" thickTop="1" thickBot="1" x14ac:dyDescent="0.35">
      <c r="B5" s="6">
        <v>5</v>
      </c>
      <c r="C5" s="123" t="s">
        <v>709</v>
      </c>
      <c r="D5" s="124"/>
      <c r="E5" s="125">
        <f>SUM(F5:O5)</f>
        <v>0</v>
      </c>
      <c r="F5" s="126">
        <f>+F6+F29</f>
        <v>0</v>
      </c>
      <c r="G5" s="126">
        <f t="shared" ref="G5:J5" si="0">+G6+G29</f>
        <v>0</v>
      </c>
      <c r="H5" s="126">
        <f t="shared" si="0"/>
        <v>0</v>
      </c>
      <c r="I5" s="126">
        <f t="shared" si="0"/>
        <v>0</v>
      </c>
      <c r="J5" s="126">
        <f t="shared" si="0"/>
        <v>0</v>
      </c>
      <c r="K5" s="127">
        <f t="shared" ref="K5:O5" si="1">+K6+K29</f>
        <v>0</v>
      </c>
      <c r="L5" s="127">
        <f t="shared" si="1"/>
        <v>0</v>
      </c>
      <c r="M5" s="127">
        <f t="shared" si="1"/>
        <v>0</v>
      </c>
      <c r="N5" s="128">
        <f t="shared" si="1"/>
        <v>0</v>
      </c>
      <c r="O5" s="129">
        <f t="shared" si="1"/>
        <v>0</v>
      </c>
    </row>
    <row r="6" spans="2:16" ht="22.5" customHeight="1" x14ac:dyDescent="0.3">
      <c r="B6" s="6">
        <v>6</v>
      </c>
      <c r="C6" s="130" t="s">
        <v>35</v>
      </c>
      <c r="D6" s="131"/>
      <c r="E6" s="132">
        <f>SUM(E7:E28)</f>
        <v>0</v>
      </c>
      <c r="F6" s="133">
        <f>SUM(F7:F28)</f>
        <v>0</v>
      </c>
      <c r="G6" s="133">
        <f>SUM(G7:G28)</f>
        <v>0</v>
      </c>
      <c r="H6" s="133">
        <f t="shared" ref="H6:K6" si="2">SUM(H7:H28)</f>
        <v>0</v>
      </c>
      <c r="I6" s="133">
        <f t="shared" si="2"/>
        <v>0</v>
      </c>
      <c r="J6" s="133">
        <f t="shared" si="2"/>
        <v>0</v>
      </c>
      <c r="K6" s="133">
        <f t="shared" si="2"/>
        <v>0</v>
      </c>
      <c r="L6" s="134">
        <f t="shared" ref="L6:O6" si="3">SUM(L7:L28)</f>
        <v>0</v>
      </c>
      <c r="M6" s="134">
        <f t="shared" si="3"/>
        <v>0</v>
      </c>
      <c r="N6" s="133">
        <f t="shared" si="3"/>
        <v>0</v>
      </c>
      <c r="O6" s="135">
        <f t="shared" si="3"/>
        <v>0</v>
      </c>
    </row>
    <row r="7" spans="2:16" ht="22.5" customHeight="1" x14ac:dyDescent="0.3">
      <c r="B7" s="6">
        <v>7</v>
      </c>
      <c r="C7" s="139" t="s">
        <v>129</v>
      </c>
      <c r="D7" s="168" t="str">
        <f>IF(AND(E7=(F7+G7+H7+I7+J7+K7+L7+M7+N7+O7)),"","**")</f>
        <v/>
      </c>
      <c r="E7" s="138">
        <f>+'CUADRO 7'!E18</f>
        <v>0</v>
      </c>
      <c r="F7" s="364"/>
      <c r="G7" s="364"/>
      <c r="H7" s="364"/>
      <c r="I7" s="380"/>
      <c r="J7" s="380"/>
      <c r="K7" s="380"/>
      <c r="L7" s="380"/>
      <c r="M7" s="380"/>
      <c r="N7" s="364"/>
      <c r="O7" s="381"/>
    </row>
    <row r="8" spans="2:16" ht="22.5" customHeight="1" x14ac:dyDescent="0.3">
      <c r="B8" s="6">
        <v>8</v>
      </c>
      <c r="C8" s="139" t="s">
        <v>115</v>
      </c>
      <c r="D8" s="137" t="str">
        <f t="shared" ref="D8:D28" si="4">IF(AND(E8=(F8+G8+H8+I8+J8+K8+L8+M8+N8+O8)),"","**")</f>
        <v/>
      </c>
      <c r="E8" s="138">
        <f>+'CUADRO 7'!E19</f>
        <v>0</v>
      </c>
      <c r="F8" s="364"/>
      <c r="G8" s="364"/>
      <c r="H8" s="364"/>
      <c r="I8" s="380"/>
      <c r="J8" s="380"/>
      <c r="K8" s="380"/>
      <c r="L8" s="380"/>
      <c r="M8" s="380"/>
      <c r="N8" s="364"/>
      <c r="O8" s="381"/>
    </row>
    <row r="9" spans="2:16" ht="22.5" customHeight="1" x14ac:dyDescent="0.3">
      <c r="B9" s="6">
        <v>9</v>
      </c>
      <c r="C9" s="139" t="s">
        <v>116</v>
      </c>
      <c r="D9" s="137" t="str">
        <f t="shared" si="4"/>
        <v/>
      </c>
      <c r="E9" s="138">
        <f>+'CUADRO 7'!E20</f>
        <v>0</v>
      </c>
      <c r="F9" s="364"/>
      <c r="G9" s="364"/>
      <c r="H9" s="364"/>
      <c r="I9" s="380"/>
      <c r="J9" s="380"/>
      <c r="K9" s="380"/>
      <c r="L9" s="380"/>
      <c r="M9" s="380"/>
      <c r="N9" s="364"/>
      <c r="O9" s="381"/>
    </row>
    <row r="10" spans="2:16" ht="22.5" customHeight="1" x14ac:dyDescent="0.3">
      <c r="B10" s="6">
        <v>10</v>
      </c>
      <c r="C10" s="139" t="s">
        <v>117</v>
      </c>
      <c r="D10" s="137" t="str">
        <f t="shared" si="4"/>
        <v/>
      </c>
      <c r="E10" s="138">
        <f>+'CUADRO 7'!E21</f>
        <v>0</v>
      </c>
      <c r="F10" s="364"/>
      <c r="G10" s="364"/>
      <c r="H10" s="364"/>
      <c r="I10" s="380"/>
      <c r="J10" s="380"/>
      <c r="K10" s="380"/>
      <c r="L10" s="380"/>
      <c r="M10" s="380"/>
      <c r="N10" s="364"/>
      <c r="O10" s="381"/>
    </row>
    <row r="11" spans="2:16" ht="22.5" customHeight="1" x14ac:dyDescent="0.3">
      <c r="B11" s="6">
        <v>11</v>
      </c>
      <c r="C11" s="139" t="s">
        <v>118</v>
      </c>
      <c r="D11" s="137" t="str">
        <f t="shared" si="4"/>
        <v/>
      </c>
      <c r="E11" s="138">
        <f>+'CUADRO 7'!E22</f>
        <v>0</v>
      </c>
      <c r="F11" s="364"/>
      <c r="G11" s="364"/>
      <c r="H11" s="364"/>
      <c r="I11" s="380"/>
      <c r="J11" s="380"/>
      <c r="K11" s="380"/>
      <c r="L11" s="380"/>
      <c r="M11" s="380"/>
      <c r="N11" s="364"/>
      <c r="O11" s="381"/>
    </row>
    <row r="12" spans="2:16" ht="22.5" customHeight="1" x14ac:dyDescent="0.3">
      <c r="B12" s="6">
        <v>12</v>
      </c>
      <c r="C12" s="139" t="s">
        <v>119</v>
      </c>
      <c r="D12" s="137" t="str">
        <f t="shared" si="4"/>
        <v/>
      </c>
      <c r="E12" s="138">
        <f>+'CUADRO 7'!E23</f>
        <v>0</v>
      </c>
      <c r="F12" s="364"/>
      <c r="G12" s="364"/>
      <c r="H12" s="364"/>
      <c r="I12" s="382"/>
      <c r="J12" s="382"/>
      <c r="K12" s="382"/>
      <c r="L12" s="382"/>
      <c r="M12" s="382"/>
      <c r="N12" s="364"/>
      <c r="O12" s="381"/>
    </row>
    <row r="13" spans="2:16" ht="22.5" customHeight="1" x14ac:dyDescent="0.3">
      <c r="B13" s="6">
        <v>13</v>
      </c>
      <c r="C13" s="139" t="s">
        <v>120</v>
      </c>
      <c r="D13" s="137" t="str">
        <f t="shared" si="4"/>
        <v/>
      </c>
      <c r="E13" s="138">
        <f>+'CUADRO 7'!E24</f>
        <v>0</v>
      </c>
      <c r="F13" s="364"/>
      <c r="G13" s="364"/>
      <c r="H13" s="364"/>
      <c r="I13" s="382"/>
      <c r="J13" s="382"/>
      <c r="K13" s="382"/>
      <c r="L13" s="382"/>
      <c r="M13" s="382"/>
      <c r="N13" s="364"/>
      <c r="O13" s="381"/>
    </row>
    <row r="14" spans="2:16" ht="22.5" customHeight="1" x14ac:dyDescent="0.3">
      <c r="B14" s="6">
        <v>14</v>
      </c>
      <c r="C14" s="139" t="s">
        <v>121</v>
      </c>
      <c r="D14" s="137" t="str">
        <f t="shared" si="4"/>
        <v/>
      </c>
      <c r="E14" s="138">
        <f>+'CUADRO 7'!E25</f>
        <v>0</v>
      </c>
      <c r="F14" s="364"/>
      <c r="G14" s="364"/>
      <c r="H14" s="364"/>
      <c r="I14" s="382"/>
      <c r="J14" s="383"/>
      <c r="K14" s="382"/>
      <c r="L14" s="383"/>
      <c r="M14" s="383"/>
      <c r="N14" s="364"/>
      <c r="O14" s="384"/>
    </row>
    <row r="15" spans="2:16" ht="22.5" customHeight="1" x14ac:dyDescent="0.3">
      <c r="B15" s="6">
        <v>15</v>
      </c>
      <c r="C15" s="139" t="s">
        <v>182</v>
      </c>
      <c r="D15" s="137" t="str">
        <f t="shared" si="4"/>
        <v/>
      </c>
      <c r="E15" s="138">
        <f>+'CUADRO 7'!E26</f>
        <v>0</v>
      </c>
      <c r="F15" s="364"/>
      <c r="G15" s="364"/>
      <c r="H15" s="364"/>
      <c r="I15" s="382"/>
      <c r="J15" s="383"/>
      <c r="K15" s="382"/>
      <c r="L15" s="383"/>
      <c r="M15" s="383"/>
      <c r="N15" s="364"/>
      <c r="O15" s="384"/>
    </row>
    <row r="16" spans="2:16" ht="22.5" customHeight="1" x14ac:dyDescent="0.3">
      <c r="B16" s="6">
        <v>16</v>
      </c>
      <c r="C16" s="139" t="s">
        <v>36</v>
      </c>
      <c r="D16" s="137" t="str">
        <f t="shared" si="4"/>
        <v/>
      </c>
      <c r="E16" s="138">
        <f>+'CUADRO 7'!E27</f>
        <v>0</v>
      </c>
      <c r="F16" s="364"/>
      <c r="G16" s="364"/>
      <c r="H16" s="364"/>
      <c r="I16" s="382"/>
      <c r="J16" s="382"/>
      <c r="K16" s="382"/>
      <c r="L16" s="382"/>
      <c r="M16" s="382"/>
      <c r="N16" s="364"/>
      <c r="O16" s="381"/>
    </row>
    <row r="17" spans="2:15" ht="22.5" customHeight="1" x14ac:dyDescent="0.3">
      <c r="B17" s="6">
        <v>17</v>
      </c>
      <c r="C17" s="139" t="s">
        <v>122</v>
      </c>
      <c r="D17" s="137" t="str">
        <f t="shared" si="4"/>
        <v/>
      </c>
      <c r="E17" s="138">
        <f>+'CUADRO 7'!E28</f>
        <v>0</v>
      </c>
      <c r="F17" s="364"/>
      <c r="G17" s="364"/>
      <c r="H17" s="364"/>
      <c r="I17" s="382"/>
      <c r="J17" s="382"/>
      <c r="K17" s="382"/>
      <c r="L17" s="382"/>
      <c r="M17" s="382"/>
      <c r="N17" s="364"/>
      <c r="O17" s="381"/>
    </row>
    <row r="18" spans="2:15" ht="22.5" customHeight="1" x14ac:dyDescent="0.3">
      <c r="B18" s="6">
        <v>18</v>
      </c>
      <c r="C18" s="140" t="s">
        <v>26</v>
      </c>
      <c r="D18" s="137" t="str">
        <f t="shared" si="4"/>
        <v/>
      </c>
      <c r="E18" s="138">
        <f>+'CUADRO 7'!E29</f>
        <v>0</v>
      </c>
      <c r="F18" s="364"/>
      <c r="G18" s="364"/>
      <c r="H18" s="364"/>
      <c r="I18" s="382"/>
      <c r="J18" s="383"/>
      <c r="K18" s="382"/>
      <c r="L18" s="383"/>
      <c r="M18" s="383"/>
      <c r="N18" s="364"/>
      <c r="O18" s="384"/>
    </row>
    <row r="19" spans="2:15" ht="22.5" customHeight="1" x14ac:dyDescent="0.3">
      <c r="B19" s="6">
        <v>19</v>
      </c>
      <c r="C19" s="139" t="s">
        <v>27</v>
      </c>
      <c r="D19" s="137" t="str">
        <f t="shared" si="4"/>
        <v/>
      </c>
      <c r="E19" s="138">
        <f>+'CUADRO 7'!E30</f>
        <v>0</v>
      </c>
      <c r="F19" s="364"/>
      <c r="G19" s="364"/>
      <c r="H19" s="364"/>
      <c r="I19" s="382"/>
      <c r="J19" s="383"/>
      <c r="K19" s="382"/>
      <c r="L19" s="383"/>
      <c r="M19" s="383"/>
      <c r="N19" s="364"/>
      <c r="O19" s="384"/>
    </row>
    <row r="20" spans="2:15" ht="22.5" customHeight="1" x14ac:dyDescent="0.3">
      <c r="B20" s="6">
        <v>20</v>
      </c>
      <c r="C20" s="140" t="s">
        <v>28</v>
      </c>
      <c r="D20" s="137" t="str">
        <f t="shared" si="4"/>
        <v/>
      </c>
      <c r="E20" s="138">
        <f>+'CUADRO 7'!E31</f>
        <v>0</v>
      </c>
      <c r="F20" s="364"/>
      <c r="G20" s="364"/>
      <c r="H20" s="364"/>
      <c r="I20" s="380"/>
      <c r="J20" s="380"/>
      <c r="K20" s="380"/>
      <c r="L20" s="380"/>
      <c r="M20" s="380"/>
      <c r="N20" s="364"/>
      <c r="O20" s="381"/>
    </row>
    <row r="21" spans="2:15" ht="22.5" customHeight="1" x14ac:dyDescent="0.3">
      <c r="B21" s="6">
        <v>21</v>
      </c>
      <c r="C21" s="139" t="s">
        <v>1208</v>
      </c>
      <c r="D21" s="137" t="str">
        <f t="shared" si="4"/>
        <v/>
      </c>
      <c r="E21" s="138">
        <f>+'CUADRO 7'!E32</f>
        <v>0</v>
      </c>
      <c r="F21" s="364"/>
      <c r="G21" s="364"/>
      <c r="H21" s="364"/>
      <c r="I21" s="380"/>
      <c r="J21" s="380"/>
      <c r="K21" s="380"/>
      <c r="L21" s="380"/>
      <c r="M21" s="380"/>
      <c r="N21" s="364"/>
      <c r="O21" s="381"/>
    </row>
    <row r="22" spans="2:15" ht="22.5" customHeight="1" x14ac:dyDescent="0.3">
      <c r="B22" s="6">
        <v>22</v>
      </c>
      <c r="C22" s="139" t="s">
        <v>40</v>
      </c>
      <c r="D22" s="137" t="str">
        <f t="shared" si="4"/>
        <v/>
      </c>
      <c r="E22" s="138">
        <f>+'CUADRO 7'!E33</f>
        <v>0</v>
      </c>
      <c r="F22" s="364"/>
      <c r="G22" s="364"/>
      <c r="H22" s="364"/>
      <c r="I22" s="380"/>
      <c r="J22" s="380"/>
      <c r="K22" s="380"/>
      <c r="L22" s="380"/>
      <c r="M22" s="380"/>
      <c r="N22" s="364"/>
      <c r="O22" s="381"/>
    </row>
    <row r="23" spans="2:15" ht="22.5" customHeight="1" x14ac:dyDescent="0.3">
      <c r="B23" s="6">
        <v>23</v>
      </c>
      <c r="C23" s="139" t="s">
        <v>41</v>
      </c>
      <c r="D23" s="137" t="str">
        <f t="shared" si="4"/>
        <v/>
      </c>
      <c r="E23" s="138">
        <f>+'CUADRO 7'!E34</f>
        <v>0</v>
      </c>
      <c r="F23" s="364"/>
      <c r="G23" s="364"/>
      <c r="H23" s="364"/>
      <c r="I23" s="380"/>
      <c r="J23" s="380"/>
      <c r="K23" s="380"/>
      <c r="L23" s="380"/>
      <c r="M23" s="380"/>
      <c r="N23" s="364"/>
      <c r="O23" s="381"/>
    </row>
    <row r="24" spans="2:15" ht="22.5" customHeight="1" x14ac:dyDescent="0.3">
      <c r="B24" s="6">
        <v>24</v>
      </c>
      <c r="C24" s="139" t="s">
        <v>42</v>
      </c>
      <c r="D24" s="137" t="str">
        <f t="shared" si="4"/>
        <v/>
      </c>
      <c r="E24" s="138">
        <f>+'CUADRO 7'!E35</f>
        <v>0</v>
      </c>
      <c r="F24" s="364"/>
      <c r="G24" s="364"/>
      <c r="H24" s="364"/>
      <c r="I24" s="380"/>
      <c r="J24" s="380"/>
      <c r="K24" s="380"/>
      <c r="L24" s="380"/>
      <c r="M24" s="380"/>
      <c r="N24" s="364"/>
      <c r="O24" s="381"/>
    </row>
    <row r="25" spans="2:15" ht="22.5" customHeight="1" x14ac:dyDescent="0.3">
      <c r="B25" s="6">
        <v>25</v>
      </c>
      <c r="C25" s="139" t="s">
        <v>221</v>
      </c>
      <c r="D25" s="137" t="str">
        <f t="shared" si="4"/>
        <v/>
      </c>
      <c r="E25" s="138">
        <f>+'CUADRO 7'!E36</f>
        <v>0</v>
      </c>
      <c r="F25" s="364"/>
      <c r="G25" s="364"/>
      <c r="H25" s="364"/>
      <c r="I25" s="380"/>
      <c r="J25" s="380"/>
      <c r="K25" s="380"/>
      <c r="L25" s="380"/>
      <c r="M25" s="380"/>
      <c r="N25" s="364"/>
      <c r="O25" s="381"/>
    </row>
    <row r="26" spans="2:15" ht="22.5" customHeight="1" x14ac:dyDescent="0.3">
      <c r="B26" s="6">
        <v>26</v>
      </c>
      <c r="C26" s="139" t="s">
        <v>225</v>
      </c>
      <c r="D26" s="137" t="str">
        <f t="shared" si="4"/>
        <v/>
      </c>
      <c r="E26" s="138">
        <f>+'CUADRO 7'!E37</f>
        <v>0</v>
      </c>
      <c r="F26" s="364"/>
      <c r="G26" s="364"/>
      <c r="H26" s="364"/>
      <c r="I26" s="380"/>
      <c r="J26" s="380"/>
      <c r="K26" s="380"/>
      <c r="L26" s="380"/>
      <c r="M26" s="380"/>
      <c r="N26" s="364"/>
      <c r="O26" s="381"/>
    </row>
    <row r="27" spans="2:15" ht="22.5" customHeight="1" x14ac:dyDescent="0.3">
      <c r="B27" s="6">
        <v>27</v>
      </c>
      <c r="C27" s="139" t="s">
        <v>200</v>
      </c>
      <c r="D27" s="137" t="str">
        <f t="shared" si="4"/>
        <v/>
      </c>
      <c r="E27" s="138">
        <f>+'CUADRO 7'!E38</f>
        <v>0</v>
      </c>
      <c r="F27" s="364"/>
      <c r="G27" s="364"/>
      <c r="H27" s="364"/>
      <c r="I27" s="380"/>
      <c r="J27" s="380"/>
      <c r="K27" s="380"/>
      <c r="L27" s="380"/>
      <c r="M27" s="380"/>
      <c r="N27" s="364"/>
      <c r="O27" s="381"/>
    </row>
    <row r="28" spans="2:15" ht="22.5" customHeight="1" x14ac:dyDescent="0.3">
      <c r="B28" s="6">
        <v>28</v>
      </c>
      <c r="C28" s="140" t="s">
        <v>111</v>
      </c>
      <c r="D28" s="141" t="str">
        <f t="shared" si="4"/>
        <v/>
      </c>
      <c r="E28" s="142">
        <f>+'CUADRO 7'!E39</f>
        <v>0</v>
      </c>
      <c r="F28" s="376"/>
      <c r="G28" s="376"/>
      <c r="H28" s="376"/>
      <c r="I28" s="385"/>
      <c r="J28" s="385"/>
      <c r="K28" s="385"/>
      <c r="L28" s="385"/>
      <c r="M28" s="385"/>
      <c r="N28" s="376"/>
      <c r="O28" s="386"/>
    </row>
    <row r="29" spans="2:15" ht="22.5" customHeight="1" x14ac:dyDescent="0.3">
      <c r="B29" s="6">
        <v>29</v>
      </c>
      <c r="C29" s="143" t="s">
        <v>191</v>
      </c>
      <c r="D29" s="144"/>
      <c r="E29" s="145">
        <f>SUM(E30:E39)</f>
        <v>0</v>
      </c>
      <c r="F29" s="146">
        <f>SUM(F30:F39)</f>
        <v>0</v>
      </c>
      <c r="G29" s="146">
        <f t="shared" ref="G29:N29" si="5">SUM(G30:G39)</f>
        <v>0</v>
      </c>
      <c r="H29" s="146">
        <f t="shared" si="5"/>
        <v>0</v>
      </c>
      <c r="I29" s="146">
        <f t="shared" si="5"/>
        <v>0</v>
      </c>
      <c r="J29" s="146">
        <f t="shared" si="5"/>
        <v>0</v>
      </c>
      <c r="K29" s="146">
        <f t="shared" si="5"/>
        <v>0</v>
      </c>
      <c r="L29" s="146">
        <f t="shared" si="5"/>
        <v>0</v>
      </c>
      <c r="M29" s="146">
        <f t="shared" si="5"/>
        <v>0</v>
      </c>
      <c r="N29" s="146">
        <f t="shared" si="5"/>
        <v>0</v>
      </c>
      <c r="O29" s="147">
        <f t="shared" ref="O29" si="6">SUM(O30:O39)</f>
        <v>0</v>
      </c>
    </row>
    <row r="30" spans="2:15" ht="22.5" customHeight="1" x14ac:dyDescent="0.3">
      <c r="B30" s="6">
        <v>30</v>
      </c>
      <c r="C30" s="148" t="s">
        <v>192</v>
      </c>
      <c r="D30" s="137" t="str">
        <f t="shared" ref="D30:D39" si="7">IF(AND(E30=(F30+G30+H30+I30+J30+K30+L30+M30+N30+O30)),"","**")</f>
        <v/>
      </c>
      <c r="E30" s="138">
        <f>+'CUADRO 7'!E41</f>
        <v>0</v>
      </c>
      <c r="F30" s="364"/>
      <c r="G30" s="364"/>
      <c r="H30" s="342"/>
      <c r="I30" s="387"/>
      <c r="J30" s="387"/>
      <c r="K30" s="387"/>
      <c r="L30" s="387"/>
      <c r="M30" s="387"/>
      <c r="N30" s="342"/>
      <c r="O30" s="388"/>
    </row>
    <row r="31" spans="2:15" ht="22.5" customHeight="1" x14ac:dyDescent="0.3">
      <c r="B31" s="6">
        <v>31</v>
      </c>
      <c r="C31" s="140" t="s">
        <v>131</v>
      </c>
      <c r="D31" s="149" t="str">
        <f t="shared" si="7"/>
        <v/>
      </c>
      <c r="E31" s="138">
        <f>+'CUADRO 7'!E42</f>
        <v>0</v>
      </c>
      <c r="F31" s="364"/>
      <c r="G31" s="364"/>
      <c r="H31" s="376"/>
      <c r="I31" s="385"/>
      <c r="J31" s="385"/>
      <c r="K31" s="385"/>
      <c r="L31" s="385"/>
      <c r="M31" s="385"/>
      <c r="N31" s="376"/>
      <c r="O31" s="386"/>
    </row>
    <row r="32" spans="2:15" ht="22.5" customHeight="1" x14ac:dyDescent="0.3">
      <c r="B32" s="6">
        <v>32</v>
      </c>
      <c r="C32" s="140" t="s">
        <v>132</v>
      </c>
      <c r="D32" s="149" t="str">
        <f t="shared" si="7"/>
        <v/>
      </c>
      <c r="E32" s="138">
        <f>+'CUADRO 7'!E43</f>
        <v>0</v>
      </c>
      <c r="F32" s="364"/>
      <c r="G32" s="364"/>
      <c r="H32" s="376"/>
      <c r="I32" s="385"/>
      <c r="J32" s="385"/>
      <c r="K32" s="385"/>
      <c r="L32" s="385"/>
      <c r="M32" s="385"/>
      <c r="N32" s="376"/>
      <c r="O32" s="386"/>
    </row>
    <row r="33" spans="2:15" ht="22.5" customHeight="1" x14ac:dyDescent="0.3">
      <c r="B33" s="6">
        <v>33</v>
      </c>
      <c r="C33" s="136" t="s">
        <v>245</v>
      </c>
      <c r="D33" s="149" t="str">
        <f t="shared" si="7"/>
        <v/>
      </c>
      <c r="E33" s="138">
        <f>+'CUADRO 7'!E44</f>
        <v>0</v>
      </c>
      <c r="F33" s="364"/>
      <c r="G33" s="364"/>
      <c r="H33" s="376"/>
      <c r="I33" s="385"/>
      <c r="J33" s="385"/>
      <c r="K33" s="385"/>
      <c r="L33" s="385"/>
      <c r="M33" s="385"/>
      <c r="N33" s="376"/>
      <c r="O33" s="386"/>
    </row>
    <row r="34" spans="2:15" ht="22.5" customHeight="1" x14ac:dyDescent="0.3">
      <c r="B34" s="6">
        <v>34</v>
      </c>
      <c r="C34" s="140" t="s">
        <v>193</v>
      </c>
      <c r="D34" s="149" t="str">
        <f t="shared" si="7"/>
        <v/>
      </c>
      <c r="E34" s="138">
        <f>+'CUADRO 7'!E45</f>
        <v>0</v>
      </c>
      <c r="F34" s="364"/>
      <c r="G34" s="364"/>
      <c r="H34" s="376"/>
      <c r="I34" s="385"/>
      <c r="J34" s="385"/>
      <c r="K34" s="385"/>
      <c r="L34" s="385"/>
      <c r="M34" s="385"/>
      <c r="N34" s="376"/>
      <c r="O34" s="386"/>
    </row>
    <row r="35" spans="2:15" ht="22.5" customHeight="1" x14ac:dyDescent="0.3">
      <c r="B35" s="6">
        <v>35</v>
      </c>
      <c r="C35" s="140" t="s">
        <v>194</v>
      </c>
      <c r="D35" s="149" t="str">
        <f t="shared" si="7"/>
        <v/>
      </c>
      <c r="E35" s="138">
        <f>+'CUADRO 7'!E46</f>
        <v>0</v>
      </c>
      <c r="F35" s="364"/>
      <c r="G35" s="364"/>
      <c r="H35" s="376"/>
      <c r="I35" s="385"/>
      <c r="J35" s="385"/>
      <c r="K35" s="385"/>
      <c r="L35" s="385"/>
      <c r="M35" s="385"/>
      <c r="N35" s="376"/>
      <c r="O35" s="386"/>
    </row>
    <row r="36" spans="2:15" ht="22.5" customHeight="1" x14ac:dyDescent="0.3">
      <c r="B36" s="6">
        <v>36</v>
      </c>
      <c r="C36" s="140" t="s">
        <v>137</v>
      </c>
      <c r="D36" s="149" t="str">
        <f t="shared" si="7"/>
        <v/>
      </c>
      <c r="E36" s="138">
        <f>+'CUADRO 7'!E47</f>
        <v>0</v>
      </c>
      <c r="F36" s="364"/>
      <c r="G36" s="364"/>
      <c r="H36" s="376"/>
      <c r="I36" s="385"/>
      <c r="J36" s="385"/>
      <c r="K36" s="385"/>
      <c r="L36" s="385"/>
      <c r="M36" s="385"/>
      <c r="N36" s="376"/>
      <c r="O36" s="386"/>
    </row>
    <row r="37" spans="2:15" ht="22.5" customHeight="1" x14ac:dyDescent="0.3">
      <c r="B37" s="6">
        <v>37</v>
      </c>
      <c r="C37" s="140" t="s">
        <v>195</v>
      </c>
      <c r="D37" s="149" t="str">
        <f t="shared" si="7"/>
        <v/>
      </c>
      <c r="E37" s="138">
        <f>+'CUADRO 7'!E48</f>
        <v>0</v>
      </c>
      <c r="F37" s="364"/>
      <c r="G37" s="364"/>
      <c r="H37" s="376"/>
      <c r="I37" s="385"/>
      <c r="J37" s="385"/>
      <c r="K37" s="385"/>
      <c r="L37" s="385"/>
      <c r="M37" s="385"/>
      <c r="N37" s="376"/>
      <c r="O37" s="386"/>
    </row>
    <row r="38" spans="2:15" ht="22.5" customHeight="1" x14ac:dyDescent="0.3">
      <c r="B38" s="6">
        <v>38</v>
      </c>
      <c r="C38" s="140" t="s">
        <v>203</v>
      </c>
      <c r="D38" s="149" t="str">
        <f t="shared" si="7"/>
        <v/>
      </c>
      <c r="E38" s="138">
        <f>+'CUADRO 7'!E49</f>
        <v>0</v>
      </c>
      <c r="F38" s="364"/>
      <c r="G38" s="364"/>
      <c r="H38" s="376"/>
      <c r="I38" s="385"/>
      <c r="J38" s="385"/>
      <c r="K38" s="385"/>
      <c r="L38" s="385"/>
      <c r="M38" s="385"/>
      <c r="N38" s="376"/>
      <c r="O38" s="386"/>
    </row>
    <row r="39" spans="2:15" ht="22.5" customHeight="1" thickBot="1" x14ac:dyDescent="0.35">
      <c r="B39" s="6">
        <v>39</v>
      </c>
      <c r="C39" s="150" t="s">
        <v>196</v>
      </c>
      <c r="D39" s="151" t="str">
        <f t="shared" si="7"/>
        <v/>
      </c>
      <c r="E39" s="152">
        <f>+'CUADRO 7'!E50</f>
        <v>0</v>
      </c>
      <c r="F39" s="389"/>
      <c r="G39" s="389"/>
      <c r="H39" s="389"/>
      <c r="I39" s="390"/>
      <c r="J39" s="390"/>
      <c r="K39" s="390"/>
      <c r="L39" s="390"/>
      <c r="M39" s="390"/>
      <c r="N39" s="389"/>
      <c r="O39" s="391"/>
    </row>
    <row r="40" spans="2:15" s="109" customFormat="1" ht="18.75" customHeight="1" thickTop="1" x14ac:dyDescent="0.3">
      <c r="B40" s="6">
        <v>40</v>
      </c>
      <c r="C40" s="20"/>
      <c r="D40" s="87"/>
      <c r="E40" s="153" t="str" cm="1">
        <f t="array" ref="E40">IF(OR(D6:D39="**"),"**","")</f>
        <v/>
      </c>
      <c r="F40" s="638" t="str">
        <f>IF(E40="**","** = ¡VERIFICAR!.  Los datos desglosados no coinciden con el total.","")</f>
        <v/>
      </c>
      <c r="G40" s="638"/>
      <c r="H40" s="638"/>
      <c r="I40" s="638"/>
      <c r="J40" s="638"/>
      <c r="K40" s="638"/>
      <c r="L40" s="638"/>
      <c r="M40" s="638"/>
      <c r="N40" s="638"/>
      <c r="O40" s="638"/>
    </row>
    <row r="41" spans="2:15" ht="16.2" x14ac:dyDescent="0.35">
      <c r="B41" s="6">
        <v>41</v>
      </c>
      <c r="C41" s="154" t="s">
        <v>95</v>
      </c>
      <c r="D41" s="155"/>
      <c r="E41" s="156"/>
      <c r="F41" s="639"/>
      <c r="G41" s="639"/>
      <c r="H41" s="639"/>
      <c r="I41" s="639"/>
      <c r="J41" s="639"/>
      <c r="K41" s="639"/>
      <c r="L41" s="639"/>
      <c r="M41" s="639"/>
      <c r="N41" s="639"/>
      <c r="O41" s="639"/>
    </row>
    <row r="42" spans="2:15" s="92" customFormat="1" ht="22.5" customHeight="1" x14ac:dyDescent="0.3">
      <c r="B42" s="6">
        <v>42</v>
      </c>
      <c r="C42" s="563"/>
      <c r="D42" s="586"/>
      <c r="E42" s="586"/>
      <c r="F42" s="586"/>
      <c r="G42" s="586"/>
      <c r="H42" s="586"/>
      <c r="I42" s="586"/>
      <c r="J42" s="586"/>
      <c r="K42" s="586"/>
      <c r="L42" s="586"/>
      <c r="M42" s="586"/>
      <c r="N42" s="586"/>
      <c r="O42" s="587"/>
    </row>
    <row r="43" spans="2:15" s="92" customFormat="1" ht="22.5" customHeight="1" x14ac:dyDescent="0.3">
      <c r="C43" s="588"/>
      <c r="D43" s="589"/>
      <c r="E43" s="589"/>
      <c r="F43" s="589"/>
      <c r="G43" s="589"/>
      <c r="H43" s="589"/>
      <c r="I43" s="589"/>
      <c r="J43" s="589"/>
      <c r="K43" s="589"/>
      <c r="L43" s="589"/>
      <c r="M43" s="589"/>
      <c r="N43" s="589"/>
      <c r="O43" s="590"/>
    </row>
    <row r="44" spans="2:15" s="92" customFormat="1" ht="22.5" customHeight="1" x14ac:dyDescent="0.3">
      <c r="C44" s="588"/>
      <c r="D44" s="589"/>
      <c r="E44" s="589"/>
      <c r="F44" s="589"/>
      <c r="G44" s="589"/>
      <c r="H44" s="589"/>
      <c r="I44" s="589"/>
      <c r="J44" s="589"/>
      <c r="K44" s="589"/>
      <c r="L44" s="589"/>
      <c r="M44" s="589"/>
      <c r="N44" s="589"/>
      <c r="O44" s="590"/>
    </row>
    <row r="45" spans="2:15" s="92" customFormat="1" ht="22.5" customHeight="1" x14ac:dyDescent="0.3">
      <c r="C45" s="591"/>
      <c r="D45" s="592"/>
      <c r="E45" s="592"/>
      <c r="F45" s="592"/>
      <c r="G45" s="592"/>
      <c r="H45" s="592"/>
      <c r="I45" s="592"/>
      <c r="J45" s="592"/>
      <c r="K45" s="592"/>
      <c r="L45" s="592"/>
      <c r="M45" s="592"/>
      <c r="N45" s="592"/>
      <c r="O45" s="593"/>
    </row>
  </sheetData>
  <sheetProtection algorithmName="SHA-512" hashValue="HyxjCKilrGJpggnGcmy9z9omeeJpRPOjMmzjjw11WbUj2Yx+9kHG/StgJLX81Bxov+JC6BkDFi8kOiGsySSYFA==" saltValue="1/JO9fMG9nBI15BNNOOklA==" spinCount="100000" sheet="1" objects="1" scenarios="1" sort="0" autoFilter="0" pivotTables="0"/>
  <mergeCells count="3">
    <mergeCell ref="C42:O45"/>
    <mergeCell ref="F40:O41"/>
    <mergeCell ref="C4:D4"/>
  </mergeCells>
  <conditionalFormatting sqref="E6:E28">
    <cfRule type="cellIs" dxfId="22" priority="6" operator="equal">
      <formula>0</formula>
    </cfRule>
  </conditionalFormatting>
  <conditionalFormatting sqref="E5:O5">
    <cfRule type="cellIs" dxfId="21" priority="4" operator="equal">
      <formula>0</formula>
    </cfRule>
  </conditionalFormatting>
  <conditionalFormatting sqref="E29:O29">
    <cfRule type="cellIs" dxfId="20" priority="5" operator="equal">
      <formula>0</formula>
    </cfRule>
  </conditionalFormatting>
  <conditionalFormatting sqref="F6:O6 E30:E39">
    <cfRule type="cellIs" dxfId="19" priority="8" operator="equal">
      <formula>0</formula>
    </cfRule>
  </conditionalFormatting>
  <dataValidations count="1">
    <dataValidation type="whole" operator="greaterThanOrEqual" allowBlank="1" showInputMessage="1" showErrorMessage="1" sqref="E5:O39" xr:uid="{00000000-0002-0000-0C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55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9">
    <tabColor theme="7" tint="0.79998168889431442"/>
    <pageSetUpPr fitToPage="1"/>
  </sheetPr>
  <dimension ref="B1:K9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6" customWidth="1"/>
    <col min="2" max="2" width="6.6640625" style="114" hidden="1" customWidth="1"/>
    <col min="3" max="3" width="35.88671875" style="91" hidden="1" customWidth="1"/>
    <col min="4" max="4" width="4.6640625" style="94" customWidth="1"/>
    <col min="5" max="5" width="81.88671875" style="92" customWidth="1"/>
    <col min="6" max="6" width="11.44140625" style="26"/>
    <col min="7" max="7" width="53.5546875" style="26" customWidth="1"/>
    <col min="8" max="8" width="11.44140625" style="26" hidden="1" customWidth="1"/>
    <col min="9" max="9" width="3.88671875" style="26" hidden="1" customWidth="1"/>
    <col min="10" max="10" width="10.109375" style="26" hidden="1" customWidth="1"/>
    <col min="11" max="11" width="11.44140625" style="26" hidden="1" customWidth="1"/>
    <col min="12" max="16384" width="11.44140625" style="26"/>
  </cols>
  <sheetData>
    <row r="1" spans="2:10" ht="18.600000000000001" x14ac:dyDescent="0.3">
      <c r="B1" s="6">
        <v>1</v>
      </c>
      <c r="D1" s="29" t="s">
        <v>226</v>
      </c>
      <c r="F1" s="92"/>
    </row>
    <row r="2" spans="2:10" ht="40.799999999999997" customHeight="1" x14ac:dyDescent="0.3">
      <c r="B2" s="6">
        <v>2</v>
      </c>
      <c r="D2" s="648" t="s">
        <v>982</v>
      </c>
      <c r="E2" s="648"/>
      <c r="F2" s="648"/>
    </row>
    <row r="3" spans="2:10" ht="18.600000000000001" x14ac:dyDescent="0.3">
      <c r="B3" s="6">
        <v>3</v>
      </c>
      <c r="D3" s="427" t="s">
        <v>1119</v>
      </c>
      <c r="E3" s="93"/>
      <c r="F3" s="93"/>
    </row>
    <row r="4" spans="2:10" ht="8.4" customHeight="1" x14ac:dyDescent="0.3">
      <c r="B4" s="6">
        <v>4</v>
      </c>
      <c r="E4" s="31"/>
      <c r="F4" s="95"/>
    </row>
    <row r="5" spans="2:10" ht="18.75" customHeight="1" x14ac:dyDescent="0.3">
      <c r="B5" s="6">
        <v>5</v>
      </c>
      <c r="C5" s="91" t="s">
        <v>872</v>
      </c>
      <c r="D5" s="96" t="s">
        <v>48</v>
      </c>
      <c r="E5" s="649" t="s">
        <v>257</v>
      </c>
      <c r="F5" s="392"/>
      <c r="G5" s="425" t="str">
        <f>IF(F5="","Responda la pregunta 1","")</f>
        <v>Responda la pregunta 1</v>
      </c>
      <c r="I5" s="97" t="s">
        <v>232</v>
      </c>
      <c r="J5" s="97" t="s">
        <v>232</v>
      </c>
    </row>
    <row r="6" spans="2:10" ht="18.75" customHeight="1" x14ac:dyDescent="0.3">
      <c r="B6" s="6">
        <v>6</v>
      </c>
      <c r="D6" s="96"/>
      <c r="E6" s="649"/>
      <c r="I6" s="97" t="s">
        <v>233</v>
      </c>
      <c r="J6" s="97" t="s">
        <v>233</v>
      </c>
    </row>
    <row r="7" spans="2:10" ht="18.75" customHeight="1" x14ac:dyDescent="0.3">
      <c r="B7" s="6">
        <v>7</v>
      </c>
      <c r="D7" s="96"/>
      <c r="E7" s="649"/>
      <c r="I7" s="97"/>
      <c r="J7" s="51" t="s">
        <v>938</v>
      </c>
    </row>
    <row r="8" spans="2:10" ht="12" customHeight="1" x14ac:dyDescent="0.3">
      <c r="B8" s="6">
        <v>8</v>
      </c>
      <c r="D8" s="96"/>
      <c r="E8" s="98"/>
      <c r="F8" s="99"/>
      <c r="I8" s="97" t="s">
        <v>217</v>
      </c>
    </row>
    <row r="9" spans="2:10" ht="18.75" customHeight="1" x14ac:dyDescent="0.3">
      <c r="B9" s="6">
        <v>9</v>
      </c>
      <c r="C9" s="91" t="s">
        <v>873</v>
      </c>
      <c r="D9" s="96" t="s">
        <v>49</v>
      </c>
      <c r="E9" s="100" t="s">
        <v>235</v>
      </c>
    </row>
    <row r="10" spans="2:10" ht="18.75" customHeight="1" x14ac:dyDescent="0.3">
      <c r="B10" s="6">
        <v>10</v>
      </c>
      <c r="C10" s="91" t="s">
        <v>873</v>
      </c>
      <c r="D10" s="96"/>
      <c r="E10" s="101" t="s">
        <v>874</v>
      </c>
      <c r="F10" s="392"/>
      <c r="G10" s="425" t="str">
        <f>IF(F10="","Responda la pregunta","")</f>
        <v>Responda la pregunta</v>
      </c>
    </row>
    <row r="11" spans="2:10" ht="18.75" customHeight="1" x14ac:dyDescent="0.3">
      <c r="B11" s="6">
        <v>11</v>
      </c>
      <c r="C11" s="91" t="s">
        <v>873</v>
      </c>
      <c r="D11" s="96"/>
      <c r="E11" s="77" t="s">
        <v>875</v>
      </c>
      <c r="F11" s="392"/>
      <c r="G11" s="425" t="str">
        <f t="shared" ref="G11:G14" si="0">IF(F11="","Responda la pregunta","")</f>
        <v>Responda la pregunta</v>
      </c>
    </row>
    <row r="12" spans="2:10" ht="18.75" customHeight="1" x14ac:dyDescent="0.3">
      <c r="B12" s="6">
        <v>12</v>
      </c>
      <c r="C12" s="91" t="s">
        <v>873</v>
      </c>
      <c r="D12" s="96"/>
      <c r="E12" s="77" t="s">
        <v>876</v>
      </c>
      <c r="F12" s="392"/>
      <c r="G12" s="425" t="str">
        <f t="shared" si="0"/>
        <v>Responda la pregunta</v>
      </c>
    </row>
    <row r="13" spans="2:10" ht="18.75" customHeight="1" x14ac:dyDescent="0.3">
      <c r="B13" s="6">
        <v>13</v>
      </c>
      <c r="C13" s="91" t="s">
        <v>873</v>
      </c>
      <c r="D13" s="96"/>
      <c r="E13" s="77" t="s">
        <v>877</v>
      </c>
      <c r="F13" s="392"/>
      <c r="G13" s="425" t="str">
        <f t="shared" si="0"/>
        <v>Responda la pregunta</v>
      </c>
    </row>
    <row r="14" spans="2:10" ht="18.600000000000001" customHeight="1" x14ac:dyDescent="0.3">
      <c r="B14" s="6">
        <v>14</v>
      </c>
      <c r="C14" s="91" t="s">
        <v>873</v>
      </c>
      <c r="D14" s="96"/>
      <c r="E14" s="77" t="s">
        <v>878</v>
      </c>
      <c r="F14" s="392"/>
      <c r="G14" s="425" t="str">
        <f t="shared" si="0"/>
        <v>Responda la pregunta</v>
      </c>
    </row>
    <row r="15" spans="2:10" ht="12" customHeight="1" x14ac:dyDescent="0.3">
      <c r="B15" s="6">
        <v>15</v>
      </c>
      <c r="D15" s="96"/>
      <c r="E15" s="102"/>
      <c r="F15" s="103"/>
      <c r="G15" s="433"/>
    </row>
    <row r="16" spans="2:10" ht="18.600000000000001" customHeight="1" x14ac:dyDescent="0.3">
      <c r="B16" s="6">
        <v>16</v>
      </c>
      <c r="C16" s="91" t="s">
        <v>879</v>
      </c>
      <c r="D16" s="96" t="s">
        <v>50</v>
      </c>
      <c r="E16" s="100" t="s">
        <v>930</v>
      </c>
      <c r="F16" s="392"/>
      <c r="G16" s="425" t="str">
        <f t="shared" ref="G16" si="1">IF(F16="","Responda la pregunta","")</f>
        <v>Responda la pregunta</v>
      </c>
    </row>
    <row r="17" spans="2:7" ht="18.600000000000001" customHeight="1" x14ac:dyDescent="0.3">
      <c r="B17" s="6">
        <v>17</v>
      </c>
      <c r="D17" s="96"/>
      <c r="E17" s="525" t="str">
        <f>IF(F16="Sí","Responda lo que se le solicita en 3.1",IF(F16="No","Seleccione el o los motivos por los que no se ha habilitado (ver punto 3.2):",""))</f>
        <v/>
      </c>
      <c r="F17" s="104"/>
      <c r="G17" s="523" t="str">
        <f>IF(AND($F$18="",$F$16="Sí"),1,"")</f>
        <v/>
      </c>
    </row>
    <row r="18" spans="2:7" ht="19.95" customHeight="1" x14ac:dyDescent="0.3">
      <c r="B18" s="6">
        <v>18</v>
      </c>
      <c r="C18" s="91" t="s">
        <v>880</v>
      </c>
      <c r="D18" s="105" t="s">
        <v>883</v>
      </c>
      <c r="E18" s="106" t="s">
        <v>881</v>
      </c>
      <c r="F18" s="107"/>
      <c r="G18" s="650" t="str">
        <f>IF(F16="Sí","* Artículo 4 del Reglamento de condiciones para las salas de lactancia materna en los centros de trabajo Nº 41080-MTSS-S","")</f>
        <v/>
      </c>
    </row>
    <row r="19" spans="2:7" ht="19.95" customHeight="1" x14ac:dyDescent="0.3">
      <c r="B19" s="6">
        <v>19</v>
      </c>
      <c r="C19" s="91" t="s">
        <v>882</v>
      </c>
      <c r="D19" s="105" t="s">
        <v>939</v>
      </c>
      <c r="E19" s="106" t="s">
        <v>983</v>
      </c>
      <c r="G19" s="650"/>
    </row>
    <row r="20" spans="2:7" ht="18.75" customHeight="1" x14ac:dyDescent="0.3">
      <c r="B20" s="6">
        <v>20</v>
      </c>
      <c r="C20" s="91" t="s">
        <v>882</v>
      </c>
      <c r="D20" s="105"/>
      <c r="E20" s="526" t="s">
        <v>884</v>
      </c>
      <c r="F20" s="107"/>
      <c r="G20" s="652" t="str">
        <f>IF(AND(OR(F16="",F16="Sí"),F20="",F21="",F22="",F23=""),"",IF(AND(F16="No",OR(F20="X",F21="X",F22="X",F23="X")),"","Se indicó que NO tiene Sala para Lactancia, debe seleccionar al menos un motivo"))</f>
        <v/>
      </c>
    </row>
    <row r="21" spans="2:7" ht="18.75" customHeight="1" x14ac:dyDescent="0.3">
      <c r="B21" s="6">
        <v>21</v>
      </c>
      <c r="C21" s="91" t="s">
        <v>882</v>
      </c>
      <c r="D21" s="105"/>
      <c r="E21" s="526" t="s">
        <v>885</v>
      </c>
      <c r="F21" s="107"/>
      <c r="G21" s="652"/>
    </row>
    <row r="22" spans="2:7" ht="18.75" customHeight="1" x14ac:dyDescent="0.3">
      <c r="B22" s="6">
        <v>22</v>
      </c>
      <c r="C22" s="91" t="s">
        <v>882</v>
      </c>
      <c r="D22" s="105"/>
      <c r="E22" s="526" t="s">
        <v>886</v>
      </c>
      <c r="F22" s="107"/>
      <c r="G22" s="651" t="str">
        <f>IF(F16="No","** Artículo 100 del Código de Trabajo, Ley de Fomento a la Lactancia Materna, Reglamento a la Ley de Fomento a la Lactancia Materna, Ley N°7430, Decreto Ejecutivo 24576.","")</f>
        <v/>
      </c>
    </row>
    <row r="23" spans="2:7" ht="18.75" customHeight="1" x14ac:dyDescent="0.3">
      <c r="B23" s="6">
        <v>23</v>
      </c>
      <c r="C23" s="91" t="s">
        <v>882</v>
      </c>
      <c r="D23" s="105"/>
      <c r="E23" s="526" t="s">
        <v>887</v>
      </c>
      <c r="F23" s="107"/>
      <c r="G23" s="651"/>
    </row>
    <row r="24" spans="2:7" ht="12" customHeight="1" x14ac:dyDescent="0.3">
      <c r="B24" s="6">
        <v>24</v>
      </c>
      <c r="D24" s="96"/>
      <c r="E24" s="108"/>
      <c r="F24" s="101"/>
      <c r="G24" s="524"/>
    </row>
    <row r="25" spans="2:7" ht="18.75" customHeight="1" x14ac:dyDescent="0.3">
      <c r="B25" s="6">
        <v>25</v>
      </c>
      <c r="C25" s="91" t="s">
        <v>888</v>
      </c>
      <c r="D25" s="96" t="s">
        <v>51</v>
      </c>
      <c r="E25" s="100" t="s">
        <v>258</v>
      </c>
    </row>
    <row r="26" spans="2:7" ht="18.75" customHeight="1" x14ac:dyDescent="0.3">
      <c r="B26" s="6">
        <v>26</v>
      </c>
      <c r="C26" s="91" t="s">
        <v>888</v>
      </c>
      <c r="D26" s="96"/>
      <c r="E26" s="101" t="s">
        <v>889</v>
      </c>
      <c r="F26" s="392"/>
      <c r="G26" s="653" t="str">
        <f>IF(OR(F26="X",F27="X",F28="X",F29="X"),"","Responda la pregunta 4")</f>
        <v>Responda la pregunta 4</v>
      </c>
    </row>
    <row r="27" spans="2:7" ht="18.75" customHeight="1" x14ac:dyDescent="0.3">
      <c r="B27" s="6">
        <v>27</v>
      </c>
      <c r="C27" s="91" t="s">
        <v>888</v>
      </c>
      <c r="D27" s="96"/>
      <c r="E27" s="101" t="s">
        <v>890</v>
      </c>
      <c r="F27" s="392"/>
      <c r="G27" s="653"/>
    </row>
    <row r="28" spans="2:7" ht="18.75" customHeight="1" x14ac:dyDescent="0.3">
      <c r="B28" s="6">
        <v>28</v>
      </c>
      <c r="C28" s="91" t="s">
        <v>888</v>
      </c>
      <c r="D28" s="96"/>
      <c r="E28" s="101" t="s">
        <v>891</v>
      </c>
      <c r="F28" s="392"/>
      <c r="G28" s="653"/>
    </row>
    <row r="29" spans="2:7" ht="18.75" customHeight="1" x14ac:dyDescent="0.3">
      <c r="B29" s="6">
        <v>29</v>
      </c>
      <c r="C29" s="91" t="s">
        <v>888</v>
      </c>
      <c r="D29" s="96"/>
      <c r="E29" s="77" t="s">
        <v>892</v>
      </c>
      <c r="F29" s="392"/>
      <c r="G29" s="653"/>
    </row>
    <row r="30" spans="2:7" ht="12" customHeight="1" x14ac:dyDescent="0.3">
      <c r="B30" s="6">
        <v>30</v>
      </c>
      <c r="D30" s="96"/>
      <c r="E30" s="108"/>
    </row>
    <row r="31" spans="2:7" ht="18.75" customHeight="1" x14ac:dyDescent="0.3">
      <c r="B31" s="6">
        <v>31</v>
      </c>
      <c r="C31" s="91" t="s">
        <v>893</v>
      </c>
      <c r="D31" s="96" t="s">
        <v>52</v>
      </c>
      <c r="E31" s="100" t="s">
        <v>259</v>
      </c>
    </row>
    <row r="32" spans="2:7" ht="18.75" customHeight="1" x14ac:dyDescent="0.3">
      <c r="B32" s="6">
        <v>32</v>
      </c>
      <c r="C32" s="91" t="s">
        <v>893</v>
      </c>
      <c r="D32" s="96"/>
      <c r="E32" s="77" t="s">
        <v>894</v>
      </c>
      <c r="F32" s="392"/>
      <c r="G32" s="653" t="str">
        <f>IF(OR(F32="X",F33="X",F34="X",F35="X",F36="X",F37="X",F38="X",F39="X",F40="X",F41="X",F42="X"),"","Responda la pregunta 5")</f>
        <v>Responda la pregunta 5</v>
      </c>
    </row>
    <row r="33" spans="2:7" ht="18.75" customHeight="1" x14ac:dyDescent="0.3">
      <c r="B33" s="6">
        <v>33</v>
      </c>
      <c r="C33" s="91" t="s">
        <v>893</v>
      </c>
      <c r="D33" s="96"/>
      <c r="E33" s="77" t="s">
        <v>895</v>
      </c>
      <c r="F33" s="392"/>
      <c r="G33" s="653"/>
    </row>
    <row r="34" spans="2:7" ht="18.75" customHeight="1" x14ac:dyDescent="0.3">
      <c r="B34" s="6">
        <v>34</v>
      </c>
      <c r="C34" s="91" t="s">
        <v>893</v>
      </c>
      <c r="D34" s="96"/>
      <c r="E34" s="77" t="s">
        <v>896</v>
      </c>
      <c r="F34" s="392"/>
      <c r="G34" s="653"/>
    </row>
    <row r="35" spans="2:7" ht="18.75" customHeight="1" x14ac:dyDescent="0.3">
      <c r="B35" s="6">
        <v>35</v>
      </c>
      <c r="C35" s="91" t="s">
        <v>893</v>
      </c>
      <c r="D35" s="96"/>
      <c r="E35" s="77" t="s">
        <v>897</v>
      </c>
      <c r="F35" s="392"/>
      <c r="G35" s="653"/>
    </row>
    <row r="36" spans="2:7" ht="18.75" customHeight="1" x14ac:dyDescent="0.3">
      <c r="B36" s="6">
        <v>36</v>
      </c>
      <c r="C36" s="91" t="s">
        <v>893</v>
      </c>
      <c r="D36" s="96"/>
      <c r="E36" s="77" t="s">
        <v>898</v>
      </c>
      <c r="F36" s="392"/>
    </row>
    <row r="37" spans="2:7" ht="18.75" customHeight="1" x14ac:dyDescent="0.3">
      <c r="B37" s="6">
        <v>37</v>
      </c>
      <c r="C37" s="91" t="s">
        <v>893</v>
      </c>
      <c r="D37" s="96"/>
      <c r="E37" s="77" t="s">
        <v>899</v>
      </c>
      <c r="F37" s="392"/>
    </row>
    <row r="38" spans="2:7" ht="18.75" customHeight="1" x14ac:dyDescent="0.3">
      <c r="B38" s="6">
        <v>38</v>
      </c>
      <c r="C38" s="91" t="s">
        <v>893</v>
      </c>
      <c r="D38" s="96"/>
      <c r="E38" s="77" t="s">
        <v>248</v>
      </c>
      <c r="F38" s="392"/>
    </row>
    <row r="39" spans="2:7" ht="18.75" customHeight="1" x14ac:dyDescent="0.3">
      <c r="B39" s="6">
        <v>39</v>
      </c>
      <c r="C39" s="91" t="s">
        <v>893</v>
      </c>
      <c r="D39" s="96"/>
      <c r="E39" s="77" t="s">
        <v>237</v>
      </c>
      <c r="F39" s="392"/>
    </row>
    <row r="40" spans="2:7" ht="18.75" customHeight="1" x14ac:dyDescent="0.3">
      <c r="B40" s="6">
        <v>40</v>
      </c>
      <c r="C40" s="91" t="s">
        <v>893</v>
      </c>
      <c r="D40" s="96"/>
      <c r="E40" s="77" t="s">
        <v>900</v>
      </c>
      <c r="F40" s="392"/>
    </row>
    <row r="41" spans="2:7" ht="18.75" customHeight="1" x14ac:dyDescent="0.3">
      <c r="B41" s="6">
        <v>41</v>
      </c>
      <c r="C41" s="91" t="s">
        <v>893</v>
      </c>
      <c r="D41" s="96"/>
      <c r="E41" s="77" t="s">
        <v>901</v>
      </c>
      <c r="F41" s="392"/>
    </row>
    <row r="42" spans="2:7" ht="18.75" customHeight="1" x14ac:dyDescent="0.3">
      <c r="B42" s="6">
        <v>42</v>
      </c>
      <c r="C42" s="91" t="s">
        <v>893</v>
      </c>
      <c r="D42" s="96"/>
      <c r="E42" s="77" t="s">
        <v>84</v>
      </c>
      <c r="F42" s="392"/>
    </row>
    <row r="43" spans="2:7" ht="12" customHeight="1" x14ac:dyDescent="0.3">
      <c r="B43" s="6">
        <v>43</v>
      </c>
      <c r="D43" s="96"/>
      <c r="E43" s="108"/>
      <c r="F43" s="109"/>
    </row>
    <row r="44" spans="2:7" ht="18.75" customHeight="1" x14ac:dyDescent="0.3">
      <c r="B44" s="6">
        <v>44</v>
      </c>
      <c r="C44" s="91" t="s">
        <v>902</v>
      </c>
      <c r="D44" s="96" t="s">
        <v>53</v>
      </c>
      <c r="E44" s="100" t="s">
        <v>85</v>
      </c>
      <c r="F44" s="109"/>
    </row>
    <row r="45" spans="2:7" ht="18.75" customHeight="1" x14ac:dyDescent="0.3">
      <c r="B45" s="6">
        <v>45</v>
      </c>
      <c r="C45" s="91" t="s">
        <v>902</v>
      </c>
      <c r="D45" s="96"/>
      <c r="E45" s="77" t="s">
        <v>903</v>
      </c>
      <c r="F45" s="392"/>
      <c r="G45" s="653" t="str">
        <f>IF(OR(F45="X",F46="X",F47="X",F48="X",F49="X",F50="X"),"","Responda la pregunta 6")</f>
        <v>Responda la pregunta 6</v>
      </c>
    </row>
    <row r="46" spans="2:7" ht="18.75" customHeight="1" x14ac:dyDescent="0.3">
      <c r="B46" s="6">
        <v>46</v>
      </c>
      <c r="C46" s="91" t="s">
        <v>902</v>
      </c>
      <c r="D46" s="96"/>
      <c r="E46" s="77" t="s">
        <v>904</v>
      </c>
      <c r="F46" s="392"/>
      <c r="G46" s="653"/>
    </row>
    <row r="47" spans="2:7" ht="18.75" customHeight="1" x14ac:dyDescent="0.3">
      <c r="B47" s="6">
        <v>47</v>
      </c>
      <c r="C47" s="91" t="s">
        <v>902</v>
      </c>
      <c r="D47" s="96"/>
      <c r="E47" s="77" t="s">
        <v>905</v>
      </c>
      <c r="F47" s="392"/>
      <c r="G47" s="653"/>
    </row>
    <row r="48" spans="2:7" ht="18.75" customHeight="1" x14ac:dyDescent="0.3">
      <c r="B48" s="6">
        <v>48</v>
      </c>
      <c r="C48" s="91" t="s">
        <v>902</v>
      </c>
      <c r="D48" s="96"/>
      <c r="E48" s="77" t="s">
        <v>906</v>
      </c>
      <c r="F48" s="392"/>
      <c r="G48" s="653"/>
    </row>
    <row r="49" spans="2:7" ht="18.75" customHeight="1" x14ac:dyDescent="0.3">
      <c r="B49" s="6">
        <v>49</v>
      </c>
      <c r="C49" s="91" t="s">
        <v>902</v>
      </c>
      <c r="D49" s="96"/>
      <c r="E49" s="77" t="s">
        <v>907</v>
      </c>
      <c r="F49" s="392"/>
      <c r="G49" s="434"/>
    </row>
    <row r="50" spans="2:7" ht="18.75" customHeight="1" x14ac:dyDescent="0.3">
      <c r="B50" s="6">
        <v>50</v>
      </c>
      <c r="C50" s="91" t="s">
        <v>902</v>
      </c>
      <c r="D50" s="96"/>
      <c r="E50" s="77" t="s">
        <v>84</v>
      </c>
      <c r="F50" s="392"/>
      <c r="G50" s="434"/>
    </row>
    <row r="51" spans="2:7" ht="12" customHeight="1" x14ac:dyDescent="0.3">
      <c r="B51" s="6">
        <v>51</v>
      </c>
      <c r="D51" s="96"/>
      <c r="E51" s="14"/>
      <c r="F51" s="109"/>
      <c r="G51" s="434"/>
    </row>
    <row r="52" spans="2:7" ht="24.6" customHeight="1" x14ac:dyDescent="0.3">
      <c r="B52" s="6">
        <v>52</v>
      </c>
      <c r="C52" s="91" t="s">
        <v>908</v>
      </c>
      <c r="D52" s="96" t="s">
        <v>54</v>
      </c>
      <c r="E52" s="100" t="s">
        <v>260</v>
      </c>
      <c r="F52" s="109"/>
      <c r="G52" s="434"/>
    </row>
    <row r="53" spans="2:7" ht="18.75" customHeight="1" x14ac:dyDescent="0.3">
      <c r="B53" s="6">
        <v>53</v>
      </c>
      <c r="C53" s="91" t="s">
        <v>908</v>
      </c>
      <c r="D53" s="96"/>
      <c r="E53" s="77" t="s">
        <v>909</v>
      </c>
      <c r="F53" s="392"/>
      <c r="G53" s="653" t="str">
        <f>IF(OR(F53="X",F54="X",F55="X",F56="X",F57="X",F58="X"),"","Responda la pregunta 7")</f>
        <v>Responda la pregunta 7</v>
      </c>
    </row>
    <row r="54" spans="2:7" ht="18.75" customHeight="1" x14ac:dyDescent="0.3">
      <c r="B54" s="6">
        <v>54</v>
      </c>
      <c r="C54" s="91" t="s">
        <v>908</v>
      </c>
      <c r="D54" s="96"/>
      <c r="E54" s="77" t="s">
        <v>910</v>
      </c>
      <c r="F54" s="392"/>
      <c r="G54" s="653"/>
    </row>
    <row r="55" spans="2:7" ht="18.75" customHeight="1" x14ac:dyDescent="0.3">
      <c r="B55" s="6">
        <v>55</v>
      </c>
      <c r="C55" s="91" t="s">
        <v>908</v>
      </c>
      <c r="D55" s="96"/>
      <c r="E55" s="77" t="s">
        <v>911</v>
      </c>
      <c r="F55" s="392"/>
      <c r="G55" s="653"/>
    </row>
    <row r="56" spans="2:7" ht="18.75" customHeight="1" x14ac:dyDescent="0.3">
      <c r="B56" s="6">
        <v>56</v>
      </c>
      <c r="C56" s="91" t="s">
        <v>908</v>
      </c>
      <c r="D56" s="96"/>
      <c r="E56" s="77" t="s">
        <v>912</v>
      </c>
      <c r="F56" s="392"/>
      <c r="G56" s="653"/>
    </row>
    <row r="57" spans="2:7" ht="18.75" customHeight="1" x14ac:dyDescent="0.3">
      <c r="B57" s="6">
        <v>57</v>
      </c>
      <c r="C57" s="91" t="s">
        <v>908</v>
      </c>
      <c r="D57" s="96"/>
      <c r="E57" s="77" t="s">
        <v>913</v>
      </c>
      <c r="F57" s="392"/>
    </row>
    <row r="58" spans="2:7" ht="18.75" customHeight="1" x14ac:dyDescent="0.3">
      <c r="B58" s="6">
        <v>58</v>
      </c>
      <c r="C58" s="91" t="s">
        <v>908</v>
      </c>
      <c r="D58" s="96"/>
      <c r="E58" s="77" t="s">
        <v>914</v>
      </c>
      <c r="F58" s="392"/>
    </row>
    <row r="59" spans="2:7" ht="12.6" customHeight="1" x14ac:dyDescent="0.3">
      <c r="B59" s="6">
        <v>59</v>
      </c>
      <c r="D59" s="96"/>
    </row>
    <row r="60" spans="2:7" ht="18.75" customHeight="1" x14ac:dyDescent="0.3">
      <c r="B60" s="6">
        <v>60</v>
      </c>
      <c r="C60" s="91" t="s">
        <v>915</v>
      </c>
      <c r="D60" s="96" t="s">
        <v>55</v>
      </c>
      <c r="E60" s="100" t="s">
        <v>222</v>
      </c>
      <c r="F60" s="392"/>
      <c r="G60" s="432" t="str">
        <f>IF(F60="","Responda la pregunta 8","")</f>
        <v>Responda la pregunta 8</v>
      </c>
    </row>
    <row r="61" spans="2:7" ht="18.75" customHeight="1" x14ac:dyDescent="0.3">
      <c r="B61" s="6">
        <v>61</v>
      </c>
      <c r="C61" s="91" t="s">
        <v>915</v>
      </c>
      <c r="D61" s="96"/>
      <c r="E61" s="110" t="str">
        <f>IF(F60="Sí","Indique nombre y código presupuestario de la institución con la que se comparte","")</f>
        <v/>
      </c>
      <c r="G61" s="111"/>
    </row>
    <row r="62" spans="2:7" ht="18.75" customHeight="1" x14ac:dyDescent="0.3">
      <c r="B62" s="6">
        <v>62</v>
      </c>
      <c r="C62" s="91" t="s">
        <v>915</v>
      </c>
      <c r="D62" s="96"/>
      <c r="E62" s="393"/>
      <c r="F62" s="392"/>
      <c r="G62" s="653" t="str" cm="1">
        <f t="array" ref="G62">IF(AND(OR(F60="No",F60=""),E62:E65=""),"",IF(AND(OR(F60="No",F60=""),OR(E62:E65&lt;&gt;"")),"¿Comparte edificio? Verifique la respuesta a la pregunta.",IF(AND(F60="Sí",OR(E62:E65&lt;&gt;"")),"","Se indicó que comparte el edificio, complete lo que se le solicita")))</f>
        <v/>
      </c>
    </row>
    <row r="63" spans="2:7" ht="18.75" customHeight="1" x14ac:dyDescent="0.3">
      <c r="B63" s="6">
        <v>63</v>
      </c>
      <c r="C63" s="91" t="s">
        <v>915</v>
      </c>
      <c r="D63" s="96"/>
      <c r="E63" s="393"/>
      <c r="F63" s="392"/>
      <c r="G63" s="653"/>
    </row>
    <row r="64" spans="2:7" ht="18.75" customHeight="1" x14ac:dyDescent="0.3">
      <c r="B64" s="6">
        <v>64</v>
      </c>
      <c r="C64" s="91" t="s">
        <v>915</v>
      </c>
      <c r="D64" s="96"/>
      <c r="E64" s="393"/>
      <c r="F64" s="392"/>
      <c r="G64" s="653"/>
    </row>
    <row r="65" spans="2:7" ht="18.75" customHeight="1" x14ac:dyDescent="0.3">
      <c r="B65" s="6">
        <v>65</v>
      </c>
      <c r="C65" s="91" t="s">
        <v>915</v>
      </c>
      <c r="D65" s="96"/>
      <c r="E65" s="393"/>
      <c r="F65" s="392"/>
      <c r="G65" s="653"/>
    </row>
    <row r="66" spans="2:7" ht="12" customHeight="1" x14ac:dyDescent="0.3">
      <c r="B66" s="6">
        <v>66</v>
      </c>
      <c r="D66" s="96"/>
      <c r="E66" s="112"/>
      <c r="F66" s="107"/>
    </row>
    <row r="67" spans="2:7" ht="18.600000000000001" customHeight="1" x14ac:dyDescent="0.3">
      <c r="B67" s="6">
        <v>67</v>
      </c>
      <c r="D67" s="96"/>
      <c r="E67" s="113" t="s">
        <v>95</v>
      </c>
    </row>
    <row r="68" spans="2:7" ht="18.75" customHeight="1" x14ac:dyDescent="0.3">
      <c r="B68" s="6">
        <v>68</v>
      </c>
      <c r="C68" s="91" t="s">
        <v>916</v>
      </c>
      <c r="D68" s="96"/>
      <c r="E68" s="642"/>
      <c r="F68" s="643"/>
    </row>
    <row r="69" spans="2:7" ht="18.75" customHeight="1" x14ac:dyDescent="0.3">
      <c r="D69" s="96"/>
      <c r="E69" s="644"/>
      <c r="F69" s="645"/>
    </row>
    <row r="70" spans="2:7" ht="16.2" x14ac:dyDescent="0.3">
      <c r="D70" s="96"/>
      <c r="E70" s="644"/>
      <c r="F70" s="645"/>
    </row>
    <row r="71" spans="2:7" ht="16.2" x14ac:dyDescent="0.3">
      <c r="D71" s="96"/>
      <c r="E71" s="644"/>
      <c r="F71" s="645"/>
    </row>
    <row r="72" spans="2:7" ht="16.2" x14ac:dyDescent="0.3">
      <c r="D72" s="96"/>
      <c r="E72" s="644"/>
      <c r="F72" s="645"/>
    </row>
    <row r="73" spans="2:7" ht="16.2" x14ac:dyDescent="0.3">
      <c r="D73" s="96"/>
      <c r="E73" s="646"/>
      <c r="F73" s="647"/>
    </row>
    <row r="74" spans="2:7" ht="16.2" x14ac:dyDescent="0.3">
      <c r="D74" s="96"/>
    </row>
    <row r="75" spans="2:7" ht="16.2" x14ac:dyDescent="0.3">
      <c r="D75" s="96"/>
    </row>
    <row r="76" spans="2:7" ht="16.2" x14ac:dyDescent="0.3">
      <c r="D76" s="96"/>
    </row>
    <row r="77" spans="2:7" ht="16.2" x14ac:dyDescent="0.3">
      <c r="D77" s="96"/>
    </row>
    <row r="78" spans="2:7" ht="16.2" x14ac:dyDescent="0.3">
      <c r="D78" s="96"/>
    </row>
    <row r="79" spans="2:7" ht="16.2" x14ac:dyDescent="0.3">
      <c r="D79" s="96"/>
    </row>
    <row r="80" spans="2:7" ht="16.2" x14ac:dyDescent="0.3">
      <c r="D80" s="96"/>
    </row>
    <row r="81" spans="4:4" ht="16.2" x14ac:dyDescent="0.3">
      <c r="D81" s="96"/>
    </row>
    <row r="82" spans="4:4" ht="16.2" x14ac:dyDescent="0.3">
      <c r="D82" s="96"/>
    </row>
    <row r="83" spans="4:4" ht="16.2" x14ac:dyDescent="0.3">
      <c r="D83" s="96"/>
    </row>
    <row r="84" spans="4:4" ht="16.2" x14ac:dyDescent="0.3">
      <c r="D84" s="96"/>
    </row>
    <row r="85" spans="4:4" ht="16.2" x14ac:dyDescent="0.3">
      <c r="D85" s="96"/>
    </row>
    <row r="86" spans="4:4" ht="16.2" x14ac:dyDescent="0.3">
      <c r="D86" s="96"/>
    </row>
    <row r="87" spans="4:4" ht="16.2" x14ac:dyDescent="0.3">
      <c r="D87" s="96"/>
    </row>
    <row r="88" spans="4:4" ht="16.2" x14ac:dyDescent="0.3">
      <c r="D88" s="96"/>
    </row>
    <row r="89" spans="4:4" ht="16.2" x14ac:dyDescent="0.3">
      <c r="D89" s="96"/>
    </row>
    <row r="90" spans="4:4" ht="16.2" x14ac:dyDescent="0.3">
      <c r="D90" s="96"/>
    </row>
    <row r="91" spans="4:4" ht="16.2" x14ac:dyDescent="0.3">
      <c r="D91" s="96"/>
    </row>
    <row r="92" spans="4:4" ht="16.2" x14ac:dyDescent="0.3">
      <c r="D92" s="96"/>
    </row>
    <row r="93" spans="4:4" ht="16.2" x14ac:dyDescent="0.3">
      <c r="D93" s="96"/>
    </row>
    <row r="94" spans="4:4" ht="16.2" x14ac:dyDescent="0.3">
      <c r="D94" s="96"/>
    </row>
    <row r="95" spans="4:4" ht="16.2" x14ac:dyDescent="0.3">
      <c r="D95" s="96"/>
    </row>
  </sheetData>
  <sheetProtection algorithmName="SHA-512" hashValue="PBW+gOxl3fuxzGrFh3wDyGQo3JtAE8W0ntPhCWUu181viM9Dx+Vd6vrx+xCIjcy90n27gZX1jhIBQf9cFiqHRQ==" saltValue="EqRHJK6S1upyh8DPDmHVIw==" spinCount="100000" sheet="1" objects="1" scenarios="1" sort="0" autoFilter="0" pivotTables="0"/>
  <mergeCells count="11">
    <mergeCell ref="E68:F73"/>
    <mergeCell ref="D2:F2"/>
    <mergeCell ref="E5:E7"/>
    <mergeCell ref="G18:G19"/>
    <mergeCell ref="G22:G23"/>
    <mergeCell ref="G20:G21"/>
    <mergeCell ref="G26:G29"/>
    <mergeCell ref="G32:G35"/>
    <mergeCell ref="G45:G48"/>
    <mergeCell ref="G53:G56"/>
    <mergeCell ref="G62:G65"/>
  </mergeCells>
  <conditionalFormatting sqref="C9:C14">
    <cfRule type="cellIs" dxfId="18" priority="10" operator="equal">
      <formula>"Error!"</formula>
    </cfRule>
  </conditionalFormatting>
  <conditionalFormatting sqref="C25:D29">
    <cfRule type="cellIs" dxfId="17" priority="15" operator="equal">
      <formula>"Error!"</formula>
    </cfRule>
  </conditionalFormatting>
  <conditionalFormatting sqref="C31:D42">
    <cfRule type="cellIs" dxfId="16" priority="14" operator="equal">
      <formula>"Error!"</formula>
    </cfRule>
  </conditionalFormatting>
  <conditionalFormatting sqref="D18:E18">
    <cfRule type="expression" dxfId="15" priority="4">
      <formula>$F$16="Sí"</formula>
    </cfRule>
  </conditionalFormatting>
  <conditionalFormatting sqref="D19:E23">
    <cfRule type="expression" dxfId="14" priority="3">
      <formula>$F$16="No"</formula>
    </cfRule>
  </conditionalFormatting>
  <conditionalFormatting sqref="E9">
    <cfRule type="cellIs" dxfId="13" priority="12" operator="equal">
      <formula>"Error!"</formula>
    </cfRule>
  </conditionalFormatting>
  <conditionalFormatting sqref="E24:E43">
    <cfRule type="cellIs" dxfId="12" priority="7" operator="equal">
      <formula>"Error!"</formula>
    </cfRule>
  </conditionalFormatting>
  <conditionalFormatting sqref="F5">
    <cfRule type="containsBlanks" dxfId="11" priority="13">
      <formula>LEN(TRIM(F5))=0</formula>
    </cfRule>
  </conditionalFormatting>
  <conditionalFormatting sqref="F10:F14">
    <cfRule type="containsBlanks" dxfId="10" priority="8">
      <formula>LEN(TRIM(F10))=0</formula>
    </cfRule>
  </conditionalFormatting>
  <conditionalFormatting sqref="F16">
    <cfRule type="containsBlanks" dxfId="9" priority="6">
      <formula>LEN(TRIM(F16))=0</formula>
    </cfRule>
  </conditionalFormatting>
  <conditionalFormatting sqref="F18">
    <cfRule type="expression" dxfId="8" priority="2">
      <formula>$G$17=1</formula>
    </cfRule>
    <cfRule type="expression" dxfId="7" priority="5">
      <formula>$F$16="Sí"</formula>
    </cfRule>
  </conditionalFormatting>
  <conditionalFormatting sqref="F20:F23">
    <cfRule type="expression" dxfId="6" priority="1">
      <formula>$F$16="No"</formula>
    </cfRule>
  </conditionalFormatting>
  <conditionalFormatting sqref="F60">
    <cfRule type="containsBlanks" dxfId="5" priority="11">
      <formula>LEN(TRIM(F60))=0</formula>
    </cfRule>
  </conditionalFormatting>
  <dataValidations count="2">
    <dataValidation type="list" allowBlank="1" showInputMessage="1" showErrorMessage="1" sqref="F5 F10:F14 F60 F16 F18" xr:uid="{BD64DA6D-BFE7-487D-9CC3-F228421459B5}">
      <formula1>sino</formula1>
    </dataValidation>
    <dataValidation type="list" allowBlank="1" showInputMessage="1" showErrorMessage="1" sqref="F32:F42 F26:F29 F45:F50 F53:F58 F20:F23" xr:uid="{3A79C775-A33A-4468-96D9-B40F359B0C59}">
      <formula1>MARCA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42" orientation="landscape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0">
    <tabColor theme="7" tint="0.79998168889431442"/>
    <pageSetUpPr fitToPage="1"/>
  </sheetPr>
  <dimension ref="B1:L36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6" customWidth="1"/>
    <col min="2" max="2" width="4.109375" style="90" hidden="1" customWidth="1"/>
    <col min="3" max="3" width="55.6640625" style="26" customWidth="1"/>
    <col min="4" max="4" width="8.44140625" style="26" customWidth="1"/>
    <col min="5" max="6" width="15.6640625" style="26" customWidth="1"/>
    <col min="7" max="7" width="15.88671875" style="26" customWidth="1"/>
    <col min="8" max="11" width="11.44140625" style="26" customWidth="1"/>
    <col min="12" max="12" width="15.44140625" style="26" customWidth="1"/>
    <col min="13" max="16384" width="11.44140625" style="26"/>
  </cols>
  <sheetData>
    <row r="1" spans="2:12" ht="18.600000000000001" x14ac:dyDescent="0.3">
      <c r="B1" s="6">
        <v>1</v>
      </c>
      <c r="C1" s="29" t="s">
        <v>871</v>
      </c>
      <c r="E1" s="29"/>
      <c r="H1" s="29"/>
      <c r="K1" s="30"/>
      <c r="L1" s="30"/>
    </row>
    <row r="2" spans="2:12" ht="18.600000000000001" x14ac:dyDescent="0.3">
      <c r="B2" s="6">
        <v>2</v>
      </c>
      <c r="C2" s="29" t="s">
        <v>920</v>
      </c>
      <c r="E2" s="52"/>
      <c r="F2" s="66"/>
      <c r="G2" s="67"/>
    </row>
    <row r="3" spans="2:12" ht="19.2" thickBot="1" x14ac:dyDescent="0.35">
      <c r="B3" s="6">
        <v>3</v>
      </c>
      <c r="C3" s="427" t="s">
        <v>1119</v>
      </c>
      <c r="E3" s="52"/>
      <c r="F3" s="66"/>
      <c r="G3" s="67"/>
    </row>
    <row r="4" spans="2:12" ht="30" thickTop="1" thickBot="1" x14ac:dyDescent="0.35">
      <c r="B4" s="6">
        <v>4</v>
      </c>
      <c r="C4" s="68"/>
      <c r="D4" s="69"/>
      <c r="E4" s="70" t="s">
        <v>113</v>
      </c>
      <c r="F4" s="71" t="s">
        <v>918</v>
      </c>
    </row>
    <row r="5" spans="2:12" ht="21.6" customHeight="1" thickTop="1" x14ac:dyDescent="0.3">
      <c r="B5" s="6">
        <v>5</v>
      </c>
      <c r="C5" s="72" t="s">
        <v>234</v>
      </c>
      <c r="D5" s="72"/>
      <c r="E5" s="73">
        <f>+E6+E7</f>
        <v>0</v>
      </c>
      <c r="F5" s="74">
        <f>+F6+F7</f>
        <v>0</v>
      </c>
      <c r="G5" s="421"/>
    </row>
    <row r="6" spans="2:12" ht="21.6" customHeight="1" x14ac:dyDescent="0.3">
      <c r="B6" s="6">
        <v>6</v>
      </c>
      <c r="C6" s="75" t="s">
        <v>246</v>
      </c>
      <c r="D6" s="76"/>
      <c r="E6" s="394"/>
      <c r="F6" s="373"/>
      <c r="G6" s="420" t="str">
        <f>IF(AND(OR(E6&gt;0),AND(F6="")),"¿Nada en buen estado?",IF(AND(OR(E6&gt;=0),AND(F6&gt;E6)),"Verifique la cantidad total",""))</f>
        <v/>
      </c>
    </row>
    <row r="7" spans="2:12" ht="21.6" customHeight="1" x14ac:dyDescent="0.3">
      <c r="B7" s="6">
        <v>7</v>
      </c>
      <c r="C7" s="77" t="s">
        <v>183</v>
      </c>
      <c r="D7" s="77"/>
      <c r="E7" s="78">
        <f>+E8+E9+E10</f>
        <v>0</v>
      </c>
      <c r="F7" s="79">
        <f>+F8+F9+F10</f>
        <v>0</v>
      </c>
      <c r="G7" s="421"/>
    </row>
    <row r="8" spans="2:12" ht="21.6" customHeight="1" x14ac:dyDescent="0.3">
      <c r="B8" s="6">
        <v>8</v>
      </c>
      <c r="C8" s="401"/>
      <c r="D8" s="80"/>
      <c r="E8" s="395"/>
      <c r="F8" s="372"/>
      <c r="G8" s="420" t="str">
        <f>IF(AND(OR(E8&gt;0),AND(F8="")),"¿Nada en buen estado?",IF(AND(OR(E8&gt;=0),AND(F8&gt;E8)),"Verifique la cantidad total",""))</f>
        <v/>
      </c>
    </row>
    <row r="9" spans="2:12" ht="21.6" customHeight="1" x14ac:dyDescent="0.3">
      <c r="B9" s="6">
        <v>9</v>
      </c>
      <c r="C9" s="401"/>
      <c r="D9" s="80"/>
      <c r="E9" s="395"/>
      <c r="F9" s="372"/>
      <c r="G9" s="420" t="str">
        <f t="shared" ref="G9:G24" si="0">IF(AND(OR(E9&gt;0),AND(F9="")),"¿Nada en buen estado?",IF(AND(OR(E9&gt;=0),AND(F9&gt;E9)),"Verifique la cantidad total",""))</f>
        <v/>
      </c>
    </row>
    <row r="10" spans="2:12" ht="21.6" customHeight="1" x14ac:dyDescent="0.3">
      <c r="B10" s="6">
        <v>10</v>
      </c>
      <c r="C10" s="401"/>
      <c r="D10" s="80"/>
      <c r="E10" s="395"/>
      <c r="F10" s="372"/>
      <c r="G10" s="420" t="str">
        <f t="shared" si="0"/>
        <v/>
      </c>
    </row>
    <row r="11" spans="2:12" ht="21.6" customHeight="1" x14ac:dyDescent="0.3">
      <c r="B11" s="6">
        <v>11</v>
      </c>
      <c r="C11" s="81" t="s">
        <v>114</v>
      </c>
      <c r="D11" s="81"/>
      <c r="E11" s="395"/>
      <c r="F11" s="396"/>
      <c r="G11" s="420" t="str">
        <f t="shared" si="0"/>
        <v/>
      </c>
    </row>
    <row r="12" spans="2:12" ht="21.6" customHeight="1" x14ac:dyDescent="0.3">
      <c r="B12" s="6">
        <v>12</v>
      </c>
      <c r="C12" s="82" t="s">
        <v>80</v>
      </c>
      <c r="D12" s="82"/>
      <c r="E12" s="395"/>
      <c r="F12" s="396"/>
      <c r="G12" s="420" t="str">
        <f t="shared" si="0"/>
        <v/>
      </c>
    </row>
    <row r="13" spans="2:12" ht="21.6" customHeight="1" x14ac:dyDescent="0.3">
      <c r="B13" s="6">
        <v>13</v>
      </c>
      <c r="C13" s="82" t="s">
        <v>184</v>
      </c>
      <c r="D13" s="82"/>
      <c r="E13" s="395"/>
      <c r="F13" s="396"/>
      <c r="G13" s="420" t="str">
        <f t="shared" si="0"/>
        <v/>
      </c>
    </row>
    <row r="14" spans="2:12" ht="21.6" customHeight="1" x14ac:dyDescent="0.3">
      <c r="B14" s="6">
        <v>14</v>
      </c>
      <c r="C14" s="81" t="s">
        <v>223</v>
      </c>
      <c r="D14" s="81"/>
      <c r="E14" s="395"/>
      <c r="F14" s="396"/>
      <c r="G14" s="420" t="str">
        <f t="shared" si="0"/>
        <v/>
      </c>
    </row>
    <row r="15" spans="2:12" ht="21.6" customHeight="1" x14ac:dyDescent="0.3">
      <c r="B15" s="6">
        <v>15</v>
      </c>
      <c r="C15" s="82" t="s">
        <v>81</v>
      </c>
      <c r="D15" s="82"/>
      <c r="E15" s="395"/>
      <c r="F15" s="396"/>
      <c r="G15" s="420" t="str">
        <f t="shared" si="0"/>
        <v/>
      </c>
    </row>
    <row r="16" spans="2:12" ht="21.6" customHeight="1" x14ac:dyDescent="0.3">
      <c r="B16" s="6">
        <v>16</v>
      </c>
      <c r="C16" s="82" t="s">
        <v>94</v>
      </c>
      <c r="D16" s="82"/>
      <c r="E16" s="395"/>
      <c r="F16" s="396"/>
      <c r="G16" s="420" t="str">
        <f t="shared" si="0"/>
        <v/>
      </c>
    </row>
    <row r="17" spans="2:7" ht="21.6" customHeight="1" x14ac:dyDescent="0.3">
      <c r="B17" s="6">
        <v>17</v>
      </c>
      <c r="C17" s="81" t="s">
        <v>98</v>
      </c>
      <c r="D17" s="83" t="str">
        <f>IF(AND('CUADRO 9'!F10="Sí",OR(E17="",E17=0)),"**",IF(AND(E17&gt;0,OR('CUADRO 9'!F10="No",'CUADRO 9'!F10="")),"/**/",""))</f>
        <v/>
      </c>
      <c r="E17" s="395"/>
      <c r="F17" s="396"/>
      <c r="G17" s="420" t="str">
        <f t="shared" si="0"/>
        <v/>
      </c>
    </row>
    <row r="18" spans="2:7" ht="21.6" customHeight="1" x14ac:dyDescent="0.3">
      <c r="B18" s="6">
        <v>18</v>
      </c>
      <c r="C18" s="82" t="s">
        <v>101</v>
      </c>
      <c r="D18" s="82"/>
      <c r="E18" s="395"/>
      <c r="F18" s="396"/>
      <c r="G18" s="420" t="str">
        <f t="shared" si="0"/>
        <v/>
      </c>
    </row>
    <row r="19" spans="2:7" ht="21.6" customHeight="1" x14ac:dyDescent="0.3">
      <c r="B19" s="6">
        <v>19</v>
      </c>
      <c r="C19" s="82" t="s">
        <v>202</v>
      </c>
      <c r="D19" s="82"/>
      <c r="E19" s="395"/>
      <c r="F19" s="396"/>
      <c r="G19" s="420" t="str">
        <f t="shared" si="0"/>
        <v/>
      </c>
    </row>
    <row r="20" spans="2:7" ht="21.6" customHeight="1" x14ac:dyDescent="0.3">
      <c r="B20" s="6">
        <v>20</v>
      </c>
      <c r="C20" s="82" t="s">
        <v>99</v>
      </c>
      <c r="D20" s="82"/>
      <c r="E20" s="395"/>
      <c r="F20" s="396"/>
      <c r="G20" s="420" t="str">
        <f t="shared" si="0"/>
        <v/>
      </c>
    </row>
    <row r="21" spans="2:7" ht="21.6" customHeight="1" x14ac:dyDescent="0.3">
      <c r="B21" s="6">
        <v>21</v>
      </c>
      <c r="C21" s="82" t="s">
        <v>100</v>
      </c>
      <c r="D21" s="82"/>
      <c r="E21" s="395"/>
      <c r="F21" s="396"/>
      <c r="G21" s="420" t="str">
        <f t="shared" si="0"/>
        <v/>
      </c>
    </row>
    <row r="22" spans="2:7" ht="21.6" customHeight="1" x14ac:dyDescent="0.3">
      <c r="B22" s="6">
        <v>22</v>
      </c>
      <c r="C22" s="82" t="s">
        <v>188</v>
      </c>
      <c r="D22" s="82"/>
      <c r="E22" s="395"/>
      <c r="F22" s="396"/>
      <c r="G22" s="420" t="str">
        <f t="shared" si="0"/>
        <v/>
      </c>
    </row>
    <row r="23" spans="2:7" ht="21.6" customHeight="1" x14ac:dyDescent="0.3">
      <c r="B23" s="6">
        <v>23</v>
      </c>
      <c r="C23" s="84" t="s">
        <v>919</v>
      </c>
      <c r="D23" s="85" t="str">
        <f>IF(AND('CUADRO 9'!F16="Sí",OR(E23="",E23=0)),"***",IF(AND(E23&gt;0,OR('CUADRO 9'!F16="No",'CUADRO 9'!F16="")),"++",""))</f>
        <v/>
      </c>
      <c r="E23" s="397"/>
      <c r="F23" s="398"/>
      <c r="G23" s="420" t="str">
        <f t="shared" si="0"/>
        <v/>
      </c>
    </row>
    <row r="24" spans="2:7" ht="21.6" customHeight="1" thickBot="1" x14ac:dyDescent="0.35">
      <c r="B24" s="6">
        <v>24</v>
      </c>
      <c r="C24" s="86" t="s">
        <v>236</v>
      </c>
      <c r="D24" s="86"/>
      <c r="E24" s="399"/>
      <c r="F24" s="400"/>
      <c r="G24" s="420" t="str">
        <f t="shared" si="0"/>
        <v/>
      </c>
    </row>
    <row r="25" spans="2:7" ht="17.399999999999999" customHeight="1" thickTop="1" x14ac:dyDescent="0.3">
      <c r="B25" s="6">
        <v>25</v>
      </c>
      <c r="C25" s="420" t="str">
        <f>IF(D17="**","** = En el Cuadro 9 indicó que se cuenta con Servicio de Biblioteca, pero no indica espacio físico en este cuadro.","")</f>
        <v/>
      </c>
      <c r="E25" s="20"/>
      <c r="F25" s="88"/>
      <c r="G25" s="89"/>
    </row>
    <row r="26" spans="2:7" ht="17.399999999999999" customHeight="1" x14ac:dyDescent="0.3">
      <c r="B26" s="6">
        <v>26</v>
      </c>
      <c r="C26" s="420" t="str">
        <f>IF(D17="/**/","/**/ = Indicó espacio físico para Biblioteca, pero no indica Servicio de biblioteca en el Cuadro 9.","")</f>
        <v/>
      </c>
      <c r="E26" s="20"/>
      <c r="F26" s="88"/>
      <c r="G26" s="89"/>
    </row>
    <row r="27" spans="2:7" ht="17.399999999999999" customHeight="1" x14ac:dyDescent="0.3">
      <c r="B27" s="6">
        <v>27</v>
      </c>
      <c r="C27" s="420" t="str">
        <f>IF(D23="***","*** = Indicó que cuentan con Sala de Lactancia en el Cuadro 9, pero no indica espacio físico.",(IF(D23="++","++ = Indicó datos en espacio físico, pero en el Cuadro 9, seleccionó la opción No o la dejó en blanco.","")))</f>
        <v/>
      </c>
    </row>
    <row r="28" spans="2:7" x14ac:dyDescent="0.3">
      <c r="B28" s="6">
        <v>28</v>
      </c>
    </row>
    <row r="29" spans="2:7" ht="16.2" x14ac:dyDescent="0.3">
      <c r="B29" s="6">
        <v>29</v>
      </c>
      <c r="C29" s="50" t="s">
        <v>95</v>
      </c>
    </row>
    <row r="30" spans="2:7" x14ac:dyDescent="0.3">
      <c r="B30" s="6">
        <v>30</v>
      </c>
      <c r="C30" s="642"/>
      <c r="D30" s="654"/>
      <c r="E30" s="654"/>
      <c r="F30" s="643"/>
    </row>
    <row r="31" spans="2:7" x14ac:dyDescent="0.3">
      <c r="C31" s="644"/>
      <c r="D31" s="655"/>
      <c r="E31" s="655"/>
      <c r="F31" s="645"/>
    </row>
    <row r="32" spans="2:7" x14ac:dyDescent="0.3">
      <c r="C32" s="644"/>
      <c r="D32" s="655"/>
      <c r="E32" s="655"/>
      <c r="F32" s="645"/>
    </row>
    <row r="33" spans="3:6" x14ac:dyDescent="0.3">
      <c r="C33" s="644"/>
      <c r="D33" s="655"/>
      <c r="E33" s="655"/>
      <c r="F33" s="645"/>
    </row>
    <row r="34" spans="3:6" x14ac:dyDescent="0.3">
      <c r="C34" s="644"/>
      <c r="D34" s="655"/>
      <c r="E34" s="655"/>
      <c r="F34" s="645"/>
    </row>
    <row r="35" spans="3:6" x14ac:dyDescent="0.3">
      <c r="C35" s="644"/>
      <c r="D35" s="655"/>
      <c r="E35" s="655"/>
      <c r="F35" s="645"/>
    </row>
    <row r="36" spans="3:6" x14ac:dyDescent="0.3">
      <c r="C36" s="646"/>
      <c r="D36" s="656"/>
      <c r="E36" s="656"/>
      <c r="F36" s="647"/>
    </row>
  </sheetData>
  <sheetProtection algorithmName="SHA-512" hashValue="NGLmkBn4TfoSuGUi462upVOnwYkcZYz+zd+cuO1oLduYRTCJRXMiuAhXIduNoU4/FJuY+0mThFj1YmticVQvXA==" saltValue="rzY4blQO0oHgKauqKEbrRg==" spinCount="100000" sheet="1" objects="1" scenarios="1" sort="0" autoFilter="0" pivotTables="0"/>
  <mergeCells count="1">
    <mergeCell ref="C30:F36"/>
  </mergeCells>
  <conditionalFormatting sqref="E5:F5">
    <cfRule type="cellIs" dxfId="4" priority="2" operator="equal">
      <formula>0</formula>
    </cfRule>
  </conditionalFormatting>
  <conditionalFormatting sqref="E7:F7">
    <cfRule type="cellIs" dxfId="3" priority="3" operator="equal">
      <formula>0</formula>
    </cfRule>
  </conditionalFormatting>
  <conditionalFormatting sqref="G6 G8:G24">
    <cfRule type="cellIs" dxfId="2" priority="1" operator="equal">
      <formula>"Error!"</formula>
    </cfRule>
  </conditionalFormatting>
  <dataValidations count="1">
    <dataValidation type="whole" operator="greaterThanOrEqual" allowBlank="1" showInputMessage="1" showErrorMessage="1" sqref="F25:G26 E5:F24" xr:uid="{40E6993B-4B0B-4064-9D1C-8001A8D84662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79"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A7F7C-57DF-4388-B06A-5F8E262A6428}">
  <sheetPr codeName="Hoja5">
    <tabColor theme="7" tint="0.79998168889431442"/>
    <pageSetUpPr fitToPage="1"/>
  </sheetPr>
  <dimension ref="B1:G19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6" customWidth="1"/>
    <col min="2" max="2" width="4.6640625" style="51" hidden="1" customWidth="1"/>
    <col min="3" max="3" width="43.6640625" style="26" customWidth="1"/>
    <col min="4" max="7" width="15.6640625" style="26" customWidth="1"/>
    <col min="8" max="16384" width="11.44140625" style="26"/>
  </cols>
  <sheetData>
    <row r="1" spans="2:7" ht="18.600000000000001" x14ac:dyDescent="0.3">
      <c r="B1" s="6">
        <v>1</v>
      </c>
      <c r="C1" s="29" t="s">
        <v>917</v>
      </c>
      <c r="D1" s="29"/>
    </row>
    <row r="2" spans="2:7" ht="18.600000000000001" x14ac:dyDescent="0.3">
      <c r="B2" s="6">
        <v>2</v>
      </c>
      <c r="C2" s="29" t="s">
        <v>923</v>
      </c>
      <c r="D2" s="52"/>
      <c r="E2" s="52"/>
      <c r="F2" s="52"/>
      <c r="G2" s="53"/>
    </row>
    <row r="3" spans="2:7" ht="19.2" thickBot="1" x14ac:dyDescent="0.35">
      <c r="B3" s="6">
        <v>3</v>
      </c>
      <c r="C3" s="427" t="s">
        <v>1119</v>
      </c>
      <c r="D3" s="52"/>
      <c r="E3" s="52"/>
      <c r="F3" s="52"/>
      <c r="G3" s="53"/>
    </row>
    <row r="4" spans="2:7" ht="31.95" customHeight="1" thickTop="1" x14ac:dyDescent="0.3">
      <c r="B4" s="6">
        <v>4</v>
      </c>
      <c r="C4" s="657" t="s">
        <v>93</v>
      </c>
      <c r="D4" s="575" t="s">
        <v>92</v>
      </c>
      <c r="E4" s="577"/>
      <c r="F4" s="559" t="s">
        <v>921</v>
      </c>
      <c r="G4" s="576"/>
    </row>
    <row r="5" spans="2:7" ht="43.2" customHeight="1" thickBot="1" x14ac:dyDescent="0.35">
      <c r="B5" s="6">
        <v>5</v>
      </c>
      <c r="C5" s="658"/>
      <c r="D5" s="55" t="s">
        <v>922</v>
      </c>
      <c r="E5" s="56" t="s">
        <v>87</v>
      </c>
      <c r="F5" s="57" t="s">
        <v>922</v>
      </c>
      <c r="G5" s="58" t="s">
        <v>87</v>
      </c>
    </row>
    <row r="6" spans="2:7" ht="25.2" customHeight="1" thickTop="1" x14ac:dyDescent="0.3">
      <c r="B6" s="6">
        <v>6</v>
      </c>
      <c r="C6" s="59" t="s">
        <v>88</v>
      </c>
      <c r="D6" s="60">
        <f>SUM(D7:D9)</f>
        <v>0</v>
      </c>
      <c r="E6" s="61">
        <f>SUM(E7:E9)</f>
        <v>0</v>
      </c>
      <c r="F6" s="62">
        <f>SUM(F7:F9)</f>
        <v>0</v>
      </c>
      <c r="G6" s="63">
        <f>SUM(G7:G9)</f>
        <v>0</v>
      </c>
    </row>
    <row r="7" spans="2:7" ht="25.2" customHeight="1" x14ac:dyDescent="0.3">
      <c r="B7" s="6">
        <v>7</v>
      </c>
      <c r="C7" s="64" t="s">
        <v>89</v>
      </c>
      <c r="D7" s="402"/>
      <c r="E7" s="403"/>
      <c r="F7" s="404"/>
      <c r="G7" s="405"/>
    </row>
    <row r="8" spans="2:7" ht="25.2" customHeight="1" x14ac:dyDescent="0.3">
      <c r="B8" s="6">
        <v>8</v>
      </c>
      <c r="C8" s="64" t="s">
        <v>90</v>
      </c>
      <c r="D8" s="402"/>
      <c r="E8" s="403"/>
      <c r="F8" s="404"/>
      <c r="G8" s="405"/>
    </row>
    <row r="9" spans="2:7" ht="25.2" customHeight="1" thickBot="1" x14ac:dyDescent="0.35">
      <c r="B9" s="6">
        <v>9</v>
      </c>
      <c r="C9" s="65" t="s">
        <v>91</v>
      </c>
      <c r="D9" s="406"/>
      <c r="E9" s="407"/>
      <c r="F9" s="408"/>
      <c r="G9" s="409"/>
    </row>
    <row r="10" spans="2:7" ht="15" thickTop="1" x14ac:dyDescent="0.3">
      <c r="B10" s="6">
        <v>10</v>
      </c>
    </row>
    <row r="11" spans="2:7" x14ac:dyDescent="0.3">
      <c r="B11" s="6">
        <v>11</v>
      </c>
    </row>
    <row r="12" spans="2:7" ht="16.2" x14ac:dyDescent="0.3">
      <c r="B12" s="6">
        <v>12</v>
      </c>
      <c r="C12" s="50" t="s">
        <v>95</v>
      </c>
    </row>
    <row r="13" spans="2:7" x14ac:dyDescent="0.3">
      <c r="B13" s="6">
        <v>13</v>
      </c>
      <c r="C13" s="642"/>
      <c r="D13" s="654"/>
      <c r="E13" s="654"/>
      <c r="F13" s="654"/>
      <c r="G13" s="643"/>
    </row>
    <row r="14" spans="2:7" x14ac:dyDescent="0.3">
      <c r="C14" s="644"/>
      <c r="D14" s="655"/>
      <c r="E14" s="655"/>
      <c r="F14" s="655"/>
      <c r="G14" s="645"/>
    </row>
    <row r="15" spans="2:7" x14ac:dyDescent="0.3">
      <c r="C15" s="644"/>
      <c r="D15" s="655"/>
      <c r="E15" s="655"/>
      <c r="F15" s="655"/>
      <c r="G15" s="645"/>
    </row>
    <row r="16" spans="2:7" x14ac:dyDescent="0.3">
      <c r="C16" s="644"/>
      <c r="D16" s="655"/>
      <c r="E16" s="655"/>
      <c r="F16" s="655"/>
      <c r="G16" s="645"/>
    </row>
    <row r="17" spans="3:7" x14ac:dyDescent="0.3">
      <c r="C17" s="644"/>
      <c r="D17" s="655"/>
      <c r="E17" s="655"/>
      <c r="F17" s="655"/>
      <c r="G17" s="645"/>
    </row>
    <row r="18" spans="3:7" x14ac:dyDescent="0.3">
      <c r="C18" s="644"/>
      <c r="D18" s="655"/>
      <c r="E18" s="655"/>
      <c r="F18" s="655"/>
      <c r="G18" s="645"/>
    </row>
    <row r="19" spans="3:7" x14ac:dyDescent="0.3">
      <c r="C19" s="646"/>
      <c r="D19" s="656"/>
      <c r="E19" s="656"/>
      <c r="F19" s="656"/>
      <c r="G19" s="647"/>
    </row>
  </sheetData>
  <sheetProtection algorithmName="SHA-512" hashValue="sSyNEolrY9C1zeYWv48b8WImf99kyLTZwuaIeo2DdxTQaT2+mmlRcjap/OfnZLWt2ng6BHhvmd/6b+WplGhv4A==" saltValue="yFz2MOBOhS2lpnyMj5S8hQ==" spinCount="100000" sheet="1" objects="1" scenarios="1" sort="0" autoFilter="0" pivotTables="0"/>
  <mergeCells count="4">
    <mergeCell ref="C4:C5"/>
    <mergeCell ref="D4:E4"/>
    <mergeCell ref="F4:G4"/>
    <mergeCell ref="C13:G19"/>
  </mergeCells>
  <conditionalFormatting sqref="D6:G6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6:G9" xr:uid="{FDC10409-F412-4559-86A6-E70F27568283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D486-A1CE-4AF8-BF06-C3B31E74D781}">
  <sheetPr codeName="Hoja17">
    <tabColor theme="7" tint="0.79998168889431442"/>
    <pageSetUpPr fitToPage="1"/>
  </sheetPr>
  <dimension ref="B1:M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26" customWidth="1"/>
    <col min="2" max="2" width="3.33203125" style="51" hidden="1" customWidth="1"/>
    <col min="3" max="3" width="45.33203125" style="26" customWidth="1"/>
    <col min="4" max="11" width="13" style="26" customWidth="1"/>
    <col min="12" max="12" width="29.88671875" style="32" customWidth="1"/>
    <col min="13" max="16384" width="11.44140625" style="26"/>
  </cols>
  <sheetData>
    <row r="1" spans="2:13" ht="18.600000000000001" x14ac:dyDescent="0.3">
      <c r="B1" s="6">
        <v>1</v>
      </c>
      <c r="C1" s="29" t="s">
        <v>1178</v>
      </c>
      <c r="D1" s="29"/>
      <c r="H1" s="29"/>
      <c r="K1" s="30"/>
      <c r="L1" s="30"/>
    </row>
    <row r="2" spans="2:13" ht="23.25" customHeight="1" x14ac:dyDescent="0.3">
      <c r="B2" s="6">
        <v>2</v>
      </c>
      <c r="C2" s="29" t="s">
        <v>924</v>
      </c>
      <c r="D2" s="31"/>
      <c r="H2" s="31"/>
      <c r="I2" s="31"/>
    </row>
    <row r="3" spans="2:13" ht="23.25" customHeight="1" thickBot="1" x14ac:dyDescent="0.35">
      <c r="B3" s="6">
        <v>3</v>
      </c>
      <c r="C3" s="427" t="s">
        <v>1119</v>
      </c>
      <c r="D3" s="31"/>
      <c r="H3" s="31"/>
      <c r="I3" s="31"/>
    </row>
    <row r="4" spans="2:13" ht="25.95" customHeight="1" thickTop="1" x14ac:dyDescent="0.3">
      <c r="B4" s="6">
        <v>4</v>
      </c>
      <c r="C4" s="33"/>
      <c r="D4" s="659" t="s">
        <v>0</v>
      </c>
      <c r="E4" s="660"/>
      <c r="F4" s="661" t="s">
        <v>239</v>
      </c>
      <c r="G4" s="662"/>
      <c r="H4" s="663" t="s">
        <v>240</v>
      </c>
      <c r="I4" s="660"/>
      <c r="J4" s="663" t="s">
        <v>241</v>
      </c>
      <c r="K4" s="662"/>
    </row>
    <row r="5" spans="2:13" ht="29.4" customHeight="1" thickBot="1" x14ac:dyDescent="0.35">
      <c r="B5" s="6">
        <v>5</v>
      </c>
      <c r="C5" s="34"/>
      <c r="D5" s="35" t="s">
        <v>0</v>
      </c>
      <c r="E5" s="36" t="s">
        <v>918</v>
      </c>
      <c r="F5" s="37" t="s">
        <v>0</v>
      </c>
      <c r="G5" s="36" t="s">
        <v>918</v>
      </c>
      <c r="H5" s="38" t="s">
        <v>0</v>
      </c>
      <c r="I5" s="36" t="s">
        <v>918</v>
      </c>
      <c r="J5" s="38" t="s">
        <v>0</v>
      </c>
      <c r="K5" s="39" t="s">
        <v>918</v>
      </c>
    </row>
    <row r="6" spans="2:13" ht="23.4" customHeight="1" thickTop="1" x14ac:dyDescent="0.3">
      <c r="B6" s="6">
        <v>6</v>
      </c>
      <c r="C6" s="40" t="s">
        <v>238</v>
      </c>
      <c r="D6" s="41">
        <f>+F6+H6+J6</f>
        <v>0</v>
      </c>
      <c r="E6" s="42">
        <f>+G6+I6+K6</f>
        <v>0</v>
      </c>
      <c r="F6" s="410"/>
      <c r="G6" s="411"/>
      <c r="H6" s="412"/>
      <c r="I6" s="413"/>
      <c r="J6" s="412"/>
      <c r="K6" s="411"/>
      <c r="L6" s="672" t="str">
        <f>IF(AND(D6&gt;0,E6=0),"¿Nada en buen estado?",IF(OR(G6&gt;F6,I6&gt;H6,K6&gt;J6),"Verifique la cantidad total, se indicó más cantidad en buen estado",""))</f>
        <v/>
      </c>
      <c r="M6" s="672"/>
    </row>
    <row r="7" spans="2:13" ht="23.4" customHeight="1" x14ac:dyDescent="0.3">
      <c r="B7" s="6">
        <v>7</v>
      </c>
      <c r="C7" s="43" t="s">
        <v>83</v>
      </c>
      <c r="D7" s="44">
        <f t="shared" ref="D7:E10" si="0">+F7+H7+J7</f>
        <v>0</v>
      </c>
      <c r="E7" s="45">
        <f t="shared" si="0"/>
        <v>0</v>
      </c>
      <c r="F7" s="414"/>
      <c r="G7" s="415"/>
      <c r="H7" s="416"/>
      <c r="I7" s="417"/>
      <c r="J7" s="416"/>
      <c r="K7" s="415"/>
      <c r="L7" s="672" t="str">
        <f>IF(AND(D7&gt;0,E7=0),"¿Nada en buen estado?",IF(OR(G7&gt;F7,I7&gt;H7,K7&gt;J7),"Verifique la cantidad total, se indicó más cantidad en buen estado",""))</f>
        <v/>
      </c>
      <c r="M7" s="672"/>
    </row>
    <row r="8" spans="2:13" ht="23.4" customHeight="1" x14ac:dyDescent="0.3">
      <c r="B8" s="6">
        <v>8</v>
      </c>
      <c r="C8" s="43" t="s">
        <v>82</v>
      </c>
      <c r="D8" s="44">
        <f t="shared" si="0"/>
        <v>0</v>
      </c>
      <c r="E8" s="45">
        <f t="shared" si="0"/>
        <v>0</v>
      </c>
      <c r="F8" s="414"/>
      <c r="G8" s="415"/>
      <c r="H8" s="416"/>
      <c r="I8" s="417"/>
      <c r="J8" s="416"/>
      <c r="K8" s="415"/>
      <c r="L8" s="672" t="str">
        <f t="shared" ref="L8:L11" si="1">IF(AND(D8&gt;0,E8=0),"¿Nada en buen estado?",IF(OR(G8&gt;F8,I8&gt;H8,K8&gt;J8),"Verifique la cantidad total, se indicó más cantidad en buen estado",""))</f>
        <v/>
      </c>
      <c r="M8" s="672"/>
    </row>
    <row r="9" spans="2:13" ht="23.4" customHeight="1" x14ac:dyDescent="0.3">
      <c r="B9" s="6">
        <v>9</v>
      </c>
      <c r="C9" s="43" t="s">
        <v>249</v>
      </c>
      <c r="D9" s="44">
        <f t="shared" si="0"/>
        <v>0</v>
      </c>
      <c r="E9" s="45">
        <f t="shared" si="0"/>
        <v>0</v>
      </c>
      <c r="F9" s="414"/>
      <c r="G9" s="415"/>
      <c r="H9" s="416"/>
      <c r="I9" s="417"/>
      <c r="J9" s="416"/>
      <c r="K9" s="415"/>
      <c r="L9" s="672" t="str">
        <f t="shared" si="1"/>
        <v/>
      </c>
      <c r="M9" s="672"/>
    </row>
    <row r="10" spans="2:13" ht="23.4" customHeight="1" x14ac:dyDescent="0.3">
      <c r="B10" s="6">
        <v>10</v>
      </c>
      <c r="C10" s="46" t="s">
        <v>251</v>
      </c>
      <c r="D10" s="47">
        <f t="shared" si="0"/>
        <v>0</v>
      </c>
      <c r="E10" s="48">
        <f t="shared" si="0"/>
        <v>0</v>
      </c>
      <c r="F10" s="416"/>
      <c r="G10" s="415"/>
      <c r="H10" s="416"/>
      <c r="I10" s="417"/>
      <c r="J10" s="416"/>
      <c r="K10" s="415"/>
      <c r="L10" s="672" t="str">
        <f t="shared" si="1"/>
        <v/>
      </c>
      <c r="M10" s="672"/>
    </row>
    <row r="11" spans="2:13" ht="23.4" customHeight="1" thickBot="1" x14ac:dyDescent="0.35">
      <c r="B11" s="6">
        <v>11</v>
      </c>
      <c r="C11" s="49" t="s">
        <v>255</v>
      </c>
      <c r="D11" s="418"/>
      <c r="E11" s="419"/>
      <c r="F11" s="671"/>
      <c r="G11" s="671"/>
      <c r="H11" s="671"/>
      <c r="I11" s="671"/>
      <c r="J11" s="671"/>
      <c r="K11" s="671"/>
      <c r="L11" s="672" t="str">
        <f t="shared" si="1"/>
        <v/>
      </c>
      <c r="M11" s="672"/>
    </row>
    <row r="12" spans="2:13" ht="21" customHeight="1" thickTop="1" x14ac:dyDescent="0.3">
      <c r="B12" s="6">
        <v>12</v>
      </c>
    </row>
    <row r="13" spans="2:13" ht="16.2" x14ac:dyDescent="0.3">
      <c r="B13" s="6">
        <v>13</v>
      </c>
      <c r="C13" s="50" t="s">
        <v>95</v>
      </c>
    </row>
    <row r="14" spans="2:13" ht="20.399999999999999" customHeight="1" x14ac:dyDescent="0.3">
      <c r="B14" s="6">
        <v>14</v>
      </c>
      <c r="C14" s="642"/>
      <c r="D14" s="654"/>
      <c r="E14" s="654"/>
      <c r="F14" s="654"/>
      <c r="G14" s="654"/>
      <c r="H14" s="654"/>
      <c r="I14" s="654"/>
      <c r="J14" s="664"/>
      <c r="K14" s="665"/>
    </row>
    <row r="15" spans="2:13" ht="20.399999999999999" customHeight="1" x14ac:dyDescent="0.3">
      <c r="C15" s="644"/>
      <c r="D15" s="655"/>
      <c r="E15" s="655"/>
      <c r="F15" s="655"/>
      <c r="G15" s="655"/>
      <c r="H15" s="655"/>
      <c r="I15" s="655"/>
      <c r="J15" s="666"/>
      <c r="K15" s="667"/>
    </row>
    <row r="16" spans="2:13" ht="20.399999999999999" customHeight="1" x14ac:dyDescent="0.3">
      <c r="C16" s="644"/>
      <c r="D16" s="655"/>
      <c r="E16" s="655"/>
      <c r="F16" s="655"/>
      <c r="G16" s="655"/>
      <c r="H16" s="655"/>
      <c r="I16" s="655"/>
      <c r="J16" s="666"/>
      <c r="K16" s="667"/>
    </row>
    <row r="17" spans="3:11" ht="20.399999999999999" customHeight="1" x14ac:dyDescent="0.3">
      <c r="C17" s="644"/>
      <c r="D17" s="655"/>
      <c r="E17" s="655"/>
      <c r="F17" s="655"/>
      <c r="G17" s="655"/>
      <c r="H17" s="655"/>
      <c r="I17" s="655"/>
      <c r="J17" s="666"/>
      <c r="K17" s="667"/>
    </row>
    <row r="18" spans="3:11" ht="20.399999999999999" customHeight="1" x14ac:dyDescent="0.3">
      <c r="C18" s="668"/>
      <c r="D18" s="669"/>
      <c r="E18" s="669"/>
      <c r="F18" s="669"/>
      <c r="G18" s="669"/>
      <c r="H18" s="669"/>
      <c r="I18" s="669"/>
      <c r="J18" s="669"/>
      <c r="K18" s="670"/>
    </row>
  </sheetData>
  <sheetProtection algorithmName="SHA-512" hashValue="bZUJFFh+19vYXbp5IM/eHpQH7t9YJEad7NTcN+OvjxMIF4AFUSdsEIOhXJwys9GsZy22IXcaF7p6ulQKPrnirg==" saltValue="EoEAf7/mWBOkr1HlylgueQ==" spinCount="100000" sheet="1" objects="1" scenarios="1" sort="0" autoFilter="0" pivotTables="0"/>
  <mergeCells count="12">
    <mergeCell ref="L11:M11"/>
    <mergeCell ref="L6:M6"/>
    <mergeCell ref="L7:M7"/>
    <mergeCell ref="L8:M8"/>
    <mergeCell ref="L9:M9"/>
    <mergeCell ref="L10:M10"/>
    <mergeCell ref="D4:E4"/>
    <mergeCell ref="F4:G4"/>
    <mergeCell ref="H4:I4"/>
    <mergeCell ref="J4:K4"/>
    <mergeCell ref="C14:K18"/>
    <mergeCell ref="F11:K11"/>
  </mergeCells>
  <conditionalFormatting sqref="D6:E11 L6:L11">
    <cfRule type="cellIs" dxfId="0" priority="1" operator="equal">
      <formula>0</formula>
    </cfRule>
  </conditionalFormatting>
  <dataValidations count="2">
    <dataValidation type="whole" operator="greaterThanOrEqual" allowBlank="1" showInputMessage="1" showErrorMessage="1" sqref="J22:J24 J26:J28 J18:J20 J9:J11 J14:J16 K8:L28" xr:uid="{AA3A9686-33FC-4E30-9B42-46C48AD59585}">
      <formula1>0</formula1>
    </dataValidation>
    <dataValidation type="list" allowBlank="1" showInputMessage="1" showErrorMessage="1" sqref="D12:D22 D6:D9 D25:D30 D33:D38" xr:uid="{659335FA-951E-4026-ACE1-BA36309236E2}">
      <formula1>MARCA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68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CF89E-827E-4604-BF3B-7B4E5EF72C02}">
  <sheetPr codeName="Hoja19">
    <tabColor theme="7" tint="-0.499984740745262"/>
  </sheetPr>
  <dimension ref="A1:AQ36"/>
  <sheetViews>
    <sheetView zoomScale="90" zoomScaleNormal="90" workbookViewId="0">
      <pane ySplit="1" topLeftCell="A2" activePane="bottomLeft" state="frozen"/>
      <selection pane="bottomLeft" activeCell="H11" sqref="H11"/>
    </sheetView>
  </sheetViews>
  <sheetFormatPr baseColWidth="10" defaultRowHeight="13.8" x14ac:dyDescent="0.3"/>
  <cols>
    <col min="1" max="1" width="11.5546875" style="323"/>
    <col min="2" max="2" width="24.21875" style="323" customWidth="1"/>
    <col min="3" max="5" width="11.5546875" style="323"/>
    <col min="6" max="6" width="10.33203125" style="323" customWidth="1"/>
    <col min="7" max="7" width="10.5546875" style="323" customWidth="1"/>
    <col min="8" max="8" width="48.88671875" style="323" bestFit="1" customWidth="1"/>
    <col min="9" max="9" width="8.88671875" style="323" customWidth="1"/>
    <col min="10" max="10" width="17.44140625" style="323" bestFit="1" customWidth="1"/>
    <col min="11" max="11" width="11.88671875" style="323" customWidth="1"/>
    <col min="12" max="12" width="9.6640625" style="323" customWidth="1"/>
    <col min="13" max="13" width="8.44140625" style="323" customWidth="1"/>
    <col min="14" max="14" width="10" style="323" customWidth="1"/>
    <col min="15" max="15" width="10.33203125" style="323" customWidth="1"/>
    <col min="16" max="16" width="16" style="323" customWidth="1"/>
    <col min="17" max="17" width="8.33203125" style="323" customWidth="1"/>
    <col min="18" max="18" width="9.109375" style="323" customWidth="1"/>
    <col min="19" max="19" width="11.44140625" style="323" customWidth="1"/>
    <col min="20" max="20" width="5.5546875" style="323" customWidth="1"/>
    <col min="21" max="21" width="7" style="323" customWidth="1"/>
    <col min="22" max="22" width="6.109375" style="323" customWidth="1"/>
    <col min="23" max="23" width="50.33203125" style="323" bestFit="1" customWidth="1"/>
    <col min="24" max="24" width="13.109375" style="323" customWidth="1"/>
    <col min="25" max="25" width="16.109375" style="323" bestFit="1" customWidth="1"/>
    <col min="26" max="26" width="30.33203125" style="323" bestFit="1" customWidth="1"/>
    <col min="27" max="27" width="27.33203125" style="323" bestFit="1" customWidth="1"/>
    <col min="28" max="28" width="17.44140625" style="323" bestFit="1" customWidth="1"/>
    <col min="29" max="29" width="52.88671875" style="323" bestFit="1" customWidth="1"/>
    <col min="30" max="30" width="33.33203125" style="323" bestFit="1" customWidth="1"/>
    <col min="31" max="34" width="13.44140625" style="324" customWidth="1"/>
    <col min="35" max="35" width="14.5546875" style="324" customWidth="1"/>
    <col min="36" max="36" width="13.44140625" style="324" customWidth="1"/>
    <col min="37" max="37" width="10.109375" style="323" customWidth="1"/>
    <col min="38" max="38" width="12.6640625" style="323" customWidth="1"/>
    <col min="39" max="40" width="16.33203125" style="323" customWidth="1"/>
    <col min="41" max="41" width="25.109375" style="323" customWidth="1"/>
    <col min="42" max="42" width="29" style="323" customWidth="1"/>
    <col min="43" max="43" width="30.5546875" style="323" customWidth="1"/>
    <col min="44" max="16384" width="11.5546875" style="323"/>
  </cols>
  <sheetData>
    <row r="1" spans="1:43" s="319" customFormat="1" x14ac:dyDescent="0.3">
      <c r="A1" s="485" t="s">
        <v>139</v>
      </c>
      <c r="B1" s="486" t="s">
        <v>138</v>
      </c>
      <c r="D1" s="314" t="s">
        <v>1006</v>
      </c>
      <c r="E1" s="315" t="s">
        <v>1007</v>
      </c>
      <c r="F1" s="316" t="s">
        <v>146</v>
      </c>
      <c r="G1" s="316" t="s">
        <v>139</v>
      </c>
      <c r="H1" s="316" t="s">
        <v>138</v>
      </c>
      <c r="I1" s="316" t="s">
        <v>147</v>
      </c>
      <c r="J1" s="316" t="s">
        <v>1008</v>
      </c>
      <c r="K1" s="316" t="s">
        <v>1009</v>
      </c>
      <c r="L1" s="316" t="s">
        <v>1010</v>
      </c>
      <c r="M1" s="316" t="s">
        <v>145</v>
      </c>
      <c r="N1" s="316" t="s">
        <v>1011</v>
      </c>
      <c r="O1" s="316" t="s">
        <v>143</v>
      </c>
      <c r="P1" s="316" t="s">
        <v>1012</v>
      </c>
      <c r="Q1" s="316" t="s">
        <v>144</v>
      </c>
      <c r="R1" s="316" t="s">
        <v>1013</v>
      </c>
      <c r="S1" s="317" t="s">
        <v>1014</v>
      </c>
      <c r="T1" s="316" t="s">
        <v>140</v>
      </c>
      <c r="U1" s="316" t="s">
        <v>141</v>
      </c>
      <c r="V1" s="316" t="s">
        <v>142</v>
      </c>
      <c r="W1" s="316" t="s">
        <v>1015</v>
      </c>
      <c r="X1" s="316" t="s">
        <v>1016</v>
      </c>
      <c r="Y1" s="316" t="s">
        <v>1017</v>
      </c>
      <c r="Z1" s="316" t="s">
        <v>1018</v>
      </c>
      <c r="AA1" s="316" t="s">
        <v>148</v>
      </c>
      <c r="AB1" s="316" t="s">
        <v>1019</v>
      </c>
      <c r="AC1" s="316" t="s">
        <v>150</v>
      </c>
      <c r="AD1" s="316" t="s">
        <v>1020</v>
      </c>
      <c r="AE1" s="317" t="s">
        <v>1021</v>
      </c>
      <c r="AF1" s="317" t="s">
        <v>1022</v>
      </c>
      <c r="AG1" s="317" t="s">
        <v>149</v>
      </c>
      <c r="AH1" s="317" t="s">
        <v>955</v>
      </c>
      <c r="AI1" s="317" t="s">
        <v>956</v>
      </c>
      <c r="AJ1" s="317" t="s">
        <v>957</v>
      </c>
      <c r="AK1" s="316" t="s">
        <v>1023</v>
      </c>
      <c r="AL1" s="316" t="s">
        <v>1024</v>
      </c>
      <c r="AM1" s="318" t="s">
        <v>186</v>
      </c>
      <c r="AN1" s="316" t="s">
        <v>929</v>
      </c>
      <c r="AO1" s="316" t="s">
        <v>123</v>
      </c>
      <c r="AP1" s="316" t="s">
        <v>699</v>
      </c>
      <c r="AQ1" s="316" t="s">
        <v>124</v>
      </c>
    </row>
    <row r="2" spans="1:43" x14ac:dyDescent="0.3">
      <c r="A2" s="323" t="str" cm="1">
        <f t="array" ref="A2:A13">_xlfn._xlws.SORT(_xlfn.UNIQUE(portada_F[CODIGO]))</f>
        <v>4826</v>
      </c>
      <c r="B2" s="323" t="e" cm="1" vm="1">
        <f t="array" ref="B2">_xlfn._xlws.FILTER(portada_F[NOMBRE],portada_F[CODIGO]='Datos del Servicio'!D6)</f>
        <v>#VALUE!</v>
      </c>
      <c r="D2" s="320" t="str">
        <f>CONCATENATE(portada_F[[#This Row],[NIVEL]],".",portada_F[[#This Row],[CODINS]])</f>
        <v>6.00001</v>
      </c>
      <c r="E2" s="321" t="s">
        <v>1025</v>
      </c>
      <c r="F2" s="320" t="s">
        <v>161</v>
      </c>
      <c r="G2" s="320" t="s">
        <v>710</v>
      </c>
      <c r="H2" s="320" t="s">
        <v>748</v>
      </c>
      <c r="I2" s="320" t="s">
        <v>1026</v>
      </c>
      <c r="J2" s="320" t="s">
        <v>231</v>
      </c>
      <c r="K2" s="320" t="s">
        <v>1</v>
      </c>
      <c r="L2" s="320" t="s">
        <v>3</v>
      </c>
      <c r="M2" s="320" t="s">
        <v>151</v>
      </c>
      <c r="N2" s="320" t="s">
        <v>1027</v>
      </c>
      <c r="O2" s="320" t="s">
        <v>152</v>
      </c>
      <c r="P2" s="320" t="s">
        <v>958</v>
      </c>
      <c r="Q2" s="320" t="s">
        <v>152</v>
      </c>
      <c r="R2" s="320" t="s">
        <v>1028</v>
      </c>
      <c r="S2" s="320">
        <v>10102</v>
      </c>
      <c r="T2" s="320" t="s">
        <v>152</v>
      </c>
      <c r="U2" s="320" t="s">
        <v>1</v>
      </c>
      <c r="V2" s="320" t="s">
        <v>2</v>
      </c>
      <c r="W2" s="320" t="s">
        <v>268</v>
      </c>
      <c r="X2" s="320" t="s">
        <v>1029</v>
      </c>
      <c r="Y2" s="320" t="s">
        <v>1029</v>
      </c>
      <c r="Z2" s="320" t="s">
        <v>1030</v>
      </c>
      <c r="AA2" s="320" t="s">
        <v>804</v>
      </c>
      <c r="AB2" s="320" t="s">
        <v>1031</v>
      </c>
      <c r="AC2" s="320" t="s">
        <v>764</v>
      </c>
      <c r="AD2" s="320" t="s">
        <v>763</v>
      </c>
      <c r="AE2" s="322">
        <v>22561471</v>
      </c>
      <c r="AF2" s="322" t="s">
        <v>959</v>
      </c>
      <c r="AG2" s="322" t="s">
        <v>1032</v>
      </c>
      <c r="AH2" s="322">
        <v>88536820</v>
      </c>
      <c r="AI2" s="322" t="s">
        <v>960</v>
      </c>
      <c r="AJ2" s="322">
        <v>88116528</v>
      </c>
      <c r="AK2" s="320" t="s">
        <v>233</v>
      </c>
      <c r="AL2" s="320">
        <v>1971</v>
      </c>
      <c r="AM2" s="320">
        <v>1090</v>
      </c>
      <c r="AN2" s="320">
        <v>399</v>
      </c>
      <c r="AO2" s="320">
        <v>691</v>
      </c>
      <c r="AP2" s="320">
        <v>0</v>
      </c>
      <c r="AQ2" s="320">
        <v>0</v>
      </c>
    </row>
    <row r="3" spans="1:43" x14ac:dyDescent="0.3">
      <c r="A3" s="323" t="str">
        <v>4830</v>
      </c>
      <c r="D3" s="320" t="str">
        <f>CONCATENATE(portada_F[[#This Row],[NIVEL]],".",portada_F[[#This Row],[CODINS]])</f>
        <v>6.00015</v>
      </c>
      <c r="E3" s="320" t="s">
        <v>1064</v>
      </c>
      <c r="F3" s="320" t="s">
        <v>214</v>
      </c>
      <c r="G3" s="320" t="s">
        <v>711</v>
      </c>
      <c r="H3" s="320" t="s">
        <v>712</v>
      </c>
      <c r="I3" s="320" t="s">
        <v>1</v>
      </c>
      <c r="J3" s="320" t="s">
        <v>230</v>
      </c>
      <c r="K3" s="320" t="s">
        <v>5</v>
      </c>
      <c r="L3" s="320" t="s">
        <v>1</v>
      </c>
      <c r="M3" s="320" t="s">
        <v>151</v>
      </c>
      <c r="N3" s="320" t="s">
        <v>1027</v>
      </c>
      <c r="O3" s="320" t="s">
        <v>152</v>
      </c>
      <c r="P3" s="320" t="s">
        <v>958</v>
      </c>
      <c r="Q3" s="320" t="s">
        <v>152</v>
      </c>
      <c r="R3" s="320" t="s">
        <v>1028</v>
      </c>
      <c r="S3" s="320">
        <v>10110</v>
      </c>
      <c r="T3" s="320" t="s">
        <v>152</v>
      </c>
      <c r="U3" s="320" t="s">
        <v>1</v>
      </c>
      <c r="V3" s="320" t="s">
        <v>9</v>
      </c>
      <c r="W3" s="320" t="s">
        <v>276</v>
      </c>
      <c r="X3" s="320" t="s">
        <v>1029</v>
      </c>
      <c r="Y3" s="320" t="s">
        <v>1029</v>
      </c>
      <c r="Z3" s="320" t="s">
        <v>1065</v>
      </c>
      <c r="AA3" s="320" t="s">
        <v>781</v>
      </c>
      <c r="AB3" s="320" t="s">
        <v>1031</v>
      </c>
      <c r="AC3" s="320" t="s">
        <v>1066</v>
      </c>
      <c r="AD3" s="320" t="s">
        <v>782</v>
      </c>
      <c r="AE3" s="322">
        <v>22141572</v>
      </c>
      <c r="AF3" s="322" t="s">
        <v>959</v>
      </c>
      <c r="AG3" s="322" t="s">
        <v>974</v>
      </c>
      <c r="AH3" s="322">
        <v>22141572</v>
      </c>
      <c r="AI3" s="322" t="s">
        <v>975</v>
      </c>
      <c r="AJ3" s="322">
        <v>22544090</v>
      </c>
      <c r="AK3" s="320" t="s">
        <v>233</v>
      </c>
      <c r="AL3" s="320">
        <v>1978</v>
      </c>
      <c r="AM3" s="320">
        <v>194</v>
      </c>
      <c r="AN3" s="320">
        <v>0</v>
      </c>
      <c r="AO3" s="320">
        <v>194</v>
      </c>
      <c r="AP3" s="320">
        <v>0</v>
      </c>
      <c r="AQ3" s="320">
        <v>0</v>
      </c>
    </row>
    <row r="4" spans="1:43" x14ac:dyDescent="0.3">
      <c r="A4" s="323" t="str">
        <v>4845</v>
      </c>
      <c r="D4" s="320" t="str">
        <f>CONCATENATE(portada_F[[#This Row],[NIVEL]],".",portada_F[[#This Row],[CODINS]])</f>
        <v>6.00032</v>
      </c>
      <c r="E4" s="320" t="s">
        <v>1075</v>
      </c>
      <c r="F4" s="320" t="s">
        <v>170</v>
      </c>
      <c r="G4" s="320" t="s">
        <v>711</v>
      </c>
      <c r="H4" s="320" t="s">
        <v>713</v>
      </c>
      <c r="I4" s="320" t="s">
        <v>1</v>
      </c>
      <c r="J4" s="320" t="s">
        <v>230</v>
      </c>
      <c r="K4" s="320" t="s">
        <v>5</v>
      </c>
      <c r="L4" s="320" t="s">
        <v>1</v>
      </c>
      <c r="M4" s="320" t="s">
        <v>151</v>
      </c>
      <c r="N4" s="320" t="s">
        <v>1073</v>
      </c>
      <c r="O4" s="320" t="s">
        <v>152</v>
      </c>
      <c r="P4" s="320" t="s">
        <v>958</v>
      </c>
      <c r="Q4" s="320" t="s">
        <v>152</v>
      </c>
      <c r="R4" s="320" t="s">
        <v>1028</v>
      </c>
      <c r="S4" s="320">
        <v>10110</v>
      </c>
      <c r="T4" s="320" t="s">
        <v>152</v>
      </c>
      <c r="U4" s="320" t="s">
        <v>1</v>
      </c>
      <c r="V4" s="320" t="s">
        <v>9</v>
      </c>
      <c r="W4" s="320" t="s">
        <v>276</v>
      </c>
      <c r="X4" s="320" t="s">
        <v>1029</v>
      </c>
      <c r="Y4" s="320" t="s">
        <v>1029</v>
      </c>
      <c r="Z4" s="320" t="s">
        <v>1065</v>
      </c>
      <c r="AA4" s="320" t="s">
        <v>785</v>
      </c>
      <c r="AB4" s="320" t="s">
        <v>1031</v>
      </c>
      <c r="AC4" s="320" t="s">
        <v>786</v>
      </c>
      <c r="AD4" s="320" t="s">
        <v>782</v>
      </c>
      <c r="AE4" s="322">
        <v>22141572</v>
      </c>
      <c r="AF4" s="322" t="s">
        <v>959</v>
      </c>
      <c r="AG4" s="322" t="s">
        <v>974</v>
      </c>
      <c r="AH4" s="322">
        <v>22141572</v>
      </c>
      <c r="AI4" s="322" t="s">
        <v>975</v>
      </c>
      <c r="AJ4" s="322">
        <v>22544090</v>
      </c>
      <c r="AK4" s="320" t="s">
        <v>233</v>
      </c>
      <c r="AL4" s="320">
        <v>2015</v>
      </c>
      <c r="AM4" s="320">
        <v>110</v>
      </c>
      <c r="AN4" s="320">
        <v>110</v>
      </c>
      <c r="AO4" s="320">
        <v>0</v>
      </c>
      <c r="AP4" s="320">
        <v>0</v>
      </c>
      <c r="AQ4" s="320">
        <v>0</v>
      </c>
    </row>
    <row r="5" spans="1:43" x14ac:dyDescent="0.3">
      <c r="A5" s="323" t="str">
        <v>4847</v>
      </c>
      <c r="D5" s="320" t="str">
        <f>CONCATENATE(portada_F[[#This Row],[NIVEL]],".",portada_F[[#This Row],[CODINS]])</f>
        <v>6.00033</v>
      </c>
      <c r="E5" s="320" t="s">
        <v>1076</v>
      </c>
      <c r="F5" s="320" t="s">
        <v>171</v>
      </c>
      <c r="G5" s="320" t="s">
        <v>711</v>
      </c>
      <c r="H5" s="320" t="s">
        <v>714</v>
      </c>
      <c r="I5" s="320" t="s">
        <v>1</v>
      </c>
      <c r="J5" s="320" t="s">
        <v>230</v>
      </c>
      <c r="K5" s="320" t="s">
        <v>5</v>
      </c>
      <c r="L5" s="320" t="s">
        <v>1</v>
      </c>
      <c r="M5" s="320" t="s">
        <v>151</v>
      </c>
      <c r="N5" s="320" t="s">
        <v>1073</v>
      </c>
      <c r="O5" s="320" t="s">
        <v>152</v>
      </c>
      <c r="P5" s="320" t="s">
        <v>958</v>
      </c>
      <c r="Q5" s="320" t="s">
        <v>152</v>
      </c>
      <c r="R5" s="320" t="s">
        <v>1028</v>
      </c>
      <c r="S5" s="320">
        <v>10110</v>
      </c>
      <c r="T5" s="320" t="s">
        <v>152</v>
      </c>
      <c r="U5" s="320" t="s">
        <v>1</v>
      </c>
      <c r="V5" s="320" t="s">
        <v>9</v>
      </c>
      <c r="W5" s="320" t="s">
        <v>276</v>
      </c>
      <c r="X5" s="320" t="s">
        <v>1029</v>
      </c>
      <c r="Y5" s="320" t="s">
        <v>1029</v>
      </c>
      <c r="Z5" s="320" t="s">
        <v>1065</v>
      </c>
      <c r="AA5" s="320" t="s">
        <v>787</v>
      </c>
      <c r="AB5" s="320" t="s">
        <v>1031</v>
      </c>
      <c r="AC5" s="320" t="s">
        <v>1077</v>
      </c>
      <c r="AD5" s="320" t="s">
        <v>782</v>
      </c>
      <c r="AE5" s="322">
        <v>22141572</v>
      </c>
      <c r="AF5" s="322" t="s">
        <v>959</v>
      </c>
      <c r="AG5" s="322" t="s">
        <v>974</v>
      </c>
      <c r="AH5" s="322">
        <v>22141572</v>
      </c>
      <c r="AI5" s="322" t="s">
        <v>975</v>
      </c>
      <c r="AJ5" s="322">
        <v>22544090</v>
      </c>
      <c r="AK5" s="320" t="s">
        <v>233</v>
      </c>
      <c r="AL5" s="320">
        <v>2015</v>
      </c>
      <c r="AM5" s="320">
        <v>813</v>
      </c>
      <c r="AN5" s="320">
        <v>610</v>
      </c>
      <c r="AO5" s="320">
        <v>203</v>
      </c>
      <c r="AP5" s="320">
        <v>0</v>
      </c>
      <c r="AQ5" s="320">
        <v>0</v>
      </c>
    </row>
    <row r="6" spans="1:43" x14ac:dyDescent="0.3">
      <c r="A6" s="323" t="str">
        <v>4856</v>
      </c>
      <c r="D6" s="320" t="str">
        <f>CONCATENATE(portada_F[[#This Row],[NIVEL]],".",portada_F[[#This Row],[CODINS]])</f>
        <v>6.00034</v>
      </c>
      <c r="E6" s="320" t="s">
        <v>1078</v>
      </c>
      <c r="F6" s="320" t="s">
        <v>172</v>
      </c>
      <c r="G6" s="320" t="s">
        <v>711</v>
      </c>
      <c r="H6" s="320" t="s">
        <v>749</v>
      </c>
      <c r="I6" s="320" t="s">
        <v>1</v>
      </c>
      <c r="J6" s="320" t="s">
        <v>230</v>
      </c>
      <c r="K6" s="320" t="s">
        <v>5</v>
      </c>
      <c r="L6" s="320" t="s">
        <v>1</v>
      </c>
      <c r="M6" s="320" t="s">
        <v>151</v>
      </c>
      <c r="N6" s="320" t="s">
        <v>1073</v>
      </c>
      <c r="O6" s="320" t="s">
        <v>152</v>
      </c>
      <c r="P6" s="320" t="s">
        <v>958</v>
      </c>
      <c r="Q6" s="320" t="s">
        <v>152</v>
      </c>
      <c r="R6" s="320" t="s">
        <v>1028</v>
      </c>
      <c r="S6" s="320">
        <v>11004</v>
      </c>
      <c r="T6" s="320" t="s">
        <v>152</v>
      </c>
      <c r="U6" s="320" t="s">
        <v>9</v>
      </c>
      <c r="V6" s="320" t="s">
        <v>4</v>
      </c>
      <c r="W6" s="320" t="s">
        <v>333</v>
      </c>
      <c r="X6" s="320" t="s">
        <v>1029</v>
      </c>
      <c r="Y6" s="320" t="s">
        <v>1079</v>
      </c>
      <c r="Z6" s="320" t="s">
        <v>1080</v>
      </c>
      <c r="AA6" s="320" t="s">
        <v>808</v>
      </c>
      <c r="AB6" s="320" t="s">
        <v>1031</v>
      </c>
      <c r="AC6" s="320" t="s">
        <v>788</v>
      </c>
      <c r="AD6" s="320" t="s">
        <v>782</v>
      </c>
      <c r="AE6" s="322">
        <v>22141572</v>
      </c>
      <c r="AF6" s="322" t="s">
        <v>959</v>
      </c>
      <c r="AG6" s="322" t="s">
        <v>974</v>
      </c>
      <c r="AH6" s="322">
        <v>22141572</v>
      </c>
      <c r="AI6" s="322" t="s">
        <v>975</v>
      </c>
      <c r="AJ6" s="322">
        <v>22544090</v>
      </c>
      <c r="AK6" s="320" t="s">
        <v>233</v>
      </c>
      <c r="AL6" s="320">
        <v>2015</v>
      </c>
      <c r="AM6" s="320">
        <v>249</v>
      </c>
      <c r="AN6" s="320">
        <v>100</v>
      </c>
      <c r="AO6" s="320">
        <v>149</v>
      </c>
      <c r="AP6" s="320">
        <v>0</v>
      </c>
      <c r="AQ6" s="320">
        <v>0</v>
      </c>
    </row>
    <row r="7" spans="1:43" x14ac:dyDescent="0.3">
      <c r="A7" s="323" t="str">
        <v>4863</v>
      </c>
      <c r="D7" s="320" t="str">
        <f>CONCATENATE(portada_F[[#This Row],[NIVEL]],".",portada_F[[#This Row],[CODINS]])</f>
        <v>6.00016</v>
      </c>
      <c r="E7" s="320" t="s">
        <v>1067</v>
      </c>
      <c r="F7" s="320" t="s">
        <v>215</v>
      </c>
      <c r="G7" s="320" t="s">
        <v>715</v>
      </c>
      <c r="H7" s="320" t="s">
        <v>750</v>
      </c>
      <c r="I7" s="320" t="s">
        <v>3</v>
      </c>
      <c r="J7" s="320" t="s">
        <v>13</v>
      </c>
      <c r="K7" s="320" t="s">
        <v>7</v>
      </c>
      <c r="L7" s="320" t="s">
        <v>8</v>
      </c>
      <c r="M7" s="320" t="s">
        <v>151</v>
      </c>
      <c r="N7" s="320" t="s">
        <v>1027</v>
      </c>
      <c r="O7" s="320" t="s">
        <v>152</v>
      </c>
      <c r="P7" s="320" t="s">
        <v>958</v>
      </c>
      <c r="Q7" s="320" t="s">
        <v>152</v>
      </c>
      <c r="R7" s="320" t="s">
        <v>1028</v>
      </c>
      <c r="S7" s="320">
        <v>20801</v>
      </c>
      <c r="T7" s="320" t="s">
        <v>153</v>
      </c>
      <c r="U7" s="320" t="s">
        <v>8</v>
      </c>
      <c r="V7" s="320" t="s">
        <v>1</v>
      </c>
      <c r="W7" s="320" t="s">
        <v>435</v>
      </c>
      <c r="X7" s="320" t="s">
        <v>13</v>
      </c>
      <c r="Y7" s="320" t="s">
        <v>1068</v>
      </c>
      <c r="Z7" s="320" t="s">
        <v>165</v>
      </c>
      <c r="AA7" s="320" t="s">
        <v>165</v>
      </c>
      <c r="AB7" s="320" t="s">
        <v>1031</v>
      </c>
      <c r="AC7" s="320" t="s">
        <v>1069</v>
      </c>
      <c r="AD7" s="320" t="s">
        <v>783</v>
      </c>
      <c r="AE7" s="322">
        <v>22444254</v>
      </c>
      <c r="AF7" s="322">
        <v>22444266</v>
      </c>
      <c r="AG7" s="322" t="s">
        <v>1070</v>
      </c>
      <c r="AH7" s="322">
        <v>71998850</v>
      </c>
      <c r="AI7" s="322" t="s">
        <v>1071</v>
      </c>
      <c r="AJ7" s="322">
        <v>24485212</v>
      </c>
      <c r="AK7" s="320" t="s">
        <v>233</v>
      </c>
      <c r="AL7" s="320">
        <v>1993</v>
      </c>
      <c r="AM7" s="320">
        <v>606</v>
      </c>
      <c r="AN7" s="320">
        <v>367</v>
      </c>
      <c r="AO7" s="320">
        <v>239</v>
      </c>
      <c r="AP7" s="320">
        <v>0</v>
      </c>
      <c r="AQ7" s="320">
        <v>0</v>
      </c>
    </row>
    <row r="8" spans="1:43" x14ac:dyDescent="0.3">
      <c r="A8" s="323" t="str">
        <v>4864</v>
      </c>
      <c r="D8" s="320" t="str">
        <f>CONCATENATE(portada_F[[#This Row],[NIVEL]],".",portada_F[[#This Row],[CODINS]])</f>
        <v>6.00004</v>
      </c>
      <c r="E8" s="320" t="s">
        <v>1033</v>
      </c>
      <c r="F8" s="320" t="s">
        <v>210</v>
      </c>
      <c r="G8" s="320" t="s">
        <v>716</v>
      </c>
      <c r="H8" s="320" t="s">
        <v>751</v>
      </c>
      <c r="I8" s="320" t="s">
        <v>3</v>
      </c>
      <c r="J8" s="320" t="s">
        <v>13</v>
      </c>
      <c r="K8" s="320" t="s">
        <v>1</v>
      </c>
      <c r="L8" s="320" t="s">
        <v>8</v>
      </c>
      <c r="M8" s="320" t="s">
        <v>151</v>
      </c>
      <c r="N8" s="320" t="s">
        <v>1027</v>
      </c>
      <c r="O8" s="320" t="s">
        <v>152</v>
      </c>
      <c r="P8" s="320" t="s">
        <v>958</v>
      </c>
      <c r="Q8" s="320" t="s">
        <v>152</v>
      </c>
      <c r="R8" s="320" t="s">
        <v>1028</v>
      </c>
      <c r="S8" s="320">
        <v>20101</v>
      </c>
      <c r="T8" s="320" t="s">
        <v>153</v>
      </c>
      <c r="U8" s="320" t="s">
        <v>1</v>
      </c>
      <c r="V8" s="320" t="s">
        <v>1</v>
      </c>
      <c r="W8" s="320" t="s">
        <v>377</v>
      </c>
      <c r="X8" s="320" t="s">
        <v>13</v>
      </c>
      <c r="Y8" s="320" t="s">
        <v>13</v>
      </c>
      <c r="Z8" s="320" t="s">
        <v>13</v>
      </c>
      <c r="AA8" s="320" t="s">
        <v>805</v>
      </c>
      <c r="AB8" s="320" t="s">
        <v>1031</v>
      </c>
      <c r="AC8" s="320" t="s">
        <v>932</v>
      </c>
      <c r="AD8" s="320" t="s">
        <v>765</v>
      </c>
      <c r="AE8" s="322">
        <v>24300140</v>
      </c>
      <c r="AF8" s="322">
        <v>24436506</v>
      </c>
      <c r="AG8" s="322" t="s">
        <v>813</v>
      </c>
      <c r="AH8" s="322">
        <v>24300140</v>
      </c>
      <c r="AI8" s="322" t="s">
        <v>961</v>
      </c>
      <c r="AJ8" s="322">
        <v>24433490</v>
      </c>
      <c r="AK8" s="320" t="s">
        <v>232</v>
      </c>
      <c r="AL8" s="320">
        <v>1920</v>
      </c>
      <c r="AM8" s="320">
        <v>2437</v>
      </c>
      <c r="AN8" s="320">
        <v>2322</v>
      </c>
      <c r="AO8" s="320">
        <v>18</v>
      </c>
      <c r="AP8" s="320">
        <v>97</v>
      </c>
      <c r="AQ8" s="320">
        <v>0</v>
      </c>
    </row>
    <row r="9" spans="1:43" x14ac:dyDescent="0.3">
      <c r="A9" s="323" t="str">
        <v>4866</v>
      </c>
      <c r="D9" s="320" t="str">
        <f>CONCATENATE(portada_F[[#This Row],[NIVEL]],".",portada_F[[#This Row],[CODINS]])</f>
        <v>6.00304</v>
      </c>
      <c r="E9" s="320" t="s">
        <v>1101</v>
      </c>
      <c r="F9" s="320" t="s">
        <v>164</v>
      </c>
      <c r="G9" s="320" t="s">
        <v>716</v>
      </c>
      <c r="H9" s="320" t="s">
        <v>752</v>
      </c>
      <c r="I9" s="320" t="s">
        <v>3</v>
      </c>
      <c r="J9" s="320" t="s">
        <v>13</v>
      </c>
      <c r="K9" s="320" t="s">
        <v>1</v>
      </c>
      <c r="L9" s="320" t="s">
        <v>8</v>
      </c>
      <c r="M9" s="320" t="s">
        <v>151</v>
      </c>
      <c r="N9" s="320" t="s">
        <v>1073</v>
      </c>
      <c r="O9" s="320" t="s">
        <v>152</v>
      </c>
      <c r="P9" s="320" t="s">
        <v>958</v>
      </c>
      <c r="Q9" s="320" t="s">
        <v>152</v>
      </c>
      <c r="R9" s="320" t="s">
        <v>1028</v>
      </c>
      <c r="S9" s="320">
        <v>20101</v>
      </c>
      <c r="T9" s="320" t="s">
        <v>153</v>
      </c>
      <c r="U9" s="320" t="s">
        <v>1</v>
      </c>
      <c r="V9" s="320" t="s">
        <v>1</v>
      </c>
      <c r="W9" s="320" t="s">
        <v>377</v>
      </c>
      <c r="X9" s="320" t="s">
        <v>13</v>
      </c>
      <c r="Y9" s="320" t="s">
        <v>13</v>
      </c>
      <c r="Z9" s="320" t="s">
        <v>13</v>
      </c>
      <c r="AA9" s="320" t="s">
        <v>798</v>
      </c>
      <c r="AB9" s="320" t="s">
        <v>1031</v>
      </c>
      <c r="AC9" s="320" t="s">
        <v>1102</v>
      </c>
      <c r="AD9" s="320" t="s">
        <v>765</v>
      </c>
      <c r="AE9" s="322">
        <v>24300140</v>
      </c>
      <c r="AF9" s="322">
        <v>24436506</v>
      </c>
      <c r="AG9" s="322" t="s">
        <v>813</v>
      </c>
      <c r="AH9" s="322">
        <v>24300140</v>
      </c>
      <c r="AI9" s="322" t="s">
        <v>961</v>
      </c>
      <c r="AJ9" s="322">
        <v>24433490</v>
      </c>
      <c r="AK9" s="320" t="s">
        <v>232</v>
      </c>
      <c r="AL9" s="320">
        <v>2011</v>
      </c>
      <c r="AM9" s="320">
        <v>26</v>
      </c>
      <c r="AN9" s="320">
        <v>26</v>
      </c>
      <c r="AO9" s="320">
        <v>0</v>
      </c>
      <c r="AP9" s="320">
        <v>0</v>
      </c>
      <c r="AQ9" s="320">
        <v>0</v>
      </c>
    </row>
    <row r="10" spans="1:43" x14ac:dyDescent="0.3">
      <c r="A10" s="323" t="str">
        <v>4870</v>
      </c>
      <c r="D10" s="320" t="str">
        <f>CONCATENATE(portada_F[[#This Row],[NIVEL]],".",portada_F[[#This Row],[CODINS]])</f>
        <v>6.00005</v>
      </c>
      <c r="E10" s="320" t="s">
        <v>1034</v>
      </c>
      <c r="F10" s="320" t="s">
        <v>206</v>
      </c>
      <c r="G10" s="320" t="s">
        <v>717</v>
      </c>
      <c r="H10" s="320" t="s">
        <v>753</v>
      </c>
      <c r="I10" s="320" t="s">
        <v>5</v>
      </c>
      <c r="J10" s="320" t="s">
        <v>17</v>
      </c>
      <c r="K10" s="320" t="s">
        <v>1</v>
      </c>
      <c r="L10" s="320" t="s">
        <v>1035</v>
      </c>
      <c r="M10" s="320" t="s">
        <v>151</v>
      </c>
      <c r="N10" s="320" t="s">
        <v>1027</v>
      </c>
      <c r="O10" s="320" t="s">
        <v>152</v>
      </c>
      <c r="P10" s="320" t="s">
        <v>958</v>
      </c>
      <c r="Q10" s="320" t="s">
        <v>152</v>
      </c>
      <c r="R10" s="320" t="s">
        <v>1028</v>
      </c>
      <c r="S10" s="320">
        <v>30101</v>
      </c>
      <c r="T10" s="320" t="s">
        <v>154</v>
      </c>
      <c r="U10" s="320" t="s">
        <v>1</v>
      </c>
      <c r="V10" s="320" t="s">
        <v>1</v>
      </c>
      <c r="W10" s="320" t="s">
        <v>479</v>
      </c>
      <c r="X10" s="320" t="s">
        <v>17</v>
      </c>
      <c r="Y10" s="320" t="s">
        <v>17</v>
      </c>
      <c r="Z10" s="320" t="s">
        <v>1036</v>
      </c>
      <c r="AA10" s="320" t="s">
        <v>806</v>
      </c>
      <c r="AB10" s="320" t="s">
        <v>1031</v>
      </c>
      <c r="AC10" s="320" t="s">
        <v>933</v>
      </c>
      <c r="AD10" s="320" t="s">
        <v>766</v>
      </c>
      <c r="AE10" s="322">
        <v>25918844</v>
      </c>
      <c r="AF10" s="322">
        <v>25513605</v>
      </c>
      <c r="AG10" s="322" t="s">
        <v>962</v>
      </c>
      <c r="AH10" s="322">
        <v>25918844</v>
      </c>
      <c r="AI10" s="322" t="s">
        <v>963</v>
      </c>
      <c r="AJ10" s="322">
        <v>25520752</v>
      </c>
      <c r="AK10" s="320" t="s">
        <v>233</v>
      </c>
      <c r="AL10" s="320">
        <v>1976</v>
      </c>
      <c r="AM10" s="320">
        <v>1249</v>
      </c>
      <c r="AN10" s="320">
        <v>604</v>
      </c>
      <c r="AO10" s="320">
        <v>645</v>
      </c>
      <c r="AP10" s="320">
        <v>0</v>
      </c>
      <c r="AQ10" s="320">
        <v>0</v>
      </c>
    </row>
    <row r="11" spans="1:43" x14ac:dyDescent="0.3">
      <c r="A11" s="323" t="str">
        <v>4876</v>
      </c>
      <c r="D11" s="320" t="str">
        <f>CONCATENATE(portada_F[[#This Row],[NIVEL]],".",portada_F[[#This Row],[CODINS]])</f>
        <v>6.00308</v>
      </c>
      <c r="E11" s="320" t="s">
        <v>1108</v>
      </c>
      <c r="F11" s="320" t="s">
        <v>156</v>
      </c>
      <c r="G11" s="320" t="s">
        <v>717</v>
      </c>
      <c r="H11" s="320" t="s">
        <v>754</v>
      </c>
      <c r="I11" s="320" t="s">
        <v>5</v>
      </c>
      <c r="J11" s="320" t="s">
        <v>17</v>
      </c>
      <c r="K11" s="320" t="s">
        <v>1</v>
      </c>
      <c r="L11" s="320" t="s">
        <v>1035</v>
      </c>
      <c r="M11" s="320" t="s">
        <v>151</v>
      </c>
      <c r="N11" s="320" t="s">
        <v>1073</v>
      </c>
      <c r="O11" s="320" t="s">
        <v>152</v>
      </c>
      <c r="P11" s="320" t="s">
        <v>958</v>
      </c>
      <c r="Q11" s="320" t="s">
        <v>152</v>
      </c>
      <c r="R11" s="320" t="s">
        <v>1028</v>
      </c>
      <c r="S11" s="320">
        <v>30105</v>
      </c>
      <c r="T11" s="320" t="s">
        <v>154</v>
      </c>
      <c r="U11" s="320" t="s">
        <v>1</v>
      </c>
      <c r="V11" s="320" t="s">
        <v>5</v>
      </c>
      <c r="W11" s="320" t="s">
        <v>842</v>
      </c>
      <c r="X11" s="320" t="s">
        <v>17</v>
      </c>
      <c r="Y11" s="320" t="s">
        <v>17</v>
      </c>
      <c r="Z11" s="320" t="s">
        <v>1109</v>
      </c>
      <c r="AA11" s="320" t="s">
        <v>812</v>
      </c>
      <c r="AB11" s="320" t="s">
        <v>1031</v>
      </c>
      <c r="AC11" s="320" t="s">
        <v>1110</v>
      </c>
      <c r="AD11" s="320" t="s">
        <v>766</v>
      </c>
      <c r="AE11" s="322">
        <v>25918844</v>
      </c>
      <c r="AF11" s="322" t="s">
        <v>959</v>
      </c>
      <c r="AG11" s="322" t="s">
        <v>962</v>
      </c>
      <c r="AH11" s="322">
        <v>25918844</v>
      </c>
      <c r="AI11" s="322" t="s">
        <v>963</v>
      </c>
      <c r="AJ11" s="322">
        <v>25520752</v>
      </c>
      <c r="AK11" s="320" t="s">
        <v>233</v>
      </c>
      <c r="AL11" s="320">
        <v>2006</v>
      </c>
      <c r="AM11" s="320">
        <v>49</v>
      </c>
      <c r="AN11" s="320">
        <v>0</v>
      </c>
      <c r="AO11" s="320">
        <v>49</v>
      </c>
      <c r="AP11" s="320">
        <v>0</v>
      </c>
      <c r="AQ11" s="320">
        <v>0</v>
      </c>
    </row>
    <row r="12" spans="1:43" x14ac:dyDescent="0.3">
      <c r="A12" s="323" t="str">
        <v>4879</v>
      </c>
      <c r="D12" s="320" t="str">
        <f>CONCATENATE(portada_F[[#This Row],[NIVEL]],".",portada_F[[#This Row],[CODINS]])</f>
        <v>6.00309</v>
      </c>
      <c r="E12" s="320" t="s">
        <v>1111</v>
      </c>
      <c r="F12" s="320" t="s">
        <v>157</v>
      </c>
      <c r="G12" s="320" t="s">
        <v>717</v>
      </c>
      <c r="H12" s="320" t="s">
        <v>755</v>
      </c>
      <c r="I12" s="320" t="s">
        <v>5</v>
      </c>
      <c r="J12" s="320" t="s">
        <v>17</v>
      </c>
      <c r="K12" s="320" t="s">
        <v>1</v>
      </c>
      <c r="L12" s="320" t="s">
        <v>1035</v>
      </c>
      <c r="M12" s="320" t="s">
        <v>151</v>
      </c>
      <c r="N12" s="320" t="s">
        <v>1073</v>
      </c>
      <c r="O12" s="320" t="s">
        <v>152</v>
      </c>
      <c r="P12" s="320" t="s">
        <v>958</v>
      </c>
      <c r="Q12" s="320" t="s">
        <v>152</v>
      </c>
      <c r="R12" s="320" t="s">
        <v>1028</v>
      </c>
      <c r="S12" s="320">
        <v>30105</v>
      </c>
      <c r="T12" s="320" t="s">
        <v>154</v>
      </c>
      <c r="U12" s="320" t="s">
        <v>1</v>
      </c>
      <c r="V12" s="320" t="s">
        <v>5</v>
      </c>
      <c r="W12" s="320" t="s">
        <v>842</v>
      </c>
      <c r="X12" s="320" t="s">
        <v>17</v>
      </c>
      <c r="Y12" s="320" t="s">
        <v>17</v>
      </c>
      <c r="Z12" s="320" t="s">
        <v>1109</v>
      </c>
      <c r="AA12" s="320" t="s">
        <v>155</v>
      </c>
      <c r="AB12" s="320" t="s">
        <v>1031</v>
      </c>
      <c r="AC12" s="320" t="s">
        <v>818</v>
      </c>
      <c r="AD12" s="320" t="s">
        <v>766</v>
      </c>
      <c r="AE12" s="322">
        <v>25918844</v>
      </c>
      <c r="AF12" s="322">
        <v>25513605</v>
      </c>
      <c r="AG12" s="322" t="s">
        <v>962</v>
      </c>
      <c r="AH12" s="322">
        <v>25918844</v>
      </c>
      <c r="AI12" s="322" t="s">
        <v>963</v>
      </c>
      <c r="AJ12" s="322">
        <v>25520752</v>
      </c>
      <c r="AK12" s="320" t="s">
        <v>233</v>
      </c>
      <c r="AL12" s="320">
        <v>2012</v>
      </c>
      <c r="AM12" s="320">
        <v>128</v>
      </c>
      <c r="AN12" s="320">
        <v>128</v>
      </c>
      <c r="AO12" s="320">
        <v>0</v>
      </c>
      <c r="AP12" s="320">
        <v>0</v>
      </c>
      <c r="AQ12" s="320">
        <v>0</v>
      </c>
    </row>
    <row r="13" spans="1:43" x14ac:dyDescent="0.3">
      <c r="A13" s="323" t="str">
        <v>4887</v>
      </c>
      <c r="D13" s="320" t="str">
        <f>CONCATENATE(portada_F[[#This Row],[NIVEL]],".",portada_F[[#This Row],[CODINS]])</f>
        <v>6.00006</v>
      </c>
      <c r="E13" s="320" t="s">
        <v>1037</v>
      </c>
      <c r="F13" s="320" t="s">
        <v>719</v>
      </c>
      <c r="G13" s="320" t="s">
        <v>718</v>
      </c>
      <c r="H13" s="320" t="s">
        <v>756</v>
      </c>
      <c r="I13" s="320" t="s">
        <v>7</v>
      </c>
      <c r="J13" s="320" t="s">
        <v>16</v>
      </c>
      <c r="K13" s="320" t="s">
        <v>3</v>
      </c>
      <c r="L13" s="320" t="s">
        <v>1038</v>
      </c>
      <c r="M13" s="320" t="s">
        <v>151</v>
      </c>
      <c r="N13" s="320" t="s">
        <v>1027</v>
      </c>
      <c r="O13" s="320" t="s">
        <v>152</v>
      </c>
      <c r="P13" s="320" t="s">
        <v>958</v>
      </c>
      <c r="Q13" s="320" t="s">
        <v>152</v>
      </c>
      <c r="R13" s="320" t="s">
        <v>1028</v>
      </c>
      <c r="S13" s="320">
        <v>40401</v>
      </c>
      <c r="T13" s="320" t="s">
        <v>158</v>
      </c>
      <c r="U13" s="320" t="s">
        <v>4</v>
      </c>
      <c r="V13" s="320" t="s">
        <v>1</v>
      </c>
      <c r="W13" s="320" t="s">
        <v>543</v>
      </c>
      <c r="X13" s="320" t="s">
        <v>16</v>
      </c>
      <c r="Y13" s="320" t="s">
        <v>807</v>
      </c>
      <c r="Z13" s="320" t="s">
        <v>807</v>
      </c>
      <c r="AA13" s="320" t="s">
        <v>807</v>
      </c>
      <c r="AB13" s="320" t="s">
        <v>1031</v>
      </c>
      <c r="AC13" s="320" t="s">
        <v>1039</v>
      </c>
      <c r="AD13" s="320" t="s">
        <v>768</v>
      </c>
      <c r="AE13" s="322">
        <v>22692300</v>
      </c>
      <c r="AF13" s="322" t="s">
        <v>959</v>
      </c>
      <c r="AG13" s="322" t="s">
        <v>767</v>
      </c>
      <c r="AH13" s="322">
        <v>89890909</v>
      </c>
      <c r="AI13" s="322" t="s">
        <v>964</v>
      </c>
      <c r="AJ13" s="322">
        <v>22694051</v>
      </c>
      <c r="AK13" s="320" t="s">
        <v>233</v>
      </c>
      <c r="AL13" s="320">
        <v>1987</v>
      </c>
      <c r="AM13" s="320">
        <v>608</v>
      </c>
      <c r="AN13" s="320">
        <v>214</v>
      </c>
      <c r="AO13" s="320">
        <v>394</v>
      </c>
      <c r="AP13" s="320">
        <v>0</v>
      </c>
      <c r="AQ13" s="320">
        <v>0</v>
      </c>
    </row>
    <row r="14" spans="1:43" x14ac:dyDescent="0.3">
      <c r="D14" s="320" t="str">
        <f>CONCATENATE(portada_F[[#This Row],[NIVEL]],".",portada_F[[#This Row],[CODINS]])</f>
        <v>6.00249</v>
      </c>
      <c r="E14" s="320" t="s">
        <v>1093</v>
      </c>
      <c r="F14" s="320" t="s">
        <v>720</v>
      </c>
      <c r="G14" s="320" t="s">
        <v>718</v>
      </c>
      <c r="H14" s="320" t="s">
        <v>757</v>
      </c>
      <c r="I14" s="320" t="s">
        <v>7</v>
      </c>
      <c r="J14" s="320" t="s">
        <v>16</v>
      </c>
      <c r="K14" s="320" t="s">
        <v>3</v>
      </c>
      <c r="L14" s="320" t="s">
        <v>1038</v>
      </c>
      <c r="M14" s="320" t="s">
        <v>151</v>
      </c>
      <c r="N14" s="320" t="s">
        <v>1073</v>
      </c>
      <c r="O14" s="320" t="s">
        <v>152</v>
      </c>
      <c r="P14" s="320" t="s">
        <v>958</v>
      </c>
      <c r="Q14" s="320" t="s">
        <v>152</v>
      </c>
      <c r="R14" s="320" t="s">
        <v>1028</v>
      </c>
      <c r="S14" s="320">
        <v>40701</v>
      </c>
      <c r="T14" s="320" t="s">
        <v>158</v>
      </c>
      <c r="U14" s="320" t="s">
        <v>7</v>
      </c>
      <c r="V14" s="320" t="s">
        <v>1</v>
      </c>
      <c r="W14" s="320" t="s">
        <v>557</v>
      </c>
      <c r="X14" s="320" t="s">
        <v>16</v>
      </c>
      <c r="Y14" s="320" t="s">
        <v>1094</v>
      </c>
      <c r="Z14" s="320" t="s">
        <v>1095</v>
      </c>
      <c r="AA14" s="320" t="s">
        <v>166</v>
      </c>
      <c r="AB14" s="320" t="s">
        <v>1031</v>
      </c>
      <c r="AC14" s="320" t="s">
        <v>795</v>
      </c>
      <c r="AD14" s="320" t="s">
        <v>768</v>
      </c>
      <c r="AE14" s="322">
        <v>22692300</v>
      </c>
      <c r="AF14" s="322" t="s">
        <v>959</v>
      </c>
      <c r="AG14" s="322" t="s">
        <v>767</v>
      </c>
      <c r="AH14" s="322">
        <v>22692300</v>
      </c>
      <c r="AI14" s="322" t="s">
        <v>964</v>
      </c>
      <c r="AJ14" s="322">
        <v>22694051</v>
      </c>
      <c r="AK14" s="320" t="s">
        <v>233</v>
      </c>
      <c r="AL14" s="320">
        <v>2007</v>
      </c>
      <c r="AM14" s="320">
        <v>236</v>
      </c>
      <c r="AN14" s="320">
        <v>236</v>
      </c>
      <c r="AO14" s="320">
        <v>0</v>
      </c>
      <c r="AP14" s="320">
        <v>0</v>
      </c>
      <c r="AQ14" s="320">
        <v>0</v>
      </c>
    </row>
    <row r="15" spans="1:43" x14ac:dyDescent="0.3">
      <c r="D15" s="320" t="str">
        <f>CONCATENATE(portada_F[[#This Row],[NIVEL]],".",portada_F[[#This Row],[CODINS]])</f>
        <v>6.00258</v>
      </c>
      <c r="E15" s="320" t="s">
        <v>1096</v>
      </c>
      <c r="F15" s="320" t="s">
        <v>721</v>
      </c>
      <c r="G15" s="320" t="s">
        <v>718</v>
      </c>
      <c r="H15" s="320" t="s">
        <v>758</v>
      </c>
      <c r="I15" s="320" t="s">
        <v>7</v>
      </c>
      <c r="J15" s="320" t="s">
        <v>16</v>
      </c>
      <c r="K15" s="320" t="s">
        <v>3</v>
      </c>
      <c r="L15" s="320" t="s">
        <v>1038</v>
      </c>
      <c r="M15" s="320" t="s">
        <v>151</v>
      </c>
      <c r="N15" s="320" t="s">
        <v>1073</v>
      </c>
      <c r="O15" s="320" t="s">
        <v>152</v>
      </c>
      <c r="P15" s="320" t="s">
        <v>958</v>
      </c>
      <c r="Q15" s="320" t="s">
        <v>152</v>
      </c>
      <c r="R15" s="320" t="s">
        <v>1028</v>
      </c>
      <c r="S15" s="320">
        <v>40801</v>
      </c>
      <c r="T15" s="320" t="s">
        <v>158</v>
      </c>
      <c r="U15" s="320" t="s">
        <v>8</v>
      </c>
      <c r="V15" s="320" t="s">
        <v>1</v>
      </c>
      <c r="W15" s="320" t="s">
        <v>559</v>
      </c>
      <c r="X15" s="320" t="s">
        <v>16</v>
      </c>
      <c r="Y15" s="320" t="s">
        <v>20</v>
      </c>
      <c r="Z15" s="320" t="s">
        <v>1097</v>
      </c>
      <c r="AA15" s="320" t="s">
        <v>20</v>
      </c>
      <c r="AB15" s="320" t="s">
        <v>1031</v>
      </c>
      <c r="AC15" s="320" t="s">
        <v>796</v>
      </c>
      <c r="AD15" s="320" t="s">
        <v>768</v>
      </c>
      <c r="AE15" s="322">
        <v>22692300</v>
      </c>
      <c r="AF15" s="322" t="s">
        <v>959</v>
      </c>
      <c r="AG15" s="322" t="s">
        <v>767</v>
      </c>
      <c r="AH15" s="322">
        <v>22692300</v>
      </c>
      <c r="AI15" s="322" t="s">
        <v>964</v>
      </c>
      <c r="AJ15" s="322">
        <v>22694051</v>
      </c>
      <c r="AK15" s="320" t="s">
        <v>233</v>
      </c>
      <c r="AL15" s="320">
        <v>2008</v>
      </c>
      <c r="AM15" s="320">
        <v>435</v>
      </c>
      <c r="AN15" s="320">
        <v>314</v>
      </c>
      <c r="AO15" s="320">
        <v>121</v>
      </c>
      <c r="AP15" s="320">
        <v>0</v>
      </c>
      <c r="AQ15" s="320">
        <v>0</v>
      </c>
    </row>
    <row r="16" spans="1:43" x14ac:dyDescent="0.3">
      <c r="D16" s="320" t="str">
        <f>CONCATENATE(portada_F[[#This Row],[NIVEL]],".",portada_F[[#This Row],[CODINS]])</f>
        <v>6.00008</v>
      </c>
      <c r="E16" s="320" t="s">
        <v>1041</v>
      </c>
      <c r="F16" s="320" t="s">
        <v>207</v>
      </c>
      <c r="G16" s="320" t="s">
        <v>722</v>
      </c>
      <c r="H16" s="320" t="s">
        <v>723</v>
      </c>
      <c r="I16" s="320" t="s">
        <v>7</v>
      </c>
      <c r="J16" s="320" t="s">
        <v>16</v>
      </c>
      <c r="K16" s="320" t="s">
        <v>5</v>
      </c>
      <c r="L16" s="320" t="s">
        <v>1038</v>
      </c>
      <c r="M16" s="320" t="s">
        <v>151</v>
      </c>
      <c r="N16" s="320" t="s">
        <v>1027</v>
      </c>
      <c r="O16" s="320" t="s">
        <v>152</v>
      </c>
      <c r="P16" s="320" t="s">
        <v>958</v>
      </c>
      <c r="Q16" s="320" t="s">
        <v>152</v>
      </c>
      <c r="R16" s="320" t="s">
        <v>1028</v>
      </c>
      <c r="S16" s="320">
        <v>40302</v>
      </c>
      <c r="T16" s="320" t="s">
        <v>158</v>
      </c>
      <c r="U16" s="320" t="s">
        <v>3</v>
      </c>
      <c r="V16" s="320" t="s">
        <v>2</v>
      </c>
      <c r="W16" s="320" t="s">
        <v>536</v>
      </c>
      <c r="X16" s="320" t="s">
        <v>16</v>
      </c>
      <c r="Y16" s="320" t="s">
        <v>1042</v>
      </c>
      <c r="Z16" s="320" t="s">
        <v>1043</v>
      </c>
      <c r="AA16" s="320" t="s">
        <v>772</v>
      </c>
      <c r="AB16" s="320" t="s">
        <v>1031</v>
      </c>
      <c r="AC16" s="320" t="s">
        <v>934</v>
      </c>
      <c r="AD16" s="320" t="s">
        <v>773</v>
      </c>
      <c r="AE16" s="322">
        <v>22442343</v>
      </c>
      <c r="AF16" s="322">
        <v>22442343</v>
      </c>
      <c r="AG16" s="322" t="s">
        <v>1044</v>
      </c>
      <c r="AH16" s="322">
        <v>22442343</v>
      </c>
      <c r="AI16" s="322" t="s">
        <v>967</v>
      </c>
      <c r="AJ16" s="322">
        <v>22660341</v>
      </c>
      <c r="AK16" s="320" t="s">
        <v>233</v>
      </c>
      <c r="AL16" s="320">
        <v>1992</v>
      </c>
      <c r="AM16" s="320">
        <v>1532</v>
      </c>
      <c r="AN16" s="320">
        <v>1145</v>
      </c>
      <c r="AO16" s="320">
        <v>387</v>
      </c>
      <c r="AP16" s="320">
        <v>0</v>
      </c>
      <c r="AQ16" s="320">
        <v>0</v>
      </c>
    </row>
    <row r="17" spans="4:43" x14ac:dyDescent="0.3">
      <c r="D17" s="320" t="str">
        <f>CONCATENATE(portada_F[[#This Row],[NIVEL]],".",portada_F[[#This Row],[CODINS]])</f>
        <v>6.00290</v>
      </c>
      <c r="E17" s="320" t="s">
        <v>1098</v>
      </c>
      <c r="F17" s="320" t="s">
        <v>725</v>
      </c>
      <c r="G17" s="320" t="s">
        <v>722</v>
      </c>
      <c r="H17" s="320" t="s">
        <v>724</v>
      </c>
      <c r="I17" s="320" t="s">
        <v>7</v>
      </c>
      <c r="J17" s="320" t="s">
        <v>16</v>
      </c>
      <c r="K17" s="320" t="s">
        <v>5</v>
      </c>
      <c r="L17" s="320" t="s">
        <v>1038</v>
      </c>
      <c r="M17" s="320" t="s">
        <v>151</v>
      </c>
      <c r="N17" s="320" t="s">
        <v>1073</v>
      </c>
      <c r="O17" s="320" t="s">
        <v>152</v>
      </c>
      <c r="P17" s="320" t="s">
        <v>958</v>
      </c>
      <c r="Q17" s="320" t="s">
        <v>152</v>
      </c>
      <c r="R17" s="320" t="s">
        <v>1028</v>
      </c>
      <c r="S17" s="320">
        <v>40308</v>
      </c>
      <c r="T17" s="320" t="s">
        <v>158</v>
      </c>
      <c r="U17" s="320" t="s">
        <v>3</v>
      </c>
      <c r="V17" s="320" t="s">
        <v>8</v>
      </c>
      <c r="W17" s="320" t="s">
        <v>542</v>
      </c>
      <c r="X17" s="320" t="s">
        <v>16</v>
      </c>
      <c r="Y17" s="320" t="s">
        <v>1042</v>
      </c>
      <c r="Z17" s="320" t="s">
        <v>1099</v>
      </c>
      <c r="AA17" s="320" t="s">
        <v>167</v>
      </c>
      <c r="AB17" s="320" t="s">
        <v>1031</v>
      </c>
      <c r="AC17" s="320" t="s">
        <v>797</v>
      </c>
      <c r="AD17" s="320" t="s">
        <v>773</v>
      </c>
      <c r="AE17" s="322">
        <v>22442343</v>
      </c>
      <c r="AF17" s="322">
        <v>22446402</v>
      </c>
      <c r="AG17" s="322" t="s">
        <v>1044</v>
      </c>
      <c r="AH17" s="322">
        <v>22442343</v>
      </c>
      <c r="AI17" s="322" t="s">
        <v>967</v>
      </c>
      <c r="AJ17" s="322">
        <v>22660341</v>
      </c>
      <c r="AK17" s="320" t="s">
        <v>233</v>
      </c>
      <c r="AL17" s="320">
        <v>2010</v>
      </c>
      <c r="AM17" s="320">
        <v>80</v>
      </c>
      <c r="AN17" s="320">
        <v>0</v>
      </c>
      <c r="AO17" s="320">
        <v>80</v>
      </c>
      <c r="AP17" s="320">
        <v>0</v>
      </c>
      <c r="AQ17" s="320">
        <v>0</v>
      </c>
    </row>
    <row r="18" spans="4:43" x14ac:dyDescent="0.3">
      <c r="D18" s="320" t="str">
        <f>CONCATENATE(portada_F[[#This Row],[NIVEL]],".",portada_F[[#This Row],[CODINS]])</f>
        <v>6.00007</v>
      </c>
      <c r="E18" s="320" t="s">
        <v>1040</v>
      </c>
      <c r="F18" s="320" t="s">
        <v>208</v>
      </c>
      <c r="G18" s="320" t="s">
        <v>726</v>
      </c>
      <c r="H18" s="320" t="s">
        <v>727</v>
      </c>
      <c r="I18" s="320" t="s">
        <v>7</v>
      </c>
      <c r="J18" s="320" t="s">
        <v>16</v>
      </c>
      <c r="K18" s="320" t="s">
        <v>4</v>
      </c>
      <c r="L18" s="320" t="s">
        <v>1038</v>
      </c>
      <c r="M18" s="320" t="s">
        <v>151</v>
      </c>
      <c r="N18" s="320" t="s">
        <v>1027</v>
      </c>
      <c r="O18" s="320" t="s">
        <v>152</v>
      </c>
      <c r="P18" s="320" t="s">
        <v>958</v>
      </c>
      <c r="Q18" s="320" t="s">
        <v>152</v>
      </c>
      <c r="R18" s="320" t="s">
        <v>1028</v>
      </c>
      <c r="S18" s="320">
        <v>40201</v>
      </c>
      <c r="T18" s="320" t="s">
        <v>158</v>
      </c>
      <c r="U18" s="320" t="s">
        <v>2</v>
      </c>
      <c r="V18" s="320" t="s">
        <v>1</v>
      </c>
      <c r="W18" s="320" t="s">
        <v>529</v>
      </c>
      <c r="X18" s="320" t="s">
        <v>16</v>
      </c>
      <c r="Y18" s="320" t="s">
        <v>21</v>
      </c>
      <c r="Z18" s="320" t="s">
        <v>21</v>
      </c>
      <c r="AA18" s="320" t="s">
        <v>769</v>
      </c>
      <c r="AB18" s="320" t="s">
        <v>1031</v>
      </c>
      <c r="AC18" s="320" t="s">
        <v>771</v>
      </c>
      <c r="AD18" s="320" t="s">
        <v>770</v>
      </c>
      <c r="AE18" s="322">
        <v>22382438</v>
      </c>
      <c r="AF18" s="322">
        <v>22382438</v>
      </c>
      <c r="AG18" s="322" t="s">
        <v>965</v>
      </c>
      <c r="AH18" s="322">
        <v>22382438</v>
      </c>
      <c r="AI18" s="322" t="s">
        <v>966</v>
      </c>
      <c r="AJ18" s="322">
        <v>22623025</v>
      </c>
      <c r="AK18" s="320" t="s">
        <v>233</v>
      </c>
      <c r="AL18" s="320">
        <v>1974</v>
      </c>
      <c r="AM18" s="320">
        <v>1553</v>
      </c>
      <c r="AN18" s="320">
        <v>873</v>
      </c>
      <c r="AO18" s="320">
        <v>680</v>
      </c>
      <c r="AP18" s="320">
        <v>0</v>
      </c>
      <c r="AQ18" s="320">
        <v>0</v>
      </c>
    </row>
    <row r="19" spans="4:43" x14ac:dyDescent="0.3">
      <c r="D19" s="320" t="str">
        <f>CONCATENATE(portada_F[[#This Row],[NIVEL]],".",portada_F[[#This Row],[CODINS]])</f>
        <v>6.00058</v>
      </c>
      <c r="E19" s="320" t="s">
        <v>1082</v>
      </c>
      <c r="F19" s="320" t="s">
        <v>204</v>
      </c>
      <c r="G19" s="320" t="s">
        <v>726</v>
      </c>
      <c r="H19" s="320" t="s">
        <v>759</v>
      </c>
      <c r="I19" s="320" t="s">
        <v>7</v>
      </c>
      <c r="J19" s="320" t="s">
        <v>16</v>
      </c>
      <c r="K19" s="320" t="s">
        <v>4</v>
      </c>
      <c r="L19" s="320" t="s">
        <v>1038</v>
      </c>
      <c r="M19" s="320" t="s">
        <v>151</v>
      </c>
      <c r="N19" s="320" t="s">
        <v>1073</v>
      </c>
      <c r="O19" s="320" t="s">
        <v>152</v>
      </c>
      <c r="P19" s="320" t="s">
        <v>958</v>
      </c>
      <c r="Q19" s="320" t="s">
        <v>152</v>
      </c>
      <c r="R19" s="320" t="s">
        <v>1028</v>
      </c>
      <c r="S19" s="320">
        <v>40101</v>
      </c>
      <c r="T19" s="320" t="s">
        <v>158</v>
      </c>
      <c r="U19" s="320" t="s">
        <v>1</v>
      </c>
      <c r="V19" s="320" t="s">
        <v>1</v>
      </c>
      <c r="W19" s="320" t="s">
        <v>524</v>
      </c>
      <c r="X19" s="320" t="s">
        <v>16</v>
      </c>
      <c r="Y19" s="320" t="s">
        <v>16</v>
      </c>
      <c r="Z19" s="320" t="s">
        <v>16</v>
      </c>
      <c r="AA19" s="320" t="s">
        <v>809</v>
      </c>
      <c r="AB19" s="320" t="s">
        <v>1031</v>
      </c>
      <c r="AC19" s="320" t="s">
        <v>1083</v>
      </c>
      <c r="AD19" s="320" t="s">
        <v>770</v>
      </c>
      <c r="AE19" s="322">
        <v>22382438</v>
      </c>
      <c r="AF19" s="322">
        <v>22382438</v>
      </c>
      <c r="AG19" s="322" t="s">
        <v>965</v>
      </c>
      <c r="AH19" s="322">
        <v>22382438</v>
      </c>
      <c r="AI19" s="322" t="s">
        <v>966</v>
      </c>
      <c r="AJ19" s="322">
        <v>22623025</v>
      </c>
      <c r="AK19" s="320" t="s">
        <v>233</v>
      </c>
      <c r="AL19" s="320">
        <v>2006</v>
      </c>
      <c r="AM19" s="320">
        <v>53</v>
      </c>
      <c r="AN19" s="320">
        <v>53</v>
      </c>
      <c r="AO19" s="320">
        <v>0</v>
      </c>
      <c r="AP19" s="320">
        <v>0</v>
      </c>
      <c r="AQ19" s="320">
        <v>0</v>
      </c>
    </row>
    <row r="20" spans="4:43" x14ac:dyDescent="0.3">
      <c r="D20" s="320" t="str">
        <f>CONCATENATE(portada_F[[#This Row],[NIVEL]],".",portada_F[[#This Row],[CODINS]])</f>
        <v>6.00059</v>
      </c>
      <c r="E20" s="320" t="s">
        <v>1084</v>
      </c>
      <c r="F20" s="320" t="s">
        <v>209</v>
      </c>
      <c r="G20" s="320" t="s">
        <v>726</v>
      </c>
      <c r="H20" s="320" t="s">
        <v>760</v>
      </c>
      <c r="I20" s="320" t="s">
        <v>7</v>
      </c>
      <c r="J20" s="320" t="s">
        <v>16</v>
      </c>
      <c r="K20" s="320" t="s">
        <v>4</v>
      </c>
      <c r="L20" s="320" t="s">
        <v>1038</v>
      </c>
      <c r="M20" s="320" t="s">
        <v>151</v>
      </c>
      <c r="N20" s="320" t="s">
        <v>1073</v>
      </c>
      <c r="O20" s="320" t="s">
        <v>152</v>
      </c>
      <c r="P20" s="320" t="s">
        <v>958</v>
      </c>
      <c r="Q20" s="320" t="s">
        <v>152</v>
      </c>
      <c r="R20" s="320" t="s">
        <v>1028</v>
      </c>
      <c r="S20" s="320">
        <v>40103</v>
      </c>
      <c r="T20" s="320" t="s">
        <v>158</v>
      </c>
      <c r="U20" s="320" t="s">
        <v>1</v>
      </c>
      <c r="V20" s="320" t="s">
        <v>3</v>
      </c>
      <c r="W20" s="320" t="s">
        <v>526</v>
      </c>
      <c r="X20" s="320" t="s">
        <v>16</v>
      </c>
      <c r="Y20" s="320" t="s">
        <v>16</v>
      </c>
      <c r="Z20" s="320" t="s">
        <v>155</v>
      </c>
      <c r="AA20" s="320" t="s">
        <v>810</v>
      </c>
      <c r="AB20" s="320" t="s">
        <v>1031</v>
      </c>
      <c r="AC20" s="320" t="s">
        <v>1085</v>
      </c>
      <c r="AD20" s="320" t="s">
        <v>770</v>
      </c>
      <c r="AE20" s="322">
        <v>22382438</v>
      </c>
      <c r="AF20" s="322">
        <v>22382438</v>
      </c>
      <c r="AG20" s="322" t="s">
        <v>965</v>
      </c>
      <c r="AH20" s="322">
        <v>22382438</v>
      </c>
      <c r="AI20" s="322" t="s">
        <v>966</v>
      </c>
      <c r="AJ20" s="322">
        <v>22623025</v>
      </c>
      <c r="AK20" s="320" t="s">
        <v>233</v>
      </c>
      <c r="AL20" s="320">
        <v>2006</v>
      </c>
      <c r="AM20" s="320">
        <v>44</v>
      </c>
      <c r="AN20" s="320">
        <v>44</v>
      </c>
      <c r="AO20" s="320">
        <v>0</v>
      </c>
      <c r="AP20" s="320">
        <v>0</v>
      </c>
      <c r="AQ20" s="320">
        <v>0</v>
      </c>
    </row>
    <row r="21" spans="4:43" x14ac:dyDescent="0.3">
      <c r="D21" s="320" t="str">
        <f>CONCATENATE(portada_F[[#This Row],[NIVEL]],".",portada_F[[#This Row],[CODINS]])</f>
        <v>6.00057</v>
      </c>
      <c r="E21" s="320" t="s">
        <v>1081</v>
      </c>
      <c r="F21" s="320" t="s">
        <v>205</v>
      </c>
      <c r="G21" s="320" t="s">
        <v>726</v>
      </c>
      <c r="H21" s="320" t="s">
        <v>761</v>
      </c>
      <c r="I21" s="320" t="s">
        <v>7</v>
      </c>
      <c r="J21" s="320" t="s">
        <v>16</v>
      </c>
      <c r="K21" s="320" t="s">
        <v>4</v>
      </c>
      <c r="L21" s="320" t="s">
        <v>1038</v>
      </c>
      <c r="M21" s="320" t="s">
        <v>151</v>
      </c>
      <c r="N21" s="320" t="s">
        <v>1073</v>
      </c>
      <c r="O21" s="320" t="s">
        <v>152</v>
      </c>
      <c r="P21" s="320" t="s">
        <v>958</v>
      </c>
      <c r="Q21" s="320" t="s">
        <v>152</v>
      </c>
      <c r="R21" s="320" t="s">
        <v>1028</v>
      </c>
      <c r="S21" s="320">
        <v>40101</v>
      </c>
      <c r="T21" s="320" t="s">
        <v>158</v>
      </c>
      <c r="U21" s="320" t="s">
        <v>1</v>
      </c>
      <c r="V21" s="320" t="s">
        <v>1</v>
      </c>
      <c r="W21" s="320" t="s">
        <v>524</v>
      </c>
      <c r="X21" s="320" t="s">
        <v>16</v>
      </c>
      <c r="Y21" s="320" t="s">
        <v>16</v>
      </c>
      <c r="Z21" s="320" t="s">
        <v>16</v>
      </c>
      <c r="AA21" s="320" t="s">
        <v>21</v>
      </c>
      <c r="AB21" s="320" t="s">
        <v>1031</v>
      </c>
      <c r="AC21" s="320" t="s">
        <v>789</v>
      </c>
      <c r="AD21" s="320" t="s">
        <v>770</v>
      </c>
      <c r="AE21" s="322">
        <v>22382438</v>
      </c>
      <c r="AF21" s="322">
        <v>22382438</v>
      </c>
      <c r="AG21" s="322" t="s">
        <v>965</v>
      </c>
      <c r="AH21" s="322">
        <v>22382438</v>
      </c>
      <c r="AI21" s="322" t="s">
        <v>966</v>
      </c>
      <c r="AJ21" s="322">
        <v>22623025</v>
      </c>
      <c r="AK21" s="320" t="s">
        <v>233</v>
      </c>
      <c r="AL21" s="320">
        <v>2006</v>
      </c>
      <c r="AM21" s="320">
        <v>27</v>
      </c>
      <c r="AN21" s="320">
        <v>27</v>
      </c>
      <c r="AO21" s="320">
        <v>0</v>
      </c>
      <c r="AP21" s="320">
        <v>0</v>
      </c>
      <c r="AQ21" s="320">
        <v>0</v>
      </c>
    </row>
    <row r="22" spans="4:43" x14ac:dyDescent="0.3">
      <c r="D22" s="320" t="str">
        <f>CONCATENATE(portada_F[[#This Row],[NIVEL]],".",portada_F[[#This Row],[CODINS]])</f>
        <v>6.00061</v>
      </c>
      <c r="E22" s="320" t="s">
        <v>1086</v>
      </c>
      <c r="F22" s="320" t="s">
        <v>216</v>
      </c>
      <c r="G22" s="320" t="s">
        <v>726</v>
      </c>
      <c r="H22" s="320" t="s">
        <v>762</v>
      </c>
      <c r="I22" s="320" t="s">
        <v>7</v>
      </c>
      <c r="J22" s="320" t="s">
        <v>16</v>
      </c>
      <c r="K22" s="320" t="s">
        <v>4</v>
      </c>
      <c r="L22" s="320" t="s">
        <v>1038</v>
      </c>
      <c r="M22" s="320" t="s">
        <v>151</v>
      </c>
      <c r="N22" s="320" t="s">
        <v>1073</v>
      </c>
      <c r="O22" s="320" t="s">
        <v>152</v>
      </c>
      <c r="P22" s="320" t="s">
        <v>958</v>
      </c>
      <c r="Q22" s="320" t="s">
        <v>152</v>
      </c>
      <c r="R22" s="320" t="s">
        <v>1028</v>
      </c>
      <c r="S22" s="320">
        <v>40501</v>
      </c>
      <c r="T22" s="320" t="s">
        <v>158</v>
      </c>
      <c r="U22" s="320" t="s">
        <v>5</v>
      </c>
      <c r="V22" s="320" t="s">
        <v>1</v>
      </c>
      <c r="W22" s="320" t="s">
        <v>549</v>
      </c>
      <c r="X22" s="320" t="s">
        <v>16</v>
      </c>
      <c r="Y22" s="320" t="s">
        <v>931</v>
      </c>
      <c r="Z22" s="320" t="s">
        <v>931</v>
      </c>
      <c r="AA22" s="320" t="s">
        <v>811</v>
      </c>
      <c r="AB22" s="320" t="s">
        <v>1031</v>
      </c>
      <c r="AC22" s="320" t="s">
        <v>1087</v>
      </c>
      <c r="AD22" s="320" t="s">
        <v>770</v>
      </c>
      <c r="AE22" s="322">
        <v>22382438</v>
      </c>
      <c r="AF22" s="322">
        <v>22382438</v>
      </c>
      <c r="AG22" s="322" t="s">
        <v>965</v>
      </c>
      <c r="AH22" s="322">
        <v>22382438</v>
      </c>
      <c r="AI22" s="322" t="s">
        <v>966</v>
      </c>
      <c r="AJ22" s="322">
        <v>22623025</v>
      </c>
      <c r="AK22" s="320" t="s">
        <v>233</v>
      </c>
      <c r="AL22" s="320">
        <v>2006</v>
      </c>
      <c r="AM22" s="320">
        <v>23</v>
      </c>
      <c r="AN22" s="320">
        <v>23</v>
      </c>
      <c r="AO22" s="320">
        <v>0</v>
      </c>
      <c r="AP22" s="320">
        <v>0</v>
      </c>
      <c r="AQ22" s="320">
        <v>0</v>
      </c>
    </row>
    <row r="23" spans="4:43" x14ac:dyDescent="0.3">
      <c r="D23" s="320" t="str">
        <f>CONCATENATE(portada_F[[#This Row],[NIVEL]],".",portada_F[[#This Row],[CODINS]])</f>
        <v>6.00180</v>
      </c>
      <c r="E23" s="320" t="s">
        <v>1089</v>
      </c>
      <c r="F23" s="320" t="s">
        <v>197</v>
      </c>
      <c r="G23" s="320" t="s">
        <v>726</v>
      </c>
      <c r="H23" s="320" t="s">
        <v>728</v>
      </c>
      <c r="I23" s="320" t="s">
        <v>7</v>
      </c>
      <c r="J23" s="320" t="s">
        <v>16</v>
      </c>
      <c r="K23" s="320" t="s">
        <v>4</v>
      </c>
      <c r="L23" s="320" t="s">
        <v>1038</v>
      </c>
      <c r="M23" s="320" t="s">
        <v>151</v>
      </c>
      <c r="N23" s="320" t="s">
        <v>1073</v>
      </c>
      <c r="O23" s="320" t="s">
        <v>152</v>
      </c>
      <c r="P23" s="320" t="s">
        <v>958</v>
      </c>
      <c r="Q23" s="320" t="s">
        <v>152</v>
      </c>
      <c r="R23" s="320" t="s">
        <v>1028</v>
      </c>
      <c r="S23" s="320">
        <v>40501</v>
      </c>
      <c r="T23" s="320" t="s">
        <v>158</v>
      </c>
      <c r="U23" s="320" t="s">
        <v>5</v>
      </c>
      <c r="V23" s="320" t="s">
        <v>1</v>
      </c>
      <c r="W23" s="320" t="s">
        <v>549</v>
      </c>
      <c r="X23" s="320" t="s">
        <v>16</v>
      </c>
      <c r="Y23" s="320" t="s">
        <v>931</v>
      </c>
      <c r="Z23" s="320" t="s">
        <v>931</v>
      </c>
      <c r="AA23" s="320" t="s">
        <v>791</v>
      </c>
      <c r="AB23" s="320" t="s">
        <v>1031</v>
      </c>
      <c r="AC23" s="320" t="s">
        <v>792</v>
      </c>
      <c r="AD23" s="320" t="s">
        <v>770</v>
      </c>
      <c r="AE23" s="322">
        <v>22382438</v>
      </c>
      <c r="AF23" s="322">
        <v>22382438</v>
      </c>
      <c r="AG23" s="322" t="s">
        <v>965</v>
      </c>
      <c r="AH23" s="322">
        <v>22382438</v>
      </c>
      <c r="AI23" s="322" t="s">
        <v>966</v>
      </c>
      <c r="AJ23" s="322">
        <v>22623025</v>
      </c>
      <c r="AK23" s="320" t="s">
        <v>233</v>
      </c>
      <c r="AL23" s="320">
        <v>2006</v>
      </c>
      <c r="AM23" s="320">
        <v>180</v>
      </c>
      <c r="AN23" s="320">
        <v>180</v>
      </c>
      <c r="AO23" s="320">
        <v>0</v>
      </c>
      <c r="AP23" s="320">
        <v>0</v>
      </c>
      <c r="AQ23" s="320">
        <v>0</v>
      </c>
    </row>
    <row r="24" spans="4:43" x14ac:dyDescent="0.3">
      <c r="D24" s="320" t="str">
        <f>CONCATENATE(portada_F[[#This Row],[NIVEL]],".",portada_F[[#This Row],[CODINS]])</f>
        <v>6.00009</v>
      </c>
      <c r="E24" s="320" t="s">
        <v>1045</v>
      </c>
      <c r="F24" s="320" t="s">
        <v>211</v>
      </c>
      <c r="G24" s="320" t="s">
        <v>729</v>
      </c>
      <c r="H24" s="320" t="s">
        <v>730</v>
      </c>
      <c r="I24" s="320" t="s">
        <v>8</v>
      </c>
      <c r="J24" s="320" t="s">
        <v>18</v>
      </c>
      <c r="K24" s="320" t="s">
        <v>4</v>
      </c>
      <c r="L24" s="320" t="s">
        <v>1046</v>
      </c>
      <c r="M24" s="320" t="s">
        <v>151</v>
      </c>
      <c r="N24" s="320" t="s">
        <v>1027</v>
      </c>
      <c r="O24" s="320" t="s">
        <v>152</v>
      </c>
      <c r="P24" s="320" t="s">
        <v>958</v>
      </c>
      <c r="Q24" s="320" t="s">
        <v>152</v>
      </c>
      <c r="R24" s="320" t="s">
        <v>1028</v>
      </c>
      <c r="S24" s="320">
        <v>50101</v>
      </c>
      <c r="T24" s="320" t="s">
        <v>159</v>
      </c>
      <c r="U24" s="320" t="s">
        <v>1</v>
      </c>
      <c r="V24" s="320" t="s">
        <v>1</v>
      </c>
      <c r="W24" s="320" t="s">
        <v>567</v>
      </c>
      <c r="X24" s="320" t="s">
        <v>1047</v>
      </c>
      <c r="Y24" s="320" t="s">
        <v>18</v>
      </c>
      <c r="Z24" s="320" t="s">
        <v>18</v>
      </c>
      <c r="AA24" s="320" t="s">
        <v>968</v>
      </c>
      <c r="AB24" s="320" t="s">
        <v>1048</v>
      </c>
      <c r="AC24" s="320" t="s">
        <v>1049</v>
      </c>
      <c r="AD24" s="320" t="s">
        <v>774</v>
      </c>
      <c r="AE24" s="322">
        <v>26660178</v>
      </c>
      <c r="AF24" s="322">
        <v>26660178</v>
      </c>
      <c r="AG24" s="322" t="s">
        <v>969</v>
      </c>
      <c r="AH24" s="322" t="s">
        <v>1050</v>
      </c>
      <c r="AI24" s="322" t="s">
        <v>970</v>
      </c>
      <c r="AJ24" s="322" t="s">
        <v>1051</v>
      </c>
      <c r="AK24" s="320" t="s">
        <v>233</v>
      </c>
      <c r="AL24" s="320">
        <v>1989</v>
      </c>
      <c r="AM24" s="320">
        <v>2231</v>
      </c>
      <c r="AN24" s="320">
        <v>1009</v>
      </c>
      <c r="AO24" s="320">
        <v>1222</v>
      </c>
      <c r="AP24" s="320">
        <v>0</v>
      </c>
      <c r="AQ24" s="320">
        <v>0</v>
      </c>
    </row>
    <row r="25" spans="4:43" x14ac:dyDescent="0.3">
      <c r="D25" s="320" t="str">
        <f>CONCATENATE(portada_F[[#This Row],[NIVEL]],".",portada_F[[#This Row],[CODINS]])</f>
        <v>6.00306</v>
      </c>
      <c r="E25" s="320" t="s">
        <v>1103</v>
      </c>
      <c r="F25" s="320" t="s">
        <v>162</v>
      </c>
      <c r="G25" s="320" t="s">
        <v>729</v>
      </c>
      <c r="H25" s="320" t="s">
        <v>731</v>
      </c>
      <c r="I25" s="320" t="s">
        <v>8</v>
      </c>
      <c r="J25" s="320" t="s">
        <v>18</v>
      </c>
      <c r="K25" s="320" t="s">
        <v>4</v>
      </c>
      <c r="L25" s="320" t="s">
        <v>1046</v>
      </c>
      <c r="M25" s="320" t="s">
        <v>151</v>
      </c>
      <c r="N25" s="320" t="s">
        <v>1073</v>
      </c>
      <c r="O25" s="320" t="s">
        <v>152</v>
      </c>
      <c r="P25" s="320" t="s">
        <v>958</v>
      </c>
      <c r="Q25" s="320" t="s">
        <v>152</v>
      </c>
      <c r="R25" s="320" t="s">
        <v>1028</v>
      </c>
      <c r="S25" s="320">
        <v>50101</v>
      </c>
      <c r="T25" s="320" t="s">
        <v>159</v>
      </c>
      <c r="U25" s="320" t="s">
        <v>1</v>
      </c>
      <c r="V25" s="320" t="s">
        <v>1</v>
      </c>
      <c r="W25" s="320" t="s">
        <v>567</v>
      </c>
      <c r="X25" s="320" t="s">
        <v>1047</v>
      </c>
      <c r="Y25" s="320" t="s">
        <v>18</v>
      </c>
      <c r="Z25" s="320" t="s">
        <v>18</v>
      </c>
      <c r="AA25" s="320" t="s">
        <v>799</v>
      </c>
      <c r="AB25" s="320" t="s">
        <v>1048</v>
      </c>
      <c r="AC25" s="320" t="s">
        <v>1104</v>
      </c>
      <c r="AD25" s="320" t="s">
        <v>774</v>
      </c>
      <c r="AE25" s="322">
        <v>26660178</v>
      </c>
      <c r="AF25" s="322">
        <v>26660178</v>
      </c>
      <c r="AG25" s="322" t="s">
        <v>969</v>
      </c>
      <c r="AH25" s="322" t="s">
        <v>1050</v>
      </c>
      <c r="AI25" s="322" t="s">
        <v>970</v>
      </c>
      <c r="AJ25" s="322" t="s">
        <v>1051</v>
      </c>
      <c r="AK25" s="320" t="s">
        <v>233</v>
      </c>
      <c r="AL25" s="320">
        <v>2010</v>
      </c>
      <c r="AM25" s="320">
        <v>745</v>
      </c>
      <c r="AN25" s="320">
        <v>90</v>
      </c>
      <c r="AO25" s="320">
        <v>406</v>
      </c>
      <c r="AP25" s="320">
        <v>0</v>
      </c>
      <c r="AQ25" s="320">
        <v>249</v>
      </c>
    </row>
    <row r="26" spans="4:43" x14ac:dyDescent="0.3">
      <c r="D26" s="320" t="str">
        <f>CONCATENATE(portada_F[[#This Row],[NIVEL]],".",portada_F[[#This Row],[CODINS]])</f>
        <v>6.00307</v>
      </c>
      <c r="E26" s="320" t="s">
        <v>1105</v>
      </c>
      <c r="F26" s="320" t="s">
        <v>163</v>
      </c>
      <c r="G26" s="320" t="s">
        <v>729</v>
      </c>
      <c r="H26" s="320" t="s">
        <v>732</v>
      </c>
      <c r="I26" s="320" t="s">
        <v>8</v>
      </c>
      <c r="J26" s="320" t="s">
        <v>18</v>
      </c>
      <c r="K26" s="320" t="s">
        <v>4</v>
      </c>
      <c r="L26" s="320" t="s">
        <v>1046</v>
      </c>
      <c r="M26" s="320" t="s">
        <v>151</v>
      </c>
      <c r="N26" s="320" t="s">
        <v>1073</v>
      </c>
      <c r="O26" s="320" t="s">
        <v>152</v>
      </c>
      <c r="P26" s="320" t="s">
        <v>958</v>
      </c>
      <c r="Q26" s="320" t="s">
        <v>153</v>
      </c>
      <c r="R26" s="320" t="s">
        <v>1060</v>
      </c>
      <c r="S26" s="320">
        <v>50403</v>
      </c>
      <c r="T26" s="320" t="s">
        <v>159</v>
      </c>
      <c r="U26" s="320" t="s">
        <v>4</v>
      </c>
      <c r="V26" s="320" t="s">
        <v>3</v>
      </c>
      <c r="W26" s="320" t="s">
        <v>587</v>
      </c>
      <c r="X26" s="320" t="s">
        <v>1047</v>
      </c>
      <c r="Y26" s="320" t="s">
        <v>1106</v>
      </c>
      <c r="Z26" s="320" t="s">
        <v>1107</v>
      </c>
      <c r="AA26" s="320" t="s">
        <v>976</v>
      </c>
      <c r="AB26" s="320" t="s">
        <v>1048</v>
      </c>
      <c r="AC26" s="320" t="s">
        <v>977</v>
      </c>
      <c r="AD26" s="320" t="s">
        <v>774</v>
      </c>
      <c r="AE26" s="322">
        <v>26660178</v>
      </c>
      <c r="AF26" s="322">
        <v>26730480</v>
      </c>
      <c r="AG26" s="322" t="s">
        <v>969</v>
      </c>
      <c r="AH26" s="322" t="s">
        <v>1050</v>
      </c>
      <c r="AI26" s="322" t="s">
        <v>970</v>
      </c>
      <c r="AJ26" s="322" t="s">
        <v>1051</v>
      </c>
      <c r="AK26" s="320" t="s">
        <v>233</v>
      </c>
      <c r="AL26" s="320">
        <v>2010</v>
      </c>
      <c r="AM26" s="320">
        <v>174</v>
      </c>
      <c r="AN26" s="320">
        <v>77</v>
      </c>
      <c r="AO26" s="320">
        <v>97</v>
      </c>
      <c r="AP26" s="320">
        <v>0</v>
      </c>
      <c r="AQ26" s="320">
        <v>0</v>
      </c>
    </row>
    <row r="27" spans="4:43" x14ac:dyDescent="0.3">
      <c r="D27" s="320" t="str">
        <f>CONCATENATE(portada_F[[#This Row],[NIVEL]],".",portada_F[[#This Row],[CODINS]])</f>
        <v>6.00310</v>
      </c>
      <c r="E27" s="320" t="s">
        <v>1112</v>
      </c>
      <c r="F27" s="320" t="s">
        <v>820</v>
      </c>
      <c r="G27" s="320" t="s">
        <v>729</v>
      </c>
      <c r="H27" s="320" t="s">
        <v>819</v>
      </c>
      <c r="I27" s="320" t="s">
        <v>8</v>
      </c>
      <c r="J27" s="320" t="s">
        <v>18</v>
      </c>
      <c r="K27" s="320" t="s">
        <v>4</v>
      </c>
      <c r="L27" s="320" t="s">
        <v>1046</v>
      </c>
      <c r="M27" s="320" t="s">
        <v>151</v>
      </c>
      <c r="N27" s="320" t="s">
        <v>1073</v>
      </c>
      <c r="O27" s="320" t="s">
        <v>152</v>
      </c>
      <c r="P27" s="320" t="s">
        <v>958</v>
      </c>
      <c r="Q27" s="320" t="s">
        <v>152</v>
      </c>
      <c r="R27" s="320" t="s">
        <v>1028</v>
      </c>
      <c r="S27" s="320">
        <v>51002</v>
      </c>
      <c r="T27" s="320" t="s">
        <v>159</v>
      </c>
      <c r="U27" s="320" t="s">
        <v>9</v>
      </c>
      <c r="V27" s="320" t="s">
        <v>2</v>
      </c>
      <c r="W27" s="320" t="s">
        <v>614</v>
      </c>
      <c r="X27" s="320" t="s">
        <v>1047</v>
      </c>
      <c r="Y27" s="320" t="s">
        <v>1113</v>
      </c>
      <c r="Z27" s="320" t="s">
        <v>1114</v>
      </c>
      <c r="AA27" s="320" t="s">
        <v>1114</v>
      </c>
      <c r="AB27" s="320" t="s">
        <v>1048</v>
      </c>
      <c r="AC27" s="320" t="s">
        <v>1115</v>
      </c>
      <c r="AD27" s="320" t="s">
        <v>774</v>
      </c>
      <c r="AE27" s="322">
        <v>26660178</v>
      </c>
      <c r="AF27" s="322" t="s">
        <v>959</v>
      </c>
      <c r="AG27" s="322" t="s">
        <v>969</v>
      </c>
      <c r="AH27" s="322" t="s">
        <v>1050</v>
      </c>
      <c r="AI27" s="322" t="s">
        <v>970</v>
      </c>
      <c r="AJ27" s="322" t="s">
        <v>1051</v>
      </c>
      <c r="AK27" s="320" t="s">
        <v>233</v>
      </c>
      <c r="AL27" s="320">
        <v>2024</v>
      </c>
      <c r="AM27" s="320">
        <v>116</v>
      </c>
      <c r="AN27" s="320">
        <v>32</v>
      </c>
      <c r="AO27" s="320">
        <v>84</v>
      </c>
      <c r="AP27" s="320">
        <v>0</v>
      </c>
      <c r="AQ27" s="320">
        <v>0</v>
      </c>
    </row>
    <row r="28" spans="4:43" x14ac:dyDescent="0.3">
      <c r="D28" s="320" t="str">
        <f>CONCATENATE(portada_F[[#This Row],[NIVEL]],".",portada_F[[#This Row],[CODINS]])</f>
        <v>6.00010</v>
      </c>
      <c r="E28" s="320" t="s">
        <v>1052</v>
      </c>
      <c r="F28" s="320" t="s">
        <v>229</v>
      </c>
      <c r="G28" s="320" t="s">
        <v>733</v>
      </c>
      <c r="H28" s="320" t="s">
        <v>734</v>
      </c>
      <c r="I28" s="320" t="s">
        <v>1053</v>
      </c>
      <c r="J28" s="320" t="s">
        <v>19</v>
      </c>
      <c r="K28" s="320" t="s">
        <v>1</v>
      </c>
      <c r="L28" s="320" t="s">
        <v>1054</v>
      </c>
      <c r="M28" s="320" t="s">
        <v>151</v>
      </c>
      <c r="N28" s="320" t="s">
        <v>1027</v>
      </c>
      <c r="O28" s="320" t="s">
        <v>152</v>
      </c>
      <c r="P28" s="320" t="s">
        <v>958</v>
      </c>
      <c r="Q28" s="320" t="s">
        <v>152</v>
      </c>
      <c r="R28" s="320" t="s">
        <v>1028</v>
      </c>
      <c r="S28" s="320">
        <v>50601</v>
      </c>
      <c r="T28" s="320" t="s">
        <v>159</v>
      </c>
      <c r="U28" s="320" t="s">
        <v>6</v>
      </c>
      <c r="V28" s="320" t="s">
        <v>1</v>
      </c>
      <c r="W28" s="320" t="s">
        <v>593</v>
      </c>
      <c r="X28" s="320" t="s">
        <v>1047</v>
      </c>
      <c r="Y28" s="320" t="s">
        <v>19</v>
      </c>
      <c r="Z28" s="320" t="s">
        <v>19</v>
      </c>
      <c r="AA28" s="320" t="s">
        <v>19</v>
      </c>
      <c r="AB28" s="320" t="s">
        <v>1048</v>
      </c>
      <c r="AC28" s="320" t="s">
        <v>815</v>
      </c>
      <c r="AD28" s="320" t="s">
        <v>775</v>
      </c>
      <c r="AE28" s="322">
        <v>26693575</v>
      </c>
      <c r="AF28" s="322">
        <v>26693575</v>
      </c>
      <c r="AG28" s="322" t="s">
        <v>814</v>
      </c>
      <c r="AH28" s="322">
        <v>26693575</v>
      </c>
      <c r="AI28" s="322" t="s">
        <v>971</v>
      </c>
      <c r="AJ28" s="322">
        <v>26692611</v>
      </c>
      <c r="AK28" s="320" t="s">
        <v>233</v>
      </c>
      <c r="AL28" s="320">
        <v>1993</v>
      </c>
      <c r="AM28" s="320">
        <v>1064</v>
      </c>
      <c r="AN28" s="320">
        <v>558</v>
      </c>
      <c r="AO28" s="320">
        <v>506</v>
      </c>
      <c r="AP28" s="320">
        <v>0</v>
      </c>
      <c r="AQ28" s="320">
        <v>0</v>
      </c>
    </row>
    <row r="29" spans="4:43" x14ac:dyDescent="0.3">
      <c r="D29" s="320" t="str">
        <f>CONCATENATE(portada_F[[#This Row],[NIVEL]],".",portada_F[[#This Row],[CODINS]])</f>
        <v>6.00302</v>
      </c>
      <c r="E29" s="320" t="s">
        <v>1100</v>
      </c>
      <c r="F29" s="320" t="s">
        <v>160</v>
      </c>
      <c r="G29" s="320" t="s">
        <v>733</v>
      </c>
      <c r="H29" s="320" t="s">
        <v>735</v>
      </c>
      <c r="I29" s="320" t="s">
        <v>1053</v>
      </c>
      <c r="J29" s="320" t="s">
        <v>19</v>
      </c>
      <c r="K29" s="320" t="s">
        <v>1</v>
      </c>
      <c r="L29" s="320" t="s">
        <v>1054</v>
      </c>
      <c r="M29" s="320" t="s">
        <v>151</v>
      </c>
      <c r="N29" s="320" t="s">
        <v>1073</v>
      </c>
      <c r="O29" s="320" t="s">
        <v>152</v>
      </c>
      <c r="P29" s="320" t="s">
        <v>958</v>
      </c>
      <c r="Q29" s="320" t="s">
        <v>152</v>
      </c>
      <c r="R29" s="320" t="s">
        <v>1028</v>
      </c>
      <c r="S29" s="320">
        <v>50601</v>
      </c>
      <c r="T29" s="320" t="s">
        <v>159</v>
      </c>
      <c r="U29" s="320" t="s">
        <v>6</v>
      </c>
      <c r="V29" s="320" t="s">
        <v>1</v>
      </c>
      <c r="W29" s="320" t="s">
        <v>593</v>
      </c>
      <c r="X29" s="320" t="s">
        <v>1047</v>
      </c>
      <c r="Y29" s="320" t="s">
        <v>19</v>
      </c>
      <c r="Z29" s="320" t="s">
        <v>19</v>
      </c>
      <c r="AA29" s="320" t="s">
        <v>19</v>
      </c>
      <c r="AB29" s="320" t="s">
        <v>1048</v>
      </c>
      <c r="AC29" s="320" t="s">
        <v>817</v>
      </c>
      <c r="AD29" s="320" t="s">
        <v>775</v>
      </c>
      <c r="AE29" s="322">
        <v>26693575</v>
      </c>
      <c r="AF29" s="322">
        <v>26693575</v>
      </c>
      <c r="AG29" s="322" t="s">
        <v>814</v>
      </c>
      <c r="AH29" s="322">
        <v>26693575</v>
      </c>
      <c r="AI29" s="322" t="s">
        <v>971</v>
      </c>
      <c r="AJ29" s="322">
        <v>26692611</v>
      </c>
      <c r="AK29" s="320" t="s">
        <v>233</v>
      </c>
      <c r="AL29" s="320">
        <v>2011</v>
      </c>
      <c r="AM29" s="320">
        <v>20</v>
      </c>
      <c r="AN29" s="320">
        <v>13</v>
      </c>
      <c r="AO29" s="320">
        <v>7</v>
      </c>
      <c r="AP29" s="320">
        <v>0</v>
      </c>
      <c r="AQ29" s="320">
        <v>0</v>
      </c>
    </row>
    <row r="30" spans="4:43" x14ac:dyDescent="0.3">
      <c r="D30" s="320" t="str">
        <f>CONCATENATE(portada_F[[#This Row],[NIVEL]],".",portada_F[[#This Row],[CODINS]])</f>
        <v>6.00171</v>
      </c>
      <c r="E30" s="320" t="s">
        <v>1088</v>
      </c>
      <c r="F30" s="320" t="s">
        <v>737</v>
      </c>
      <c r="G30" s="320" t="s">
        <v>733</v>
      </c>
      <c r="H30" s="320" t="s">
        <v>736</v>
      </c>
      <c r="I30" s="320" t="s">
        <v>1053</v>
      </c>
      <c r="J30" s="320" t="s">
        <v>19</v>
      </c>
      <c r="K30" s="320" t="s">
        <v>1</v>
      </c>
      <c r="L30" s="320" t="s">
        <v>1054</v>
      </c>
      <c r="M30" s="320" t="s">
        <v>151</v>
      </c>
      <c r="N30" s="320" t="s">
        <v>1073</v>
      </c>
      <c r="O30" s="320" t="s">
        <v>152</v>
      </c>
      <c r="P30" s="320" t="s">
        <v>958</v>
      </c>
      <c r="Q30" s="320" t="s">
        <v>152</v>
      </c>
      <c r="R30" s="320" t="s">
        <v>1028</v>
      </c>
      <c r="S30" s="320">
        <v>50601</v>
      </c>
      <c r="T30" s="320" t="s">
        <v>159</v>
      </c>
      <c r="U30" s="320" t="s">
        <v>6</v>
      </c>
      <c r="V30" s="320" t="s">
        <v>1</v>
      </c>
      <c r="W30" s="320" t="s">
        <v>593</v>
      </c>
      <c r="X30" s="320" t="s">
        <v>1047</v>
      </c>
      <c r="Y30" s="320" t="s">
        <v>19</v>
      </c>
      <c r="Z30" s="320" t="s">
        <v>19</v>
      </c>
      <c r="AA30" s="320" t="s">
        <v>19</v>
      </c>
      <c r="AB30" s="320" t="s">
        <v>1048</v>
      </c>
      <c r="AC30" s="320" t="s">
        <v>790</v>
      </c>
      <c r="AD30" s="320" t="s">
        <v>775</v>
      </c>
      <c r="AE30" s="322">
        <v>26693575</v>
      </c>
      <c r="AF30" s="322">
        <v>26693575</v>
      </c>
      <c r="AG30" s="322" t="s">
        <v>814</v>
      </c>
      <c r="AH30" s="322">
        <v>26693575</v>
      </c>
      <c r="AI30" s="322" t="s">
        <v>971</v>
      </c>
      <c r="AJ30" s="322">
        <v>26692611</v>
      </c>
      <c r="AK30" s="320" t="s">
        <v>233</v>
      </c>
      <c r="AL30" s="320">
        <v>2006</v>
      </c>
      <c r="AM30" s="320">
        <v>43</v>
      </c>
      <c r="AN30" s="320">
        <v>17</v>
      </c>
      <c r="AO30" s="320">
        <v>26</v>
      </c>
      <c r="AP30" s="320">
        <v>0</v>
      </c>
      <c r="AQ30" s="320">
        <v>0</v>
      </c>
    </row>
    <row r="31" spans="4:43" x14ac:dyDescent="0.3">
      <c r="D31" s="320" t="str">
        <f>CONCATENATE(portada_F[[#This Row],[NIVEL]],".",portada_F[[#This Row],[CODINS]])</f>
        <v>6.00011</v>
      </c>
      <c r="E31" s="320" t="s">
        <v>1055</v>
      </c>
      <c r="F31" s="320" t="s">
        <v>212</v>
      </c>
      <c r="G31" s="320" t="s">
        <v>738</v>
      </c>
      <c r="H31" s="320" t="s">
        <v>739</v>
      </c>
      <c r="I31" s="320" t="s">
        <v>1035</v>
      </c>
      <c r="J31" s="320" t="s">
        <v>14</v>
      </c>
      <c r="K31" s="320" t="s">
        <v>1</v>
      </c>
      <c r="L31" s="320" t="s">
        <v>1056</v>
      </c>
      <c r="M31" s="320" t="s">
        <v>151</v>
      </c>
      <c r="N31" s="320" t="s">
        <v>1027</v>
      </c>
      <c r="O31" s="320" t="s">
        <v>152</v>
      </c>
      <c r="P31" s="320" t="s">
        <v>958</v>
      </c>
      <c r="Q31" s="320" t="s">
        <v>152</v>
      </c>
      <c r="R31" s="320" t="s">
        <v>1028</v>
      </c>
      <c r="S31" s="320">
        <v>60108</v>
      </c>
      <c r="T31" s="320" t="s">
        <v>151</v>
      </c>
      <c r="U31" s="320" t="s">
        <v>1</v>
      </c>
      <c r="V31" s="320" t="s">
        <v>8</v>
      </c>
      <c r="W31" s="320" t="s">
        <v>627</v>
      </c>
      <c r="X31" s="320" t="s">
        <v>14</v>
      </c>
      <c r="Y31" s="320" t="s">
        <v>14</v>
      </c>
      <c r="Z31" s="320" t="s">
        <v>169</v>
      </c>
      <c r="AA31" s="320" t="s">
        <v>776</v>
      </c>
      <c r="AB31" s="320" t="s">
        <v>1057</v>
      </c>
      <c r="AC31" s="320" t="s">
        <v>816</v>
      </c>
      <c r="AD31" s="320" t="s">
        <v>778</v>
      </c>
      <c r="AE31" s="322">
        <v>26642421</v>
      </c>
      <c r="AF31" s="322">
        <v>26636360</v>
      </c>
      <c r="AG31" s="322" t="s">
        <v>777</v>
      </c>
      <c r="AH31" s="322">
        <v>26642421</v>
      </c>
      <c r="AI31" s="322" t="s">
        <v>972</v>
      </c>
      <c r="AJ31" s="322">
        <v>26639730</v>
      </c>
      <c r="AK31" s="320" t="s">
        <v>233</v>
      </c>
      <c r="AL31" s="320">
        <v>1990</v>
      </c>
      <c r="AM31" s="320">
        <v>2059</v>
      </c>
      <c r="AN31" s="320">
        <v>1124</v>
      </c>
      <c r="AO31" s="320">
        <v>935</v>
      </c>
      <c r="AP31" s="320">
        <v>0</v>
      </c>
      <c r="AQ31" s="320">
        <v>0</v>
      </c>
    </row>
    <row r="32" spans="4:43" x14ac:dyDescent="0.3">
      <c r="D32" s="320" t="str">
        <f>CONCATENATE(portada_F[[#This Row],[NIVEL]],".",portada_F[[#This Row],[CODINS]])</f>
        <v>6.00311</v>
      </c>
      <c r="E32" s="320" t="s">
        <v>1116</v>
      </c>
      <c r="F32" s="320" t="s">
        <v>942</v>
      </c>
      <c r="G32" s="320" t="s">
        <v>738</v>
      </c>
      <c r="H32" s="320" t="s">
        <v>941</v>
      </c>
      <c r="I32" s="320" t="s">
        <v>1035</v>
      </c>
      <c r="J32" s="320" t="s">
        <v>14</v>
      </c>
      <c r="K32" s="320" t="s">
        <v>1</v>
      </c>
      <c r="L32" s="320" t="s">
        <v>1056</v>
      </c>
      <c r="M32" s="320" t="s">
        <v>151</v>
      </c>
      <c r="N32" s="320" t="s">
        <v>1073</v>
      </c>
      <c r="O32" s="320" t="s">
        <v>152</v>
      </c>
      <c r="P32" s="320" t="s">
        <v>958</v>
      </c>
      <c r="Q32" s="320" t="s">
        <v>152</v>
      </c>
      <c r="R32" s="320" t="s">
        <v>1028</v>
      </c>
      <c r="S32" s="320">
        <v>60108</v>
      </c>
      <c r="T32" s="320" t="s">
        <v>151</v>
      </c>
      <c r="U32" s="320" t="s">
        <v>1</v>
      </c>
      <c r="V32" s="320" t="s">
        <v>8</v>
      </c>
      <c r="W32" s="320" t="s">
        <v>627</v>
      </c>
      <c r="X32" s="320" t="s">
        <v>14</v>
      </c>
      <c r="Y32" s="320" t="s">
        <v>14</v>
      </c>
      <c r="Z32" s="320" t="s">
        <v>169</v>
      </c>
      <c r="AA32" s="320" t="s">
        <v>943</v>
      </c>
      <c r="AB32" s="320" t="s">
        <v>1057</v>
      </c>
      <c r="AC32" s="320" t="s">
        <v>1117</v>
      </c>
      <c r="AD32" s="320" t="s">
        <v>778</v>
      </c>
      <c r="AE32" s="322">
        <v>26642421</v>
      </c>
      <c r="AF32" s="322" t="s">
        <v>959</v>
      </c>
      <c r="AG32" s="322" t="s">
        <v>777</v>
      </c>
      <c r="AH32" s="322">
        <v>26642421</v>
      </c>
      <c r="AI32" s="322" t="s">
        <v>972</v>
      </c>
      <c r="AJ32" s="322">
        <v>26639730</v>
      </c>
      <c r="AK32" s="320" t="s">
        <v>233</v>
      </c>
      <c r="AL32" s="320">
        <v>2024</v>
      </c>
      <c r="AM32" s="320">
        <v>230</v>
      </c>
      <c r="AN32" s="320">
        <v>0</v>
      </c>
      <c r="AO32" s="320">
        <v>230</v>
      </c>
      <c r="AP32" s="320">
        <v>0</v>
      </c>
      <c r="AQ32" s="320">
        <v>0</v>
      </c>
    </row>
    <row r="33" spans="4:43" x14ac:dyDescent="0.3">
      <c r="D33" s="320" t="str">
        <f>CONCATENATE(portada_F[[#This Row],[NIVEL]],".",portada_F[[#This Row],[CODINS]])</f>
        <v>6.00214</v>
      </c>
      <c r="E33" s="320" t="s">
        <v>1091</v>
      </c>
      <c r="F33" s="320" t="s">
        <v>741</v>
      </c>
      <c r="G33" s="320" t="s">
        <v>738</v>
      </c>
      <c r="H33" s="320" t="s">
        <v>740</v>
      </c>
      <c r="I33" s="320" t="s">
        <v>1035</v>
      </c>
      <c r="J33" s="320" t="s">
        <v>14</v>
      </c>
      <c r="K33" s="320" t="s">
        <v>1</v>
      </c>
      <c r="L33" s="320" t="s">
        <v>1056</v>
      </c>
      <c r="M33" s="320" t="s">
        <v>151</v>
      </c>
      <c r="N33" s="320" t="s">
        <v>1073</v>
      </c>
      <c r="O33" s="320" t="s">
        <v>152</v>
      </c>
      <c r="P33" s="320" t="s">
        <v>958</v>
      </c>
      <c r="Q33" s="320" t="s">
        <v>152</v>
      </c>
      <c r="R33" s="320" t="s">
        <v>1028</v>
      </c>
      <c r="S33" s="320">
        <v>60115</v>
      </c>
      <c r="T33" s="320" t="s">
        <v>151</v>
      </c>
      <c r="U33" s="320" t="s">
        <v>1</v>
      </c>
      <c r="V33" s="320" t="s">
        <v>15</v>
      </c>
      <c r="W33" s="320" t="s">
        <v>633</v>
      </c>
      <c r="X33" s="320" t="s">
        <v>14</v>
      </c>
      <c r="Y33" s="320" t="s">
        <v>14</v>
      </c>
      <c r="Z33" s="320" t="s">
        <v>1092</v>
      </c>
      <c r="AA33" s="320" t="s">
        <v>794</v>
      </c>
      <c r="AB33" s="320" t="s">
        <v>1057</v>
      </c>
      <c r="AC33" s="320" t="s">
        <v>937</v>
      </c>
      <c r="AD33" s="320" t="s">
        <v>778</v>
      </c>
      <c r="AE33" s="322">
        <v>26642421</v>
      </c>
      <c r="AF33" s="322" t="s">
        <v>959</v>
      </c>
      <c r="AG33" s="322" t="s">
        <v>777</v>
      </c>
      <c r="AH33" s="322">
        <v>26642421</v>
      </c>
      <c r="AI33" s="322" t="s">
        <v>972</v>
      </c>
      <c r="AJ33" s="322">
        <v>26639730</v>
      </c>
      <c r="AK33" s="320" t="s">
        <v>233</v>
      </c>
      <c r="AL33" s="320">
        <v>2007</v>
      </c>
      <c r="AM33" s="320">
        <v>127</v>
      </c>
      <c r="AN33" s="320">
        <v>0</v>
      </c>
      <c r="AO33" s="320">
        <v>127</v>
      </c>
      <c r="AP33" s="320">
        <v>0</v>
      </c>
      <c r="AQ33" s="320">
        <v>0</v>
      </c>
    </row>
    <row r="34" spans="4:43" x14ac:dyDescent="0.3">
      <c r="D34" s="320" t="str">
        <f>CONCATENATE(portada_F[[#This Row],[NIVEL]],".",portada_F[[#This Row],[CODINS]])</f>
        <v>6.00212</v>
      </c>
      <c r="E34" s="320" t="s">
        <v>1090</v>
      </c>
      <c r="F34" s="320" t="s">
        <v>743</v>
      </c>
      <c r="G34" s="320" t="s">
        <v>738</v>
      </c>
      <c r="H34" s="320" t="s">
        <v>742</v>
      </c>
      <c r="I34" s="320" t="s">
        <v>1035</v>
      </c>
      <c r="J34" s="320" t="s">
        <v>14</v>
      </c>
      <c r="K34" s="320" t="s">
        <v>1</v>
      </c>
      <c r="L34" s="320" t="s">
        <v>1056</v>
      </c>
      <c r="M34" s="320" t="s">
        <v>151</v>
      </c>
      <c r="N34" s="320" t="s">
        <v>1073</v>
      </c>
      <c r="O34" s="320" t="s">
        <v>152</v>
      </c>
      <c r="P34" s="320" t="s">
        <v>958</v>
      </c>
      <c r="Q34" s="320" t="s">
        <v>152</v>
      </c>
      <c r="R34" s="320" t="s">
        <v>1028</v>
      </c>
      <c r="S34" s="320">
        <v>60108</v>
      </c>
      <c r="T34" s="320" t="s">
        <v>151</v>
      </c>
      <c r="U34" s="320" t="s">
        <v>1</v>
      </c>
      <c r="V34" s="320" t="s">
        <v>8</v>
      </c>
      <c r="W34" s="320" t="s">
        <v>627</v>
      </c>
      <c r="X34" s="320" t="s">
        <v>14</v>
      </c>
      <c r="Y34" s="320" t="s">
        <v>14</v>
      </c>
      <c r="Z34" s="320" t="s">
        <v>169</v>
      </c>
      <c r="AA34" s="320" t="s">
        <v>169</v>
      </c>
      <c r="AB34" s="320" t="s">
        <v>1057</v>
      </c>
      <c r="AC34" s="320" t="s">
        <v>793</v>
      </c>
      <c r="AD34" s="320" t="s">
        <v>778</v>
      </c>
      <c r="AE34" s="322">
        <v>26642421</v>
      </c>
      <c r="AF34" s="322" t="s">
        <v>959</v>
      </c>
      <c r="AG34" s="322" t="s">
        <v>777</v>
      </c>
      <c r="AH34" s="322">
        <v>26642421</v>
      </c>
      <c r="AI34" s="322" t="s">
        <v>972</v>
      </c>
      <c r="AJ34" s="322">
        <v>26639730</v>
      </c>
      <c r="AK34" s="320" t="s">
        <v>233</v>
      </c>
      <c r="AL34" s="320">
        <v>2007</v>
      </c>
      <c r="AM34" s="320">
        <v>243</v>
      </c>
      <c r="AN34" s="320">
        <v>0</v>
      </c>
      <c r="AO34" s="320">
        <v>243</v>
      </c>
      <c r="AP34" s="320">
        <v>0</v>
      </c>
      <c r="AQ34" s="320">
        <v>0</v>
      </c>
    </row>
    <row r="35" spans="4:43" x14ac:dyDescent="0.3">
      <c r="D35" s="320" t="str">
        <f>CONCATENATE(portada_F[[#This Row],[NIVEL]],".",portada_F[[#This Row],[CODINS]])</f>
        <v>6.00012</v>
      </c>
      <c r="E35" s="320" t="s">
        <v>1058</v>
      </c>
      <c r="F35" s="320" t="s">
        <v>213</v>
      </c>
      <c r="G35" s="320" t="s">
        <v>744</v>
      </c>
      <c r="H35" s="320" t="s">
        <v>745</v>
      </c>
      <c r="I35" s="320" t="s">
        <v>15</v>
      </c>
      <c r="J35" s="320" t="s">
        <v>189</v>
      </c>
      <c r="K35" s="320" t="s">
        <v>7</v>
      </c>
      <c r="L35" s="320" t="s">
        <v>1059</v>
      </c>
      <c r="M35" s="320" t="s">
        <v>151</v>
      </c>
      <c r="N35" s="320" t="s">
        <v>1027</v>
      </c>
      <c r="O35" s="320" t="s">
        <v>152</v>
      </c>
      <c r="P35" s="320" t="s">
        <v>958</v>
      </c>
      <c r="Q35" s="320" t="s">
        <v>153</v>
      </c>
      <c r="R35" s="320" t="s">
        <v>1060</v>
      </c>
      <c r="S35" s="320">
        <v>60803</v>
      </c>
      <c r="T35" s="320" t="s">
        <v>151</v>
      </c>
      <c r="U35" s="320" t="s">
        <v>8</v>
      </c>
      <c r="V35" s="320" t="s">
        <v>3</v>
      </c>
      <c r="W35" s="320" t="s">
        <v>863</v>
      </c>
      <c r="X35" s="320" t="s">
        <v>14</v>
      </c>
      <c r="Y35" s="320" t="s">
        <v>1061</v>
      </c>
      <c r="Z35" s="320" t="s">
        <v>1062</v>
      </c>
      <c r="AA35" s="320" t="s">
        <v>779</v>
      </c>
      <c r="AB35" s="320" t="s">
        <v>1063</v>
      </c>
      <c r="AC35" s="320" t="s">
        <v>936</v>
      </c>
      <c r="AD35" s="320" t="s">
        <v>780</v>
      </c>
      <c r="AE35" s="322">
        <v>27340270</v>
      </c>
      <c r="AF35" s="322">
        <v>27340270</v>
      </c>
      <c r="AG35" s="322" t="s">
        <v>935</v>
      </c>
      <c r="AH35" s="322">
        <v>83112347</v>
      </c>
      <c r="AI35" s="322" t="s">
        <v>973</v>
      </c>
      <c r="AJ35" s="322">
        <v>89506765</v>
      </c>
      <c r="AK35" s="320" t="s">
        <v>233</v>
      </c>
      <c r="AL35" s="320">
        <v>1989</v>
      </c>
      <c r="AM35" s="320">
        <v>798</v>
      </c>
      <c r="AN35" s="320">
        <v>438</v>
      </c>
      <c r="AO35" s="320">
        <v>360</v>
      </c>
      <c r="AP35" s="320">
        <v>0</v>
      </c>
      <c r="AQ35" s="320">
        <v>0</v>
      </c>
    </row>
    <row r="36" spans="4:43" x14ac:dyDescent="0.3">
      <c r="D36" s="320" t="str">
        <f>CONCATENATE(portada_F[[#This Row],[NIVEL]],".",portada_F[[#This Row],[CODINS]])</f>
        <v>6.00028</v>
      </c>
      <c r="E36" s="320" t="s">
        <v>1072</v>
      </c>
      <c r="F36" s="320" t="s">
        <v>747</v>
      </c>
      <c r="G36" s="320" t="s">
        <v>744</v>
      </c>
      <c r="H36" s="320" t="s">
        <v>746</v>
      </c>
      <c r="I36" s="320" t="s">
        <v>15</v>
      </c>
      <c r="J36" s="320" t="s">
        <v>189</v>
      </c>
      <c r="K36" s="320" t="s">
        <v>7</v>
      </c>
      <c r="L36" s="320" t="s">
        <v>1059</v>
      </c>
      <c r="M36" s="320" t="s">
        <v>151</v>
      </c>
      <c r="N36" s="320" t="s">
        <v>1073</v>
      </c>
      <c r="O36" s="320" t="s">
        <v>152</v>
      </c>
      <c r="P36" s="320" t="s">
        <v>958</v>
      </c>
      <c r="Q36" s="320" t="s">
        <v>153</v>
      </c>
      <c r="R36" s="320" t="s">
        <v>1060</v>
      </c>
      <c r="S36" s="320">
        <v>60802</v>
      </c>
      <c r="T36" s="320" t="s">
        <v>151</v>
      </c>
      <c r="U36" s="320" t="s">
        <v>8</v>
      </c>
      <c r="V36" s="320" t="s">
        <v>2</v>
      </c>
      <c r="W36" s="320" t="s">
        <v>662</v>
      </c>
      <c r="X36" s="320" t="s">
        <v>14</v>
      </c>
      <c r="Y36" s="320" t="s">
        <v>1061</v>
      </c>
      <c r="Z36" s="320" t="s">
        <v>1074</v>
      </c>
      <c r="AA36" s="320" t="s">
        <v>931</v>
      </c>
      <c r="AB36" s="320" t="s">
        <v>1063</v>
      </c>
      <c r="AC36" s="320" t="s">
        <v>784</v>
      </c>
      <c r="AD36" s="320" t="s">
        <v>780</v>
      </c>
      <c r="AE36" s="322">
        <v>27340270</v>
      </c>
      <c r="AF36" s="322">
        <v>27340270</v>
      </c>
      <c r="AG36" s="322" t="s">
        <v>935</v>
      </c>
      <c r="AH36" s="322">
        <v>83112347</v>
      </c>
      <c r="AI36" s="322" t="s">
        <v>973</v>
      </c>
      <c r="AJ36" s="322">
        <v>27340219</v>
      </c>
      <c r="AK36" s="320" t="s">
        <v>233</v>
      </c>
      <c r="AL36" s="320">
        <v>1989</v>
      </c>
      <c r="AM36" s="320">
        <v>726</v>
      </c>
      <c r="AN36" s="320">
        <v>576</v>
      </c>
      <c r="AO36" s="320">
        <v>150</v>
      </c>
      <c r="AP36" s="320">
        <v>0</v>
      </c>
      <c r="AQ36" s="320">
        <v>0</v>
      </c>
    </row>
  </sheetData>
  <sheetProtection algorithmName="SHA-512" hashValue="6uvrs75CYdzdKq32vYK0RP2UQ9qqffIIR+EkArQY7a1OTHGo8vEVOuLX8odfxyKJe8wTvhPuxzwTLgaJxBy1JQ==" saltValue="xwyMsBBvcXgPJgkr1a6Sig==" spinCount="100000" sheet="1" objects="1" scenarios="1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>
    <tabColor theme="7" tint="-0.499984740745262"/>
    <pageSetUpPr fitToPage="1"/>
  </sheetPr>
  <dimension ref="B2:F37"/>
  <sheetViews>
    <sheetView showGridLines="0" tabSelected="1" showRuler="0" zoomScale="90" zoomScaleNormal="90" zoomScaleSheetLayoutView="90" workbookViewId="0"/>
  </sheetViews>
  <sheetFormatPr baseColWidth="10" defaultColWidth="11.44140625" defaultRowHeight="14.4" x14ac:dyDescent="0.3"/>
  <cols>
    <col min="1" max="1" width="6.44140625" style="8" customWidth="1"/>
    <col min="2" max="2" width="3.33203125" style="6" hidden="1" customWidth="1"/>
    <col min="3" max="3" width="49" style="8" customWidth="1"/>
    <col min="4" max="4" width="68.33203125" style="8" customWidth="1"/>
    <col min="5" max="5" width="2.88671875" style="8" customWidth="1"/>
    <col min="6" max="6" width="48.33203125" style="8" customWidth="1"/>
    <col min="7" max="16384" width="11.44140625" style="8"/>
  </cols>
  <sheetData>
    <row r="2" spans="2:6" ht="31.2" customHeight="1" x14ac:dyDescent="0.6">
      <c r="B2" s="6">
        <v>1</v>
      </c>
      <c r="C2" s="552" t="s">
        <v>1005</v>
      </c>
      <c r="D2" s="552"/>
      <c r="E2" s="7"/>
    </row>
    <row r="3" spans="2:6" ht="28.95" customHeight="1" x14ac:dyDescent="0.3">
      <c r="B3" s="6">
        <v>2</v>
      </c>
      <c r="C3" s="553" t="s">
        <v>265</v>
      </c>
      <c r="D3" s="553"/>
      <c r="E3" s="9"/>
    </row>
    <row r="4" spans="2:6" ht="32.4" x14ac:dyDescent="0.35">
      <c r="B4" s="6">
        <v>3</v>
      </c>
      <c r="C4" s="554" t="s">
        <v>244</v>
      </c>
      <c r="D4" s="554"/>
      <c r="E4" s="9"/>
      <c r="F4" s="488" t="s">
        <v>1187</v>
      </c>
    </row>
    <row r="5" spans="2:6" ht="11.4" customHeight="1" thickBot="1" x14ac:dyDescent="0.35">
      <c r="B5" s="6">
        <v>4</v>
      </c>
      <c r="E5" s="11"/>
      <c r="F5" s="12"/>
    </row>
    <row r="6" spans="2:6" s="10" customFormat="1" ht="24.6" customHeight="1" thickTop="1" x14ac:dyDescent="0.3">
      <c r="B6" s="6">
        <v>5</v>
      </c>
      <c r="C6" s="13" t="s">
        <v>25</v>
      </c>
      <c r="D6" s="325"/>
      <c r="E6" s="11"/>
      <c r="F6" s="555" t="str">
        <f>CONCATENATE(D8,"-",D6,"-",D7)</f>
        <v>--</v>
      </c>
    </row>
    <row r="7" spans="2:6" s="10" customFormat="1" ht="24.6" customHeight="1" thickBot="1" x14ac:dyDescent="0.35">
      <c r="B7" s="6">
        <v>6</v>
      </c>
      <c r="C7" s="13" t="s">
        <v>1192</v>
      </c>
      <c r="D7" s="326"/>
      <c r="E7" s="11"/>
      <c r="F7" s="556"/>
    </row>
    <row r="8" spans="2:6" s="10" customFormat="1" ht="24.6" customHeight="1" thickTop="1" x14ac:dyDescent="0.3">
      <c r="B8" s="6">
        <v>7</v>
      </c>
      <c r="C8" s="487" t="s">
        <v>1185</v>
      </c>
      <c r="D8" s="15" t="str" cm="1">
        <f t="array" ref="D8">IFERROR(_xlfn._xlws.FILTER(portada_F[NCODINS],(portada_F[CODIGO]=$D$6)*(portada_F[NOMBRE]=$D$7)),"")</f>
        <v/>
      </c>
      <c r="E8" s="14"/>
      <c r="F8" s="8"/>
    </row>
    <row r="9" spans="2:6" s="10" customFormat="1" ht="24.6" customHeight="1" x14ac:dyDescent="0.3">
      <c r="B9" s="6">
        <v>8</v>
      </c>
      <c r="C9" s="487" t="s">
        <v>1186</v>
      </c>
      <c r="D9" s="15" t="str" cm="1">
        <f t="array" ref="D9">IFERROR(_xlfn._xlws.FILTER(portada_F[COD_SABER],portada_F[NCODINS]=$D$8),"")</f>
        <v/>
      </c>
      <c r="E9" s="16"/>
      <c r="F9" s="8"/>
    </row>
    <row r="10" spans="2:6" ht="10.95" customHeight="1" x14ac:dyDescent="0.3">
      <c r="B10" s="6">
        <v>9</v>
      </c>
      <c r="C10" s="13"/>
      <c r="E10" s="16"/>
    </row>
    <row r="11" spans="2:6" ht="23.4" customHeight="1" x14ac:dyDescent="0.3">
      <c r="B11" s="6">
        <v>10</v>
      </c>
      <c r="C11" s="489" t="s">
        <v>1203</v>
      </c>
      <c r="D11" s="492" t="str" cm="1">
        <f t="array" ref="D11">IFERROR(_xlfn._xlws.FILTER(portada_F[TELEFONO1],portada_F[NCODINS]=$D$8),"")</f>
        <v/>
      </c>
      <c r="E11" s="17"/>
    </row>
    <row r="12" spans="2:6" ht="23.4" customHeight="1" x14ac:dyDescent="0.3">
      <c r="B12" s="6">
        <v>11</v>
      </c>
      <c r="C12" s="489" t="s">
        <v>1204</v>
      </c>
      <c r="D12" s="492" t="str" cm="1">
        <f t="array" ref="D12">IFERROR(_xlfn._xlws.FILTER(portada_F[TELEFONO2],portada_F[NCODINS]=$D$8),"")</f>
        <v/>
      </c>
      <c r="E12" s="18"/>
      <c r="F12" s="19" t="s">
        <v>1190</v>
      </c>
    </row>
    <row r="13" spans="2:6" ht="24" customHeight="1" x14ac:dyDescent="0.3">
      <c r="B13" s="6">
        <v>12</v>
      </c>
      <c r="C13" s="489"/>
      <c r="D13" s="557" t="s">
        <v>1205</v>
      </c>
      <c r="E13" s="16"/>
    </row>
    <row r="14" spans="2:6" ht="24" customHeight="1" x14ac:dyDescent="0.3">
      <c r="B14" s="6">
        <v>13</v>
      </c>
      <c r="C14" s="489"/>
      <c r="D14" s="558"/>
      <c r="E14" s="16"/>
    </row>
    <row r="15" spans="2:6" ht="24" customHeight="1" x14ac:dyDescent="0.3">
      <c r="B15" s="6">
        <v>14</v>
      </c>
      <c r="C15" s="489"/>
      <c r="D15" s="558"/>
      <c r="E15" s="16"/>
    </row>
    <row r="16" spans="2:6" ht="10.199999999999999" customHeight="1" x14ac:dyDescent="0.3">
      <c r="B16" s="6">
        <v>15</v>
      </c>
      <c r="C16" s="489"/>
      <c r="D16" s="491"/>
      <c r="E16" s="16"/>
    </row>
    <row r="17" spans="2:6" ht="23.4" customHeight="1" x14ac:dyDescent="0.3">
      <c r="B17" s="6">
        <v>16</v>
      </c>
      <c r="C17" s="489" t="s">
        <v>86</v>
      </c>
      <c r="D17" s="492" t="str" cm="1">
        <f t="array" ref="D17">IFERROR(_xlfn._xlws.FILTER(portada_F[EMAIL],portada_F[NCODINS]=$D$8),"")</f>
        <v/>
      </c>
      <c r="E17" s="18"/>
    </row>
    <row r="18" spans="2:6" ht="23.4" customHeight="1" x14ac:dyDescent="0.3">
      <c r="B18" s="6">
        <v>17</v>
      </c>
      <c r="C18" s="489" t="s">
        <v>925</v>
      </c>
      <c r="D18" s="492" t="str" cm="1">
        <f t="array" ref="D18">IFERROR(_xlfn._xlws.FILTER(portada_F[UBICACION],portada_F[NCODINS]=$D$8),"")</f>
        <v/>
      </c>
      <c r="E18" s="21"/>
      <c r="F18" s="19" t="s">
        <v>1191</v>
      </c>
    </row>
    <row r="19" spans="2:6" ht="23.4" customHeight="1" x14ac:dyDescent="0.3">
      <c r="B19" s="6">
        <v>18</v>
      </c>
      <c r="C19" s="489" t="s">
        <v>173</v>
      </c>
      <c r="D19" s="493" t="str">
        <f>IFERROR(VLOOKUP(D18,ubicac,2,0),"")</f>
        <v/>
      </c>
      <c r="E19" s="21"/>
      <c r="F19" s="20"/>
    </row>
    <row r="20" spans="2:6" ht="23.4" customHeight="1" x14ac:dyDescent="0.3">
      <c r="B20" s="6">
        <v>19</v>
      </c>
      <c r="C20" s="489" t="s">
        <v>22</v>
      </c>
      <c r="D20" s="492" t="str" cm="1">
        <f t="array" ref="D20">IFERROR(_xlfn._xlws.FILTER(portada_F[POBLADO],portada_F[NCODINS]=$D$8),"")</f>
        <v/>
      </c>
      <c r="E20" s="14"/>
    </row>
    <row r="21" spans="2:6" ht="23.4" customHeight="1" x14ac:dyDescent="0.3">
      <c r="B21" s="6">
        <v>20</v>
      </c>
      <c r="C21" s="496" t="s">
        <v>23</v>
      </c>
      <c r="D21" s="492" t="str" cm="1">
        <f t="array" ref="D21">IFERROR(_xlfn._xlws.FILTER(portada_F[EXACTA],portada_F[NCODINS]=$D$8),"")</f>
        <v/>
      </c>
      <c r="E21" s="21"/>
    </row>
    <row r="22" spans="2:6" ht="10.95" customHeight="1" x14ac:dyDescent="0.35">
      <c r="B22" s="6">
        <v>21</v>
      </c>
      <c r="C22" s="13"/>
      <c r="D22" s="494"/>
      <c r="E22" s="21"/>
    </row>
    <row r="23" spans="2:6" ht="23.4" customHeight="1" x14ac:dyDescent="0.3">
      <c r="B23" s="6">
        <v>22</v>
      </c>
      <c r="C23" s="496" t="s">
        <v>24</v>
      </c>
      <c r="D23" s="492" t="str" cm="1">
        <f t="array" ref="D23">IFERROR(_xlfn._xlws.FILTER(portada_F[REGION],portada_F[NCODINS]=$D$8),"")</f>
        <v/>
      </c>
      <c r="E23" s="21"/>
      <c r="F23" s="19" t="s">
        <v>928</v>
      </c>
    </row>
    <row r="24" spans="2:6" ht="23.4" customHeight="1" x14ac:dyDescent="0.3">
      <c r="B24" s="6">
        <v>23</v>
      </c>
      <c r="C24" s="496" t="s">
        <v>10</v>
      </c>
      <c r="D24" s="492" t="str" cm="1">
        <f t="array" ref="D24">IFERROR(_xlfn._xlws.FILTER(portada_F[CIRCUITO],portada_F[NCODINS]=$D$8),"")</f>
        <v/>
      </c>
      <c r="E24" s="18"/>
      <c r="F24" s="490"/>
    </row>
    <row r="25" spans="2:6" ht="10.95" customHeight="1" x14ac:dyDescent="0.3">
      <c r="B25" s="6">
        <v>24</v>
      </c>
      <c r="C25" s="22"/>
      <c r="D25" s="23"/>
      <c r="E25" s="23"/>
    </row>
    <row r="26" spans="2:6" ht="29.4" customHeight="1" x14ac:dyDescent="0.3">
      <c r="B26" s="6">
        <v>25</v>
      </c>
      <c r="C26" s="497" t="s">
        <v>1189</v>
      </c>
      <c r="D26" s="500"/>
      <c r="E26" s="24"/>
      <c r="F26" s="499" t="str">
        <f>IF(D26="Sí","Complete el Cuadro 5.1 (Parte 1 y 2) y el Cuadro 5.2 de este formulario.","")</f>
        <v/>
      </c>
    </row>
    <row r="27" spans="2:6" ht="10.95" customHeight="1" x14ac:dyDescent="0.3">
      <c r="B27" s="6">
        <v>26</v>
      </c>
      <c r="C27" s="25"/>
      <c r="E27" s="24"/>
      <c r="F27" s="12"/>
    </row>
    <row r="28" spans="2:6" ht="29.4" customHeight="1" x14ac:dyDescent="0.3">
      <c r="B28" s="6">
        <v>27</v>
      </c>
      <c r="C28" s="498" t="s">
        <v>266</v>
      </c>
      <c r="D28" s="500"/>
      <c r="E28" s="24"/>
      <c r="F28" s="499" t="str">
        <f>IF(D28="Sí","Complete el formulario para Plan Nacional y el Cuadro 1 de este formulario.","")</f>
        <v/>
      </c>
    </row>
    <row r="29" spans="2:6" s="26" customFormat="1" ht="8.4" customHeight="1" x14ac:dyDescent="0.3">
      <c r="B29" s="6">
        <v>28</v>
      </c>
      <c r="E29" s="24"/>
    </row>
    <row r="30" spans="2:6" ht="23.4" customHeight="1" x14ac:dyDescent="0.3">
      <c r="B30" s="6">
        <v>29</v>
      </c>
      <c r="C30" s="489" t="s">
        <v>926</v>
      </c>
      <c r="D30" s="495"/>
      <c r="E30" s="27"/>
      <c r="F30" s="673" t="s">
        <v>1209</v>
      </c>
    </row>
    <row r="31" spans="2:6" ht="23.4" customHeight="1" x14ac:dyDescent="0.3">
      <c r="B31" s="6">
        <v>30</v>
      </c>
      <c r="C31" s="489" t="s">
        <v>1188</v>
      </c>
      <c r="D31" s="492"/>
      <c r="E31" s="28"/>
      <c r="F31" s="674"/>
    </row>
    <row r="32" spans="2:6" ht="23.4" customHeight="1" x14ac:dyDescent="0.3">
      <c r="B32" s="6">
        <v>31</v>
      </c>
      <c r="C32" s="489" t="s">
        <v>927</v>
      </c>
      <c r="D32" s="495"/>
      <c r="F32" s="674"/>
    </row>
    <row r="33" spans="2:6" ht="23.4" customHeight="1" x14ac:dyDescent="0.3">
      <c r="B33" s="6">
        <v>32</v>
      </c>
      <c r="C33" s="489" t="s">
        <v>940</v>
      </c>
      <c r="D33" s="492"/>
      <c r="F33" s="674"/>
    </row>
    <row r="34" spans="2:6" ht="21" customHeight="1" x14ac:dyDescent="0.3">
      <c r="F34" s="674"/>
    </row>
    <row r="35" spans="2:6" ht="21" customHeight="1" x14ac:dyDescent="0.3">
      <c r="F35" s="674"/>
    </row>
    <row r="36" spans="2:6" ht="21" customHeight="1" x14ac:dyDescent="0.3">
      <c r="F36" s="674"/>
    </row>
    <row r="37" spans="2:6" ht="21" customHeight="1" x14ac:dyDescent="0.3">
      <c r="F37" s="675"/>
    </row>
  </sheetData>
  <sheetProtection algorithmName="SHA-512" hashValue="SSxgw52THtWBQgxV2XRYvxZ+qzopiDg3Rv3j8Lpp6bYaFSh8fVee5oPSeU5d48SxMOiiT74EL0ib1tK0/77kYw==" saltValue="JSnVnL00fbcgOennWMuSiA==" spinCount="100000" sheet="1" objects="1" scenarios="1" sort="0" autoFilter="0" pivotTables="0"/>
  <dataConsolidate/>
  <mergeCells count="6">
    <mergeCell ref="C2:D2"/>
    <mergeCell ref="C3:D3"/>
    <mergeCell ref="C4:D4"/>
    <mergeCell ref="F6:F7"/>
    <mergeCell ref="D13:D15"/>
    <mergeCell ref="F30:F37"/>
  </mergeCells>
  <conditionalFormatting sqref="D11:D12 D17:D18 D20:D21 D23:D24">
    <cfRule type="cellIs" dxfId="59" priority="33" operator="equal">
      <formula>0</formula>
    </cfRule>
  </conditionalFormatting>
  <conditionalFormatting sqref="D13:D14">
    <cfRule type="cellIs" dxfId="58" priority="1" operator="equal">
      <formula>#N/A</formula>
    </cfRule>
  </conditionalFormatting>
  <conditionalFormatting sqref="D26">
    <cfRule type="containsBlanks" dxfId="57" priority="16">
      <formula>LEN(TRIM(D26))=0</formula>
    </cfRule>
  </conditionalFormatting>
  <conditionalFormatting sqref="D28">
    <cfRule type="containsBlanks" dxfId="56" priority="17">
      <formula>LEN(TRIM(D28))=0</formula>
    </cfRule>
  </conditionalFormatting>
  <conditionalFormatting sqref="D31">
    <cfRule type="cellIs" dxfId="55" priority="3" operator="equal">
      <formula>#N/A</formula>
    </cfRule>
  </conditionalFormatting>
  <conditionalFormatting sqref="D33">
    <cfRule type="cellIs" dxfId="54" priority="2" operator="equal">
      <formula>#N/A</formula>
    </cfRule>
  </conditionalFormatting>
  <conditionalFormatting sqref="E9:E15 D16:E16">
    <cfRule type="cellIs" dxfId="53" priority="7" operator="equal">
      <formula>#N/A</formula>
    </cfRule>
  </conditionalFormatting>
  <conditionalFormatting sqref="E17:E18 D19">
    <cfRule type="cellIs" dxfId="52" priority="26" operator="equal">
      <formula>#N/A</formula>
    </cfRule>
  </conditionalFormatting>
  <conditionalFormatting sqref="E21:E23">
    <cfRule type="cellIs" dxfId="51" priority="15" operator="equal">
      <formula>#N/A</formula>
    </cfRule>
  </conditionalFormatting>
  <conditionalFormatting sqref="F19">
    <cfRule type="cellIs" dxfId="50" priority="4" operator="equal">
      <formula>#N/A</formula>
    </cfRule>
  </conditionalFormatting>
  <dataValidations count="2">
    <dataValidation type="list" allowBlank="1" showInputMessage="1" showErrorMessage="1" sqref="D26 D28" xr:uid="{00000000-0002-0000-0400-000003000000}">
      <formula1>sino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1 D33" xr:uid="{F294ED3B-ED1A-4057-8A76-B783E8F7C7AE}"/>
  </dataValidations>
  <printOptions horizontalCentered="1" verticalCentered="1"/>
  <pageMargins left="0.39370078740157483" right="0.39370078740157483" top="0.94488188976377963" bottom="0.44" header="0.15748031496062992" footer="0.19685039370078741"/>
  <pageSetup scale="64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Seleccione el Código Presupuestario (últimos 4 dígitos)._x000a__x000a_CINDEA GREEN VALLEY debe seleccionar 0000" xr:uid="{1A607B9B-87DF-475D-85BC-D2AA882CC47E}">
          <x14:formula1>
            <xm:f>_xlfn.ANCHORARRAY(IPEC!$B$2)</xm:f>
          </x14:formula1>
          <xm:sqref>D7</xm:sqref>
        </x14:dataValidation>
        <x14:dataValidation type="list" allowBlank="1" showInputMessage="1" showErrorMessage="1" promptTitle="CÓDIGO PRESUPUESTARIO" prompt="_x000a_Seleccione el Código Presupuestario._x000a__x000a_Luego seleccione el nombre de la Sede o Satélite._x000a_" xr:uid="{00000000-0002-0000-0400-000005000000}">
          <x14:formula1>
            <xm:f>_xlfn.ANCHORARRAY(IPEC!$A$2)</xm:f>
          </x14:formula1>
          <xm:sqref>D6</xm:sqref>
        </x14:dataValidation>
        <x14:dataValidation type="list" allowBlank="1" showInputMessage="1" showErrorMessage="1" prompt="Seleccione la Sede o el Satélite." xr:uid="{00000000-0002-0000-0400-000006000000}">
          <x14:formula1>
            <xm:f>_xlfn.ANCHORARRAY(IPEC!$B$2)</xm:f>
          </x14:formula1>
          <xm:sqref>D7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theme="7" tint="0.79998168889431442"/>
    <pageSetUpPr fitToPage="1"/>
  </sheetPr>
  <dimension ref="B1:H26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6640625" style="109" customWidth="1"/>
    <col min="2" max="2" width="5.6640625" style="109" hidden="1" customWidth="1"/>
    <col min="3" max="3" width="49.6640625" style="109" customWidth="1"/>
    <col min="4" max="6" width="12.5546875" style="109" customWidth="1"/>
    <col min="7" max="7" width="14.33203125" style="109" customWidth="1"/>
    <col min="8" max="8" width="24.5546875" style="109" customWidth="1"/>
    <col min="9" max="16384" width="11.44140625" style="109"/>
  </cols>
  <sheetData>
    <row r="1" spans="2:8" ht="18.600000000000001" x14ac:dyDescent="0.3">
      <c r="B1" s="6">
        <v>1</v>
      </c>
      <c r="C1" s="31" t="s">
        <v>190</v>
      </c>
      <c r="D1" s="190"/>
      <c r="E1" s="190"/>
      <c r="F1" s="190"/>
    </row>
    <row r="2" spans="2:8" ht="19.2" thickBot="1" x14ac:dyDescent="0.35">
      <c r="B2" s="6">
        <f>+B1+1</f>
        <v>2</v>
      </c>
      <c r="C2" s="31" t="s">
        <v>704</v>
      </c>
      <c r="D2" s="252"/>
      <c r="E2" s="252"/>
      <c r="F2" s="252"/>
    </row>
    <row r="3" spans="2:8" ht="19.2" customHeight="1" thickTop="1" x14ac:dyDescent="0.3">
      <c r="B3" s="6">
        <f>+B2+1</f>
        <v>3</v>
      </c>
      <c r="C3" s="468"/>
      <c r="D3" s="561" t="s">
        <v>185</v>
      </c>
      <c r="E3" s="562"/>
      <c r="F3" s="562"/>
      <c r="G3" s="559" t="s">
        <v>1184</v>
      </c>
    </row>
    <row r="4" spans="2:8" ht="19.2" customHeight="1" thickBot="1" x14ac:dyDescent="0.35">
      <c r="B4" s="6">
        <f t="shared" ref="B4:B22" si="0">+B3+1</f>
        <v>4</v>
      </c>
      <c r="C4" s="211"/>
      <c r="D4" s="467" t="s">
        <v>0</v>
      </c>
      <c r="E4" s="473" t="s">
        <v>29</v>
      </c>
      <c r="F4" s="474" t="s">
        <v>30</v>
      </c>
      <c r="G4" s="560"/>
    </row>
    <row r="5" spans="2:8" ht="26.25" customHeight="1" thickTop="1" thickBot="1" x14ac:dyDescent="0.35">
      <c r="B5" s="6">
        <f t="shared" si="0"/>
        <v>5</v>
      </c>
      <c r="C5" s="302" t="s">
        <v>800</v>
      </c>
      <c r="D5" s="303">
        <f>+E5+F5</f>
        <v>0</v>
      </c>
      <c r="E5" s="304">
        <f>+E6+E7+E15+E14</f>
        <v>0</v>
      </c>
      <c r="F5" s="305">
        <f>+F6+F7+F15+F14</f>
        <v>0</v>
      </c>
      <c r="G5" s="483"/>
    </row>
    <row r="6" spans="2:8" ht="27" customHeight="1" x14ac:dyDescent="0.3">
      <c r="B6" s="6">
        <f t="shared" si="0"/>
        <v>6</v>
      </c>
      <c r="C6" s="306" t="s">
        <v>929</v>
      </c>
      <c r="D6" s="220">
        <f>+E6+F6</f>
        <v>0</v>
      </c>
      <c r="E6" s="327"/>
      <c r="F6" s="328"/>
      <c r="G6" s="482"/>
    </row>
    <row r="7" spans="2:8" ht="24" customHeight="1" x14ac:dyDescent="0.3">
      <c r="B7" s="6">
        <f t="shared" si="0"/>
        <v>7</v>
      </c>
      <c r="C7" s="466" t="s">
        <v>123</v>
      </c>
      <c r="D7" s="307">
        <f>+E7+F7</f>
        <v>0</v>
      </c>
      <c r="E7" s="308">
        <f>+E8+E9+E10</f>
        <v>0</v>
      </c>
      <c r="F7" s="309">
        <f t="shared" ref="F7" si="1">+F8+F9+F10</f>
        <v>0</v>
      </c>
      <c r="G7" s="469">
        <f>+G8+G9+G10</f>
        <v>0</v>
      </c>
    </row>
    <row r="8" spans="2:8" ht="24" customHeight="1" x14ac:dyDescent="0.3">
      <c r="B8" s="6">
        <f t="shared" si="0"/>
        <v>8</v>
      </c>
      <c r="C8" s="548" t="s">
        <v>125</v>
      </c>
      <c r="D8" s="225">
        <f t="shared" ref="D8:D14" si="2">+E8+F8</f>
        <v>0</v>
      </c>
      <c r="E8" s="329"/>
      <c r="F8" s="330"/>
      <c r="G8" s="471"/>
      <c r="H8" s="484" t="str">
        <f>IF(AND(OR(D8&gt;0),AND(G8=0)),"Digite el número de secciones",IF(AND(OR(D8=0),AND(G8&gt;D8)),"No hay matrícula digitada",IF(AND(OR(D8&gt;0),AND(G8&gt;D8)),"Hay más secciones que matrícula","")))</f>
        <v/>
      </c>
    </row>
    <row r="9" spans="2:8" ht="24" customHeight="1" x14ac:dyDescent="0.3">
      <c r="B9" s="6">
        <f t="shared" si="0"/>
        <v>9</v>
      </c>
      <c r="C9" s="548" t="s">
        <v>126</v>
      </c>
      <c r="D9" s="225">
        <f t="shared" si="2"/>
        <v>0</v>
      </c>
      <c r="E9" s="329"/>
      <c r="F9" s="330"/>
      <c r="G9" s="471"/>
      <c r="H9" s="484" t="str">
        <f>IF(AND(OR(D9&gt;0),AND(G9=0)),"Digite el número de secciones",IF(AND(OR(D9=0),AND(G9&gt;D9)),"No hay matrícula digitada",IF(AND(OR(D9&gt;0),AND(G9&gt;D9)),"Hay más secciones que matrícula","")))</f>
        <v/>
      </c>
    </row>
    <row r="10" spans="2:8" ht="24" customHeight="1" x14ac:dyDescent="0.3">
      <c r="B10" s="6">
        <f t="shared" si="0"/>
        <v>10</v>
      </c>
      <c r="C10" s="548" t="s">
        <v>127</v>
      </c>
      <c r="D10" s="225">
        <f>+E10+F10</f>
        <v>0</v>
      </c>
      <c r="E10" s="310">
        <f>+E11+E13+E12</f>
        <v>0</v>
      </c>
      <c r="F10" s="169">
        <f t="shared" ref="F10" si="3">+F11+F13</f>
        <v>0</v>
      </c>
      <c r="G10" s="472">
        <f>+G11+G12+G13</f>
        <v>0</v>
      </c>
    </row>
    <row r="11" spans="2:8" ht="24" customHeight="1" x14ac:dyDescent="0.3">
      <c r="B11" s="6">
        <f t="shared" si="0"/>
        <v>11</v>
      </c>
      <c r="C11" s="550" t="s">
        <v>128</v>
      </c>
      <c r="D11" s="225">
        <f t="shared" si="2"/>
        <v>0</v>
      </c>
      <c r="E11" s="329"/>
      <c r="F11" s="330"/>
      <c r="G11" s="471"/>
      <c r="H11" s="484" t="str">
        <f>IF(AND(OR(D11&gt;0),AND(G11=0)),"Digite el número de secciones",IF(AND(OR(D11=0),AND(G11&gt;D11)),"No hay matrícula digitada",IF(AND(OR(D11&gt;0),AND(G11&gt;D11)),"Hay más secciones que matrícula","")))</f>
        <v/>
      </c>
    </row>
    <row r="12" spans="2:8" ht="24" customHeight="1" x14ac:dyDescent="0.3">
      <c r="B12" s="6">
        <f t="shared" si="0"/>
        <v>12</v>
      </c>
      <c r="C12" s="550" t="s">
        <v>1183</v>
      </c>
      <c r="D12" s="225">
        <f t="shared" ref="D12" si="4">+E12+F12</f>
        <v>0</v>
      </c>
      <c r="E12" s="329"/>
      <c r="F12" s="330"/>
      <c r="G12" s="471"/>
      <c r="H12" s="484" t="str">
        <f>IF(AND(OR(D12&gt;0),AND(G12=0)),"Digite el número de secciones",IF(AND(OR(D12=0),AND(G12&gt;D12)),"No hay matrícula digitada",IF(AND(OR(D12&gt;0),AND(G12&gt;D12)),"Hay más secciones que matrícula","")))</f>
        <v/>
      </c>
    </row>
    <row r="13" spans="2:8" ht="24" customHeight="1" x14ac:dyDescent="0.3">
      <c r="B13" s="6">
        <f t="shared" si="0"/>
        <v>13</v>
      </c>
      <c r="C13" s="551" t="s">
        <v>1193</v>
      </c>
      <c r="D13" s="311">
        <f t="shared" si="2"/>
        <v>0</v>
      </c>
      <c r="E13" s="476"/>
      <c r="F13" s="332"/>
      <c r="G13" s="470"/>
      <c r="H13" s="484" t="str">
        <f>IF(AND(OR(D13&gt;0),AND(G13=0)),"Digite el número de secciones",IF(AND(OR(D13=0),AND(G13&gt;D13)),"No hay matrícula digitada",IF(AND(OR(D13&gt;0),AND(G13&gt;D13)),"Hay más secciones que matrícula","")))</f>
        <v/>
      </c>
    </row>
    <row r="14" spans="2:8" ht="24" customHeight="1" x14ac:dyDescent="0.3">
      <c r="B14" s="6">
        <f t="shared" si="0"/>
        <v>14</v>
      </c>
      <c r="C14" s="201" t="s">
        <v>699</v>
      </c>
      <c r="D14" s="203">
        <f t="shared" si="2"/>
        <v>0</v>
      </c>
      <c r="E14" s="477"/>
      <c r="F14" s="345"/>
      <c r="G14" s="481"/>
    </row>
    <row r="15" spans="2:8" ht="28.8" x14ac:dyDescent="0.3">
      <c r="B15" s="6">
        <f t="shared" si="0"/>
        <v>15</v>
      </c>
      <c r="C15" s="199" t="s">
        <v>1207</v>
      </c>
      <c r="D15" s="453">
        <f>+E15+F15</f>
        <v>0</v>
      </c>
      <c r="E15" s="478">
        <f>SUM(E16:E20)</f>
        <v>0</v>
      </c>
      <c r="F15" s="455">
        <f>SUM(F16:F20)</f>
        <v>0</v>
      </c>
      <c r="G15" s="475"/>
    </row>
    <row r="16" spans="2:8" ht="22.5" customHeight="1" x14ac:dyDescent="0.3">
      <c r="B16" s="6">
        <f t="shared" si="0"/>
        <v>16</v>
      </c>
      <c r="C16" s="548" t="s">
        <v>96</v>
      </c>
      <c r="D16" s="225">
        <f>+E16+F16</f>
        <v>0</v>
      </c>
      <c r="E16" s="329"/>
      <c r="F16" s="330"/>
      <c r="G16" s="479"/>
    </row>
    <row r="17" spans="2:7" ht="22.5" customHeight="1" x14ac:dyDescent="0.3">
      <c r="B17" s="6">
        <f t="shared" si="0"/>
        <v>17</v>
      </c>
      <c r="C17" s="548" t="s">
        <v>944</v>
      </c>
      <c r="D17" s="225">
        <f t="shared" ref="D17:D20" si="5">+E17+F17</f>
        <v>0</v>
      </c>
      <c r="E17" s="329"/>
      <c r="F17" s="330"/>
      <c r="G17" s="479"/>
    </row>
    <row r="18" spans="2:7" ht="22.5" customHeight="1" x14ac:dyDescent="0.3">
      <c r="B18" s="6">
        <f t="shared" si="0"/>
        <v>18</v>
      </c>
      <c r="C18" s="548" t="s">
        <v>945</v>
      </c>
      <c r="D18" s="225">
        <f t="shared" si="5"/>
        <v>0</v>
      </c>
      <c r="E18" s="329"/>
      <c r="F18" s="330"/>
      <c r="G18" s="479"/>
    </row>
    <row r="19" spans="2:7" ht="22.5" customHeight="1" x14ac:dyDescent="0.3">
      <c r="B19" s="6">
        <f t="shared" si="0"/>
        <v>19</v>
      </c>
      <c r="C19" s="548" t="s">
        <v>946</v>
      </c>
      <c r="D19" s="225">
        <f t="shared" si="5"/>
        <v>0</v>
      </c>
      <c r="E19" s="329"/>
      <c r="F19" s="330"/>
      <c r="G19" s="479"/>
    </row>
    <row r="20" spans="2:7" ht="22.5" customHeight="1" thickBot="1" x14ac:dyDescent="0.35">
      <c r="B20" s="6">
        <f t="shared" si="0"/>
        <v>20</v>
      </c>
      <c r="C20" s="549" t="s">
        <v>97</v>
      </c>
      <c r="D20" s="312">
        <f t="shared" si="5"/>
        <v>0</v>
      </c>
      <c r="E20" s="333"/>
      <c r="F20" s="334"/>
      <c r="G20" s="480"/>
    </row>
    <row r="21" spans="2:7" ht="31.5" customHeight="1" thickTop="1" x14ac:dyDescent="0.35">
      <c r="B21" s="6">
        <f t="shared" si="0"/>
        <v>21</v>
      </c>
      <c r="C21" s="154" t="s">
        <v>95</v>
      </c>
      <c r="D21" s="313"/>
      <c r="E21" s="313"/>
      <c r="F21" s="313"/>
    </row>
    <row r="22" spans="2:7" ht="18" customHeight="1" x14ac:dyDescent="0.3">
      <c r="B22" s="6">
        <f t="shared" si="0"/>
        <v>22</v>
      </c>
      <c r="C22" s="563"/>
      <c r="D22" s="564"/>
      <c r="E22" s="564"/>
      <c r="F22" s="564"/>
      <c r="G22" s="565"/>
    </row>
    <row r="23" spans="2:7" ht="18" customHeight="1" x14ac:dyDescent="0.3">
      <c r="C23" s="566"/>
      <c r="D23" s="567"/>
      <c r="E23" s="567"/>
      <c r="F23" s="567"/>
      <c r="G23" s="568"/>
    </row>
    <row r="24" spans="2:7" ht="18" customHeight="1" x14ac:dyDescent="0.3">
      <c r="C24" s="566"/>
      <c r="D24" s="567"/>
      <c r="E24" s="567"/>
      <c r="F24" s="567"/>
      <c r="G24" s="568"/>
    </row>
    <row r="25" spans="2:7" ht="18" customHeight="1" x14ac:dyDescent="0.3">
      <c r="C25" s="566"/>
      <c r="D25" s="567"/>
      <c r="E25" s="567"/>
      <c r="F25" s="567"/>
      <c r="G25" s="568"/>
    </row>
    <row r="26" spans="2:7" ht="18" customHeight="1" x14ac:dyDescent="0.3">
      <c r="C26" s="569"/>
      <c r="D26" s="570"/>
      <c r="E26" s="570"/>
      <c r="F26" s="570"/>
      <c r="G26" s="571"/>
    </row>
  </sheetData>
  <sheetProtection algorithmName="SHA-512" hashValue="1VSp1TO09lu+hXX3gI9KfWrsgScA4mGrfTvQx6vQXhK8F94hWXNzvn+JGKm9kLRKvnp1pwHn+LAR848IO38Mfg==" saltValue="I90ZCYu9T7rah9JURd6ieA==" spinCount="100000" sheet="1" objects="1" scenarios="1" sort="0" autoFilter="0" pivotTables="0"/>
  <mergeCells count="3">
    <mergeCell ref="G3:G4"/>
    <mergeCell ref="D3:F3"/>
    <mergeCell ref="C22:G26"/>
  </mergeCells>
  <conditionalFormatting sqref="D5:D20">
    <cfRule type="cellIs" dxfId="49" priority="2" operator="equal">
      <formula>0</formula>
    </cfRule>
  </conditionalFormatting>
  <conditionalFormatting sqref="E15:F15">
    <cfRule type="cellIs" dxfId="48" priority="3" operator="equal">
      <formula>0</formula>
    </cfRule>
  </conditionalFormatting>
  <conditionalFormatting sqref="E5:G5 E7:G7 E10:G10">
    <cfRule type="cellIs" dxfId="47" priority="1" operator="equal">
      <formula>0</formula>
    </cfRule>
  </conditionalFormatting>
  <dataValidations disablePrompts="1" count="1">
    <dataValidation type="whole" operator="greaterThanOrEqual" allowBlank="1" showInputMessage="1" showErrorMessage="1" sqref="D5:F20 G8:G9 G11:G14" xr:uid="{00000000-0002-0000-05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96" orientation="landscape" r:id="rId1"/>
  <headerFooter scaleWithDoc="0">
    <oddHeader>&amp;C&amp;G</oddHeader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7D2AA-0005-4612-BF4F-9848DAF036A5}">
  <sheetPr codeName="Hoja1">
    <tabColor theme="7" tint="0.79998168889431442"/>
  </sheetPr>
  <dimension ref="B1:P90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3.44140625" style="109" customWidth="1"/>
    <col min="2" max="2" width="6.6640625" style="90" hidden="1" customWidth="1"/>
    <col min="3" max="3" width="25.33203125" style="90" hidden="1" customWidth="1"/>
    <col min="4" max="4" width="8.6640625" style="90" hidden="1" customWidth="1"/>
    <col min="5" max="5" width="73.33203125" style="109" customWidth="1"/>
    <col min="6" max="14" width="9.21875" style="109" customWidth="1"/>
    <col min="15" max="16384" width="11.44140625" style="109"/>
  </cols>
  <sheetData>
    <row r="1" spans="2:16" ht="18.600000000000001" x14ac:dyDescent="0.3">
      <c r="B1" s="90">
        <v>1</v>
      </c>
      <c r="E1" s="31" t="s">
        <v>174</v>
      </c>
      <c r="F1" s="443"/>
      <c r="G1" s="443"/>
      <c r="H1" s="443"/>
      <c r="I1" s="443"/>
      <c r="J1" s="443"/>
      <c r="K1" s="443"/>
      <c r="L1" s="30"/>
      <c r="M1" s="30"/>
      <c r="N1" s="30"/>
      <c r="O1" s="30"/>
    </row>
    <row r="2" spans="2:16" ht="19.2" thickBot="1" x14ac:dyDescent="0.35">
      <c r="B2" s="90">
        <v>2</v>
      </c>
      <c r="E2" s="444" t="s">
        <v>1182</v>
      </c>
      <c r="F2" s="445"/>
      <c r="G2" s="445"/>
      <c r="H2" s="445"/>
      <c r="I2" s="445"/>
      <c r="J2" s="445"/>
      <c r="K2" s="445"/>
      <c r="L2" s="445"/>
      <c r="M2" s="445"/>
      <c r="N2" s="445"/>
    </row>
    <row r="3" spans="2:16" ht="21" customHeight="1" thickTop="1" thickBot="1" x14ac:dyDescent="0.35">
      <c r="B3" s="90">
        <v>3</v>
      </c>
      <c r="E3" s="572" t="s">
        <v>1122</v>
      </c>
      <c r="F3" s="575" t="s">
        <v>0</v>
      </c>
      <c r="G3" s="576"/>
      <c r="H3" s="577"/>
      <c r="I3" s="581" t="s">
        <v>127</v>
      </c>
      <c r="J3" s="581"/>
      <c r="K3" s="581"/>
      <c r="L3" s="581"/>
      <c r="M3" s="581"/>
      <c r="N3" s="581"/>
    </row>
    <row r="4" spans="2:16" ht="18" customHeight="1" x14ac:dyDescent="0.3">
      <c r="B4" s="90">
        <v>4</v>
      </c>
      <c r="E4" s="573"/>
      <c r="F4" s="578"/>
      <c r="G4" s="579"/>
      <c r="H4" s="580"/>
      <c r="I4" s="583" t="s">
        <v>1183</v>
      </c>
      <c r="J4" s="579"/>
      <c r="K4" s="579"/>
      <c r="L4" s="584" t="s">
        <v>1193</v>
      </c>
      <c r="M4" s="585"/>
      <c r="N4" s="585"/>
    </row>
    <row r="5" spans="2:16" ht="27.75" customHeight="1" thickBot="1" x14ac:dyDescent="0.35">
      <c r="B5" s="90">
        <v>5</v>
      </c>
      <c r="E5" s="574"/>
      <c r="F5" s="446" t="s">
        <v>0</v>
      </c>
      <c r="G5" s="447" t="s">
        <v>12</v>
      </c>
      <c r="H5" s="448" t="s">
        <v>11</v>
      </c>
      <c r="I5" s="449" t="s">
        <v>0</v>
      </c>
      <c r="J5" s="447" t="s">
        <v>12</v>
      </c>
      <c r="K5" s="450" t="s">
        <v>11</v>
      </c>
      <c r="L5" s="449" t="s">
        <v>0</v>
      </c>
      <c r="M5" s="447" t="s">
        <v>12</v>
      </c>
      <c r="N5" s="451" t="s">
        <v>11</v>
      </c>
    </row>
    <row r="6" spans="2:16" ht="24.75" customHeight="1" thickTop="1" thickBot="1" x14ac:dyDescent="0.35">
      <c r="B6" s="90">
        <v>6</v>
      </c>
      <c r="C6" s="90" t="s">
        <v>186</v>
      </c>
      <c r="D6" s="90" t="s">
        <v>1210</v>
      </c>
      <c r="E6" s="452" t="s">
        <v>1194</v>
      </c>
      <c r="F6" s="196">
        <f>+G6+H6</f>
        <v>0</v>
      </c>
      <c r="G6" s="197">
        <f>+J6+M6</f>
        <v>0</v>
      </c>
      <c r="H6" s="198">
        <f>+K6+N6</f>
        <v>0</v>
      </c>
      <c r="I6" s="218">
        <f>+J6+K6</f>
        <v>0</v>
      </c>
      <c r="J6" s="197">
        <f>+J8+J50+J77</f>
        <v>0</v>
      </c>
      <c r="K6" s="219">
        <f>+K8+K50+K77</f>
        <v>0</v>
      </c>
      <c r="L6" s="218">
        <f>+M6+N6</f>
        <v>0</v>
      </c>
      <c r="M6" s="197">
        <f>+M8+M50+M77</f>
        <v>0</v>
      </c>
      <c r="N6" s="198">
        <f>+N8+N50+N77</f>
        <v>0</v>
      </c>
    </row>
    <row r="7" spans="2:16" ht="14.25" customHeight="1" x14ac:dyDescent="0.3">
      <c r="B7" s="90">
        <v>7</v>
      </c>
      <c r="E7" s="501"/>
      <c r="F7" s="502"/>
      <c r="I7" s="222"/>
      <c r="J7" s="502" t="str">
        <f>IF($J$6&lt;&gt;'CUADRO 1'!E12,"*","")</f>
        <v/>
      </c>
      <c r="K7" s="502" t="str">
        <f>IF($K$6&lt;&gt;'CUADRO 1'!F12,"*","")</f>
        <v/>
      </c>
      <c r="L7" s="502"/>
      <c r="M7" s="502" t="str">
        <f>IF($M$6&lt;&gt;'CUADRO 1'!E13,"*","")</f>
        <v/>
      </c>
      <c r="N7" s="502" t="str">
        <f>IF($N$6&lt;&gt;'CUADRO 1'!F13,"*","")</f>
        <v/>
      </c>
      <c r="O7" s="582" t="str">
        <f>IF(OR($F$7="*",$J$7="*",$K$7="*"),"* = ¡VERIFICAR!. No coincide con el Cuadro 1.","")</f>
        <v/>
      </c>
      <c r="P7" s="582"/>
    </row>
    <row r="8" spans="2:16" ht="19.5" customHeight="1" x14ac:dyDescent="0.3">
      <c r="B8" s="90">
        <v>8</v>
      </c>
      <c r="C8" s="91" t="s">
        <v>1123</v>
      </c>
      <c r="D8" s="91"/>
      <c r="E8" s="503" t="s">
        <v>1123</v>
      </c>
      <c r="F8" s="504">
        <f t="shared" ref="F8:F84" si="0">+G8+H8</f>
        <v>0</v>
      </c>
      <c r="G8" s="505">
        <f t="shared" ref="G8:G39" si="1">J8+M8</f>
        <v>0</v>
      </c>
      <c r="H8" s="506">
        <f t="shared" ref="H8:H39" si="2">K8+N8</f>
        <v>0</v>
      </c>
      <c r="I8" s="507">
        <f t="shared" ref="I8:I84" si="3">+J8+K8</f>
        <v>0</v>
      </c>
      <c r="J8" s="505">
        <f>SUM(J9:J49)</f>
        <v>0</v>
      </c>
      <c r="K8" s="508">
        <f>SUM(K9:K49)</f>
        <v>0</v>
      </c>
      <c r="L8" s="507">
        <f t="shared" ref="L8:L84" si="4">+M8+N8</f>
        <v>0</v>
      </c>
      <c r="M8" s="505">
        <f>SUM(M9:M49)</f>
        <v>0</v>
      </c>
      <c r="N8" s="506">
        <f>SUM(N9:N49)</f>
        <v>0</v>
      </c>
      <c r="O8" s="582"/>
      <c r="P8" s="582"/>
    </row>
    <row r="9" spans="2:16" ht="19.5" customHeight="1" x14ac:dyDescent="0.3">
      <c r="B9" s="90">
        <v>9</v>
      </c>
      <c r="C9" s="91" t="s">
        <v>1123</v>
      </c>
      <c r="D9" s="91"/>
      <c r="E9" s="544" t="s">
        <v>1124</v>
      </c>
      <c r="F9" s="453">
        <f t="shared" si="0"/>
        <v>0</v>
      </c>
      <c r="G9" s="454">
        <f t="shared" si="1"/>
        <v>0</v>
      </c>
      <c r="H9" s="455">
        <f t="shared" si="2"/>
        <v>0</v>
      </c>
      <c r="I9" s="456">
        <f t="shared" si="3"/>
        <v>0</v>
      </c>
      <c r="J9" s="342"/>
      <c r="K9" s="509"/>
      <c r="L9" s="456">
        <f t="shared" si="4"/>
        <v>0</v>
      </c>
      <c r="M9" s="342"/>
      <c r="N9" s="343"/>
      <c r="O9" s="582"/>
      <c r="P9" s="582"/>
    </row>
    <row r="10" spans="2:16" ht="19.5" customHeight="1" x14ac:dyDescent="0.3">
      <c r="B10" s="90">
        <v>10</v>
      </c>
      <c r="C10" s="91" t="s">
        <v>1123</v>
      </c>
      <c r="D10" s="91"/>
      <c r="E10" s="544" t="s">
        <v>1125</v>
      </c>
      <c r="F10" s="225">
        <f t="shared" si="0"/>
        <v>0</v>
      </c>
      <c r="G10" s="457">
        <f t="shared" si="1"/>
        <v>0</v>
      </c>
      <c r="H10" s="169">
        <f t="shared" si="2"/>
        <v>0</v>
      </c>
      <c r="I10" s="226">
        <f t="shared" si="3"/>
        <v>0</v>
      </c>
      <c r="J10" s="364"/>
      <c r="K10" s="510"/>
      <c r="L10" s="226">
        <f t="shared" si="4"/>
        <v>0</v>
      </c>
      <c r="M10" s="364"/>
      <c r="N10" s="330"/>
      <c r="O10" s="582"/>
      <c r="P10" s="582"/>
    </row>
    <row r="11" spans="2:16" ht="19.5" customHeight="1" x14ac:dyDescent="0.3">
      <c r="B11" s="90">
        <v>11</v>
      </c>
      <c r="C11" s="91" t="s">
        <v>1123</v>
      </c>
      <c r="D11" s="91"/>
      <c r="E11" s="544" t="s">
        <v>1126</v>
      </c>
      <c r="F11" s="225">
        <f t="shared" si="0"/>
        <v>0</v>
      </c>
      <c r="G11" s="457">
        <f t="shared" si="1"/>
        <v>0</v>
      </c>
      <c r="H11" s="169">
        <f t="shared" si="2"/>
        <v>0</v>
      </c>
      <c r="I11" s="226">
        <f t="shared" si="3"/>
        <v>0</v>
      </c>
      <c r="J11" s="364"/>
      <c r="K11" s="510"/>
      <c r="L11" s="226">
        <f t="shared" si="4"/>
        <v>0</v>
      </c>
      <c r="M11" s="364"/>
      <c r="N11" s="330"/>
      <c r="O11" s="582"/>
      <c r="P11" s="582"/>
    </row>
    <row r="12" spans="2:16" ht="19.5" customHeight="1" x14ac:dyDescent="0.3">
      <c r="B12" s="90">
        <v>12</v>
      </c>
      <c r="C12" s="91" t="s">
        <v>1123</v>
      </c>
      <c r="D12" s="91"/>
      <c r="E12" s="544" t="s">
        <v>1127</v>
      </c>
      <c r="F12" s="225">
        <f>+G12+H12</f>
        <v>0</v>
      </c>
      <c r="G12" s="457">
        <f t="shared" si="1"/>
        <v>0</v>
      </c>
      <c r="H12" s="169">
        <f t="shared" si="2"/>
        <v>0</v>
      </c>
      <c r="I12" s="226">
        <f>+J12+K12</f>
        <v>0</v>
      </c>
      <c r="J12" s="364"/>
      <c r="K12" s="510"/>
      <c r="L12" s="226">
        <f>+M12+N12</f>
        <v>0</v>
      </c>
      <c r="M12" s="364"/>
      <c r="N12" s="330"/>
    </row>
    <row r="13" spans="2:16" ht="19.5" customHeight="1" x14ac:dyDescent="0.3">
      <c r="B13" s="90">
        <v>13</v>
      </c>
      <c r="C13" s="91" t="s">
        <v>1123</v>
      </c>
      <c r="D13" s="91"/>
      <c r="E13" s="544" t="s">
        <v>1128</v>
      </c>
      <c r="F13" s="225">
        <f>+G13+H13</f>
        <v>0</v>
      </c>
      <c r="G13" s="457">
        <f t="shared" si="1"/>
        <v>0</v>
      </c>
      <c r="H13" s="169">
        <f t="shared" si="2"/>
        <v>0</v>
      </c>
      <c r="I13" s="226">
        <f>+J13+K13</f>
        <v>0</v>
      </c>
      <c r="J13" s="364"/>
      <c r="K13" s="510"/>
      <c r="L13" s="226">
        <f>+M13+N13</f>
        <v>0</v>
      </c>
      <c r="M13" s="364"/>
      <c r="N13" s="330"/>
    </row>
    <row r="14" spans="2:16" ht="19.5" customHeight="1" x14ac:dyDescent="0.3">
      <c r="B14" s="90">
        <v>14</v>
      </c>
      <c r="C14" s="91" t="s">
        <v>1123</v>
      </c>
      <c r="D14" s="91"/>
      <c r="E14" s="544" t="s">
        <v>1129</v>
      </c>
      <c r="F14" s="225">
        <f t="shared" si="0"/>
        <v>0</v>
      </c>
      <c r="G14" s="457">
        <f t="shared" si="1"/>
        <v>0</v>
      </c>
      <c r="H14" s="169">
        <f t="shared" si="2"/>
        <v>0</v>
      </c>
      <c r="I14" s="226">
        <f t="shared" si="3"/>
        <v>0</v>
      </c>
      <c r="J14" s="364"/>
      <c r="K14" s="510"/>
      <c r="L14" s="226">
        <f t="shared" si="4"/>
        <v>0</v>
      </c>
      <c r="M14" s="364"/>
      <c r="N14" s="330"/>
    </row>
    <row r="15" spans="2:16" ht="19.5" customHeight="1" x14ac:dyDescent="0.3">
      <c r="B15" s="90">
        <v>15</v>
      </c>
      <c r="C15" s="91" t="s">
        <v>1123</v>
      </c>
      <c r="D15" s="91"/>
      <c r="E15" s="544" t="s">
        <v>1130</v>
      </c>
      <c r="F15" s="225">
        <f t="shared" si="0"/>
        <v>0</v>
      </c>
      <c r="G15" s="457">
        <f t="shared" si="1"/>
        <v>0</v>
      </c>
      <c r="H15" s="169">
        <f t="shared" si="2"/>
        <v>0</v>
      </c>
      <c r="I15" s="226">
        <f t="shared" si="3"/>
        <v>0</v>
      </c>
      <c r="J15" s="364"/>
      <c r="K15" s="510"/>
      <c r="L15" s="226">
        <f t="shared" si="4"/>
        <v>0</v>
      </c>
      <c r="M15" s="364"/>
      <c r="N15" s="330"/>
    </row>
    <row r="16" spans="2:16" ht="19.5" customHeight="1" x14ac:dyDescent="0.3">
      <c r="B16" s="90">
        <v>16</v>
      </c>
      <c r="C16" s="91" t="s">
        <v>1123</v>
      </c>
      <c r="D16" s="91"/>
      <c r="E16" s="544" t="s">
        <v>1131</v>
      </c>
      <c r="F16" s="225">
        <f t="shared" si="0"/>
        <v>0</v>
      </c>
      <c r="G16" s="457">
        <f t="shared" si="1"/>
        <v>0</v>
      </c>
      <c r="H16" s="169">
        <f t="shared" si="2"/>
        <v>0</v>
      </c>
      <c r="I16" s="226">
        <f t="shared" si="3"/>
        <v>0</v>
      </c>
      <c r="J16" s="364"/>
      <c r="K16" s="510"/>
      <c r="L16" s="226">
        <f t="shared" si="4"/>
        <v>0</v>
      </c>
      <c r="M16" s="364"/>
      <c r="N16" s="330"/>
    </row>
    <row r="17" spans="2:14" ht="19.5" customHeight="1" x14ac:dyDescent="0.3">
      <c r="B17" s="90">
        <v>17</v>
      </c>
      <c r="C17" s="91" t="s">
        <v>1123</v>
      </c>
      <c r="D17" s="91"/>
      <c r="E17" s="544" t="s">
        <v>1132</v>
      </c>
      <c r="F17" s="225">
        <f t="shared" si="0"/>
        <v>0</v>
      </c>
      <c r="G17" s="457">
        <f t="shared" si="1"/>
        <v>0</v>
      </c>
      <c r="H17" s="169">
        <f t="shared" si="2"/>
        <v>0</v>
      </c>
      <c r="I17" s="226">
        <f t="shared" si="3"/>
        <v>0</v>
      </c>
      <c r="J17" s="364"/>
      <c r="K17" s="510"/>
      <c r="L17" s="226">
        <f t="shared" si="4"/>
        <v>0</v>
      </c>
      <c r="M17" s="364"/>
      <c r="N17" s="330"/>
    </row>
    <row r="18" spans="2:14" ht="19.5" customHeight="1" x14ac:dyDescent="0.3">
      <c r="B18" s="90">
        <v>18</v>
      </c>
      <c r="C18" s="91" t="s">
        <v>1123</v>
      </c>
      <c r="D18" s="91"/>
      <c r="E18" s="544" t="s">
        <v>1133</v>
      </c>
      <c r="F18" s="225">
        <f t="shared" si="0"/>
        <v>0</v>
      </c>
      <c r="G18" s="457">
        <f t="shared" si="1"/>
        <v>0</v>
      </c>
      <c r="H18" s="169">
        <f t="shared" si="2"/>
        <v>0</v>
      </c>
      <c r="I18" s="226">
        <f t="shared" si="3"/>
        <v>0</v>
      </c>
      <c r="J18" s="364"/>
      <c r="K18" s="510"/>
      <c r="L18" s="226">
        <f t="shared" si="4"/>
        <v>0</v>
      </c>
      <c r="M18" s="364"/>
      <c r="N18" s="330"/>
    </row>
    <row r="19" spans="2:14" ht="19.5" customHeight="1" x14ac:dyDescent="0.3">
      <c r="B19" s="90">
        <v>19</v>
      </c>
      <c r="C19" s="91" t="s">
        <v>1123</v>
      </c>
      <c r="D19" s="91"/>
      <c r="E19" s="544" t="s">
        <v>1134</v>
      </c>
      <c r="F19" s="225">
        <f>+G19+H19</f>
        <v>0</v>
      </c>
      <c r="G19" s="457">
        <f t="shared" si="1"/>
        <v>0</v>
      </c>
      <c r="H19" s="169">
        <f t="shared" si="2"/>
        <v>0</v>
      </c>
      <c r="I19" s="226">
        <f>+J19+K19</f>
        <v>0</v>
      </c>
      <c r="J19" s="364"/>
      <c r="K19" s="510"/>
      <c r="L19" s="226">
        <f>+M19+N19</f>
        <v>0</v>
      </c>
      <c r="M19" s="364"/>
      <c r="N19" s="330"/>
    </row>
    <row r="20" spans="2:14" ht="19.5" customHeight="1" x14ac:dyDescent="0.3">
      <c r="B20" s="90">
        <v>20</v>
      </c>
      <c r="C20" s="91" t="s">
        <v>1123</v>
      </c>
      <c r="D20" s="91"/>
      <c r="E20" s="544" t="s">
        <v>1135</v>
      </c>
      <c r="F20" s="225">
        <f>+G20+H20</f>
        <v>0</v>
      </c>
      <c r="G20" s="457">
        <f t="shared" si="1"/>
        <v>0</v>
      </c>
      <c r="H20" s="169">
        <f t="shared" si="2"/>
        <v>0</v>
      </c>
      <c r="I20" s="226">
        <f>+J20+K20</f>
        <v>0</v>
      </c>
      <c r="J20" s="364"/>
      <c r="K20" s="510"/>
      <c r="L20" s="226">
        <f>+M20+N20</f>
        <v>0</v>
      </c>
      <c r="M20" s="364"/>
      <c r="N20" s="330"/>
    </row>
    <row r="21" spans="2:14" ht="19.5" customHeight="1" x14ac:dyDescent="0.3">
      <c r="B21" s="90">
        <v>21</v>
      </c>
      <c r="C21" s="91" t="s">
        <v>1123</v>
      </c>
      <c r="D21" s="91"/>
      <c r="E21" s="544" t="s">
        <v>1136</v>
      </c>
      <c r="F21" s="225">
        <f>+G21+H21</f>
        <v>0</v>
      </c>
      <c r="G21" s="457">
        <f t="shared" si="1"/>
        <v>0</v>
      </c>
      <c r="H21" s="169">
        <f t="shared" si="2"/>
        <v>0</v>
      </c>
      <c r="I21" s="226">
        <f>+J21+K21</f>
        <v>0</v>
      </c>
      <c r="J21" s="364"/>
      <c r="K21" s="510"/>
      <c r="L21" s="226">
        <f>+M21+N21</f>
        <v>0</v>
      </c>
      <c r="M21" s="364"/>
      <c r="N21" s="330"/>
    </row>
    <row r="22" spans="2:14" ht="19.5" customHeight="1" x14ac:dyDescent="0.3">
      <c r="B22" s="90">
        <v>22</v>
      </c>
      <c r="C22" s="91" t="s">
        <v>1123</v>
      </c>
      <c r="D22" s="91"/>
      <c r="E22" s="544" t="s">
        <v>1137</v>
      </c>
      <c r="F22" s="225">
        <f t="shared" si="0"/>
        <v>0</v>
      </c>
      <c r="G22" s="457">
        <f t="shared" si="1"/>
        <v>0</v>
      </c>
      <c r="H22" s="169">
        <f t="shared" si="2"/>
        <v>0</v>
      </c>
      <c r="I22" s="226">
        <f t="shared" si="3"/>
        <v>0</v>
      </c>
      <c r="J22" s="364"/>
      <c r="K22" s="510"/>
      <c r="L22" s="226">
        <f t="shared" si="4"/>
        <v>0</v>
      </c>
      <c r="M22" s="364"/>
      <c r="N22" s="330"/>
    </row>
    <row r="23" spans="2:14" ht="19.5" customHeight="1" x14ac:dyDescent="0.3">
      <c r="B23" s="90">
        <v>23</v>
      </c>
      <c r="C23" s="91" t="s">
        <v>1123</v>
      </c>
      <c r="D23" s="91"/>
      <c r="E23" s="544" t="s">
        <v>1138</v>
      </c>
      <c r="F23" s="225">
        <f>+G23+H23</f>
        <v>0</v>
      </c>
      <c r="G23" s="457">
        <f t="shared" si="1"/>
        <v>0</v>
      </c>
      <c r="H23" s="169">
        <f t="shared" si="2"/>
        <v>0</v>
      </c>
      <c r="I23" s="226">
        <f>+J23+K23</f>
        <v>0</v>
      </c>
      <c r="J23" s="364"/>
      <c r="K23" s="510"/>
      <c r="L23" s="226">
        <f>+M23+N23</f>
        <v>0</v>
      </c>
      <c r="M23" s="364"/>
      <c r="N23" s="330"/>
    </row>
    <row r="24" spans="2:14" ht="19.5" customHeight="1" x14ac:dyDescent="0.3">
      <c r="B24" s="90">
        <v>24</v>
      </c>
      <c r="C24" s="91" t="s">
        <v>1123</v>
      </c>
      <c r="D24" s="91"/>
      <c r="E24" s="544" t="s">
        <v>1139</v>
      </c>
      <c r="F24" s="225">
        <f t="shared" si="0"/>
        <v>0</v>
      </c>
      <c r="G24" s="457">
        <f t="shared" si="1"/>
        <v>0</v>
      </c>
      <c r="H24" s="169">
        <f t="shared" si="2"/>
        <v>0</v>
      </c>
      <c r="I24" s="226">
        <f t="shared" si="3"/>
        <v>0</v>
      </c>
      <c r="J24" s="364"/>
      <c r="K24" s="510"/>
      <c r="L24" s="226">
        <f t="shared" si="4"/>
        <v>0</v>
      </c>
      <c r="M24" s="364"/>
      <c r="N24" s="330"/>
    </row>
    <row r="25" spans="2:14" ht="19.5" customHeight="1" x14ac:dyDescent="0.3">
      <c r="B25" s="90">
        <v>25</v>
      </c>
      <c r="C25" s="91" t="s">
        <v>1123</v>
      </c>
      <c r="D25" s="91"/>
      <c r="E25" s="544" t="s">
        <v>1140</v>
      </c>
      <c r="F25" s="225">
        <f t="shared" si="0"/>
        <v>0</v>
      </c>
      <c r="G25" s="457">
        <f t="shared" si="1"/>
        <v>0</v>
      </c>
      <c r="H25" s="169">
        <f t="shared" si="2"/>
        <v>0</v>
      </c>
      <c r="I25" s="226">
        <f t="shared" si="3"/>
        <v>0</v>
      </c>
      <c r="J25" s="364"/>
      <c r="K25" s="510"/>
      <c r="L25" s="226">
        <f t="shared" si="4"/>
        <v>0</v>
      </c>
      <c r="M25" s="364"/>
      <c r="N25" s="330"/>
    </row>
    <row r="26" spans="2:14" ht="19.5" customHeight="1" x14ac:dyDescent="0.3">
      <c r="B26" s="90">
        <v>26</v>
      </c>
      <c r="C26" s="91" t="s">
        <v>1123</v>
      </c>
      <c r="D26" s="91"/>
      <c r="E26" s="76" t="s">
        <v>1200</v>
      </c>
      <c r="F26" s="225">
        <f t="shared" ref="F26" si="5">+G26+H26</f>
        <v>0</v>
      </c>
      <c r="G26" s="457">
        <f t="shared" si="1"/>
        <v>0</v>
      </c>
      <c r="H26" s="169">
        <f t="shared" si="2"/>
        <v>0</v>
      </c>
      <c r="I26" s="226">
        <f t="shared" ref="I26" si="6">+J26+K26</f>
        <v>0</v>
      </c>
      <c r="J26" s="364"/>
      <c r="K26" s="510"/>
      <c r="L26" s="226">
        <f t="shared" ref="L26" si="7">+M26+N26</f>
        <v>0</v>
      </c>
      <c r="M26" s="364"/>
      <c r="N26" s="330"/>
    </row>
    <row r="27" spans="2:14" ht="19.5" customHeight="1" x14ac:dyDescent="0.3">
      <c r="B27" s="90">
        <v>27</v>
      </c>
      <c r="C27" s="91" t="s">
        <v>1123</v>
      </c>
      <c r="D27" s="91" t="s">
        <v>1211</v>
      </c>
      <c r="E27" s="76" t="s">
        <v>1212</v>
      </c>
      <c r="F27" s="225">
        <f t="shared" si="0"/>
        <v>0</v>
      </c>
      <c r="G27" s="457">
        <f t="shared" si="1"/>
        <v>0</v>
      </c>
      <c r="H27" s="169">
        <f t="shared" si="2"/>
        <v>0</v>
      </c>
      <c r="I27" s="226">
        <f t="shared" si="3"/>
        <v>0</v>
      </c>
      <c r="J27" s="364"/>
      <c r="K27" s="510"/>
      <c r="L27" s="226">
        <f t="shared" si="4"/>
        <v>0</v>
      </c>
      <c r="M27" s="364"/>
      <c r="N27" s="330"/>
    </row>
    <row r="28" spans="2:14" ht="19.5" customHeight="1" x14ac:dyDescent="0.3">
      <c r="B28" s="90">
        <v>28</v>
      </c>
      <c r="C28" s="91" t="s">
        <v>1123</v>
      </c>
      <c r="D28" s="91"/>
      <c r="E28" s="544" t="s">
        <v>1141</v>
      </c>
      <c r="F28" s="225">
        <f t="shared" si="0"/>
        <v>0</v>
      </c>
      <c r="G28" s="457">
        <f t="shared" si="1"/>
        <v>0</v>
      </c>
      <c r="H28" s="169">
        <f t="shared" si="2"/>
        <v>0</v>
      </c>
      <c r="I28" s="226">
        <f t="shared" si="3"/>
        <v>0</v>
      </c>
      <c r="J28" s="364"/>
      <c r="K28" s="510"/>
      <c r="L28" s="226">
        <f t="shared" si="4"/>
        <v>0</v>
      </c>
      <c r="M28" s="364"/>
      <c r="N28" s="330"/>
    </row>
    <row r="29" spans="2:14" ht="19.5" customHeight="1" x14ac:dyDescent="0.3">
      <c r="B29" s="90">
        <v>29</v>
      </c>
      <c r="C29" s="91" t="s">
        <v>1123</v>
      </c>
      <c r="D29" s="91"/>
      <c r="E29" s="544" t="s">
        <v>1142</v>
      </c>
      <c r="F29" s="225">
        <f t="shared" si="0"/>
        <v>0</v>
      </c>
      <c r="G29" s="457">
        <f t="shared" si="1"/>
        <v>0</v>
      </c>
      <c r="H29" s="169">
        <f t="shared" si="2"/>
        <v>0</v>
      </c>
      <c r="I29" s="226">
        <f t="shared" si="3"/>
        <v>0</v>
      </c>
      <c r="J29" s="364"/>
      <c r="K29" s="510"/>
      <c r="L29" s="226">
        <f t="shared" si="4"/>
        <v>0</v>
      </c>
      <c r="M29" s="364"/>
      <c r="N29" s="330"/>
    </row>
    <row r="30" spans="2:14" ht="19.5" customHeight="1" x14ac:dyDescent="0.3">
      <c r="B30" s="90">
        <v>30</v>
      </c>
      <c r="C30" s="91" t="s">
        <v>1123</v>
      </c>
      <c r="D30" s="91"/>
      <c r="E30" s="544" t="s">
        <v>1143</v>
      </c>
      <c r="F30" s="225">
        <f t="shared" si="0"/>
        <v>0</v>
      </c>
      <c r="G30" s="457">
        <f t="shared" si="1"/>
        <v>0</v>
      </c>
      <c r="H30" s="169">
        <f t="shared" si="2"/>
        <v>0</v>
      </c>
      <c r="I30" s="226">
        <f t="shared" si="3"/>
        <v>0</v>
      </c>
      <c r="J30" s="364"/>
      <c r="K30" s="510"/>
      <c r="L30" s="226">
        <f t="shared" si="4"/>
        <v>0</v>
      </c>
      <c r="M30" s="364"/>
      <c r="N30" s="330"/>
    </row>
    <row r="31" spans="2:14" ht="19.5" customHeight="1" x14ac:dyDescent="0.3">
      <c r="B31" s="90">
        <v>31</v>
      </c>
      <c r="C31" s="91" t="s">
        <v>1123</v>
      </c>
      <c r="D31" s="91"/>
      <c r="E31" s="544" t="s">
        <v>1144</v>
      </c>
      <c r="F31" s="225">
        <f t="shared" si="0"/>
        <v>0</v>
      </c>
      <c r="G31" s="457">
        <f t="shared" si="1"/>
        <v>0</v>
      </c>
      <c r="H31" s="169">
        <f t="shared" si="2"/>
        <v>0</v>
      </c>
      <c r="I31" s="226">
        <f t="shared" si="3"/>
        <v>0</v>
      </c>
      <c r="J31" s="364"/>
      <c r="K31" s="510"/>
      <c r="L31" s="226">
        <f t="shared" si="4"/>
        <v>0</v>
      </c>
      <c r="M31" s="364"/>
      <c r="N31" s="330"/>
    </row>
    <row r="32" spans="2:14" ht="19.5" customHeight="1" x14ac:dyDescent="0.3">
      <c r="B32" s="90">
        <v>32</v>
      </c>
      <c r="C32" s="91" t="s">
        <v>1123</v>
      </c>
      <c r="D32" s="91" t="s">
        <v>1211</v>
      </c>
      <c r="E32" s="76" t="s">
        <v>1213</v>
      </c>
      <c r="F32" s="225">
        <f t="shared" si="0"/>
        <v>0</v>
      </c>
      <c r="G32" s="457">
        <f t="shared" si="1"/>
        <v>0</v>
      </c>
      <c r="H32" s="169">
        <f t="shared" si="2"/>
        <v>0</v>
      </c>
      <c r="I32" s="226">
        <f t="shared" si="3"/>
        <v>0</v>
      </c>
      <c r="J32" s="364"/>
      <c r="K32" s="510"/>
      <c r="L32" s="226">
        <f t="shared" si="4"/>
        <v>0</v>
      </c>
      <c r="M32" s="364"/>
      <c r="N32" s="330"/>
    </row>
    <row r="33" spans="2:14" ht="19.5" customHeight="1" x14ac:dyDescent="0.3">
      <c r="B33" s="90">
        <v>33</v>
      </c>
      <c r="C33" s="91" t="s">
        <v>1123</v>
      </c>
      <c r="D33" s="91"/>
      <c r="E33" s="544" t="s">
        <v>1145</v>
      </c>
      <c r="F33" s="225">
        <f t="shared" si="0"/>
        <v>0</v>
      </c>
      <c r="G33" s="457">
        <f t="shared" si="1"/>
        <v>0</v>
      </c>
      <c r="H33" s="169">
        <f t="shared" si="2"/>
        <v>0</v>
      </c>
      <c r="I33" s="226">
        <f t="shared" si="3"/>
        <v>0</v>
      </c>
      <c r="J33" s="364"/>
      <c r="K33" s="510"/>
      <c r="L33" s="226">
        <f t="shared" si="4"/>
        <v>0</v>
      </c>
      <c r="M33" s="364"/>
      <c r="N33" s="330"/>
    </row>
    <row r="34" spans="2:14" ht="19.5" customHeight="1" x14ac:dyDescent="0.3">
      <c r="B34" s="90">
        <v>34</v>
      </c>
      <c r="C34" s="91" t="s">
        <v>1123</v>
      </c>
      <c r="D34" s="91"/>
      <c r="E34" s="544" t="s">
        <v>1146</v>
      </c>
      <c r="F34" s="225">
        <f t="shared" si="0"/>
        <v>0</v>
      </c>
      <c r="G34" s="457">
        <f t="shared" si="1"/>
        <v>0</v>
      </c>
      <c r="H34" s="169">
        <f t="shared" si="2"/>
        <v>0</v>
      </c>
      <c r="I34" s="226">
        <f t="shared" si="3"/>
        <v>0</v>
      </c>
      <c r="J34" s="364"/>
      <c r="K34" s="510"/>
      <c r="L34" s="226">
        <f t="shared" si="4"/>
        <v>0</v>
      </c>
      <c r="M34" s="364"/>
      <c r="N34" s="330"/>
    </row>
    <row r="35" spans="2:14" ht="19.5" customHeight="1" x14ac:dyDescent="0.3">
      <c r="B35" s="90">
        <v>35</v>
      </c>
      <c r="C35" s="91" t="s">
        <v>1123</v>
      </c>
      <c r="D35" s="91"/>
      <c r="E35" s="76" t="s">
        <v>1147</v>
      </c>
      <c r="F35" s="225">
        <f t="shared" si="0"/>
        <v>0</v>
      </c>
      <c r="G35" s="457">
        <f t="shared" si="1"/>
        <v>0</v>
      </c>
      <c r="H35" s="169">
        <f t="shared" si="2"/>
        <v>0</v>
      </c>
      <c r="I35" s="226">
        <f t="shared" si="3"/>
        <v>0</v>
      </c>
      <c r="J35" s="364"/>
      <c r="K35" s="510"/>
      <c r="L35" s="226">
        <f t="shared" si="4"/>
        <v>0</v>
      </c>
      <c r="M35" s="364"/>
      <c r="N35" s="330"/>
    </row>
    <row r="36" spans="2:14" ht="19.5" customHeight="1" x14ac:dyDescent="0.3">
      <c r="B36" s="90">
        <v>36</v>
      </c>
      <c r="C36" s="91" t="s">
        <v>1123</v>
      </c>
      <c r="D36" s="91"/>
      <c r="E36" s="76" t="s">
        <v>1201</v>
      </c>
      <c r="F36" s="225">
        <f t="shared" ref="F36" si="8">+G36+H36</f>
        <v>0</v>
      </c>
      <c r="G36" s="457">
        <f t="shared" si="1"/>
        <v>0</v>
      </c>
      <c r="H36" s="169">
        <f t="shared" si="2"/>
        <v>0</v>
      </c>
      <c r="I36" s="226">
        <f t="shared" ref="I36" si="9">+J36+K36</f>
        <v>0</v>
      </c>
      <c r="J36" s="364"/>
      <c r="K36" s="510"/>
      <c r="L36" s="226">
        <f t="shared" ref="L36" si="10">+M36+N36</f>
        <v>0</v>
      </c>
      <c r="M36" s="364"/>
      <c r="N36" s="330"/>
    </row>
    <row r="37" spans="2:14" ht="19.5" customHeight="1" x14ac:dyDescent="0.3">
      <c r="B37" s="90">
        <v>37</v>
      </c>
      <c r="C37" s="91" t="s">
        <v>1123</v>
      </c>
      <c r="D37" s="91" t="s">
        <v>1211</v>
      </c>
      <c r="E37" s="76" t="s">
        <v>1214</v>
      </c>
      <c r="F37" s="225">
        <f t="shared" si="0"/>
        <v>0</v>
      </c>
      <c r="G37" s="457">
        <f t="shared" si="1"/>
        <v>0</v>
      </c>
      <c r="H37" s="169">
        <f t="shared" si="2"/>
        <v>0</v>
      </c>
      <c r="I37" s="226">
        <f t="shared" si="3"/>
        <v>0</v>
      </c>
      <c r="J37" s="364"/>
      <c r="K37" s="510"/>
      <c r="L37" s="226">
        <f t="shared" si="4"/>
        <v>0</v>
      </c>
      <c r="M37" s="364"/>
      <c r="N37" s="330"/>
    </row>
    <row r="38" spans="2:14" ht="19.5" customHeight="1" x14ac:dyDescent="0.3">
      <c r="B38" s="90">
        <v>38</v>
      </c>
      <c r="C38" s="91" t="s">
        <v>1123</v>
      </c>
      <c r="D38" s="91"/>
      <c r="E38" s="544" t="s">
        <v>1148</v>
      </c>
      <c r="F38" s="225">
        <f t="shared" si="0"/>
        <v>0</v>
      </c>
      <c r="G38" s="457">
        <f t="shared" si="1"/>
        <v>0</v>
      </c>
      <c r="H38" s="169">
        <f t="shared" si="2"/>
        <v>0</v>
      </c>
      <c r="I38" s="226">
        <f t="shared" si="3"/>
        <v>0</v>
      </c>
      <c r="J38" s="364"/>
      <c r="K38" s="510"/>
      <c r="L38" s="226">
        <f t="shared" si="4"/>
        <v>0</v>
      </c>
      <c r="M38" s="364"/>
      <c r="N38" s="330"/>
    </row>
    <row r="39" spans="2:14" ht="19.5" customHeight="1" x14ac:dyDescent="0.3">
      <c r="B39" s="90">
        <v>39</v>
      </c>
      <c r="C39" s="91" t="s">
        <v>1123</v>
      </c>
      <c r="D39" s="91"/>
      <c r="E39" s="544" t="s">
        <v>1149</v>
      </c>
      <c r="F39" s="225">
        <f t="shared" si="0"/>
        <v>0</v>
      </c>
      <c r="G39" s="457">
        <f t="shared" si="1"/>
        <v>0</v>
      </c>
      <c r="H39" s="169">
        <f t="shared" si="2"/>
        <v>0</v>
      </c>
      <c r="I39" s="226">
        <f t="shared" si="3"/>
        <v>0</v>
      </c>
      <c r="J39" s="364"/>
      <c r="K39" s="510"/>
      <c r="L39" s="226">
        <f t="shared" si="4"/>
        <v>0</v>
      </c>
      <c r="M39" s="364"/>
      <c r="N39" s="330"/>
    </row>
    <row r="40" spans="2:14" ht="19.5" customHeight="1" x14ac:dyDescent="0.3">
      <c r="B40" s="90">
        <v>40</v>
      </c>
      <c r="C40" s="91" t="s">
        <v>1123</v>
      </c>
      <c r="D40" s="91"/>
      <c r="E40" s="544" t="s">
        <v>1150</v>
      </c>
      <c r="F40" s="225">
        <f t="shared" si="0"/>
        <v>0</v>
      </c>
      <c r="G40" s="457">
        <f t="shared" ref="G40:G71" si="11">J40+M40</f>
        <v>0</v>
      </c>
      <c r="H40" s="169">
        <f t="shared" ref="H40:H71" si="12">K40+N40</f>
        <v>0</v>
      </c>
      <c r="I40" s="226">
        <f t="shared" si="3"/>
        <v>0</v>
      </c>
      <c r="J40" s="364"/>
      <c r="K40" s="510"/>
      <c r="L40" s="226">
        <f t="shared" si="4"/>
        <v>0</v>
      </c>
      <c r="M40" s="364"/>
      <c r="N40" s="330"/>
    </row>
    <row r="41" spans="2:14" ht="19.5" customHeight="1" x14ac:dyDescent="0.3">
      <c r="B41" s="90">
        <v>41</v>
      </c>
      <c r="C41" s="91" t="s">
        <v>1123</v>
      </c>
      <c r="D41" s="91"/>
      <c r="E41" s="544" t="s">
        <v>1151</v>
      </c>
      <c r="F41" s="225">
        <f t="shared" si="0"/>
        <v>0</v>
      </c>
      <c r="G41" s="457">
        <f t="shared" si="11"/>
        <v>0</v>
      </c>
      <c r="H41" s="169">
        <f t="shared" si="12"/>
        <v>0</v>
      </c>
      <c r="I41" s="226">
        <f t="shared" si="3"/>
        <v>0</v>
      </c>
      <c r="J41" s="364"/>
      <c r="K41" s="510"/>
      <c r="L41" s="226">
        <f t="shared" si="4"/>
        <v>0</v>
      </c>
      <c r="M41" s="364"/>
      <c r="N41" s="330"/>
    </row>
    <row r="42" spans="2:14" ht="19.5" customHeight="1" x14ac:dyDescent="0.3">
      <c r="B42" s="90">
        <v>42</v>
      </c>
      <c r="C42" s="91" t="s">
        <v>1123</v>
      </c>
      <c r="D42" s="91"/>
      <c r="E42" s="544" t="s">
        <v>1152</v>
      </c>
      <c r="F42" s="225">
        <f t="shared" si="0"/>
        <v>0</v>
      </c>
      <c r="G42" s="457">
        <f t="shared" si="11"/>
        <v>0</v>
      </c>
      <c r="H42" s="169">
        <f t="shared" si="12"/>
        <v>0</v>
      </c>
      <c r="I42" s="226">
        <f t="shared" si="3"/>
        <v>0</v>
      </c>
      <c r="J42" s="364"/>
      <c r="K42" s="510"/>
      <c r="L42" s="226">
        <f t="shared" si="4"/>
        <v>0</v>
      </c>
      <c r="M42" s="364"/>
      <c r="N42" s="330"/>
    </row>
    <row r="43" spans="2:14" ht="19.5" customHeight="1" x14ac:dyDescent="0.3">
      <c r="B43" s="90">
        <v>43</v>
      </c>
      <c r="C43" s="91" t="s">
        <v>1123</v>
      </c>
      <c r="D43" s="91"/>
      <c r="E43" s="544" t="s">
        <v>1202</v>
      </c>
      <c r="F43" s="225">
        <f t="shared" ref="F43" si="13">+G43+H43</f>
        <v>0</v>
      </c>
      <c r="G43" s="457">
        <f t="shared" si="11"/>
        <v>0</v>
      </c>
      <c r="H43" s="169">
        <f t="shared" si="12"/>
        <v>0</v>
      </c>
      <c r="I43" s="226">
        <f t="shared" ref="I43" si="14">+J43+K43</f>
        <v>0</v>
      </c>
      <c r="J43" s="364"/>
      <c r="K43" s="510"/>
      <c r="L43" s="226">
        <f t="shared" ref="L43" si="15">+M43+N43</f>
        <v>0</v>
      </c>
      <c r="M43" s="364"/>
      <c r="N43" s="330"/>
    </row>
    <row r="44" spans="2:14" ht="19.5" customHeight="1" x14ac:dyDescent="0.3">
      <c r="B44" s="90">
        <v>44</v>
      </c>
      <c r="C44" s="91" t="s">
        <v>1123</v>
      </c>
      <c r="D44" s="91"/>
      <c r="E44" s="544" t="s">
        <v>1153</v>
      </c>
      <c r="F44" s="225">
        <f t="shared" si="0"/>
        <v>0</v>
      </c>
      <c r="G44" s="457">
        <f t="shared" si="11"/>
        <v>0</v>
      </c>
      <c r="H44" s="169">
        <f t="shared" si="12"/>
        <v>0</v>
      </c>
      <c r="I44" s="226">
        <f t="shared" si="3"/>
        <v>0</v>
      </c>
      <c r="J44" s="364"/>
      <c r="K44" s="510"/>
      <c r="L44" s="226">
        <f t="shared" si="4"/>
        <v>0</v>
      </c>
      <c r="M44" s="364"/>
      <c r="N44" s="330"/>
    </row>
    <row r="45" spans="2:14" ht="19.5" customHeight="1" x14ac:dyDescent="0.3">
      <c r="B45" s="90">
        <v>45</v>
      </c>
      <c r="C45" s="91" t="s">
        <v>1123</v>
      </c>
      <c r="D45" s="91"/>
      <c r="E45" s="75" t="s">
        <v>1154</v>
      </c>
      <c r="F45" s="225">
        <f t="shared" si="0"/>
        <v>0</v>
      </c>
      <c r="G45" s="457">
        <f t="shared" si="11"/>
        <v>0</v>
      </c>
      <c r="H45" s="169">
        <f t="shared" si="12"/>
        <v>0</v>
      </c>
      <c r="I45" s="226">
        <f t="shared" si="3"/>
        <v>0</v>
      </c>
      <c r="J45" s="364"/>
      <c r="K45" s="510"/>
      <c r="L45" s="226">
        <f t="shared" si="4"/>
        <v>0</v>
      </c>
      <c r="M45" s="364"/>
      <c r="N45" s="330"/>
    </row>
    <row r="46" spans="2:14" ht="19.5" customHeight="1" x14ac:dyDescent="0.3">
      <c r="B46" s="90">
        <v>46</v>
      </c>
      <c r="C46" s="91" t="s">
        <v>1123</v>
      </c>
      <c r="D46" s="91"/>
      <c r="E46" s="544" t="s">
        <v>1155</v>
      </c>
      <c r="F46" s="225">
        <f t="shared" si="0"/>
        <v>0</v>
      </c>
      <c r="G46" s="457">
        <f t="shared" si="11"/>
        <v>0</v>
      </c>
      <c r="H46" s="169">
        <f t="shared" si="12"/>
        <v>0</v>
      </c>
      <c r="I46" s="226">
        <f t="shared" si="3"/>
        <v>0</v>
      </c>
      <c r="J46" s="364"/>
      <c r="K46" s="510"/>
      <c r="L46" s="226">
        <f t="shared" si="4"/>
        <v>0</v>
      </c>
      <c r="M46" s="364"/>
      <c r="N46" s="330"/>
    </row>
    <row r="47" spans="2:14" ht="19.5" customHeight="1" x14ac:dyDescent="0.3">
      <c r="B47" s="90">
        <v>47</v>
      </c>
      <c r="C47" s="91" t="s">
        <v>1123</v>
      </c>
      <c r="D47" s="91" t="s">
        <v>1211</v>
      </c>
      <c r="E47" s="75" t="s">
        <v>1215</v>
      </c>
      <c r="F47" s="225">
        <f t="shared" si="0"/>
        <v>0</v>
      </c>
      <c r="G47" s="457">
        <f t="shared" si="11"/>
        <v>0</v>
      </c>
      <c r="H47" s="169">
        <f t="shared" si="12"/>
        <v>0</v>
      </c>
      <c r="I47" s="226">
        <f t="shared" si="3"/>
        <v>0</v>
      </c>
      <c r="J47" s="364"/>
      <c r="K47" s="510"/>
      <c r="L47" s="226">
        <f t="shared" si="4"/>
        <v>0</v>
      </c>
      <c r="M47" s="364"/>
      <c r="N47" s="330"/>
    </row>
    <row r="48" spans="2:14" ht="19.5" customHeight="1" x14ac:dyDescent="0.3">
      <c r="B48" s="90">
        <v>48</v>
      </c>
      <c r="C48" s="91" t="s">
        <v>1123</v>
      </c>
      <c r="D48" s="91" t="s">
        <v>1211</v>
      </c>
      <c r="E48" s="75" t="s">
        <v>1216</v>
      </c>
      <c r="F48" s="225">
        <f t="shared" si="0"/>
        <v>0</v>
      </c>
      <c r="G48" s="457">
        <f t="shared" si="11"/>
        <v>0</v>
      </c>
      <c r="H48" s="169">
        <f t="shared" si="12"/>
        <v>0</v>
      </c>
      <c r="I48" s="226">
        <f t="shared" si="3"/>
        <v>0</v>
      </c>
      <c r="J48" s="364"/>
      <c r="K48" s="510"/>
      <c r="L48" s="226">
        <f t="shared" si="4"/>
        <v>0</v>
      </c>
      <c r="M48" s="364"/>
      <c r="N48" s="330"/>
    </row>
    <row r="49" spans="2:14" ht="19.5" customHeight="1" x14ac:dyDescent="0.3">
      <c r="B49" s="90">
        <v>49</v>
      </c>
      <c r="C49" s="91" t="s">
        <v>1123</v>
      </c>
      <c r="D49" s="91" t="s">
        <v>1211</v>
      </c>
      <c r="E49" s="545" t="s">
        <v>1217</v>
      </c>
      <c r="F49" s="225">
        <f t="shared" si="0"/>
        <v>0</v>
      </c>
      <c r="G49" s="457">
        <f t="shared" si="11"/>
        <v>0</v>
      </c>
      <c r="H49" s="169">
        <f t="shared" si="12"/>
        <v>0</v>
      </c>
      <c r="I49" s="226">
        <f t="shared" si="3"/>
        <v>0</v>
      </c>
      <c r="J49" s="364"/>
      <c r="K49" s="510"/>
      <c r="L49" s="226">
        <f t="shared" si="4"/>
        <v>0</v>
      </c>
      <c r="M49" s="364"/>
      <c r="N49" s="330"/>
    </row>
    <row r="50" spans="2:14" ht="19.5" customHeight="1" x14ac:dyDescent="0.3">
      <c r="B50" s="90">
        <v>50</v>
      </c>
      <c r="C50" s="90" t="s">
        <v>1156</v>
      </c>
      <c r="E50" s="458" t="s">
        <v>1156</v>
      </c>
      <c r="F50" s="307">
        <f t="shared" si="0"/>
        <v>0</v>
      </c>
      <c r="G50" s="459">
        <f t="shared" si="11"/>
        <v>0</v>
      </c>
      <c r="H50" s="309">
        <f t="shared" si="12"/>
        <v>0</v>
      </c>
      <c r="I50" s="460">
        <f>+J50+K50</f>
        <v>0</v>
      </c>
      <c r="J50" s="459">
        <f>SUM(J51:J76)</f>
        <v>0</v>
      </c>
      <c r="K50" s="461">
        <f>SUM(K51:K76)</f>
        <v>0</v>
      </c>
      <c r="L50" s="460">
        <f>+M50+N50</f>
        <v>0</v>
      </c>
      <c r="M50" s="459">
        <f>SUM(M51:M76)</f>
        <v>0</v>
      </c>
      <c r="N50" s="309">
        <f>SUM(N51:N76)</f>
        <v>0</v>
      </c>
    </row>
    <row r="51" spans="2:14" ht="19.5" customHeight="1" x14ac:dyDescent="0.3">
      <c r="B51" s="90">
        <v>51</v>
      </c>
      <c r="C51" s="90" t="s">
        <v>1156</v>
      </c>
      <c r="E51" s="76" t="s">
        <v>1157</v>
      </c>
      <c r="F51" s="225">
        <f t="shared" si="0"/>
        <v>0</v>
      </c>
      <c r="G51" s="457">
        <f t="shared" si="11"/>
        <v>0</v>
      </c>
      <c r="H51" s="169">
        <f t="shared" si="12"/>
        <v>0</v>
      </c>
      <c r="I51" s="226">
        <f t="shared" ref="I51:I76" si="16">+J51+K51</f>
        <v>0</v>
      </c>
      <c r="J51" s="364"/>
      <c r="K51" s="510"/>
      <c r="L51" s="226">
        <f t="shared" ref="L51:L76" si="17">+M51+N51</f>
        <v>0</v>
      </c>
      <c r="M51" s="364"/>
      <c r="N51" s="330"/>
    </row>
    <row r="52" spans="2:14" ht="19.5" customHeight="1" x14ac:dyDescent="0.3">
      <c r="B52" s="90">
        <v>52</v>
      </c>
      <c r="C52" s="90" t="s">
        <v>1156</v>
      </c>
      <c r="E52" s="76" t="s">
        <v>1158</v>
      </c>
      <c r="F52" s="225">
        <f t="shared" si="0"/>
        <v>0</v>
      </c>
      <c r="G52" s="457">
        <f t="shared" si="11"/>
        <v>0</v>
      </c>
      <c r="H52" s="169">
        <f t="shared" si="12"/>
        <v>0</v>
      </c>
      <c r="I52" s="226">
        <f t="shared" si="16"/>
        <v>0</v>
      </c>
      <c r="J52" s="364"/>
      <c r="K52" s="510"/>
      <c r="L52" s="226">
        <f t="shared" si="17"/>
        <v>0</v>
      </c>
      <c r="M52" s="364"/>
      <c r="N52" s="330"/>
    </row>
    <row r="53" spans="2:14" ht="19.5" customHeight="1" x14ac:dyDescent="0.3">
      <c r="B53" s="90">
        <v>53</v>
      </c>
      <c r="C53" s="90" t="s">
        <v>1156</v>
      </c>
      <c r="D53" s="91" t="s">
        <v>1211</v>
      </c>
      <c r="E53" s="76" t="s">
        <v>1218</v>
      </c>
      <c r="F53" s="225">
        <f t="shared" si="0"/>
        <v>0</v>
      </c>
      <c r="G53" s="457">
        <f t="shared" si="11"/>
        <v>0</v>
      </c>
      <c r="H53" s="169">
        <f t="shared" si="12"/>
        <v>0</v>
      </c>
      <c r="I53" s="226">
        <f t="shared" si="16"/>
        <v>0</v>
      </c>
      <c r="J53" s="364"/>
      <c r="K53" s="510"/>
      <c r="L53" s="226">
        <f t="shared" si="17"/>
        <v>0</v>
      </c>
      <c r="M53" s="364"/>
      <c r="N53" s="330"/>
    </row>
    <row r="54" spans="2:14" ht="19.5" customHeight="1" x14ac:dyDescent="0.3">
      <c r="B54" s="90">
        <v>54</v>
      </c>
      <c r="C54" s="90" t="s">
        <v>1156</v>
      </c>
      <c r="E54" s="76" t="s">
        <v>1159</v>
      </c>
      <c r="F54" s="225">
        <f t="shared" si="0"/>
        <v>0</v>
      </c>
      <c r="G54" s="457">
        <f t="shared" si="11"/>
        <v>0</v>
      </c>
      <c r="H54" s="169">
        <f t="shared" si="12"/>
        <v>0</v>
      </c>
      <c r="I54" s="226">
        <f t="shared" si="16"/>
        <v>0</v>
      </c>
      <c r="J54" s="364"/>
      <c r="K54" s="510"/>
      <c r="L54" s="226">
        <f t="shared" si="17"/>
        <v>0</v>
      </c>
      <c r="M54" s="364"/>
      <c r="N54" s="330"/>
    </row>
    <row r="55" spans="2:14" ht="19.5" customHeight="1" x14ac:dyDescent="0.3">
      <c r="B55" s="90">
        <v>55</v>
      </c>
      <c r="C55" s="90" t="s">
        <v>1156</v>
      </c>
      <c r="E55" s="76" t="s">
        <v>1196</v>
      </c>
      <c r="F55" s="225">
        <f t="shared" ref="F55" si="18">+G55+H55</f>
        <v>0</v>
      </c>
      <c r="G55" s="457">
        <f t="shared" si="11"/>
        <v>0</v>
      </c>
      <c r="H55" s="169">
        <f t="shared" si="12"/>
        <v>0</v>
      </c>
      <c r="I55" s="226">
        <f t="shared" ref="I55" si="19">+J55+K55</f>
        <v>0</v>
      </c>
      <c r="J55" s="364"/>
      <c r="K55" s="510"/>
      <c r="L55" s="226">
        <f t="shared" ref="L55" si="20">+M55+N55</f>
        <v>0</v>
      </c>
      <c r="M55" s="364"/>
      <c r="N55" s="330"/>
    </row>
    <row r="56" spans="2:14" ht="19.5" customHeight="1" x14ac:dyDescent="0.3">
      <c r="B56" s="90">
        <v>56</v>
      </c>
      <c r="C56" s="90" t="s">
        <v>1156</v>
      </c>
      <c r="E56" s="76" t="s">
        <v>1197</v>
      </c>
      <c r="F56" s="225">
        <f t="shared" ref="F56" si="21">+G56+H56</f>
        <v>0</v>
      </c>
      <c r="G56" s="457">
        <f t="shared" si="11"/>
        <v>0</v>
      </c>
      <c r="H56" s="169">
        <f t="shared" si="12"/>
        <v>0</v>
      </c>
      <c r="I56" s="226">
        <f t="shared" ref="I56" si="22">+J56+K56</f>
        <v>0</v>
      </c>
      <c r="J56" s="364"/>
      <c r="K56" s="510"/>
      <c r="L56" s="226">
        <f t="shared" ref="L56" si="23">+M56+N56</f>
        <v>0</v>
      </c>
      <c r="M56" s="364"/>
      <c r="N56" s="330"/>
    </row>
    <row r="57" spans="2:14" ht="19.5" customHeight="1" x14ac:dyDescent="0.3">
      <c r="B57" s="90">
        <v>57</v>
      </c>
      <c r="C57" s="90" t="s">
        <v>1156</v>
      </c>
      <c r="E57" s="76" t="s">
        <v>1160</v>
      </c>
      <c r="F57" s="225">
        <f t="shared" si="0"/>
        <v>0</v>
      </c>
      <c r="G57" s="457">
        <f t="shared" si="11"/>
        <v>0</v>
      </c>
      <c r="H57" s="169">
        <f t="shared" si="12"/>
        <v>0</v>
      </c>
      <c r="I57" s="226">
        <f t="shared" si="16"/>
        <v>0</v>
      </c>
      <c r="J57" s="364"/>
      <c r="K57" s="510"/>
      <c r="L57" s="226">
        <f t="shared" si="17"/>
        <v>0</v>
      </c>
      <c r="M57" s="364"/>
      <c r="N57" s="330"/>
    </row>
    <row r="58" spans="2:14" ht="19.5" customHeight="1" x14ac:dyDescent="0.3">
      <c r="B58" s="90">
        <v>58</v>
      </c>
      <c r="C58" s="90" t="s">
        <v>1156</v>
      </c>
      <c r="D58" s="91" t="s">
        <v>1211</v>
      </c>
      <c r="E58" s="76" t="s">
        <v>1219</v>
      </c>
      <c r="F58" s="225">
        <f t="shared" si="0"/>
        <v>0</v>
      </c>
      <c r="G58" s="457">
        <f t="shared" si="11"/>
        <v>0</v>
      </c>
      <c r="H58" s="169">
        <f t="shared" si="12"/>
        <v>0</v>
      </c>
      <c r="I58" s="226">
        <f t="shared" si="16"/>
        <v>0</v>
      </c>
      <c r="J58" s="364"/>
      <c r="K58" s="510"/>
      <c r="L58" s="226">
        <f t="shared" si="17"/>
        <v>0</v>
      </c>
      <c r="M58" s="364"/>
      <c r="N58" s="330"/>
    </row>
    <row r="59" spans="2:14" ht="19.5" customHeight="1" x14ac:dyDescent="0.3">
      <c r="B59" s="90">
        <v>59</v>
      </c>
      <c r="C59" s="90" t="s">
        <v>1156</v>
      </c>
      <c r="E59" s="76" t="s">
        <v>1161</v>
      </c>
      <c r="F59" s="225">
        <f t="shared" si="0"/>
        <v>0</v>
      </c>
      <c r="G59" s="457">
        <f t="shared" si="11"/>
        <v>0</v>
      </c>
      <c r="H59" s="169">
        <f t="shared" si="12"/>
        <v>0</v>
      </c>
      <c r="I59" s="226">
        <f t="shared" si="16"/>
        <v>0</v>
      </c>
      <c r="J59" s="364"/>
      <c r="K59" s="510"/>
      <c r="L59" s="226">
        <f t="shared" si="17"/>
        <v>0</v>
      </c>
      <c r="M59" s="364"/>
      <c r="N59" s="330"/>
    </row>
    <row r="60" spans="2:14" ht="19.5" customHeight="1" x14ac:dyDescent="0.3">
      <c r="B60" s="90">
        <v>60</v>
      </c>
      <c r="C60" s="90" t="s">
        <v>1156</v>
      </c>
      <c r="D60" s="91" t="s">
        <v>1211</v>
      </c>
      <c r="E60" s="76" t="s">
        <v>1220</v>
      </c>
      <c r="F60" s="225">
        <f t="shared" si="0"/>
        <v>0</v>
      </c>
      <c r="G60" s="457">
        <f t="shared" si="11"/>
        <v>0</v>
      </c>
      <c r="H60" s="169">
        <f t="shared" si="12"/>
        <v>0</v>
      </c>
      <c r="I60" s="226">
        <f t="shared" si="16"/>
        <v>0</v>
      </c>
      <c r="J60" s="364"/>
      <c r="K60" s="510"/>
      <c r="L60" s="226">
        <f t="shared" si="17"/>
        <v>0</v>
      </c>
      <c r="M60" s="364"/>
      <c r="N60" s="330"/>
    </row>
    <row r="61" spans="2:14" ht="19.5" customHeight="1" x14ac:dyDescent="0.3">
      <c r="B61" s="90">
        <v>61</v>
      </c>
      <c r="C61" s="90" t="s">
        <v>1156</v>
      </c>
      <c r="E61" s="76" t="s">
        <v>1162</v>
      </c>
      <c r="F61" s="225">
        <f t="shared" si="0"/>
        <v>0</v>
      </c>
      <c r="G61" s="457">
        <f t="shared" si="11"/>
        <v>0</v>
      </c>
      <c r="H61" s="169">
        <f t="shared" si="12"/>
        <v>0</v>
      </c>
      <c r="I61" s="226">
        <f t="shared" si="16"/>
        <v>0</v>
      </c>
      <c r="J61" s="364"/>
      <c r="K61" s="510"/>
      <c r="L61" s="226">
        <f t="shared" si="17"/>
        <v>0</v>
      </c>
      <c r="M61" s="364"/>
      <c r="N61" s="330"/>
    </row>
    <row r="62" spans="2:14" ht="19.5" customHeight="1" x14ac:dyDescent="0.3">
      <c r="B62" s="90">
        <v>62</v>
      </c>
      <c r="C62" s="90" t="s">
        <v>1156</v>
      </c>
      <c r="E62" s="76" t="s">
        <v>1163</v>
      </c>
      <c r="F62" s="225">
        <f t="shared" si="0"/>
        <v>0</v>
      </c>
      <c r="G62" s="457">
        <f t="shared" si="11"/>
        <v>0</v>
      </c>
      <c r="H62" s="169">
        <f t="shared" si="12"/>
        <v>0</v>
      </c>
      <c r="I62" s="226">
        <f t="shared" si="16"/>
        <v>0</v>
      </c>
      <c r="J62" s="364"/>
      <c r="K62" s="510"/>
      <c r="L62" s="226">
        <f t="shared" si="17"/>
        <v>0</v>
      </c>
      <c r="M62" s="364"/>
      <c r="N62" s="330"/>
    </row>
    <row r="63" spans="2:14" ht="19.5" customHeight="1" x14ac:dyDescent="0.3">
      <c r="B63" s="90">
        <v>63</v>
      </c>
      <c r="C63" s="90" t="s">
        <v>1156</v>
      </c>
      <c r="D63" s="91" t="s">
        <v>1211</v>
      </c>
      <c r="E63" s="76" t="s">
        <v>1221</v>
      </c>
      <c r="F63" s="225">
        <f t="shared" si="0"/>
        <v>0</v>
      </c>
      <c r="G63" s="457">
        <f t="shared" si="11"/>
        <v>0</v>
      </c>
      <c r="H63" s="169">
        <f t="shared" si="12"/>
        <v>0</v>
      </c>
      <c r="I63" s="226">
        <f t="shared" si="16"/>
        <v>0</v>
      </c>
      <c r="J63" s="364"/>
      <c r="K63" s="510"/>
      <c r="L63" s="226">
        <f t="shared" si="17"/>
        <v>0</v>
      </c>
      <c r="M63" s="364"/>
      <c r="N63" s="330"/>
    </row>
    <row r="64" spans="2:14" ht="19.5" customHeight="1" x14ac:dyDescent="0.3">
      <c r="B64" s="90">
        <v>64</v>
      </c>
      <c r="C64" s="90" t="s">
        <v>1156</v>
      </c>
      <c r="E64" s="76" t="s">
        <v>1164</v>
      </c>
      <c r="F64" s="225">
        <f t="shared" si="0"/>
        <v>0</v>
      </c>
      <c r="G64" s="457">
        <f t="shared" si="11"/>
        <v>0</v>
      </c>
      <c r="H64" s="169">
        <f t="shared" si="12"/>
        <v>0</v>
      </c>
      <c r="I64" s="226">
        <f t="shared" si="16"/>
        <v>0</v>
      </c>
      <c r="J64" s="364"/>
      <c r="K64" s="510"/>
      <c r="L64" s="226">
        <f t="shared" si="17"/>
        <v>0</v>
      </c>
      <c r="M64" s="364"/>
      <c r="N64" s="330"/>
    </row>
    <row r="65" spans="2:15" ht="19.5" customHeight="1" x14ac:dyDescent="0.3">
      <c r="B65" s="90">
        <v>65</v>
      </c>
      <c r="C65" s="90" t="s">
        <v>1156</v>
      </c>
      <c r="D65" s="91" t="s">
        <v>1211</v>
      </c>
      <c r="E65" s="76" t="s">
        <v>1222</v>
      </c>
      <c r="F65" s="225">
        <f t="shared" si="0"/>
        <v>0</v>
      </c>
      <c r="G65" s="457">
        <f t="shared" si="11"/>
        <v>0</v>
      </c>
      <c r="H65" s="169">
        <f t="shared" si="12"/>
        <v>0</v>
      </c>
      <c r="I65" s="226">
        <f t="shared" si="16"/>
        <v>0</v>
      </c>
      <c r="J65" s="364"/>
      <c r="K65" s="510"/>
      <c r="L65" s="226">
        <f t="shared" si="17"/>
        <v>0</v>
      </c>
      <c r="M65" s="364"/>
      <c r="N65" s="330"/>
    </row>
    <row r="66" spans="2:15" ht="19.5" customHeight="1" x14ac:dyDescent="0.3">
      <c r="B66" s="90">
        <v>66</v>
      </c>
      <c r="C66" s="90" t="s">
        <v>1156</v>
      </c>
      <c r="E66" s="76" t="s">
        <v>1198</v>
      </c>
      <c r="F66" s="225">
        <f t="shared" ref="F66" si="24">+G66+H66</f>
        <v>0</v>
      </c>
      <c r="G66" s="457">
        <f t="shared" si="11"/>
        <v>0</v>
      </c>
      <c r="H66" s="169">
        <f t="shared" si="12"/>
        <v>0</v>
      </c>
      <c r="I66" s="226">
        <f t="shared" ref="I66" si="25">+J66+K66</f>
        <v>0</v>
      </c>
      <c r="J66" s="364"/>
      <c r="K66" s="510"/>
      <c r="L66" s="226">
        <f t="shared" ref="L66" si="26">+M66+N66</f>
        <v>0</v>
      </c>
      <c r="M66" s="364"/>
      <c r="N66" s="330"/>
    </row>
    <row r="67" spans="2:15" ht="19.5" customHeight="1" x14ac:dyDescent="0.3">
      <c r="B67" s="90">
        <v>67</v>
      </c>
      <c r="C67" s="90" t="s">
        <v>1156</v>
      </c>
      <c r="E67" s="76" t="s">
        <v>1165</v>
      </c>
      <c r="F67" s="225">
        <f t="shared" si="0"/>
        <v>0</v>
      </c>
      <c r="G67" s="457">
        <f t="shared" si="11"/>
        <v>0</v>
      </c>
      <c r="H67" s="169">
        <f t="shared" si="12"/>
        <v>0</v>
      </c>
      <c r="I67" s="226">
        <f t="shared" si="16"/>
        <v>0</v>
      </c>
      <c r="J67" s="364"/>
      <c r="K67" s="510"/>
      <c r="L67" s="226">
        <f t="shared" si="17"/>
        <v>0</v>
      </c>
      <c r="M67" s="364"/>
      <c r="N67" s="330"/>
    </row>
    <row r="68" spans="2:15" ht="19.5" customHeight="1" x14ac:dyDescent="0.3">
      <c r="B68" s="90">
        <v>68</v>
      </c>
      <c r="C68" s="90" t="s">
        <v>1156</v>
      </c>
      <c r="E68" s="76" t="s">
        <v>1166</v>
      </c>
      <c r="F68" s="225">
        <f t="shared" si="0"/>
        <v>0</v>
      </c>
      <c r="G68" s="457">
        <f t="shared" si="11"/>
        <v>0</v>
      </c>
      <c r="H68" s="169">
        <f t="shared" si="12"/>
        <v>0</v>
      </c>
      <c r="I68" s="226">
        <f t="shared" si="16"/>
        <v>0</v>
      </c>
      <c r="J68" s="364"/>
      <c r="K68" s="510"/>
      <c r="L68" s="226">
        <f t="shared" si="17"/>
        <v>0</v>
      </c>
      <c r="M68" s="364"/>
      <c r="N68" s="330"/>
    </row>
    <row r="69" spans="2:15" ht="19.5" customHeight="1" x14ac:dyDescent="0.3">
      <c r="B69" s="90">
        <v>69</v>
      </c>
      <c r="C69" s="90" t="s">
        <v>1156</v>
      </c>
      <c r="E69" s="76" t="s">
        <v>1167</v>
      </c>
      <c r="F69" s="225">
        <f t="shared" si="0"/>
        <v>0</v>
      </c>
      <c r="G69" s="457">
        <f t="shared" si="11"/>
        <v>0</v>
      </c>
      <c r="H69" s="169">
        <f t="shared" si="12"/>
        <v>0</v>
      </c>
      <c r="I69" s="226">
        <f t="shared" si="16"/>
        <v>0</v>
      </c>
      <c r="J69" s="364"/>
      <c r="K69" s="510"/>
      <c r="L69" s="226">
        <f t="shared" si="17"/>
        <v>0</v>
      </c>
      <c r="M69" s="364"/>
      <c r="N69" s="330"/>
    </row>
    <row r="70" spans="2:15" ht="19.5" customHeight="1" x14ac:dyDescent="0.3">
      <c r="B70" s="90">
        <v>70</v>
      </c>
      <c r="C70" s="520" t="s">
        <v>1156</v>
      </c>
      <c r="D70" s="520"/>
      <c r="E70" s="76" t="s">
        <v>1168</v>
      </c>
      <c r="F70" s="225">
        <f>+G70+H70</f>
        <v>0</v>
      </c>
      <c r="G70" s="457">
        <f t="shared" si="11"/>
        <v>0</v>
      </c>
      <c r="H70" s="169">
        <f t="shared" si="12"/>
        <v>0</v>
      </c>
      <c r="I70" s="226">
        <f>+J70+K70</f>
        <v>0</v>
      </c>
      <c r="J70" s="364"/>
      <c r="K70" s="510"/>
      <c r="L70" s="226">
        <f>+M70+N70</f>
        <v>0</v>
      </c>
      <c r="M70" s="364"/>
      <c r="N70" s="330"/>
    </row>
    <row r="71" spans="2:15" ht="19.5" customHeight="1" x14ac:dyDescent="0.3">
      <c r="B71" s="90">
        <v>71</v>
      </c>
      <c r="C71" s="90" t="s">
        <v>1156</v>
      </c>
      <c r="E71" s="76" t="s">
        <v>1169</v>
      </c>
      <c r="F71" s="225">
        <f t="shared" si="0"/>
        <v>0</v>
      </c>
      <c r="G71" s="457">
        <f t="shared" si="11"/>
        <v>0</v>
      </c>
      <c r="H71" s="169">
        <f t="shared" si="12"/>
        <v>0</v>
      </c>
      <c r="I71" s="226">
        <f t="shared" si="16"/>
        <v>0</v>
      </c>
      <c r="J71" s="364"/>
      <c r="K71" s="510"/>
      <c r="L71" s="226">
        <f t="shared" si="17"/>
        <v>0</v>
      </c>
      <c r="M71" s="364"/>
      <c r="N71" s="330"/>
    </row>
    <row r="72" spans="2:15" ht="19.5" customHeight="1" x14ac:dyDescent="0.3">
      <c r="B72" s="90">
        <v>72</v>
      </c>
      <c r="C72" s="90" t="s">
        <v>1156</v>
      </c>
      <c r="E72" s="76" t="s">
        <v>1170</v>
      </c>
      <c r="F72" s="225">
        <f t="shared" si="0"/>
        <v>0</v>
      </c>
      <c r="G72" s="457">
        <f t="shared" ref="G72:G84" si="27">J72+M72</f>
        <v>0</v>
      </c>
      <c r="H72" s="169">
        <f t="shared" ref="H72:H84" si="28">K72+N72</f>
        <v>0</v>
      </c>
      <c r="I72" s="226">
        <f t="shared" si="16"/>
        <v>0</v>
      </c>
      <c r="J72" s="364"/>
      <c r="K72" s="510"/>
      <c r="L72" s="226">
        <f t="shared" si="17"/>
        <v>0</v>
      </c>
      <c r="M72" s="364"/>
      <c r="N72" s="330"/>
    </row>
    <row r="73" spans="2:15" ht="19.5" customHeight="1" x14ac:dyDescent="0.3">
      <c r="B73" s="90">
        <v>73</v>
      </c>
      <c r="C73" s="90" t="s">
        <v>1156</v>
      </c>
      <c r="E73" s="76" t="s">
        <v>1171</v>
      </c>
      <c r="F73" s="225">
        <f t="shared" si="0"/>
        <v>0</v>
      </c>
      <c r="G73" s="457">
        <f t="shared" si="27"/>
        <v>0</v>
      </c>
      <c r="H73" s="169">
        <f t="shared" si="28"/>
        <v>0</v>
      </c>
      <c r="I73" s="226">
        <f t="shared" si="16"/>
        <v>0</v>
      </c>
      <c r="J73" s="364"/>
      <c r="K73" s="510"/>
      <c r="L73" s="226">
        <f t="shared" si="17"/>
        <v>0</v>
      </c>
      <c r="M73" s="364"/>
      <c r="N73" s="330"/>
    </row>
    <row r="74" spans="2:15" ht="19.5" customHeight="1" x14ac:dyDescent="0.3">
      <c r="B74" s="90">
        <v>74</v>
      </c>
      <c r="C74" s="90" t="s">
        <v>1156</v>
      </c>
      <c r="E74" s="76" t="s">
        <v>1172</v>
      </c>
      <c r="F74" s="225">
        <f t="shared" si="0"/>
        <v>0</v>
      </c>
      <c r="G74" s="457">
        <f t="shared" si="27"/>
        <v>0</v>
      </c>
      <c r="H74" s="169">
        <f t="shared" si="28"/>
        <v>0</v>
      </c>
      <c r="I74" s="226">
        <f t="shared" si="16"/>
        <v>0</v>
      </c>
      <c r="J74" s="364"/>
      <c r="K74" s="510"/>
      <c r="L74" s="226">
        <f t="shared" si="17"/>
        <v>0</v>
      </c>
      <c r="M74" s="364"/>
      <c r="N74" s="330"/>
    </row>
    <row r="75" spans="2:15" ht="19.5" customHeight="1" x14ac:dyDescent="0.3">
      <c r="B75" s="90">
        <v>75</v>
      </c>
      <c r="C75" s="90" t="s">
        <v>1156</v>
      </c>
      <c r="E75" s="76" t="s">
        <v>1173</v>
      </c>
      <c r="F75" s="225">
        <f t="shared" ref="F75" si="29">+G75+H75</f>
        <v>0</v>
      </c>
      <c r="G75" s="457">
        <f t="shared" si="27"/>
        <v>0</v>
      </c>
      <c r="H75" s="169">
        <f t="shared" si="28"/>
        <v>0</v>
      </c>
      <c r="I75" s="226">
        <f t="shared" ref="I75" si="30">+J75+K75</f>
        <v>0</v>
      </c>
      <c r="J75" s="364"/>
      <c r="K75" s="510"/>
      <c r="L75" s="226">
        <f t="shared" ref="L75" si="31">+M75+N75</f>
        <v>0</v>
      </c>
      <c r="M75" s="364"/>
      <c r="N75" s="330"/>
    </row>
    <row r="76" spans="2:15" ht="19.5" customHeight="1" x14ac:dyDescent="0.3">
      <c r="B76" s="90">
        <v>76</v>
      </c>
      <c r="C76" s="90" t="s">
        <v>1156</v>
      </c>
      <c r="E76" s="546" t="s">
        <v>1199</v>
      </c>
      <c r="F76" s="513">
        <f t="shared" si="0"/>
        <v>0</v>
      </c>
      <c r="G76" s="514">
        <f t="shared" si="27"/>
        <v>0</v>
      </c>
      <c r="H76" s="515">
        <f t="shared" si="28"/>
        <v>0</v>
      </c>
      <c r="I76" s="516">
        <f t="shared" si="16"/>
        <v>0</v>
      </c>
      <c r="J76" s="517"/>
      <c r="K76" s="518"/>
      <c r="L76" s="516">
        <f t="shared" si="17"/>
        <v>0</v>
      </c>
      <c r="M76" s="517"/>
      <c r="N76" s="519"/>
    </row>
    <row r="77" spans="2:15" ht="19.5" customHeight="1" x14ac:dyDescent="0.3">
      <c r="B77" s="90">
        <v>77</v>
      </c>
      <c r="C77" s="90" t="s">
        <v>1174</v>
      </c>
      <c r="E77" s="458" t="s">
        <v>1174</v>
      </c>
      <c r="F77" s="307">
        <f t="shared" si="0"/>
        <v>0</v>
      </c>
      <c r="G77" s="459">
        <f t="shared" si="27"/>
        <v>0</v>
      </c>
      <c r="H77" s="309">
        <f t="shared" si="28"/>
        <v>0</v>
      </c>
      <c r="I77" s="460">
        <f t="shared" si="3"/>
        <v>0</v>
      </c>
      <c r="J77" s="459">
        <f>SUM(J78:J84)</f>
        <v>0</v>
      </c>
      <c r="K77" s="461">
        <f>SUM(K78:K84)</f>
        <v>0</v>
      </c>
      <c r="L77" s="460">
        <f>+M77+N77</f>
        <v>0</v>
      </c>
      <c r="M77" s="459">
        <f>SUM(M78:M84)</f>
        <v>0</v>
      </c>
      <c r="N77" s="309">
        <f>SUM(N78:N84)</f>
        <v>0</v>
      </c>
    </row>
    <row r="78" spans="2:15" ht="19.95" customHeight="1" x14ac:dyDescent="0.3">
      <c r="B78" s="90">
        <v>78</v>
      </c>
      <c r="C78" s="90" t="s">
        <v>1174</v>
      </c>
      <c r="E78" s="76" t="s">
        <v>1195</v>
      </c>
      <c r="F78" s="225">
        <f t="shared" ref="F78" si="32">+G78+H78</f>
        <v>0</v>
      </c>
      <c r="G78" s="457">
        <f t="shared" si="27"/>
        <v>0</v>
      </c>
      <c r="H78" s="169">
        <f t="shared" si="28"/>
        <v>0</v>
      </c>
      <c r="I78" s="226">
        <f t="shared" ref="I78" si="33">+J78+K78</f>
        <v>0</v>
      </c>
      <c r="J78" s="364"/>
      <c r="K78" s="510"/>
      <c r="L78" s="226">
        <f>+M78+N78</f>
        <v>0</v>
      </c>
      <c r="M78" s="364"/>
      <c r="N78" s="330"/>
      <c r="O78" s="512"/>
    </row>
    <row r="79" spans="2:15" ht="19.95" customHeight="1" x14ac:dyDescent="0.3">
      <c r="B79" s="90">
        <v>79</v>
      </c>
      <c r="C79" s="90" t="s">
        <v>1174</v>
      </c>
      <c r="E79" s="76" t="s">
        <v>1175</v>
      </c>
      <c r="F79" s="225">
        <f t="shared" si="0"/>
        <v>0</v>
      </c>
      <c r="G79" s="457">
        <f t="shared" si="27"/>
        <v>0</v>
      </c>
      <c r="H79" s="169">
        <f t="shared" si="28"/>
        <v>0</v>
      </c>
      <c r="I79" s="226">
        <f t="shared" si="3"/>
        <v>0</v>
      </c>
      <c r="J79" s="364"/>
      <c r="K79" s="510"/>
      <c r="L79" s="226">
        <f t="shared" si="4"/>
        <v>0</v>
      </c>
      <c r="M79" s="364"/>
      <c r="N79" s="330"/>
    </row>
    <row r="80" spans="2:15" ht="19.95" customHeight="1" x14ac:dyDescent="0.3">
      <c r="B80" s="90">
        <v>80</v>
      </c>
      <c r="C80" s="90" t="s">
        <v>1174</v>
      </c>
      <c r="D80" s="91" t="s">
        <v>1211</v>
      </c>
      <c r="E80" s="76" t="s">
        <v>1223</v>
      </c>
      <c r="F80" s="225">
        <f t="shared" si="0"/>
        <v>0</v>
      </c>
      <c r="G80" s="457">
        <f t="shared" si="27"/>
        <v>0</v>
      </c>
      <c r="H80" s="169">
        <f t="shared" si="28"/>
        <v>0</v>
      </c>
      <c r="I80" s="226">
        <f t="shared" si="3"/>
        <v>0</v>
      </c>
      <c r="J80" s="364"/>
      <c r="K80" s="510"/>
      <c r="L80" s="226">
        <f t="shared" si="4"/>
        <v>0</v>
      </c>
      <c r="M80" s="364"/>
      <c r="N80" s="330"/>
    </row>
    <row r="81" spans="2:14" ht="19.95" customHeight="1" x14ac:dyDescent="0.3">
      <c r="B81" s="90">
        <v>81</v>
      </c>
      <c r="C81" s="90" t="s">
        <v>1174</v>
      </c>
      <c r="D81" s="91" t="s">
        <v>1211</v>
      </c>
      <c r="E81" s="76" t="s">
        <v>1224</v>
      </c>
      <c r="F81" s="225">
        <f t="shared" si="0"/>
        <v>0</v>
      </c>
      <c r="G81" s="457">
        <f t="shared" si="27"/>
        <v>0</v>
      </c>
      <c r="H81" s="169">
        <f t="shared" si="28"/>
        <v>0</v>
      </c>
      <c r="I81" s="226">
        <f t="shared" si="3"/>
        <v>0</v>
      </c>
      <c r="J81" s="364"/>
      <c r="K81" s="510"/>
      <c r="L81" s="226">
        <f t="shared" si="4"/>
        <v>0</v>
      </c>
      <c r="M81" s="364"/>
      <c r="N81" s="330"/>
    </row>
    <row r="82" spans="2:14" ht="19.95" customHeight="1" x14ac:dyDescent="0.3">
      <c r="B82" s="90">
        <v>82</v>
      </c>
      <c r="C82" s="90" t="s">
        <v>1174</v>
      </c>
      <c r="E82" s="76" t="s">
        <v>1176</v>
      </c>
      <c r="F82" s="225">
        <f t="shared" si="0"/>
        <v>0</v>
      </c>
      <c r="G82" s="457">
        <f t="shared" si="27"/>
        <v>0</v>
      </c>
      <c r="H82" s="169">
        <f t="shared" si="28"/>
        <v>0</v>
      </c>
      <c r="I82" s="226">
        <f t="shared" si="3"/>
        <v>0</v>
      </c>
      <c r="J82" s="364"/>
      <c r="K82" s="510"/>
      <c r="L82" s="226">
        <f t="shared" si="4"/>
        <v>0</v>
      </c>
      <c r="M82" s="364"/>
      <c r="N82" s="330"/>
    </row>
    <row r="83" spans="2:14" ht="19.95" customHeight="1" x14ac:dyDescent="0.3">
      <c r="B83" s="90">
        <v>83</v>
      </c>
      <c r="C83" s="90" t="s">
        <v>1174</v>
      </c>
      <c r="E83" s="76" t="s">
        <v>1177</v>
      </c>
      <c r="F83" s="225">
        <f t="shared" si="0"/>
        <v>0</v>
      </c>
      <c r="G83" s="457">
        <f t="shared" si="27"/>
        <v>0</v>
      </c>
      <c r="H83" s="169">
        <f t="shared" si="28"/>
        <v>0</v>
      </c>
      <c r="I83" s="226">
        <f t="shared" si="3"/>
        <v>0</v>
      </c>
      <c r="J83" s="364"/>
      <c r="K83" s="510"/>
      <c r="L83" s="226">
        <f t="shared" si="4"/>
        <v>0</v>
      </c>
      <c r="M83" s="364"/>
      <c r="N83" s="330"/>
    </row>
    <row r="84" spans="2:14" ht="19.95" customHeight="1" thickBot="1" x14ac:dyDescent="0.35">
      <c r="B84" s="90">
        <v>84</v>
      </c>
      <c r="C84" s="90" t="s">
        <v>1174</v>
      </c>
      <c r="D84" s="91" t="s">
        <v>1211</v>
      </c>
      <c r="E84" s="547" t="s">
        <v>1225</v>
      </c>
      <c r="F84" s="312">
        <f t="shared" si="0"/>
        <v>0</v>
      </c>
      <c r="G84" s="462">
        <f t="shared" si="27"/>
        <v>0</v>
      </c>
      <c r="H84" s="463">
        <f t="shared" si="28"/>
        <v>0</v>
      </c>
      <c r="I84" s="464">
        <f t="shared" si="3"/>
        <v>0</v>
      </c>
      <c r="J84" s="389"/>
      <c r="K84" s="511"/>
      <c r="L84" s="464">
        <f t="shared" si="4"/>
        <v>0</v>
      </c>
      <c r="M84" s="389"/>
      <c r="N84" s="334"/>
    </row>
    <row r="85" spans="2:14" ht="19.2" thickTop="1" x14ac:dyDescent="0.35">
      <c r="B85" s="90">
        <v>85</v>
      </c>
      <c r="E85" s="154" t="s">
        <v>95</v>
      </c>
      <c r="F85" s="465"/>
      <c r="G85" s="465"/>
      <c r="H85" s="465"/>
      <c r="I85" s="188"/>
      <c r="J85" s="188"/>
      <c r="K85" s="188"/>
      <c r="L85" s="188"/>
      <c r="M85" s="188"/>
      <c r="N85" s="188"/>
    </row>
    <row r="86" spans="2:14" x14ac:dyDescent="0.3">
      <c r="B86" s="90">
        <v>86</v>
      </c>
      <c r="E86" s="563"/>
      <c r="F86" s="564"/>
      <c r="G86" s="564"/>
      <c r="H86" s="564"/>
      <c r="I86" s="564"/>
      <c r="J86" s="564"/>
      <c r="K86" s="564"/>
      <c r="L86" s="564"/>
      <c r="M86" s="564"/>
      <c r="N86" s="565"/>
    </row>
    <row r="87" spans="2:14" x14ac:dyDescent="0.3">
      <c r="E87" s="566"/>
      <c r="F87" s="567"/>
      <c r="G87" s="567"/>
      <c r="H87" s="567"/>
      <c r="I87" s="567"/>
      <c r="J87" s="567"/>
      <c r="K87" s="567"/>
      <c r="L87" s="567"/>
      <c r="M87" s="567"/>
      <c r="N87" s="568"/>
    </row>
    <row r="88" spans="2:14" x14ac:dyDescent="0.3">
      <c r="E88" s="566"/>
      <c r="F88" s="567"/>
      <c r="G88" s="567"/>
      <c r="H88" s="567"/>
      <c r="I88" s="567"/>
      <c r="J88" s="567"/>
      <c r="K88" s="567"/>
      <c r="L88" s="567"/>
      <c r="M88" s="567"/>
      <c r="N88" s="568"/>
    </row>
    <row r="89" spans="2:14" x14ac:dyDescent="0.3">
      <c r="E89" s="566"/>
      <c r="F89" s="567"/>
      <c r="G89" s="567"/>
      <c r="H89" s="567"/>
      <c r="I89" s="567"/>
      <c r="J89" s="567"/>
      <c r="K89" s="567"/>
      <c r="L89" s="567"/>
      <c r="M89" s="567"/>
      <c r="N89" s="568"/>
    </row>
    <row r="90" spans="2:14" x14ac:dyDescent="0.3">
      <c r="E90" s="569"/>
      <c r="F90" s="570"/>
      <c r="G90" s="570"/>
      <c r="H90" s="570"/>
      <c r="I90" s="570"/>
      <c r="J90" s="570"/>
      <c r="K90" s="570"/>
      <c r="L90" s="570"/>
      <c r="M90" s="570"/>
      <c r="N90" s="571"/>
    </row>
  </sheetData>
  <sheetProtection algorithmName="SHA-512" hashValue="sBAnJ4dqAMLeTKY5EZr8MAYBpx44ncd/xJvPaIUPM7EN8fUy/9/ZofsuI8Kr05rH4iTFi7+t1WlDkLxyMP0ifw==" saltValue="x4CDJIF3sFH3DILjNLTUHQ==" spinCount="100000" sheet="1" objects="1" scenarios="1" sort="0" autoFilter="0" pivotTables="0"/>
  <mergeCells count="7">
    <mergeCell ref="E86:N90"/>
    <mergeCell ref="E3:E5"/>
    <mergeCell ref="F3:H4"/>
    <mergeCell ref="I3:N3"/>
    <mergeCell ref="O7:P11"/>
    <mergeCell ref="I4:K4"/>
    <mergeCell ref="L4:N4"/>
  </mergeCells>
  <conditionalFormatting sqref="E77 J77:K77 M77:N77">
    <cfRule type="cellIs" dxfId="46" priority="2" operator="equal">
      <formula>0</formula>
    </cfRule>
  </conditionalFormatting>
  <conditionalFormatting sqref="F6:N6 F7 I7:N7 F8:N8 F8:I84 L8:L84 E50:N50">
    <cfRule type="cellIs" dxfId="45" priority="3" operator="equal">
      <formula>0</formula>
    </cfRule>
  </conditionalFormatting>
  <dataValidations count="1">
    <dataValidation type="whole" operator="greaterThanOrEqual" allowBlank="1" showInputMessage="1" showErrorMessage="1" sqref="F6:N6 F8:N84" xr:uid="{37D289B8-1A6F-45CC-94D2-F70014E23129}">
      <formula1>0</formula1>
    </dataValidation>
  </dataValidations>
  <printOptions horizontalCentered="1" verticalCentered="1"/>
  <pageMargins left="0.19685039370078741" right="0.19685039370078741" top="0.19685039370078741" bottom="0.19685039370078741" header="0.43307086614173229" footer="0.19685039370078741"/>
  <pageSetup scale="55" fitToHeight="0" orientation="landscape" r:id="rId1"/>
  <headerFooter scaleWithDoc="0">
    <oddFooter>&amp;R&amp;"Gentium Basic,Normal"&amp;A</oddFooter>
  </headerFooter>
  <rowBreaks count="1" manualBreakCount="1">
    <brk id="49" min="4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1">
    <tabColor theme="7" tint="0.79998168889431442"/>
    <pageSetUpPr fitToPage="1"/>
  </sheetPr>
  <dimension ref="B1:J3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88671875" style="109" customWidth="1"/>
    <col min="2" max="2" width="3.88671875" style="109" hidden="1" customWidth="1"/>
    <col min="3" max="3" width="72.88671875" style="109" customWidth="1"/>
    <col min="4" max="4" width="11.109375" style="109" customWidth="1"/>
    <col min="5" max="5" width="5.6640625" style="109" customWidth="1"/>
    <col min="6" max="6" width="4.88671875" style="283" customWidth="1"/>
    <col min="7" max="7" width="15.44140625" style="109" customWidth="1"/>
    <col min="8" max="9" width="14.5546875" style="109" customWidth="1"/>
    <col min="10" max="16384" width="11.44140625" style="109"/>
  </cols>
  <sheetData>
    <row r="1" spans="2:9" ht="18" customHeight="1" x14ac:dyDescent="0.4">
      <c r="B1" s="6">
        <v>1</v>
      </c>
      <c r="C1" s="248" t="s">
        <v>175</v>
      </c>
      <c r="F1" s="109"/>
      <c r="I1" s="281"/>
    </row>
    <row r="2" spans="2:9" ht="18.600000000000001" x14ac:dyDescent="0.3">
      <c r="B2" s="6">
        <v>2</v>
      </c>
      <c r="C2" s="31" t="s">
        <v>224</v>
      </c>
      <c r="D2" s="282"/>
      <c r="E2" s="282"/>
      <c r="G2" s="282"/>
    </row>
    <row r="3" spans="2:9" ht="19.2" thickBot="1" x14ac:dyDescent="0.35">
      <c r="B3" s="6">
        <v>3</v>
      </c>
      <c r="C3" s="31" t="s">
        <v>1121</v>
      </c>
      <c r="D3" s="53"/>
      <c r="E3" s="53"/>
      <c r="F3" s="249"/>
      <c r="G3" s="53"/>
    </row>
    <row r="4" spans="2:9" s="288" customFormat="1" ht="33" customHeight="1" thickTop="1" thickBot="1" x14ac:dyDescent="0.35">
      <c r="B4" s="6">
        <v>4</v>
      </c>
      <c r="C4" s="284" t="s">
        <v>176</v>
      </c>
      <c r="D4" s="69" t="s">
        <v>870</v>
      </c>
      <c r="E4" s="285"/>
      <c r="F4" s="286"/>
      <c r="G4" s="287" t="s">
        <v>185</v>
      </c>
    </row>
    <row r="5" spans="2:9" s="283" customFormat="1" ht="22.5" customHeight="1" thickTop="1" x14ac:dyDescent="0.3">
      <c r="B5" s="6">
        <v>5</v>
      </c>
      <c r="C5" s="594" t="s">
        <v>0</v>
      </c>
      <c r="D5" s="594"/>
      <c r="E5" s="594"/>
      <c r="F5" s="595"/>
      <c r="G5" s="289">
        <f>SUM(G6:G31)</f>
        <v>0</v>
      </c>
      <c r="H5" s="596" t="str">
        <f>IF($G$5=('CUADRO 1'!D7),"","--&gt; ¡VERIFICAR!.  El total no coincide con el total de Educación Convencional del Cuadro 1.")</f>
        <v/>
      </c>
      <c r="I5" s="596"/>
    </row>
    <row r="6" spans="2:9" s="283" customFormat="1" ht="16.5" customHeight="1" x14ac:dyDescent="0.3">
      <c r="B6" s="6">
        <v>6</v>
      </c>
      <c r="C6" s="335"/>
      <c r="D6" s="290" t="str">
        <f t="shared" ref="D6:D31" si="0">IFERROR(VLOOKUP(C6,ubicac,2,0),"")</f>
        <v/>
      </c>
      <c r="E6" s="291"/>
      <c r="F6" s="292" t="str">
        <f>IF(AND(OR(G6&gt;0),AND(C6="")),"*",IF(AND(C6&lt;&gt;"",AND(G6=0)),"***",""))</f>
        <v/>
      </c>
      <c r="G6" s="338"/>
      <c r="H6" s="596"/>
      <c r="I6" s="596"/>
    </row>
    <row r="7" spans="2:9" s="283" customFormat="1" ht="16.5" customHeight="1" x14ac:dyDescent="0.3">
      <c r="B7" s="6">
        <v>7</v>
      </c>
      <c r="C7" s="336"/>
      <c r="D7" s="293" t="str">
        <f t="shared" ref="D7:D30" si="1">IFERROR(VLOOKUP(C7,ubicac,2,0),"")</f>
        <v/>
      </c>
      <c r="E7" s="268" t="str">
        <f>IF(D7="","",IF(OR(D7=D6),"R",""))</f>
        <v/>
      </c>
      <c r="F7" s="294" t="str">
        <f t="shared" ref="F7:F31" si="2">IF(AND(OR(G7&gt;0),AND(C7="")),"*",IF(AND(C7&lt;&gt;"",AND(G7=0)),"***",""))</f>
        <v/>
      </c>
      <c r="G7" s="339"/>
      <c r="H7" s="596"/>
      <c r="I7" s="596"/>
    </row>
    <row r="8" spans="2:9" s="283" customFormat="1" ht="16.5" customHeight="1" x14ac:dyDescent="0.3">
      <c r="B8" s="6">
        <v>8</v>
      </c>
      <c r="C8" s="336"/>
      <c r="D8" s="293" t="str">
        <f t="shared" si="1"/>
        <v/>
      </c>
      <c r="E8" s="268" t="str">
        <f>IF(D8="","",IF(OR(D8=D7,D8=D6),"R",""))</f>
        <v/>
      </c>
      <c r="F8" s="294" t="str">
        <f t="shared" si="2"/>
        <v/>
      </c>
      <c r="G8" s="339"/>
      <c r="H8" s="596"/>
      <c r="I8" s="596"/>
    </row>
    <row r="9" spans="2:9" s="283" customFormat="1" ht="16.5" customHeight="1" x14ac:dyDescent="0.3">
      <c r="B9" s="6">
        <v>9</v>
      </c>
      <c r="C9" s="336"/>
      <c r="D9" s="293" t="str">
        <f t="shared" si="1"/>
        <v/>
      </c>
      <c r="E9" s="268" t="str">
        <f>IF(D9="","",IF(OR(D9=D8,D9=D7,D9=D6),"R",""))</f>
        <v/>
      </c>
      <c r="F9" s="294" t="str">
        <f t="shared" si="2"/>
        <v/>
      </c>
      <c r="G9" s="339"/>
    </row>
    <row r="10" spans="2:9" s="283" customFormat="1" ht="16.5" customHeight="1" x14ac:dyDescent="0.3">
      <c r="B10" s="6">
        <v>10</v>
      </c>
      <c r="C10" s="336"/>
      <c r="D10" s="293" t="str">
        <f t="shared" si="1"/>
        <v/>
      </c>
      <c r="E10" s="268" t="str">
        <f>IF(D10="","",IF(OR(D10=D9,D10=D8,D10=D7,D10=D6),"R",""))</f>
        <v/>
      </c>
      <c r="F10" s="294" t="str">
        <f t="shared" si="2"/>
        <v/>
      </c>
      <c r="G10" s="339"/>
      <c r="H10" s="596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10" s="596"/>
    </row>
    <row r="11" spans="2:9" s="283" customFormat="1" ht="16.5" customHeight="1" x14ac:dyDescent="0.3">
      <c r="B11" s="6">
        <v>11</v>
      </c>
      <c r="C11" s="336"/>
      <c r="D11" s="293" t="str">
        <f t="shared" si="1"/>
        <v/>
      </c>
      <c r="E11" s="268" t="str">
        <f>IF(D11="","",IF(OR(D11=D10,D11=D9,D11=D8,D11=D7,D11=D6),"R",""))</f>
        <v/>
      </c>
      <c r="F11" s="294" t="str">
        <f t="shared" si="2"/>
        <v/>
      </c>
      <c r="G11" s="339"/>
      <c r="H11" s="596"/>
      <c r="I11" s="596"/>
    </row>
    <row r="12" spans="2:9" s="283" customFormat="1" ht="16.5" customHeight="1" x14ac:dyDescent="0.3">
      <c r="B12" s="6">
        <v>12</v>
      </c>
      <c r="C12" s="336"/>
      <c r="D12" s="293" t="str">
        <f t="shared" si="1"/>
        <v/>
      </c>
      <c r="E12" s="268" t="str">
        <f>IF(D12="","",IF(OR(D12=D11,D12=D10,D12=D9,D12=D8,D12=D7,D12=D6),"R",""))</f>
        <v/>
      </c>
      <c r="F12" s="294" t="str">
        <f t="shared" si="2"/>
        <v/>
      </c>
      <c r="G12" s="339"/>
      <c r="H12" s="596"/>
      <c r="I12" s="596"/>
    </row>
    <row r="13" spans="2:9" s="283" customFormat="1" ht="16.5" customHeight="1" x14ac:dyDescent="0.3">
      <c r="B13" s="6">
        <v>13</v>
      </c>
      <c r="C13" s="336"/>
      <c r="D13" s="293" t="str">
        <f t="shared" si="1"/>
        <v/>
      </c>
      <c r="E13" s="268" t="str">
        <f>IF(D13="","",IF(OR(D13=D12,D13=D11,D13=D10,D13=D9,D13=D8,D13=D7,D13=D6),"R",""))</f>
        <v/>
      </c>
      <c r="F13" s="294" t="str">
        <f t="shared" si="2"/>
        <v/>
      </c>
      <c r="G13" s="339"/>
      <c r="H13" s="438"/>
      <c r="I13" s="438"/>
    </row>
    <row r="14" spans="2:9" s="283" customFormat="1" ht="16.5" customHeight="1" x14ac:dyDescent="0.3">
      <c r="B14" s="6">
        <v>14</v>
      </c>
      <c r="C14" s="336"/>
      <c r="D14" s="293" t="str">
        <f t="shared" si="1"/>
        <v/>
      </c>
      <c r="E14" s="268" t="str">
        <f>IF(D14="","",IF(OR(D14=D13,D14=D12,D14=D11,D14=D10,D14=D9,D14=D8,D14=D7,D14=D6),"R",""))</f>
        <v/>
      </c>
      <c r="F14" s="294" t="str">
        <f t="shared" si="2"/>
        <v/>
      </c>
      <c r="G14" s="339"/>
      <c r="H14" s="596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4" s="596"/>
    </row>
    <row r="15" spans="2:9" s="283" customFormat="1" ht="16.5" customHeight="1" x14ac:dyDescent="0.3">
      <c r="B15" s="6">
        <v>15</v>
      </c>
      <c r="C15" s="336"/>
      <c r="D15" s="293" t="str">
        <f t="shared" si="1"/>
        <v/>
      </c>
      <c r="E15" s="268" t="str">
        <f>IF(D15="","",IF(OR(D15=D14,D15=D13,D15=D12,D15=D11,D15=D10,D15=D9,D15=D8,D15=D7,D15=D6),"R",""))</f>
        <v/>
      </c>
      <c r="F15" s="294" t="str">
        <f t="shared" si="2"/>
        <v/>
      </c>
      <c r="G15" s="339"/>
      <c r="H15" s="596"/>
      <c r="I15" s="596"/>
    </row>
    <row r="16" spans="2:9" s="283" customFormat="1" ht="16.5" customHeight="1" x14ac:dyDescent="0.3">
      <c r="B16" s="6">
        <v>16</v>
      </c>
      <c r="C16" s="336"/>
      <c r="D16" s="293" t="str">
        <f t="shared" si="1"/>
        <v/>
      </c>
      <c r="E16" s="268" t="str">
        <f>IF(D16="","",IF(OR(D16=D15,D16=D14,D16=D13,D16=D12,D16=D11,D16=D10,D16=D9,D16=D8,D16=D7,D16=D6),"R",""))</f>
        <v/>
      </c>
      <c r="F16" s="294" t="str">
        <f t="shared" si="2"/>
        <v/>
      </c>
      <c r="G16" s="339"/>
      <c r="H16" s="436"/>
      <c r="I16" s="436"/>
    </row>
    <row r="17" spans="2:10" s="283" customFormat="1" ht="16.5" customHeight="1" x14ac:dyDescent="0.3">
      <c r="B17" s="6">
        <v>17</v>
      </c>
      <c r="C17" s="336"/>
      <c r="D17" s="293" t="str">
        <f t="shared" si="1"/>
        <v/>
      </c>
      <c r="E17" s="268" t="str">
        <f>IF(D17="","",IF(OR(D17=D16,D17=D15,D17=D14,D17=D13,D17=D12,D17=D11,D17=D10,D17=D9,D17=D8,D17=D7,D17=D6),"R",""))</f>
        <v/>
      </c>
      <c r="F17" s="294" t="str">
        <f t="shared" si="2"/>
        <v/>
      </c>
      <c r="G17" s="339"/>
      <c r="H17" s="596" t="str">
        <f>IF(OR(E8="R",E9="R",E10="R",E11="R",E12="R",E13="R",E14="R",E15="R",E16="R",E17="R",E18="R",E19="R",E20="R",E21="R",E22="R",E23="R",E24="R",E25="R",E26="R",E27="R",E28="R",E29="R",E30="R",E31="R",E32="R",E33="R"),"R = Líneas repetidas","")</f>
        <v/>
      </c>
      <c r="I17" s="596"/>
    </row>
    <row r="18" spans="2:10" s="283" customFormat="1" ht="16.5" customHeight="1" x14ac:dyDescent="0.3">
      <c r="B18" s="6">
        <v>18</v>
      </c>
      <c r="C18" s="336"/>
      <c r="D18" s="293" t="str">
        <f t="shared" si="1"/>
        <v/>
      </c>
      <c r="E18" s="268" t="str">
        <f>IF(D18="","",IF(OR(D18=D17,D18=D16,D18=D15,D18=D14,D18=D13,D18=D12,D18=D11,D18=D10,D18=D9,D18=D8,D18=D7,D18=D6),"R",""))</f>
        <v/>
      </c>
      <c r="F18" s="294" t="str">
        <f t="shared" si="2"/>
        <v/>
      </c>
      <c r="G18" s="339"/>
      <c r="H18" s="596"/>
      <c r="I18" s="596"/>
    </row>
    <row r="19" spans="2:10" s="283" customFormat="1" ht="16.5" customHeight="1" x14ac:dyDescent="0.3">
      <c r="B19" s="6">
        <v>19</v>
      </c>
      <c r="C19" s="336"/>
      <c r="D19" s="293" t="str">
        <f t="shared" si="1"/>
        <v/>
      </c>
      <c r="E19" s="268" t="str">
        <f>IF(D19="","",IF(OR(D19=D18,D19=D17,D19=D16,D19=D15,D19=D14,D19=D13,D19=D12,D19=D11,D19=D10,D19=D9,D19=D8,D19=D7,D19=D6),"R",""))</f>
        <v/>
      </c>
      <c r="F19" s="294" t="str">
        <f t="shared" si="2"/>
        <v/>
      </c>
      <c r="G19" s="339"/>
    </row>
    <row r="20" spans="2:10" s="283" customFormat="1" ht="16.5" customHeight="1" x14ac:dyDescent="0.3">
      <c r="B20" s="6">
        <v>20</v>
      </c>
      <c r="C20" s="336"/>
      <c r="D20" s="293" t="str">
        <f t="shared" si="1"/>
        <v/>
      </c>
      <c r="E20" s="268" t="str">
        <f>IF(D20="","",IF(OR(D20=D19,D20=D18,D20=D17,D20=D16,D20=D15,D20=D14,D20=D13,D20=D12,D20=D11,D20=D10,D20=D9,D20=D8,D20=D7,D20=D6),"R",""))</f>
        <v/>
      </c>
      <c r="F20" s="294" t="str">
        <f t="shared" si="2"/>
        <v/>
      </c>
      <c r="G20" s="339"/>
    </row>
    <row r="21" spans="2:10" s="283" customFormat="1" ht="16.5" customHeight="1" x14ac:dyDescent="0.3">
      <c r="B21" s="6">
        <v>21</v>
      </c>
      <c r="C21" s="336"/>
      <c r="D21" s="293" t="str">
        <f t="shared" si="1"/>
        <v/>
      </c>
      <c r="E21" s="268" t="str">
        <f>IF(D21="","",IF(OR(D21=D20,D21=D19,D21=D18,D21=D17,D21=D16,D21=D15,D21=D14,D21=D13,D21=D12,D21=D11,D21=D10,D21=D9,D21=D8,D21=D7,D21=D6),"R",""))</f>
        <v/>
      </c>
      <c r="F21" s="294" t="str">
        <f t="shared" si="2"/>
        <v/>
      </c>
      <c r="G21" s="339"/>
    </row>
    <row r="22" spans="2:10" s="283" customFormat="1" ht="16.5" customHeight="1" x14ac:dyDescent="0.3">
      <c r="B22" s="6">
        <v>22</v>
      </c>
      <c r="C22" s="336"/>
      <c r="D22" s="293" t="str">
        <f t="shared" si="1"/>
        <v/>
      </c>
      <c r="E22" s="268" t="str">
        <f>IF(D22="","",IF(OR(D22=D21,D22=D20,D22=D19,D22=D18,D22=D17,D22=D16,D22=D15,D22=D14,D22=D13,D22=D12,D22=D11,D22=D10,D22=D9,D22=D8,D22=D7,D22=D6),"R",""))</f>
        <v/>
      </c>
      <c r="F22" s="294" t="str">
        <f t="shared" si="2"/>
        <v/>
      </c>
      <c r="G22" s="339"/>
    </row>
    <row r="23" spans="2:10" s="283" customFormat="1" ht="16.5" customHeight="1" x14ac:dyDescent="0.3">
      <c r="B23" s="6">
        <v>23</v>
      </c>
      <c r="C23" s="336"/>
      <c r="D23" s="293" t="str">
        <f t="shared" si="1"/>
        <v/>
      </c>
      <c r="E23" s="268" t="str">
        <f>IF(D23="","",IF(OR(D23=D22,D23=D21,D23=D20,D23=D19,D23=D18,D23=D17,D23=D16,D23=D15,D23=D14,D23=D13,D23=D12,D23=D11,D23=D10,D23=D9,D23=D8,D23=D7,D23=D6),"R",""))</f>
        <v/>
      </c>
      <c r="F23" s="294" t="str">
        <f t="shared" si="2"/>
        <v/>
      </c>
      <c r="G23" s="339"/>
    </row>
    <row r="24" spans="2:10" s="283" customFormat="1" ht="16.5" customHeight="1" x14ac:dyDescent="0.3">
      <c r="B24" s="6">
        <v>24</v>
      </c>
      <c r="C24" s="336"/>
      <c r="D24" s="293" t="str">
        <f t="shared" si="1"/>
        <v/>
      </c>
      <c r="E24" s="268" t="str">
        <f>IF(D24="","",IF(OR(D24=D23,D24=D22,D24=D21,D24=D20,D24=D19,D24=D18,D24=D17,D24=D16,D24=D15,D24=D14,D24=D13,D24=D12,D24=D11,D24=D10,D24=D9,D24=D8,D24=D7,D24=D6),"R",""))</f>
        <v/>
      </c>
      <c r="F24" s="294" t="str">
        <f t="shared" si="2"/>
        <v/>
      </c>
      <c r="G24" s="339"/>
    </row>
    <row r="25" spans="2:10" s="283" customFormat="1" ht="16.5" customHeight="1" x14ac:dyDescent="0.3">
      <c r="B25" s="6">
        <v>25</v>
      </c>
      <c r="C25" s="336"/>
      <c r="D25" s="293" t="str">
        <f t="shared" si="1"/>
        <v/>
      </c>
      <c r="E25" s="268" t="str">
        <f>IF(D25="","",IF(OR(D25=D24,D25=D23,D25=D22,D25=D21,D25=D20,D25=D19,D25=D18,D25=D17,D25=D16,D25=D15,D25=D14,D25=D13,D25=D12,D25=D11,D25=D10,D25=D9,D25=D8,D25=D7,D25=D6),"R",""))</f>
        <v/>
      </c>
      <c r="F25" s="294" t="str">
        <f t="shared" si="2"/>
        <v/>
      </c>
      <c r="G25" s="339"/>
    </row>
    <row r="26" spans="2:10" s="283" customFormat="1" ht="16.5" customHeight="1" x14ac:dyDescent="0.3">
      <c r="B26" s="6">
        <v>26</v>
      </c>
      <c r="C26" s="336"/>
      <c r="D26" s="293" t="str">
        <f t="shared" si="1"/>
        <v/>
      </c>
      <c r="E26" s="268" t="str">
        <f>IF(D26="","",IF(OR(D26=D25,D26=D24,D26=D23,D26=D22,D26=D21,D26=D20,D26=D19,D26=D18,D26=D17,D26=D16,D26=D15,D26=D14,D26=D13,D26=D12,D26=D11,D26=D10,D26=D9,D26=D8,D26=D7,D26=D6),"R",""))</f>
        <v/>
      </c>
      <c r="F26" s="294" t="str">
        <f>IF(AND(OR(G26&gt;0),AND(C26="")),"*",IF(AND(C26&lt;&gt;"",AND(G26=0)),"***",""))</f>
        <v/>
      </c>
      <c r="G26" s="339"/>
    </row>
    <row r="27" spans="2:10" s="283" customFormat="1" ht="16.5" customHeight="1" x14ac:dyDescent="0.3">
      <c r="B27" s="6">
        <v>27</v>
      </c>
      <c r="C27" s="336"/>
      <c r="D27" s="293" t="str">
        <f t="shared" si="1"/>
        <v/>
      </c>
      <c r="E27" s="268" t="str">
        <f>IF(D27="","",IF(OR(D27=D26,D27=D25,D27=D24,D27=D23,D27=D22,D27=D21,D27=D20,D27=D19,D27=D18,D27=D17,D27=D16,D27=D15,D27=D14,D27=D13,D27=D12,D27=D11,D27=D10,D27=D9,D27=D8,D27=D7,D27=D6),"R",""))</f>
        <v/>
      </c>
      <c r="F27" s="294" t="str">
        <f t="shared" si="2"/>
        <v/>
      </c>
      <c r="G27" s="339"/>
      <c r="H27" s="295"/>
      <c r="I27" s="109"/>
      <c r="J27" s="109"/>
    </row>
    <row r="28" spans="2:10" ht="16.5" customHeight="1" x14ac:dyDescent="0.3">
      <c r="B28" s="6">
        <v>28</v>
      </c>
      <c r="C28" s="336"/>
      <c r="D28" s="293" t="str">
        <f t="shared" si="1"/>
        <v/>
      </c>
      <c r="E28" s="268" t="str">
        <f>IF(D28="","",IF(OR(D28=D27,D28=D26,D28=D25,D28=D24,D28=D23,D28=D22,D28=D21,D28=D20,D28=D19,D28=D18,D28=D17,D28=D16,D28=D15,D28=D14,D28=D13,D28=D12,D28=D11,D28=D10,D28=D9,D28=D8,D28=D7,D28=D6),"R",""))</f>
        <v/>
      </c>
      <c r="F28" s="294" t="str">
        <f t="shared" si="2"/>
        <v/>
      </c>
      <c r="G28" s="340"/>
    </row>
    <row r="29" spans="2:10" ht="16.5" customHeight="1" x14ac:dyDescent="0.3">
      <c r="B29" s="6">
        <v>29</v>
      </c>
      <c r="C29" s="336"/>
      <c r="D29" s="293" t="str">
        <f t="shared" si="1"/>
        <v/>
      </c>
      <c r="E29" s="268" t="str">
        <f>IF(D29="","",IF(OR(D29=D28,D29=D27,D29=D26,D29=D25,D29=D24,D29=D23,D29=D22,D29=D21,D29=D20,D29=D19,D29=D18,D29=D17,D29=D16,D29=D15,D29=D14,D29=D13,D29=D12,D29=D11,D29=D10,D29=D9,D29=D8,D29=D7,D29=D6),"R",""))</f>
        <v/>
      </c>
      <c r="F29" s="294" t="str">
        <f t="shared" si="2"/>
        <v/>
      </c>
      <c r="G29" s="340"/>
    </row>
    <row r="30" spans="2:10" ht="16.5" customHeight="1" x14ac:dyDescent="0.3">
      <c r="B30" s="6">
        <v>30</v>
      </c>
      <c r="C30" s="336"/>
      <c r="D30" s="293" t="str">
        <f t="shared" si="1"/>
        <v/>
      </c>
      <c r="E30" s="268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294" t="str">
        <f t="shared" si="2"/>
        <v/>
      </c>
      <c r="G30" s="340"/>
    </row>
    <row r="31" spans="2:10" ht="16.5" customHeight="1" thickBot="1" x14ac:dyDescent="0.35">
      <c r="B31" s="6">
        <v>31</v>
      </c>
      <c r="C31" s="337"/>
      <c r="D31" s="296" t="str">
        <f t="shared" si="0"/>
        <v/>
      </c>
      <c r="E31" s="297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298" t="str">
        <f t="shared" si="2"/>
        <v/>
      </c>
      <c r="G31" s="341"/>
    </row>
    <row r="32" spans="2:10" ht="16.5" customHeight="1" thickTop="1" x14ac:dyDescent="0.3">
      <c r="B32" s="6">
        <v>32</v>
      </c>
      <c r="C32" s="20" t="s">
        <v>218</v>
      </c>
      <c r="D32" s="299"/>
      <c r="E32" s="299"/>
      <c r="F32" s="300"/>
      <c r="G32" s="300"/>
    </row>
    <row r="33" spans="2:7" ht="16.5" customHeight="1" x14ac:dyDescent="0.3">
      <c r="B33" s="6">
        <v>33</v>
      </c>
      <c r="C33" s="301"/>
      <c r="D33" s="299"/>
      <c r="E33" s="299"/>
      <c r="F33" s="300"/>
      <c r="G33" s="300"/>
    </row>
    <row r="34" spans="2:7" ht="16.2" x14ac:dyDescent="0.3">
      <c r="B34" s="6">
        <v>34</v>
      </c>
      <c r="C34" s="52" t="s">
        <v>95</v>
      </c>
    </row>
    <row r="35" spans="2:7" ht="15" customHeight="1" x14ac:dyDescent="0.3">
      <c r="B35" s="6">
        <v>35</v>
      </c>
      <c r="C35" s="563"/>
      <c r="D35" s="586"/>
      <c r="E35" s="586"/>
      <c r="F35" s="586"/>
      <c r="G35" s="587"/>
    </row>
    <row r="36" spans="2:7" ht="15" customHeight="1" x14ac:dyDescent="0.3">
      <c r="C36" s="588"/>
      <c r="D36" s="589"/>
      <c r="E36" s="589"/>
      <c r="F36" s="589"/>
      <c r="G36" s="590"/>
    </row>
    <row r="37" spans="2:7" ht="15" customHeight="1" x14ac:dyDescent="0.3">
      <c r="C37" s="588"/>
      <c r="D37" s="589"/>
      <c r="E37" s="589"/>
      <c r="F37" s="589"/>
      <c r="G37" s="590"/>
    </row>
    <row r="38" spans="2:7" ht="18" customHeight="1" x14ac:dyDescent="0.3">
      <c r="C38" s="591"/>
      <c r="D38" s="592"/>
      <c r="E38" s="592"/>
      <c r="F38" s="592"/>
      <c r="G38" s="593"/>
    </row>
  </sheetData>
  <sheetProtection algorithmName="SHA-512" hashValue="CozjxpEjWZFdSE3tv8ZdybPhTetQpWcJGSc8q7Z3I5h3QFkp3YriPtnkSXsjEcQawTZbvTZbeBN7SYurAXXDXw==" saltValue="JU00s5cLzV9NuYU486emlA==" spinCount="100000" sheet="1" objects="1" scenarios="1" insertRows="0" deleteRows="0" sort="0" autoFilter="0" pivotTables="0"/>
  <mergeCells count="6">
    <mergeCell ref="C35:G38"/>
    <mergeCell ref="C5:F5"/>
    <mergeCell ref="H5:I8"/>
    <mergeCell ref="H10:I12"/>
    <mergeCell ref="H14:I15"/>
    <mergeCell ref="H17:I18"/>
  </mergeCells>
  <conditionalFormatting sqref="F6:F31">
    <cfRule type="cellIs" dxfId="44" priority="3" operator="equal">
      <formula>"Error!"</formula>
    </cfRule>
  </conditionalFormatting>
  <conditionalFormatting sqref="G5">
    <cfRule type="cellIs" dxfId="43" priority="6" operator="equal">
      <formula>0</formula>
    </cfRule>
  </conditionalFormatting>
  <conditionalFormatting sqref="H5:I8 H10:I12 H14:I15">
    <cfRule type="notContainsBlanks" dxfId="42" priority="2">
      <formula>LEN(TRIM(H5))&gt;0</formula>
    </cfRule>
  </conditionalFormatting>
  <conditionalFormatting sqref="H17:I18">
    <cfRule type="notContainsBlanks" dxfId="41" priority="1">
      <formula>LEN(TRIM(H17))&gt;0</formula>
    </cfRule>
  </conditionalFormatting>
  <dataValidations count="2">
    <dataValidation type="list" allowBlank="1" showInputMessage="1" showErrorMessage="1" sqref="C6:C31" xr:uid="{00000000-0002-0000-0600-000000000000}">
      <formula1>ubic</formula1>
    </dataValidation>
    <dataValidation type="whole" operator="greaterThanOrEqual" allowBlank="1" showInputMessage="1" showErrorMessage="1" sqref="G6:G31" xr:uid="{00000000-0002-0000-0600-000001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tabColor theme="7" tint="0.79998168889431442"/>
    <pageSetUpPr fitToPage="1"/>
  </sheetPr>
  <dimension ref="B1:N41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4.6640625" style="109" customWidth="1"/>
    <col min="2" max="2" width="4.6640625" style="109" hidden="1" customWidth="1"/>
    <col min="3" max="3" width="43.6640625" style="109" customWidth="1"/>
    <col min="4" max="4" width="5.33203125" style="90" customWidth="1"/>
    <col min="5" max="13" width="11.33203125" style="109" customWidth="1"/>
    <col min="14" max="14" width="21.5546875" style="109" customWidth="1"/>
    <col min="15" max="16384" width="11.44140625" style="109"/>
  </cols>
  <sheetData>
    <row r="1" spans="2:14" ht="18" customHeight="1" x14ac:dyDescent="0.4">
      <c r="B1" s="6">
        <v>1</v>
      </c>
      <c r="C1" s="248" t="s">
        <v>1181</v>
      </c>
      <c r="D1" s="249"/>
      <c r="E1" s="250"/>
      <c r="F1" s="250"/>
      <c r="I1" s="30"/>
      <c r="J1" s="30"/>
    </row>
    <row r="2" spans="2:14" ht="18.600000000000001" x14ac:dyDescent="0.3">
      <c r="B2" s="6">
        <v>2</v>
      </c>
      <c r="C2" s="31" t="s">
        <v>700</v>
      </c>
      <c r="D2" s="249"/>
      <c r="E2" s="251"/>
      <c r="F2" s="251"/>
      <c r="G2" s="251"/>
      <c r="H2" s="251"/>
      <c r="I2" s="251"/>
      <c r="J2" s="251"/>
      <c r="K2" s="251"/>
      <c r="L2" s="251"/>
      <c r="M2" s="251"/>
    </row>
    <row r="3" spans="2:14" ht="19.2" thickBot="1" x14ac:dyDescent="0.35">
      <c r="B3" s="6">
        <v>3</v>
      </c>
      <c r="C3" s="31" t="s">
        <v>701</v>
      </c>
      <c r="D3" s="253"/>
      <c r="E3" s="252"/>
      <c r="F3" s="252"/>
      <c r="G3" s="252"/>
      <c r="H3" s="252"/>
      <c r="I3" s="252"/>
      <c r="J3" s="252"/>
      <c r="K3" s="252"/>
      <c r="L3" s="252"/>
      <c r="M3" s="252"/>
    </row>
    <row r="4" spans="2:14" ht="33" customHeight="1" thickTop="1" x14ac:dyDescent="0.3">
      <c r="B4" s="6">
        <v>4</v>
      </c>
      <c r="C4" s="606" t="s">
        <v>702</v>
      </c>
      <c r="D4" s="54"/>
      <c r="E4" s="608" t="s">
        <v>703</v>
      </c>
      <c r="F4" s="609"/>
      <c r="G4" s="609"/>
      <c r="H4" s="610" t="s">
        <v>227</v>
      </c>
      <c r="I4" s="609"/>
      <c r="J4" s="611"/>
      <c r="K4" s="610" t="s">
        <v>228</v>
      </c>
      <c r="L4" s="609"/>
      <c r="M4" s="609"/>
    </row>
    <row r="5" spans="2:14" ht="23.25" customHeight="1" thickBot="1" x14ac:dyDescent="0.35">
      <c r="B5" s="6">
        <v>5</v>
      </c>
      <c r="C5" s="607"/>
      <c r="D5" s="254"/>
      <c r="E5" s="255" t="s">
        <v>0</v>
      </c>
      <c r="F5" s="256" t="s">
        <v>29</v>
      </c>
      <c r="G5" s="257" t="s">
        <v>30</v>
      </c>
      <c r="H5" s="258" t="s">
        <v>0</v>
      </c>
      <c r="I5" s="256" t="s">
        <v>29</v>
      </c>
      <c r="J5" s="259" t="s">
        <v>30</v>
      </c>
      <c r="K5" s="257" t="s">
        <v>0</v>
      </c>
      <c r="L5" s="256" t="s">
        <v>29</v>
      </c>
      <c r="M5" s="257" t="s">
        <v>30</v>
      </c>
    </row>
    <row r="6" spans="2:14" ht="18" customHeight="1" thickTop="1" thickBot="1" x14ac:dyDescent="0.35">
      <c r="B6" s="6">
        <v>6</v>
      </c>
      <c r="C6" s="440" t="s">
        <v>0</v>
      </c>
      <c r="D6" s="260" t="str">
        <f>IF(OR(F6&gt;'CUADRO 1'!E7,G6&gt;'CUADRO 1'!F7),"/*/","")</f>
        <v/>
      </c>
      <c r="E6" s="261">
        <f>+F6+G6</f>
        <v>0</v>
      </c>
      <c r="F6" s="262">
        <f>SUM(F7:F35)</f>
        <v>0</v>
      </c>
      <c r="G6" s="263">
        <f>SUM(G7:G35)</f>
        <v>0</v>
      </c>
      <c r="H6" s="264">
        <f>+I6+J6</f>
        <v>0</v>
      </c>
      <c r="I6" s="262">
        <f>SUM(I7:I35)</f>
        <v>0</v>
      </c>
      <c r="J6" s="265">
        <f>SUM(J7:J35)</f>
        <v>0</v>
      </c>
      <c r="K6" s="263">
        <f>+L6+M6</f>
        <v>0</v>
      </c>
      <c r="L6" s="262">
        <f>SUM(L7:L35)</f>
        <v>0</v>
      </c>
      <c r="M6" s="263">
        <f>SUM(M7:M35)</f>
        <v>0</v>
      </c>
      <c r="N6" s="596" t="str">
        <f>IF(D6="/*/","/*/ El dato indicado en Extranjeros (hombres o mujeres) es mayor a lo indicado en Educación Convencional del Cuadro 1.","")</f>
        <v/>
      </c>
    </row>
    <row r="7" spans="2:14" ht="18" customHeight="1" x14ac:dyDescent="0.3">
      <c r="B7" s="6">
        <v>7</v>
      </c>
      <c r="C7" s="540" t="s">
        <v>73</v>
      </c>
      <c r="D7" s="266" t="str">
        <f>IF(OR(I7&gt;F7,L7&gt;F7,J7&gt;G7,M7&gt;G7),"**","")</f>
        <v/>
      </c>
      <c r="E7" s="78">
        <f>+F7+G7</f>
        <v>0</v>
      </c>
      <c r="F7" s="342"/>
      <c r="G7" s="343"/>
      <c r="H7" s="267">
        <f>+I7+J7</f>
        <v>0</v>
      </c>
      <c r="I7" s="342"/>
      <c r="J7" s="352"/>
      <c r="K7" s="88">
        <f>+L7+M7</f>
        <v>0</v>
      </c>
      <c r="L7" s="342"/>
      <c r="M7" s="343"/>
      <c r="N7" s="596"/>
    </row>
    <row r="8" spans="2:14" ht="18" customHeight="1" x14ac:dyDescent="0.3">
      <c r="B8" s="6">
        <v>8</v>
      </c>
      <c r="C8" s="531" t="s">
        <v>59</v>
      </c>
      <c r="D8" s="268" t="str">
        <f t="shared" ref="D8:D35" si="0">IF(OR(I8&gt;F8,L8&gt;F8,J8&gt;G8,M8&gt;G8),"**","")</f>
        <v/>
      </c>
      <c r="E8" s="203">
        <f>+F8+G8</f>
        <v>0</v>
      </c>
      <c r="F8" s="344"/>
      <c r="G8" s="345"/>
      <c r="H8" s="240">
        <f>+I8+J8</f>
        <v>0</v>
      </c>
      <c r="I8" s="344"/>
      <c r="J8" s="353"/>
      <c r="K8" s="224">
        <f>+L8+M8</f>
        <v>0</v>
      </c>
      <c r="L8" s="344"/>
      <c r="M8" s="345"/>
      <c r="N8" s="596"/>
    </row>
    <row r="9" spans="2:14" ht="18" customHeight="1" x14ac:dyDescent="0.3">
      <c r="B9" s="6">
        <v>9</v>
      </c>
      <c r="C9" s="531" t="s">
        <v>71</v>
      </c>
      <c r="D9" s="268" t="str">
        <f t="shared" si="0"/>
        <v/>
      </c>
      <c r="E9" s="203">
        <f t="shared" ref="E9:E35" si="1">+F9+G9</f>
        <v>0</v>
      </c>
      <c r="F9" s="344"/>
      <c r="G9" s="345"/>
      <c r="H9" s="240">
        <f t="shared" ref="H9:H35" si="2">+I9+J9</f>
        <v>0</v>
      </c>
      <c r="I9" s="344"/>
      <c r="J9" s="353"/>
      <c r="K9" s="224">
        <f t="shared" ref="K9:K35" si="3">+L9+M9</f>
        <v>0</v>
      </c>
      <c r="L9" s="344"/>
      <c r="M9" s="345"/>
      <c r="N9" s="596"/>
    </row>
    <row r="10" spans="2:14" ht="18" customHeight="1" x14ac:dyDescent="0.3">
      <c r="B10" s="6">
        <v>10</v>
      </c>
      <c r="C10" s="531" t="s">
        <v>76</v>
      </c>
      <c r="D10" s="268" t="str">
        <f t="shared" si="0"/>
        <v/>
      </c>
      <c r="E10" s="203">
        <f t="shared" si="1"/>
        <v>0</v>
      </c>
      <c r="F10" s="344"/>
      <c r="G10" s="345"/>
      <c r="H10" s="240">
        <f t="shared" si="2"/>
        <v>0</v>
      </c>
      <c r="I10" s="344"/>
      <c r="J10" s="353"/>
      <c r="K10" s="224">
        <f t="shared" si="3"/>
        <v>0</v>
      </c>
      <c r="L10" s="344"/>
      <c r="M10" s="345"/>
      <c r="N10" s="596"/>
    </row>
    <row r="11" spans="2:14" ht="18" customHeight="1" x14ac:dyDescent="0.3">
      <c r="B11" s="6">
        <v>11</v>
      </c>
      <c r="C11" s="531" t="s">
        <v>56</v>
      </c>
      <c r="D11" s="268" t="str">
        <f t="shared" si="0"/>
        <v/>
      </c>
      <c r="E11" s="203">
        <f t="shared" si="1"/>
        <v>0</v>
      </c>
      <c r="F11" s="344"/>
      <c r="G11" s="345"/>
      <c r="H11" s="240">
        <f t="shared" si="2"/>
        <v>0</v>
      </c>
      <c r="I11" s="344"/>
      <c r="J11" s="353"/>
      <c r="K11" s="224">
        <f t="shared" si="3"/>
        <v>0</v>
      </c>
      <c r="L11" s="344"/>
      <c r="M11" s="345"/>
      <c r="N11" s="596"/>
    </row>
    <row r="12" spans="2:14" ht="18" customHeight="1" x14ac:dyDescent="0.3">
      <c r="B12" s="6">
        <v>12</v>
      </c>
      <c r="C12" s="531" t="s">
        <v>72</v>
      </c>
      <c r="D12" s="268" t="str">
        <f t="shared" si="0"/>
        <v/>
      </c>
      <c r="E12" s="203">
        <f t="shared" si="1"/>
        <v>0</v>
      </c>
      <c r="F12" s="344"/>
      <c r="G12" s="345"/>
      <c r="H12" s="240">
        <f t="shared" si="2"/>
        <v>0</v>
      </c>
      <c r="I12" s="344"/>
      <c r="J12" s="353"/>
      <c r="K12" s="224">
        <f t="shared" si="3"/>
        <v>0</v>
      </c>
      <c r="L12" s="344"/>
      <c r="M12" s="345"/>
      <c r="N12" s="596"/>
    </row>
    <row r="13" spans="2:14" ht="18" customHeight="1" x14ac:dyDescent="0.3">
      <c r="B13" s="6">
        <v>13</v>
      </c>
      <c r="C13" s="531" t="s">
        <v>68</v>
      </c>
      <c r="D13" s="268" t="str">
        <f t="shared" si="0"/>
        <v/>
      </c>
      <c r="E13" s="203">
        <f t="shared" si="1"/>
        <v>0</v>
      </c>
      <c r="F13" s="344"/>
      <c r="G13" s="345"/>
      <c r="H13" s="240">
        <f t="shared" si="2"/>
        <v>0</v>
      </c>
      <c r="I13" s="344"/>
      <c r="J13" s="353"/>
      <c r="K13" s="224">
        <f t="shared" si="3"/>
        <v>0</v>
      </c>
      <c r="L13" s="344"/>
      <c r="M13" s="345"/>
      <c r="N13" s="596"/>
    </row>
    <row r="14" spans="2:14" ht="18" customHeight="1" x14ac:dyDescent="0.3">
      <c r="B14" s="6">
        <v>14</v>
      </c>
      <c r="C14" s="531" t="s">
        <v>65</v>
      </c>
      <c r="D14" s="268" t="str">
        <f t="shared" si="0"/>
        <v/>
      </c>
      <c r="E14" s="203">
        <f t="shared" si="1"/>
        <v>0</v>
      </c>
      <c r="F14" s="344"/>
      <c r="G14" s="345"/>
      <c r="H14" s="240">
        <f t="shared" si="2"/>
        <v>0</v>
      </c>
      <c r="I14" s="344"/>
      <c r="J14" s="353"/>
      <c r="K14" s="224">
        <f t="shared" si="3"/>
        <v>0</v>
      </c>
      <c r="L14" s="344"/>
      <c r="M14" s="345"/>
      <c r="N14" s="442"/>
    </row>
    <row r="15" spans="2:14" ht="18" customHeight="1" x14ac:dyDescent="0.3">
      <c r="B15" s="6">
        <v>15</v>
      </c>
      <c r="C15" s="531" t="s">
        <v>69</v>
      </c>
      <c r="D15" s="268" t="str">
        <f t="shared" si="0"/>
        <v/>
      </c>
      <c r="E15" s="203">
        <f t="shared" si="1"/>
        <v>0</v>
      </c>
      <c r="F15" s="344"/>
      <c r="G15" s="345"/>
      <c r="H15" s="240">
        <f t="shared" si="2"/>
        <v>0</v>
      </c>
      <c r="I15" s="344"/>
      <c r="J15" s="353"/>
      <c r="K15" s="224">
        <f t="shared" si="3"/>
        <v>0</v>
      </c>
      <c r="L15" s="344"/>
      <c r="M15" s="345"/>
      <c r="N15" s="596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531" t="s">
        <v>62</v>
      </c>
      <c r="D16" s="268" t="str">
        <f t="shared" si="0"/>
        <v/>
      </c>
      <c r="E16" s="203">
        <f t="shared" si="1"/>
        <v>0</v>
      </c>
      <c r="F16" s="344"/>
      <c r="G16" s="345"/>
      <c r="H16" s="240">
        <f t="shared" si="2"/>
        <v>0</v>
      </c>
      <c r="I16" s="344"/>
      <c r="J16" s="353"/>
      <c r="K16" s="224">
        <f t="shared" si="3"/>
        <v>0</v>
      </c>
      <c r="L16" s="344"/>
      <c r="M16" s="345"/>
      <c r="N16" s="596"/>
    </row>
    <row r="17" spans="2:14" ht="18" customHeight="1" x14ac:dyDescent="0.3">
      <c r="B17" s="6">
        <v>17</v>
      </c>
      <c r="C17" s="531" t="s">
        <v>57</v>
      </c>
      <c r="D17" s="268" t="str">
        <f t="shared" si="0"/>
        <v/>
      </c>
      <c r="E17" s="203">
        <f t="shared" si="1"/>
        <v>0</v>
      </c>
      <c r="F17" s="344"/>
      <c r="G17" s="345"/>
      <c r="H17" s="240">
        <f t="shared" si="2"/>
        <v>0</v>
      </c>
      <c r="I17" s="344"/>
      <c r="J17" s="353"/>
      <c r="K17" s="224">
        <f t="shared" si="3"/>
        <v>0</v>
      </c>
      <c r="L17" s="344"/>
      <c r="M17" s="345"/>
      <c r="N17" s="596"/>
    </row>
    <row r="18" spans="2:14" ht="18" customHeight="1" x14ac:dyDescent="0.3">
      <c r="B18" s="6">
        <v>18</v>
      </c>
      <c r="C18" s="531" t="s">
        <v>60</v>
      </c>
      <c r="D18" s="268" t="str">
        <f t="shared" si="0"/>
        <v/>
      </c>
      <c r="E18" s="203">
        <f t="shared" si="1"/>
        <v>0</v>
      </c>
      <c r="F18" s="344"/>
      <c r="G18" s="345"/>
      <c r="H18" s="240">
        <f t="shared" si="2"/>
        <v>0</v>
      </c>
      <c r="I18" s="344"/>
      <c r="J18" s="353"/>
      <c r="K18" s="224">
        <f t="shared" si="3"/>
        <v>0</v>
      </c>
      <c r="L18" s="344"/>
      <c r="M18" s="345"/>
      <c r="N18" s="596"/>
    </row>
    <row r="19" spans="2:14" ht="18" customHeight="1" x14ac:dyDescent="0.3">
      <c r="B19" s="6">
        <v>19</v>
      </c>
      <c r="C19" s="531" t="s">
        <v>78</v>
      </c>
      <c r="D19" s="268" t="str">
        <f t="shared" si="0"/>
        <v/>
      </c>
      <c r="E19" s="203">
        <f t="shared" si="1"/>
        <v>0</v>
      </c>
      <c r="F19" s="344"/>
      <c r="G19" s="345"/>
      <c r="H19" s="240">
        <f t="shared" si="2"/>
        <v>0</v>
      </c>
      <c r="I19" s="344"/>
      <c r="J19" s="353"/>
      <c r="K19" s="224">
        <f t="shared" si="3"/>
        <v>0</v>
      </c>
      <c r="L19" s="344"/>
      <c r="M19" s="345"/>
      <c r="N19" s="596"/>
    </row>
    <row r="20" spans="2:14" ht="18" customHeight="1" x14ac:dyDescent="0.3">
      <c r="B20" s="6">
        <v>20</v>
      </c>
      <c r="C20" s="531" t="s">
        <v>67</v>
      </c>
      <c r="D20" s="268" t="str">
        <f t="shared" si="0"/>
        <v/>
      </c>
      <c r="E20" s="203">
        <f t="shared" si="1"/>
        <v>0</v>
      </c>
      <c r="F20" s="344"/>
      <c r="G20" s="345"/>
      <c r="H20" s="240">
        <f t="shared" si="2"/>
        <v>0</v>
      </c>
      <c r="I20" s="344"/>
      <c r="J20" s="353"/>
      <c r="K20" s="224">
        <f t="shared" si="3"/>
        <v>0</v>
      </c>
      <c r="L20" s="344"/>
      <c r="M20" s="345"/>
      <c r="N20" s="596"/>
    </row>
    <row r="21" spans="2:14" ht="18" customHeight="1" x14ac:dyDescent="0.3">
      <c r="B21" s="6">
        <v>21</v>
      </c>
      <c r="C21" s="531" t="s">
        <v>61</v>
      </c>
      <c r="D21" s="268" t="str">
        <f t="shared" si="0"/>
        <v/>
      </c>
      <c r="E21" s="203">
        <f t="shared" si="1"/>
        <v>0</v>
      </c>
      <c r="F21" s="344"/>
      <c r="G21" s="345"/>
      <c r="H21" s="240">
        <f t="shared" si="2"/>
        <v>0</v>
      </c>
      <c r="I21" s="344"/>
      <c r="J21" s="353"/>
      <c r="K21" s="224">
        <f t="shared" si="3"/>
        <v>0</v>
      </c>
      <c r="L21" s="344"/>
      <c r="M21" s="345"/>
    </row>
    <row r="22" spans="2:14" ht="18" customHeight="1" x14ac:dyDescent="0.3">
      <c r="B22" s="6">
        <v>22</v>
      </c>
      <c r="C22" s="531" t="s">
        <v>58</v>
      </c>
      <c r="D22" s="268" t="str">
        <f t="shared" si="0"/>
        <v/>
      </c>
      <c r="E22" s="203">
        <f t="shared" si="1"/>
        <v>0</v>
      </c>
      <c r="F22" s="344"/>
      <c r="G22" s="345"/>
      <c r="H22" s="240">
        <f t="shared" si="2"/>
        <v>0</v>
      </c>
      <c r="I22" s="344"/>
      <c r="J22" s="353"/>
      <c r="K22" s="224">
        <f t="shared" si="3"/>
        <v>0</v>
      </c>
      <c r="L22" s="344"/>
      <c r="M22" s="345"/>
    </row>
    <row r="23" spans="2:14" ht="18" customHeight="1" x14ac:dyDescent="0.3">
      <c r="B23" s="6">
        <v>23</v>
      </c>
      <c r="C23" s="531" t="s">
        <v>63</v>
      </c>
      <c r="D23" s="268" t="str">
        <f t="shared" si="0"/>
        <v/>
      </c>
      <c r="E23" s="203">
        <f t="shared" si="1"/>
        <v>0</v>
      </c>
      <c r="F23" s="344"/>
      <c r="G23" s="345"/>
      <c r="H23" s="240">
        <f t="shared" si="2"/>
        <v>0</v>
      </c>
      <c r="I23" s="344"/>
      <c r="J23" s="353"/>
      <c r="K23" s="224">
        <f t="shared" si="3"/>
        <v>0</v>
      </c>
      <c r="L23" s="344"/>
      <c r="M23" s="345"/>
    </row>
    <row r="24" spans="2:14" ht="18" customHeight="1" x14ac:dyDescent="0.3">
      <c r="B24" s="6">
        <v>24</v>
      </c>
      <c r="C24" s="531" t="s">
        <v>64</v>
      </c>
      <c r="D24" s="268" t="str">
        <f t="shared" si="0"/>
        <v/>
      </c>
      <c r="E24" s="203">
        <f t="shared" si="1"/>
        <v>0</v>
      </c>
      <c r="F24" s="344"/>
      <c r="G24" s="345"/>
      <c r="H24" s="240">
        <f t="shared" si="2"/>
        <v>0</v>
      </c>
      <c r="I24" s="344"/>
      <c r="J24" s="353"/>
      <c r="K24" s="224">
        <f t="shared" si="3"/>
        <v>0</v>
      </c>
      <c r="L24" s="344"/>
      <c r="M24" s="345"/>
    </row>
    <row r="25" spans="2:14" ht="18" customHeight="1" x14ac:dyDescent="0.3">
      <c r="B25" s="6">
        <v>25</v>
      </c>
      <c r="C25" s="531" t="s">
        <v>74</v>
      </c>
      <c r="D25" s="268" t="str">
        <f t="shared" si="0"/>
        <v/>
      </c>
      <c r="E25" s="203">
        <f t="shared" si="1"/>
        <v>0</v>
      </c>
      <c r="F25" s="344"/>
      <c r="G25" s="345"/>
      <c r="H25" s="240">
        <f t="shared" si="2"/>
        <v>0</v>
      </c>
      <c r="I25" s="344"/>
      <c r="J25" s="353"/>
      <c r="K25" s="224">
        <f t="shared" si="3"/>
        <v>0</v>
      </c>
      <c r="L25" s="344"/>
      <c r="M25" s="345"/>
    </row>
    <row r="26" spans="2:14" ht="18" customHeight="1" x14ac:dyDescent="0.3">
      <c r="B26" s="6">
        <v>26</v>
      </c>
      <c r="C26" s="531" t="s">
        <v>70</v>
      </c>
      <c r="D26" s="268" t="str">
        <f t="shared" si="0"/>
        <v/>
      </c>
      <c r="E26" s="203">
        <f t="shared" si="1"/>
        <v>0</v>
      </c>
      <c r="F26" s="344"/>
      <c r="G26" s="345"/>
      <c r="H26" s="240">
        <f t="shared" si="2"/>
        <v>0</v>
      </c>
      <c r="I26" s="344"/>
      <c r="J26" s="353"/>
      <c r="K26" s="224">
        <f t="shared" si="3"/>
        <v>0</v>
      </c>
      <c r="L26" s="344"/>
      <c r="M26" s="345"/>
    </row>
    <row r="27" spans="2:14" ht="18" customHeight="1" x14ac:dyDescent="0.3">
      <c r="B27" s="6">
        <v>27</v>
      </c>
      <c r="C27" s="531" t="s">
        <v>66</v>
      </c>
      <c r="D27" s="268" t="str">
        <f t="shared" si="0"/>
        <v/>
      </c>
      <c r="E27" s="203">
        <f t="shared" si="1"/>
        <v>0</v>
      </c>
      <c r="F27" s="344"/>
      <c r="G27" s="345"/>
      <c r="H27" s="240">
        <f t="shared" si="2"/>
        <v>0</v>
      </c>
      <c r="I27" s="344"/>
      <c r="J27" s="353"/>
      <c r="K27" s="224">
        <f t="shared" si="3"/>
        <v>0</v>
      </c>
      <c r="L27" s="344"/>
      <c r="M27" s="345"/>
    </row>
    <row r="28" spans="2:14" ht="18" customHeight="1" x14ac:dyDescent="0.3">
      <c r="B28" s="6">
        <v>28</v>
      </c>
      <c r="C28" s="531" t="s">
        <v>75</v>
      </c>
      <c r="D28" s="268" t="str">
        <f t="shared" si="0"/>
        <v/>
      </c>
      <c r="E28" s="203">
        <f t="shared" si="1"/>
        <v>0</v>
      </c>
      <c r="F28" s="344"/>
      <c r="G28" s="345"/>
      <c r="H28" s="240">
        <f t="shared" si="2"/>
        <v>0</v>
      </c>
      <c r="I28" s="344"/>
      <c r="J28" s="353"/>
      <c r="K28" s="224">
        <f t="shared" si="3"/>
        <v>0</v>
      </c>
      <c r="L28" s="344"/>
      <c r="M28" s="345"/>
    </row>
    <row r="29" spans="2:14" ht="18" customHeight="1" x14ac:dyDescent="0.3">
      <c r="B29" s="6">
        <v>29</v>
      </c>
      <c r="C29" s="531" t="s">
        <v>77</v>
      </c>
      <c r="D29" s="268" t="str">
        <f t="shared" si="0"/>
        <v/>
      </c>
      <c r="E29" s="203">
        <f t="shared" si="1"/>
        <v>0</v>
      </c>
      <c r="F29" s="344"/>
      <c r="G29" s="345"/>
      <c r="H29" s="240">
        <f t="shared" si="2"/>
        <v>0</v>
      </c>
      <c r="I29" s="344"/>
      <c r="J29" s="353"/>
      <c r="K29" s="224">
        <f t="shared" si="3"/>
        <v>0</v>
      </c>
      <c r="L29" s="344"/>
      <c r="M29" s="345"/>
    </row>
    <row r="30" spans="2:14" ht="18" customHeight="1" x14ac:dyDescent="0.3">
      <c r="B30" s="6">
        <v>30</v>
      </c>
      <c r="C30" s="541" t="s">
        <v>79</v>
      </c>
      <c r="D30" s="269" t="str">
        <f t="shared" si="0"/>
        <v/>
      </c>
      <c r="E30" s="270">
        <f t="shared" si="1"/>
        <v>0</v>
      </c>
      <c r="F30" s="346"/>
      <c r="G30" s="347"/>
      <c r="H30" s="271">
        <f t="shared" si="2"/>
        <v>0</v>
      </c>
      <c r="I30" s="346"/>
      <c r="J30" s="354"/>
      <c r="K30" s="272">
        <f t="shared" si="3"/>
        <v>0</v>
      </c>
      <c r="L30" s="346"/>
      <c r="M30" s="347"/>
    </row>
    <row r="31" spans="2:14" ht="18" customHeight="1" x14ac:dyDescent="0.3">
      <c r="B31" s="6">
        <v>31</v>
      </c>
      <c r="C31" s="541" t="s">
        <v>47</v>
      </c>
      <c r="D31" s="269" t="str">
        <f t="shared" si="0"/>
        <v/>
      </c>
      <c r="E31" s="270">
        <f t="shared" si="1"/>
        <v>0</v>
      </c>
      <c r="F31" s="346"/>
      <c r="G31" s="347"/>
      <c r="H31" s="271">
        <f t="shared" si="2"/>
        <v>0</v>
      </c>
      <c r="I31" s="346"/>
      <c r="J31" s="354"/>
      <c r="K31" s="272">
        <f t="shared" si="3"/>
        <v>0</v>
      </c>
      <c r="L31" s="346"/>
      <c r="M31" s="347"/>
    </row>
    <row r="32" spans="2:14" ht="18" customHeight="1" x14ac:dyDescent="0.3">
      <c r="B32" s="6">
        <v>32</v>
      </c>
      <c r="C32" s="542" t="s">
        <v>46</v>
      </c>
      <c r="D32" s="273" t="str">
        <f t="shared" si="0"/>
        <v/>
      </c>
      <c r="E32" s="274">
        <f t="shared" si="1"/>
        <v>0</v>
      </c>
      <c r="F32" s="348"/>
      <c r="G32" s="349"/>
      <c r="H32" s="275">
        <f t="shared" si="2"/>
        <v>0</v>
      </c>
      <c r="I32" s="348"/>
      <c r="J32" s="355"/>
      <c r="K32" s="276">
        <f t="shared" si="3"/>
        <v>0</v>
      </c>
      <c r="L32" s="348"/>
      <c r="M32" s="349"/>
    </row>
    <row r="33" spans="2:13" ht="18" customHeight="1" x14ac:dyDescent="0.3">
      <c r="B33" s="6">
        <v>33</v>
      </c>
      <c r="C33" s="542" t="s">
        <v>45</v>
      </c>
      <c r="D33" s="273" t="str">
        <f t="shared" si="0"/>
        <v/>
      </c>
      <c r="E33" s="274">
        <f t="shared" si="1"/>
        <v>0</v>
      </c>
      <c r="F33" s="348"/>
      <c r="G33" s="349"/>
      <c r="H33" s="275">
        <f t="shared" si="2"/>
        <v>0</v>
      </c>
      <c r="I33" s="348"/>
      <c r="J33" s="355"/>
      <c r="K33" s="276">
        <f t="shared" si="3"/>
        <v>0</v>
      </c>
      <c r="L33" s="348"/>
      <c r="M33" s="349"/>
    </row>
    <row r="34" spans="2:13" ht="18" customHeight="1" x14ac:dyDescent="0.3">
      <c r="B34" s="6">
        <v>34</v>
      </c>
      <c r="C34" s="542" t="s">
        <v>44</v>
      </c>
      <c r="D34" s="273" t="str">
        <f t="shared" si="0"/>
        <v/>
      </c>
      <c r="E34" s="274">
        <f t="shared" si="1"/>
        <v>0</v>
      </c>
      <c r="F34" s="348"/>
      <c r="G34" s="349"/>
      <c r="H34" s="275">
        <f t="shared" si="2"/>
        <v>0</v>
      </c>
      <c r="I34" s="348"/>
      <c r="J34" s="355"/>
      <c r="K34" s="276">
        <f t="shared" si="3"/>
        <v>0</v>
      </c>
      <c r="L34" s="348"/>
      <c r="M34" s="349"/>
    </row>
    <row r="35" spans="2:13" ht="18" customHeight="1" thickBot="1" x14ac:dyDescent="0.35">
      <c r="B35" s="6">
        <v>35</v>
      </c>
      <c r="C35" s="543" t="s">
        <v>43</v>
      </c>
      <c r="D35" s="277" t="str">
        <f t="shared" si="0"/>
        <v/>
      </c>
      <c r="E35" s="206">
        <f t="shared" si="1"/>
        <v>0</v>
      </c>
      <c r="F35" s="350"/>
      <c r="G35" s="351"/>
      <c r="H35" s="278">
        <f t="shared" si="2"/>
        <v>0</v>
      </c>
      <c r="I35" s="350"/>
      <c r="J35" s="356"/>
      <c r="K35" s="231">
        <f t="shared" si="3"/>
        <v>0</v>
      </c>
      <c r="L35" s="350"/>
      <c r="M35" s="351"/>
    </row>
    <row r="36" spans="2:13" ht="17.25" customHeight="1" thickTop="1" x14ac:dyDescent="0.3">
      <c r="B36" s="6">
        <v>36</v>
      </c>
      <c r="C36" s="279"/>
      <c r="D36" s="280"/>
      <c r="E36" s="88"/>
      <c r="F36" s="153"/>
      <c r="G36" s="153"/>
      <c r="H36" s="88"/>
      <c r="I36" s="153"/>
      <c r="J36" s="153"/>
      <c r="K36" s="88"/>
      <c r="L36" s="153"/>
      <c r="M36" s="153"/>
    </row>
    <row r="37" spans="2:13" ht="17.399999999999999" x14ac:dyDescent="0.3">
      <c r="B37" s="6">
        <v>37</v>
      </c>
      <c r="C37" s="52" t="s">
        <v>95</v>
      </c>
      <c r="E37" s="612"/>
      <c r="F37" s="612"/>
      <c r="G37" s="612"/>
      <c r="H37" s="612"/>
      <c r="I37" s="612"/>
      <c r="J37" s="612"/>
      <c r="K37" s="612"/>
      <c r="L37" s="612"/>
      <c r="M37" s="612"/>
    </row>
    <row r="38" spans="2:13" x14ac:dyDescent="0.3">
      <c r="B38" s="6">
        <v>38</v>
      </c>
      <c r="C38" s="597"/>
      <c r="D38" s="598"/>
      <c r="E38" s="598"/>
      <c r="F38" s="598"/>
      <c r="G38" s="598"/>
      <c r="H38" s="598"/>
      <c r="I38" s="598"/>
      <c r="J38" s="598"/>
      <c r="K38" s="598"/>
      <c r="L38" s="598"/>
      <c r="M38" s="599"/>
    </row>
    <row r="39" spans="2:13" x14ac:dyDescent="0.3">
      <c r="C39" s="600"/>
      <c r="D39" s="601"/>
      <c r="E39" s="601"/>
      <c r="F39" s="601"/>
      <c r="G39" s="601"/>
      <c r="H39" s="601"/>
      <c r="I39" s="601"/>
      <c r="J39" s="601"/>
      <c r="K39" s="601"/>
      <c r="L39" s="601"/>
      <c r="M39" s="602"/>
    </row>
    <row r="40" spans="2:13" x14ac:dyDescent="0.3">
      <c r="C40" s="600"/>
      <c r="D40" s="601"/>
      <c r="E40" s="601"/>
      <c r="F40" s="601"/>
      <c r="G40" s="601"/>
      <c r="H40" s="601"/>
      <c r="I40" s="601"/>
      <c r="J40" s="601"/>
      <c r="K40" s="601"/>
      <c r="L40" s="601"/>
      <c r="M40" s="602"/>
    </row>
    <row r="41" spans="2:13" x14ac:dyDescent="0.3">
      <c r="C41" s="603"/>
      <c r="D41" s="604"/>
      <c r="E41" s="604"/>
      <c r="F41" s="604"/>
      <c r="G41" s="604"/>
      <c r="H41" s="604"/>
      <c r="I41" s="604"/>
      <c r="J41" s="604"/>
      <c r="K41" s="604"/>
      <c r="L41" s="604"/>
      <c r="M41" s="605"/>
    </row>
  </sheetData>
  <sheetProtection algorithmName="SHA-512" hashValue="Auf9mS78EaUWYh9oVusBw77EfhlsrP//YqS9MFhsb08PK/Yh8iYzCHnDotJTi+U24pqXQy2WXNmARZ9/OZjwEw==" saltValue="CzJd/pKAUBgvhhoXK7O3AQ==" spinCount="100000" sheet="1" objects="1" scenarios="1" sort="0" autoFilter="0" pivotTables="0"/>
  <mergeCells count="10">
    <mergeCell ref="C38:M41"/>
    <mergeCell ref="C4:C5"/>
    <mergeCell ref="N15:N20"/>
    <mergeCell ref="N6:N13"/>
    <mergeCell ref="E4:G4"/>
    <mergeCell ref="H4:J4"/>
    <mergeCell ref="K4:M4"/>
    <mergeCell ref="E37:G37"/>
    <mergeCell ref="H37:J37"/>
    <mergeCell ref="K37:M37"/>
  </mergeCells>
  <conditionalFormatting sqref="E7:E36">
    <cfRule type="cellIs" dxfId="40" priority="4" operator="equal">
      <formula>0</formula>
    </cfRule>
  </conditionalFormatting>
  <conditionalFormatting sqref="E6:M6 K7:K36">
    <cfRule type="cellIs" dxfId="39" priority="2" operator="equal">
      <formula>0</formula>
    </cfRule>
  </conditionalFormatting>
  <conditionalFormatting sqref="H7:H36">
    <cfRule type="cellIs" dxfId="38" priority="3" operator="equal">
      <formula>0</formula>
    </cfRule>
  </conditionalFormatting>
  <conditionalFormatting sqref="N6:N13 N15:N20">
    <cfRule type="notContainsBlanks" dxfId="37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7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7" tint="0.79998168889431442"/>
    <pageSetUpPr fitToPage="1"/>
  </sheetPr>
  <dimension ref="B1:AA30"/>
  <sheetViews>
    <sheetView showGridLines="0" showRuler="0" zoomScale="90" zoomScaleNormal="90" zoomScalePageLayoutView="80" workbookViewId="0"/>
  </sheetViews>
  <sheetFormatPr baseColWidth="10" defaultColWidth="11.44140625" defaultRowHeight="14.4" x14ac:dyDescent="0.3"/>
  <cols>
    <col min="1" max="1" width="5.33203125" style="109" customWidth="1"/>
    <col min="2" max="2" width="6" style="109" hidden="1" customWidth="1"/>
    <col min="3" max="3" width="52" style="109" customWidth="1"/>
    <col min="4" max="27" width="6.6640625" style="109" customWidth="1"/>
    <col min="28" max="16384" width="11.44140625" style="109"/>
  </cols>
  <sheetData>
    <row r="1" spans="2:27" ht="18" customHeight="1" x14ac:dyDescent="0.3">
      <c r="B1" s="6">
        <v>1</v>
      </c>
      <c r="C1" s="31" t="s">
        <v>1180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U1" s="30"/>
      <c r="V1" s="30"/>
      <c r="W1" s="30"/>
    </row>
    <row r="2" spans="2:27" ht="19.2" thickBot="1" x14ac:dyDescent="0.35">
      <c r="B2" s="6">
        <v>2</v>
      </c>
      <c r="C2" s="31" t="s">
        <v>253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236"/>
      <c r="S2" s="236"/>
      <c r="T2" s="236"/>
      <c r="U2" s="236"/>
      <c r="V2" s="236"/>
      <c r="W2" s="236"/>
      <c r="X2" s="236"/>
      <c r="Y2" s="236"/>
      <c r="Z2" s="236"/>
      <c r="AA2" s="236"/>
    </row>
    <row r="3" spans="2:27" ht="53.25" customHeight="1" thickTop="1" x14ac:dyDescent="0.3">
      <c r="B3" s="6">
        <v>3</v>
      </c>
      <c r="C3" s="621" t="str">
        <f>IF(AND('Datos del Servicio'!D26="Sí",(P6+S6+V6+Y6)=0),"En la portada se indicó que tienen Servicios de Apoyo Educativo, pero en este cuadro (Parte 2) no indica cuántos estudiantes se benefician.",(IF(AND(OR('Datos del Servicio'!D26="No",'Datos del Servicio'!D26=""),(P6+S6+V6+Y6)&gt;=1),"En la portada no indicó que tienen Servicios de Apoyo Educativo, pero en la Parte (2) de este cuadro se están indicando datos.","")))</f>
        <v/>
      </c>
      <c r="D3" s="613" t="s">
        <v>219</v>
      </c>
      <c r="E3" s="614"/>
      <c r="F3" s="609" t="s">
        <v>1003</v>
      </c>
      <c r="G3" s="609"/>
      <c r="H3" s="609"/>
      <c r="I3" s="609"/>
      <c r="J3" s="609"/>
      <c r="K3" s="609"/>
      <c r="L3" s="609"/>
      <c r="M3" s="609"/>
      <c r="N3" s="609"/>
      <c r="O3" s="609"/>
      <c r="P3" s="623" t="s">
        <v>220</v>
      </c>
      <c r="Q3" s="614"/>
      <c r="R3" s="609" t="s">
        <v>1004</v>
      </c>
      <c r="S3" s="609"/>
      <c r="T3" s="609"/>
      <c r="U3" s="609"/>
      <c r="V3" s="609"/>
      <c r="W3" s="609"/>
      <c r="X3" s="609"/>
      <c r="Y3" s="609"/>
      <c r="Z3" s="609"/>
      <c r="AA3" s="609"/>
    </row>
    <row r="4" spans="2:27" ht="42.75" customHeight="1" x14ac:dyDescent="0.3">
      <c r="B4" s="6">
        <v>4</v>
      </c>
      <c r="C4" s="622"/>
      <c r="D4" s="619" t="s">
        <v>125</v>
      </c>
      <c r="E4" s="618"/>
      <c r="F4" s="618"/>
      <c r="G4" s="615" t="s">
        <v>126</v>
      </c>
      <c r="H4" s="616"/>
      <c r="I4" s="617"/>
      <c r="J4" s="618" t="s">
        <v>997</v>
      </c>
      <c r="K4" s="618"/>
      <c r="L4" s="618"/>
      <c r="M4" s="615" t="s">
        <v>998</v>
      </c>
      <c r="N4" s="616"/>
      <c r="O4" s="616"/>
      <c r="P4" s="619" t="s">
        <v>125</v>
      </c>
      <c r="Q4" s="618"/>
      <c r="R4" s="618"/>
      <c r="S4" s="615" t="s">
        <v>126</v>
      </c>
      <c r="T4" s="616"/>
      <c r="U4" s="616"/>
      <c r="V4" s="615" t="s">
        <v>997</v>
      </c>
      <c r="W4" s="616"/>
      <c r="X4" s="617"/>
      <c r="Y4" s="618" t="s">
        <v>998</v>
      </c>
      <c r="Z4" s="618"/>
      <c r="AA4" s="618"/>
    </row>
    <row r="5" spans="2:27" ht="28.5" customHeight="1" thickBot="1" x14ac:dyDescent="0.35">
      <c r="B5" s="6">
        <v>5</v>
      </c>
      <c r="C5" s="211" t="s">
        <v>250</v>
      </c>
      <c r="D5" s="212" t="s">
        <v>0</v>
      </c>
      <c r="E5" s="213" t="s">
        <v>12</v>
      </c>
      <c r="F5" s="214" t="s">
        <v>11</v>
      </c>
      <c r="G5" s="215" t="s">
        <v>0</v>
      </c>
      <c r="H5" s="213" t="s">
        <v>12</v>
      </c>
      <c r="I5" s="216" t="s">
        <v>11</v>
      </c>
      <c r="J5" s="214" t="s">
        <v>0</v>
      </c>
      <c r="K5" s="213" t="s">
        <v>12</v>
      </c>
      <c r="L5" s="214" t="s">
        <v>11</v>
      </c>
      <c r="M5" s="215" t="s">
        <v>0</v>
      </c>
      <c r="N5" s="213" t="s">
        <v>12</v>
      </c>
      <c r="O5" s="214" t="s">
        <v>11</v>
      </c>
      <c r="P5" s="237" t="s">
        <v>0</v>
      </c>
      <c r="Q5" s="213" t="s">
        <v>12</v>
      </c>
      <c r="R5" s="214" t="s">
        <v>11</v>
      </c>
      <c r="S5" s="215" t="s">
        <v>0</v>
      </c>
      <c r="T5" s="213" t="s">
        <v>12</v>
      </c>
      <c r="U5" s="214" t="s">
        <v>11</v>
      </c>
      <c r="V5" s="215" t="s">
        <v>0</v>
      </c>
      <c r="W5" s="213" t="s">
        <v>12</v>
      </c>
      <c r="X5" s="216" t="s">
        <v>11</v>
      </c>
      <c r="Y5" s="214" t="s">
        <v>0</v>
      </c>
      <c r="Z5" s="213" t="s">
        <v>12</v>
      </c>
      <c r="AA5" s="214" t="s">
        <v>11</v>
      </c>
    </row>
    <row r="6" spans="2:27" ht="26.25" customHeight="1" thickTop="1" thickBot="1" x14ac:dyDescent="0.35">
      <c r="B6" s="6">
        <v>6</v>
      </c>
      <c r="C6" s="217" t="s">
        <v>705</v>
      </c>
      <c r="D6" s="196">
        <f>+E6+F6</f>
        <v>0</v>
      </c>
      <c r="E6" s="197">
        <f>+E7+E8+E9+E10+E11+E12+E13+E14+E15+E16+E17+E18+E19+E20</f>
        <v>0</v>
      </c>
      <c r="F6" s="198">
        <f>+F7+F8+F9+F10+F11+F12+F13+F14+F15+F16+F17+F18+F19+F20</f>
        <v>0</v>
      </c>
      <c r="G6" s="218">
        <f>+H6+I6</f>
        <v>0</v>
      </c>
      <c r="H6" s="197">
        <f>+H7+H8+H9+H10+H11+H12+H13+H14+H15+H16+H17+H18+H19+H20</f>
        <v>0</v>
      </c>
      <c r="I6" s="219">
        <f>+I7+I8+I9+I10+I11+I12+I13+I14+I15+I16+I17+I18+I19+I20</f>
        <v>0</v>
      </c>
      <c r="J6" s="198">
        <f>+K6+L6</f>
        <v>0</v>
      </c>
      <c r="K6" s="197">
        <f>+K7+K8+K9+K10+K11+K12+K13+K14+K15+K16+K17+K18+K19+K20</f>
        <v>0</v>
      </c>
      <c r="L6" s="198">
        <f>+L7+L8+L9+L10+L11+L12+L13+L14+L15+L16+L17+L18+L19+L20</f>
        <v>0</v>
      </c>
      <c r="M6" s="218">
        <f>+N6+O6</f>
        <v>0</v>
      </c>
      <c r="N6" s="197">
        <f>+N7+N8+N9+N10+N11+N12+N13+N14+N15+N16+N17+N18+N19+N20</f>
        <v>0</v>
      </c>
      <c r="O6" s="198">
        <f>+O7+O8+O9+O10+O11+O12+O13+O14+O15+O16+O17+O18+O19+O20</f>
        <v>0</v>
      </c>
      <c r="P6" s="238">
        <f>+Q6+R6</f>
        <v>0</v>
      </c>
      <c r="Q6" s="197">
        <f>+Q7+Q8+Q9+Q10+Q11+Q12+Q13+Q14+Q15+Q16+Q17+Q18+Q19+Q20</f>
        <v>0</v>
      </c>
      <c r="R6" s="198">
        <f>+R7+R8+R9+R10+R11+R12+R13+R14+R15+R16+R17+R18+R19+R20</f>
        <v>0</v>
      </c>
      <c r="S6" s="218">
        <f>+T6+U6</f>
        <v>0</v>
      </c>
      <c r="T6" s="197">
        <f>+T7+T8+T9+T10+T11+T12+T13+T14+T15+T16+T17+T18+T19+T20</f>
        <v>0</v>
      </c>
      <c r="U6" s="198">
        <f>+U7+U8+U9+U10+U11+U12+U13+U14+U15+U16+U17+U18+U19+U20</f>
        <v>0</v>
      </c>
      <c r="V6" s="218">
        <f>+W6+X6</f>
        <v>0</v>
      </c>
      <c r="W6" s="197">
        <f>+W7+W8+W9+W10+W11+W12+W13+W14+W15+W16+W17+W18+W19+W20</f>
        <v>0</v>
      </c>
      <c r="X6" s="219">
        <f>+X7+X8+X9+X10+X11+X12+X13+X14+X15+X16+X17+X18+X19+X20</f>
        <v>0</v>
      </c>
      <c r="Y6" s="198">
        <f>+Z6+AA6</f>
        <v>0</v>
      </c>
      <c r="Z6" s="197">
        <f>+Z7+Z8+Z9+Z10+Z11+Z12+Z13+Z14+Z15+Z16+Z17+Z18+Z19+Z20</f>
        <v>0</v>
      </c>
      <c r="AA6" s="198">
        <f>+AA7+AA8+AA9+AA10+AA11+AA12+AA13+AA14+AA15+AA16+AA17+AA18+AA19+AA20</f>
        <v>0</v>
      </c>
    </row>
    <row r="7" spans="2:27" ht="23.25" customHeight="1" x14ac:dyDescent="0.3">
      <c r="B7" s="6">
        <v>7</v>
      </c>
      <c r="C7" s="532" t="s">
        <v>130</v>
      </c>
      <c r="D7" s="220">
        <f>+E7+F7</f>
        <v>0</v>
      </c>
      <c r="E7" s="357"/>
      <c r="F7" s="328"/>
      <c r="G7" s="221">
        <f>+H7+I7</f>
        <v>0</v>
      </c>
      <c r="H7" s="357"/>
      <c r="I7" s="360"/>
      <c r="J7" s="222">
        <f>+K7+L7</f>
        <v>0</v>
      </c>
      <c r="K7" s="357"/>
      <c r="L7" s="328"/>
      <c r="M7" s="221">
        <f>+N7+O7</f>
        <v>0</v>
      </c>
      <c r="N7" s="357"/>
      <c r="O7" s="328"/>
      <c r="P7" s="239">
        <f>+Q7+R7</f>
        <v>0</v>
      </c>
      <c r="Q7" s="357"/>
      <c r="R7" s="328"/>
      <c r="S7" s="221">
        <f>+T7+U7</f>
        <v>0</v>
      </c>
      <c r="T7" s="357"/>
      <c r="U7" s="328"/>
      <c r="V7" s="221">
        <f>+W7+X7</f>
        <v>0</v>
      </c>
      <c r="W7" s="357"/>
      <c r="X7" s="360"/>
      <c r="Y7" s="222">
        <f>+Z7+AA7</f>
        <v>0</v>
      </c>
      <c r="Z7" s="357"/>
      <c r="AA7" s="328"/>
    </row>
    <row r="8" spans="2:27" ht="23.25" customHeight="1" x14ac:dyDescent="0.3">
      <c r="B8" s="6">
        <v>8</v>
      </c>
      <c r="C8" s="532" t="s">
        <v>131</v>
      </c>
      <c r="D8" s="203">
        <f t="shared" ref="D8:D10" si="0">+E8+F8</f>
        <v>0</v>
      </c>
      <c r="E8" s="344"/>
      <c r="F8" s="345"/>
      <c r="G8" s="223">
        <f t="shared" ref="G8:G10" si="1">+H8+I8</f>
        <v>0</v>
      </c>
      <c r="H8" s="344"/>
      <c r="I8" s="361"/>
      <c r="J8" s="224">
        <f t="shared" ref="J8:J10" si="2">+K8+L8</f>
        <v>0</v>
      </c>
      <c r="K8" s="344"/>
      <c r="L8" s="345"/>
      <c r="M8" s="223">
        <f t="shared" ref="M8:M10" si="3">+N8+O8</f>
        <v>0</v>
      </c>
      <c r="N8" s="344"/>
      <c r="O8" s="345"/>
      <c r="P8" s="240">
        <f t="shared" ref="P8:P10" si="4">+Q8+R8</f>
        <v>0</v>
      </c>
      <c r="Q8" s="344"/>
      <c r="R8" s="345"/>
      <c r="S8" s="223">
        <f t="shared" ref="S8:S10" si="5">+T8+U8</f>
        <v>0</v>
      </c>
      <c r="T8" s="344"/>
      <c r="U8" s="345"/>
      <c r="V8" s="223">
        <f t="shared" ref="V8:V10" si="6">+W8+X8</f>
        <v>0</v>
      </c>
      <c r="W8" s="344"/>
      <c r="X8" s="361"/>
      <c r="Y8" s="224">
        <f t="shared" ref="Y8:Y10" si="7">+Z8+AA8</f>
        <v>0</v>
      </c>
      <c r="Z8" s="344"/>
      <c r="AA8" s="345"/>
    </row>
    <row r="9" spans="2:27" ht="23.25" customHeight="1" x14ac:dyDescent="0.3">
      <c r="B9" s="6">
        <v>9</v>
      </c>
      <c r="C9" s="532" t="s">
        <v>133</v>
      </c>
      <c r="D9" s="203">
        <f t="shared" ref="D9" si="8">+E9+F9</f>
        <v>0</v>
      </c>
      <c r="E9" s="344"/>
      <c r="F9" s="345"/>
      <c r="G9" s="223">
        <f t="shared" ref="G9" si="9">+H9+I9</f>
        <v>0</v>
      </c>
      <c r="H9" s="344"/>
      <c r="I9" s="361"/>
      <c r="J9" s="224">
        <f t="shared" ref="J9" si="10">+K9+L9</f>
        <v>0</v>
      </c>
      <c r="K9" s="344"/>
      <c r="L9" s="345"/>
      <c r="M9" s="223">
        <f t="shared" ref="M9" si="11">+N9+O9</f>
        <v>0</v>
      </c>
      <c r="N9" s="344"/>
      <c r="O9" s="345"/>
      <c r="P9" s="240">
        <f t="shared" ref="P9" si="12">+Q9+R9</f>
        <v>0</v>
      </c>
      <c r="Q9" s="344"/>
      <c r="R9" s="345"/>
      <c r="S9" s="223">
        <f t="shared" ref="S9" si="13">+T9+U9</f>
        <v>0</v>
      </c>
      <c r="T9" s="344"/>
      <c r="U9" s="345"/>
      <c r="V9" s="223">
        <f t="shared" ref="V9" si="14">+W9+X9</f>
        <v>0</v>
      </c>
      <c r="W9" s="344"/>
      <c r="X9" s="361"/>
      <c r="Y9" s="224">
        <f t="shared" ref="Y9" si="15">+Z9+AA9</f>
        <v>0</v>
      </c>
      <c r="Z9" s="344"/>
      <c r="AA9" s="345"/>
    </row>
    <row r="10" spans="2:27" ht="23.25" customHeight="1" x14ac:dyDescent="0.3">
      <c r="B10" s="6">
        <v>10</v>
      </c>
      <c r="C10" s="532" t="s">
        <v>134</v>
      </c>
      <c r="D10" s="203">
        <f t="shared" si="0"/>
        <v>0</v>
      </c>
      <c r="E10" s="344"/>
      <c r="F10" s="345"/>
      <c r="G10" s="223">
        <f t="shared" si="1"/>
        <v>0</v>
      </c>
      <c r="H10" s="344"/>
      <c r="I10" s="361"/>
      <c r="J10" s="224">
        <f t="shared" si="2"/>
        <v>0</v>
      </c>
      <c r="K10" s="344"/>
      <c r="L10" s="345"/>
      <c r="M10" s="223">
        <f t="shared" si="3"/>
        <v>0</v>
      </c>
      <c r="N10" s="344"/>
      <c r="O10" s="345"/>
      <c r="P10" s="240">
        <f t="shared" si="4"/>
        <v>0</v>
      </c>
      <c r="Q10" s="344"/>
      <c r="R10" s="345"/>
      <c r="S10" s="223">
        <f t="shared" si="5"/>
        <v>0</v>
      </c>
      <c r="T10" s="344"/>
      <c r="U10" s="345"/>
      <c r="V10" s="223">
        <f t="shared" si="6"/>
        <v>0</v>
      </c>
      <c r="W10" s="344"/>
      <c r="X10" s="361"/>
      <c r="Y10" s="224">
        <f t="shared" si="7"/>
        <v>0</v>
      </c>
      <c r="Z10" s="344"/>
      <c r="AA10" s="345"/>
    </row>
    <row r="11" spans="2:27" ht="23.25" customHeight="1" x14ac:dyDescent="0.3">
      <c r="B11" s="6">
        <v>11</v>
      </c>
      <c r="C11" s="532" t="s">
        <v>999</v>
      </c>
      <c r="D11" s="203">
        <f t="shared" ref="D11:D16" si="16">+E11+F11</f>
        <v>0</v>
      </c>
      <c r="E11" s="344"/>
      <c r="F11" s="345"/>
      <c r="G11" s="223">
        <f t="shared" ref="G11:G16" si="17">+H11+I11</f>
        <v>0</v>
      </c>
      <c r="H11" s="344"/>
      <c r="I11" s="361"/>
      <c r="J11" s="224">
        <f t="shared" ref="J11:J16" si="18">+K11+L11</f>
        <v>0</v>
      </c>
      <c r="K11" s="344"/>
      <c r="L11" s="345"/>
      <c r="M11" s="223">
        <f t="shared" ref="M11:M16" si="19">+N11+O11</f>
        <v>0</v>
      </c>
      <c r="N11" s="344"/>
      <c r="O11" s="345"/>
      <c r="P11" s="240">
        <f t="shared" ref="P11:P16" si="20">+Q11+R11</f>
        <v>0</v>
      </c>
      <c r="Q11" s="344"/>
      <c r="R11" s="345"/>
      <c r="S11" s="223">
        <f t="shared" ref="S11:S16" si="21">+T11+U11</f>
        <v>0</v>
      </c>
      <c r="T11" s="344"/>
      <c r="U11" s="345"/>
      <c r="V11" s="223">
        <f t="shared" ref="V11:V16" si="22">+W11+X11</f>
        <v>0</v>
      </c>
      <c r="W11" s="344"/>
      <c r="X11" s="361"/>
      <c r="Y11" s="224">
        <f t="shared" ref="Y11:Y16" si="23">+Z11+AA11</f>
        <v>0</v>
      </c>
      <c r="Z11" s="344"/>
      <c r="AA11" s="345"/>
    </row>
    <row r="12" spans="2:27" ht="23.25" customHeight="1" x14ac:dyDescent="0.3">
      <c r="B12" s="6">
        <v>12</v>
      </c>
      <c r="C12" s="532" t="s">
        <v>242</v>
      </c>
      <c r="D12" s="203">
        <f t="shared" ref="D12:D14" si="24">+E12+F12</f>
        <v>0</v>
      </c>
      <c r="E12" s="344"/>
      <c r="F12" s="345"/>
      <c r="G12" s="223">
        <f t="shared" ref="G12:G14" si="25">+H12+I12</f>
        <v>0</v>
      </c>
      <c r="H12" s="344"/>
      <c r="I12" s="361"/>
      <c r="J12" s="224">
        <f t="shared" ref="J12:J14" si="26">+K12+L12</f>
        <v>0</v>
      </c>
      <c r="K12" s="344"/>
      <c r="L12" s="345"/>
      <c r="M12" s="223">
        <f t="shared" ref="M12:M14" si="27">+N12+O12</f>
        <v>0</v>
      </c>
      <c r="N12" s="344"/>
      <c r="O12" s="345"/>
      <c r="P12" s="240">
        <f t="shared" ref="P12:P14" si="28">+Q12+R12</f>
        <v>0</v>
      </c>
      <c r="Q12" s="344"/>
      <c r="R12" s="345"/>
      <c r="S12" s="223">
        <f t="shared" ref="S12:S14" si="29">+T12+U12</f>
        <v>0</v>
      </c>
      <c r="T12" s="344"/>
      <c r="U12" s="345"/>
      <c r="V12" s="223">
        <f t="shared" ref="V12:V14" si="30">+W12+X12</f>
        <v>0</v>
      </c>
      <c r="W12" s="344"/>
      <c r="X12" s="361"/>
      <c r="Y12" s="224">
        <f t="shared" ref="Y12:Y14" si="31">+Z12+AA12</f>
        <v>0</v>
      </c>
      <c r="Z12" s="344"/>
      <c r="AA12" s="345"/>
    </row>
    <row r="13" spans="2:27" ht="23.25" customHeight="1" x14ac:dyDescent="0.3">
      <c r="B13" s="6">
        <v>13</v>
      </c>
      <c r="C13" s="533" t="s">
        <v>135</v>
      </c>
      <c r="D13" s="203">
        <f t="shared" si="24"/>
        <v>0</v>
      </c>
      <c r="E13" s="344"/>
      <c r="F13" s="345"/>
      <c r="G13" s="223">
        <f t="shared" si="25"/>
        <v>0</v>
      </c>
      <c r="H13" s="344"/>
      <c r="I13" s="361"/>
      <c r="J13" s="224">
        <f t="shared" si="26"/>
        <v>0</v>
      </c>
      <c r="K13" s="344"/>
      <c r="L13" s="345"/>
      <c r="M13" s="223">
        <f t="shared" si="27"/>
        <v>0</v>
      </c>
      <c r="N13" s="344"/>
      <c r="O13" s="345"/>
      <c r="P13" s="240">
        <f t="shared" si="28"/>
        <v>0</v>
      </c>
      <c r="Q13" s="344"/>
      <c r="R13" s="345"/>
      <c r="S13" s="223">
        <f t="shared" si="29"/>
        <v>0</v>
      </c>
      <c r="T13" s="344"/>
      <c r="U13" s="345"/>
      <c r="V13" s="223">
        <f t="shared" si="30"/>
        <v>0</v>
      </c>
      <c r="W13" s="344"/>
      <c r="X13" s="361"/>
      <c r="Y13" s="224">
        <f t="shared" si="31"/>
        <v>0</v>
      </c>
      <c r="Z13" s="344"/>
      <c r="AA13" s="345"/>
    </row>
    <row r="14" spans="2:27" ht="23.25" customHeight="1" x14ac:dyDescent="0.3">
      <c r="B14" s="6">
        <v>14</v>
      </c>
      <c r="C14" s="534" t="s">
        <v>256</v>
      </c>
      <c r="D14" s="203">
        <f t="shared" si="24"/>
        <v>0</v>
      </c>
      <c r="E14" s="344"/>
      <c r="F14" s="345"/>
      <c r="G14" s="223">
        <f t="shared" si="25"/>
        <v>0</v>
      </c>
      <c r="H14" s="344"/>
      <c r="I14" s="361"/>
      <c r="J14" s="224">
        <f t="shared" si="26"/>
        <v>0</v>
      </c>
      <c r="K14" s="344"/>
      <c r="L14" s="345"/>
      <c r="M14" s="223">
        <f t="shared" si="27"/>
        <v>0</v>
      </c>
      <c r="N14" s="344"/>
      <c r="O14" s="345"/>
      <c r="P14" s="240">
        <f t="shared" si="28"/>
        <v>0</v>
      </c>
      <c r="Q14" s="344"/>
      <c r="R14" s="345"/>
      <c r="S14" s="223">
        <f t="shared" si="29"/>
        <v>0</v>
      </c>
      <c r="T14" s="344"/>
      <c r="U14" s="345"/>
      <c r="V14" s="223">
        <f t="shared" si="30"/>
        <v>0</v>
      </c>
      <c r="W14" s="344"/>
      <c r="X14" s="361"/>
      <c r="Y14" s="224">
        <f t="shared" si="31"/>
        <v>0</v>
      </c>
      <c r="Z14" s="344"/>
      <c r="AA14" s="345"/>
    </row>
    <row r="15" spans="2:27" ht="23.25" customHeight="1" x14ac:dyDescent="0.3">
      <c r="B15" s="6">
        <v>15</v>
      </c>
      <c r="C15" s="532" t="s">
        <v>136</v>
      </c>
      <c r="D15" s="203">
        <f t="shared" ref="D15" si="32">+E15+F15</f>
        <v>0</v>
      </c>
      <c r="E15" s="344"/>
      <c r="F15" s="345"/>
      <c r="G15" s="223">
        <f t="shared" ref="G15" si="33">+H15+I15</f>
        <v>0</v>
      </c>
      <c r="H15" s="344"/>
      <c r="I15" s="361"/>
      <c r="J15" s="224">
        <f t="shared" ref="J15" si="34">+K15+L15</f>
        <v>0</v>
      </c>
      <c r="K15" s="344"/>
      <c r="L15" s="345"/>
      <c r="M15" s="223">
        <f t="shared" ref="M15" si="35">+N15+O15</f>
        <v>0</v>
      </c>
      <c r="N15" s="344"/>
      <c r="O15" s="345"/>
      <c r="P15" s="240">
        <f t="shared" ref="P15" si="36">+Q15+R15</f>
        <v>0</v>
      </c>
      <c r="Q15" s="344"/>
      <c r="R15" s="345"/>
      <c r="S15" s="223">
        <f t="shared" ref="S15" si="37">+T15+U15</f>
        <v>0</v>
      </c>
      <c r="T15" s="344"/>
      <c r="U15" s="345"/>
      <c r="V15" s="223">
        <f t="shared" ref="V15" si="38">+W15+X15</f>
        <v>0</v>
      </c>
      <c r="W15" s="344"/>
      <c r="X15" s="361"/>
      <c r="Y15" s="224">
        <f t="shared" ref="Y15" si="39">+Z15+AA15</f>
        <v>0</v>
      </c>
      <c r="Z15" s="344"/>
      <c r="AA15" s="345"/>
    </row>
    <row r="16" spans="2:27" ht="23.25" customHeight="1" thickBot="1" x14ac:dyDescent="0.35">
      <c r="B16" s="6">
        <v>16</v>
      </c>
      <c r="C16" s="532" t="s">
        <v>261</v>
      </c>
      <c r="D16" s="203">
        <f t="shared" si="16"/>
        <v>0</v>
      </c>
      <c r="E16" s="344"/>
      <c r="F16" s="345"/>
      <c r="G16" s="223">
        <f t="shared" si="17"/>
        <v>0</v>
      </c>
      <c r="H16" s="344"/>
      <c r="I16" s="361"/>
      <c r="J16" s="224">
        <f t="shared" si="18"/>
        <v>0</v>
      </c>
      <c r="K16" s="344"/>
      <c r="L16" s="345"/>
      <c r="M16" s="223">
        <f t="shared" si="19"/>
        <v>0</v>
      </c>
      <c r="N16" s="344"/>
      <c r="O16" s="345"/>
      <c r="P16" s="240">
        <f t="shared" si="20"/>
        <v>0</v>
      </c>
      <c r="Q16" s="344"/>
      <c r="R16" s="345"/>
      <c r="S16" s="223">
        <f t="shared" si="21"/>
        <v>0</v>
      </c>
      <c r="T16" s="344"/>
      <c r="U16" s="345"/>
      <c r="V16" s="223">
        <f t="shared" si="22"/>
        <v>0</v>
      </c>
      <c r="W16" s="344"/>
      <c r="X16" s="361"/>
      <c r="Y16" s="224">
        <f t="shared" si="23"/>
        <v>0</v>
      </c>
      <c r="Z16" s="344"/>
      <c r="AA16" s="345"/>
    </row>
    <row r="17" spans="2:27" ht="23.25" customHeight="1" x14ac:dyDescent="0.3">
      <c r="B17" s="6">
        <v>17</v>
      </c>
      <c r="C17" s="535" t="s">
        <v>1000</v>
      </c>
      <c r="D17" s="227">
        <f t="shared" ref="D17:D20" si="40">+E17+F17</f>
        <v>0</v>
      </c>
      <c r="E17" s="358"/>
      <c r="F17" s="359"/>
      <c r="G17" s="241">
        <f t="shared" ref="G17:G20" si="41">+H17+I17</f>
        <v>0</v>
      </c>
      <c r="H17" s="358"/>
      <c r="I17" s="362"/>
      <c r="J17" s="241">
        <f t="shared" ref="J17:J20" si="42">+K17+L17</f>
        <v>0</v>
      </c>
      <c r="K17" s="358"/>
      <c r="L17" s="362"/>
      <c r="M17" s="242">
        <f t="shared" ref="M17:M20" si="43">+N17+O17</f>
        <v>0</v>
      </c>
      <c r="N17" s="358"/>
      <c r="O17" s="359"/>
      <c r="P17" s="243">
        <f t="shared" ref="P17:P20" si="44">+Q17+R17</f>
        <v>0</v>
      </c>
      <c r="Q17" s="358"/>
      <c r="R17" s="359"/>
      <c r="S17" s="241">
        <f t="shared" ref="S17:S20" si="45">+T17+U17</f>
        <v>0</v>
      </c>
      <c r="T17" s="358"/>
      <c r="U17" s="362"/>
      <c r="V17" s="241">
        <f t="shared" ref="V17:V20" si="46">+W17+X17</f>
        <v>0</v>
      </c>
      <c r="W17" s="358"/>
      <c r="X17" s="362"/>
      <c r="Y17" s="242">
        <f t="shared" ref="Y17:Y20" si="47">+Z17+AA17</f>
        <v>0</v>
      </c>
      <c r="Z17" s="358"/>
      <c r="AA17" s="359"/>
    </row>
    <row r="18" spans="2:27" ht="23.25" customHeight="1" x14ac:dyDescent="0.3">
      <c r="B18" s="6">
        <v>18</v>
      </c>
      <c r="C18" s="536" t="s">
        <v>1001</v>
      </c>
      <c r="D18" s="203">
        <f t="shared" ref="D18:D19" si="48">+E18+F18</f>
        <v>0</v>
      </c>
      <c r="E18" s="344"/>
      <c r="F18" s="345"/>
      <c r="G18" s="223">
        <f t="shared" ref="G18:G19" si="49">+H18+I18</f>
        <v>0</v>
      </c>
      <c r="H18" s="344"/>
      <c r="I18" s="361"/>
      <c r="J18" s="223">
        <f t="shared" ref="J18:J19" si="50">+K18+L18</f>
        <v>0</v>
      </c>
      <c r="K18" s="344"/>
      <c r="L18" s="361"/>
      <c r="M18" s="224">
        <f t="shared" ref="M18:M19" si="51">+N18+O18</f>
        <v>0</v>
      </c>
      <c r="N18" s="344"/>
      <c r="O18" s="345"/>
      <c r="P18" s="244">
        <f t="shared" ref="P18:P19" si="52">+Q18+R18</f>
        <v>0</v>
      </c>
      <c r="Q18" s="344"/>
      <c r="R18" s="345"/>
      <c r="S18" s="223">
        <f t="shared" ref="S18:S19" si="53">+T18+U18</f>
        <v>0</v>
      </c>
      <c r="T18" s="344"/>
      <c r="U18" s="361"/>
      <c r="V18" s="223">
        <f t="shared" ref="V18:V19" si="54">+W18+X18</f>
        <v>0</v>
      </c>
      <c r="W18" s="344"/>
      <c r="X18" s="361"/>
      <c r="Y18" s="224">
        <f t="shared" ref="Y18:Y19" si="55">+Z18+AA18</f>
        <v>0</v>
      </c>
      <c r="Z18" s="344"/>
      <c r="AA18" s="345"/>
    </row>
    <row r="19" spans="2:27" ht="23.25" customHeight="1" x14ac:dyDescent="0.3">
      <c r="B19" s="6">
        <v>19</v>
      </c>
      <c r="C19" s="537" t="s">
        <v>252</v>
      </c>
      <c r="D19" s="203">
        <f t="shared" si="48"/>
        <v>0</v>
      </c>
      <c r="E19" s="344"/>
      <c r="F19" s="345"/>
      <c r="G19" s="223">
        <f t="shared" si="49"/>
        <v>0</v>
      </c>
      <c r="H19" s="344"/>
      <c r="I19" s="361"/>
      <c r="J19" s="223">
        <f t="shared" si="50"/>
        <v>0</v>
      </c>
      <c r="K19" s="344"/>
      <c r="L19" s="361"/>
      <c r="M19" s="224">
        <f t="shared" si="51"/>
        <v>0</v>
      </c>
      <c r="N19" s="344"/>
      <c r="O19" s="345"/>
      <c r="P19" s="244">
        <f t="shared" si="52"/>
        <v>0</v>
      </c>
      <c r="Q19" s="344"/>
      <c r="R19" s="345"/>
      <c r="S19" s="223">
        <f t="shared" si="53"/>
        <v>0</v>
      </c>
      <c r="T19" s="344"/>
      <c r="U19" s="361"/>
      <c r="V19" s="223">
        <f t="shared" si="54"/>
        <v>0</v>
      </c>
      <c r="W19" s="344"/>
      <c r="X19" s="361"/>
      <c r="Y19" s="224">
        <f t="shared" si="55"/>
        <v>0</v>
      </c>
      <c r="Z19" s="344"/>
      <c r="AA19" s="345"/>
    </row>
    <row r="20" spans="2:27" ht="23.25" customHeight="1" thickBot="1" x14ac:dyDescent="0.35">
      <c r="B20" s="6">
        <v>20</v>
      </c>
      <c r="C20" s="538" t="s">
        <v>1002</v>
      </c>
      <c r="D20" s="206">
        <f t="shared" si="40"/>
        <v>0</v>
      </c>
      <c r="E20" s="350"/>
      <c r="F20" s="351"/>
      <c r="G20" s="230">
        <f t="shared" si="41"/>
        <v>0</v>
      </c>
      <c r="H20" s="350"/>
      <c r="I20" s="363"/>
      <c r="J20" s="230">
        <f t="shared" si="42"/>
        <v>0</v>
      </c>
      <c r="K20" s="350"/>
      <c r="L20" s="363"/>
      <c r="M20" s="231">
        <f t="shared" si="43"/>
        <v>0</v>
      </c>
      <c r="N20" s="350"/>
      <c r="O20" s="351"/>
      <c r="P20" s="245">
        <f t="shared" si="44"/>
        <v>0</v>
      </c>
      <c r="Q20" s="350"/>
      <c r="R20" s="351"/>
      <c r="S20" s="230">
        <f t="shared" si="45"/>
        <v>0</v>
      </c>
      <c r="T20" s="350"/>
      <c r="U20" s="363"/>
      <c r="V20" s="230">
        <f t="shared" si="46"/>
        <v>0</v>
      </c>
      <c r="W20" s="350"/>
      <c r="X20" s="363"/>
      <c r="Y20" s="231">
        <f t="shared" si="47"/>
        <v>0</v>
      </c>
      <c r="Z20" s="350"/>
      <c r="AA20" s="351"/>
    </row>
    <row r="21" spans="2:27" ht="16.5" customHeight="1" thickTop="1" x14ac:dyDescent="0.3">
      <c r="B21" s="6">
        <v>21</v>
      </c>
      <c r="C21" s="539" t="s">
        <v>247</v>
      </c>
      <c r="D21" s="51"/>
      <c r="E21" s="153" t="str">
        <f>IF(E6&lt;='CUADRO 1'!E8,"","XX")</f>
        <v/>
      </c>
      <c r="F21" s="153" t="str">
        <f>IF(F6&lt;='CUADRO 1'!F8,"","XX")</f>
        <v/>
      </c>
      <c r="G21" s="51"/>
      <c r="H21" s="153" t="str">
        <f>IF(H6&lt;='CUADRO 1'!E9,"","XX")</f>
        <v/>
      </c>
      <c r="I21" s="153" t="str">
        <f>IF(I6&lt;='CUADRO 1'!F9,"","XX")</f>
        <v/>
      </c>
      <c r="J21" s="51"/>
      <c r="K21" s="153" t="str">
        <f>IF(K6&lt;='CUADRO 1'!E11,"","XX")</f>
        <v/>
      </c>
      <c r="L21" s="153" t="str">
        <f>IF(L6&lt;='CUADRO 1'!F11,"","XX")</f>
        <v/>
      </c>
      <c r="M21" s="51"/>
      <c r="N21" s="153" t="str">
        <f>IF(N6&lt;='CUADRO 1'!E13,"","XX")</f>
        <v/>
      </c>
      <c r="O21" s="153" t="str">
        <f>IF(O6&lt;='CUADRO 1'!F13,"","XX")</f>
        <v/>
      </c>
      <c r="P21" s="51"/>
      <c r="Q21" s="246" t="str">
        <f>IF(OR(Q7&gt;E7,Q8&gt;E8,Q9&gt;E9,Q10&gt;E10,Q11&gt;E11,Q12&gt;E12,Q13&gt;E13,Q14&gt;E14,Q15&gt;E15,Q16&gt;E16,Q17&gt;E17,Q18&gt;E18,Q19&gt;E19,Q20&gt;E20),"XXX","")</f>
        <v/>
      </c>
      <c r="R21" s="246" t="str">
        <f>IF(OR(R7&gt;F7,R8&gt;F8,R9&gt;F9,R10&gt;F10,R11&gt;F11,R12&gt;F12,R13&gt;F13,R14&gt;F14,R15&gt;F15,R16&gt;F16,R17&gt;F17,R18&gt;F18,R19&gt;F19,R20&gt;F20),"XXX","")</f>
        <v/>
      </c>
      <c r="S21" s="247"/>
      <c r="T21" s="246" t="str">
        <f>IF(OR(T7&gt;H7,T8&gt;H8,T9&gt;H9,T10&gt;H10,T11&gt;H11,T12&gt;H12,T13&gt;H13,T14&gt;H14,T15&gt;H15,T16&gt;H16,T17&gt;H17,T18&gt;H18,T19&gt;H19,T20&gt;H20),"XXX","")</f>
        <v/>
      </c>
      <c r="U21" s="246" t="str">
        <f>IF(OR(U7&gt;I7,U8&gt;I8,U9&gt;I9,U10&gt;I10,U11&gt;I11,U12&gt;I12,U13&gt;I13,U14&gt;I14,U15&gt;I15,U16&gt;I16,U17&gt;I17,U18&gt;I18,U19&gt;I19,U20&gt;I20),"XXX","")</f>
        <v/>
      </c>
      <c r="V21" s="247"/>
      <c r="W21" s="246" t="str">
        <f>IF(OR(W7&gt;K7,W8&gt;K8,W9&gt;K9,W10&gt;K10,W11&gt;K11,W12&gt;K12,W13&gt;K13,W14&gt;K14,W15&gt;K15,W16&gt;K16,W17&gt;K17,W18&gt;K18,W19&gt;K19,W20&gt;K20),"XXX","")</f>
        <v/>
      </c>
      <c r="X21" s="246" t="str">
        <f>IF(OR(X7&gt;L7,X8&gt;L8,X9&gt;L9,X10&gt;L10,X11&gt;L11,X12&gt;L12,X13&gt;L13,X14&gt;L14,X15&gt;L15,X16&gt;L16,X17&gt;L17,X18&gt;L18,X19&gt;L19,X20&gt;L20),"XXX","")</f>
        <v/>
      </c>
      <c r="Y21" s="247"/>
      <c r="Z21" s="246" t="str">
        <f>IF(OR(Z7&gt;N7,Z8&gt;N8,Z9&gt;N9,Z10&gt;N10,Z11&gt;N11,Z12&gt;N12,Z13&gt;N13,Z14&gt;N14,Z15&gt;N15,Z16&gt;N16,Z17&gt;N17,Z18&gt;N18,Z19&gt;N19,Z20&gt;N20),"XXX","")</f>
        <v/>
      </c>
      <c r="AA21" s="246" t="str">
        <f>IF(OR(AA7&gt;O7,AA8&gt;O8,AA9&gt;O9,AA10&gt;O10,AA11&gt;O11,AA12&gt;O12,AA13&gt;O13,AA14&gt;O14,AA15&gt;O15,AA16&gt;O16,AA17&gt;O17,AA18&gt;O18,AA19&gt;O19,AA20&gt;O20),"XXX","")</f>
        <v/>
      </c>
    </row>
    <row r="22" spans="2:27" ht="16.5" customHeight="1" x14ac:dyDescent="0.3">
      <c r="B22" s="6">
        <v>22</v>
      </c>
      <c r="C22" s="539" t="s">
        <v>262</v>
      </c>
      <c r="F22" s="233"/>
      <c r="G22" s="596" t="str">
        <f>IF(OR(E21="XX",F21="XX",H21="XX",I21="XX",K21="XX",L21="XX",N21="XX",O21="XX"),"XX = ¡VERIFICAR!.  El total de hombres o mujeres de la Parte 1 de este cuadro, es mayor a lo reportado en el Cuadro 1.","")</f>
        <v/>
      </c>
      <c r="H22" s="596"/>
      <c r="I22" s="596"/>
      <c r="J22" s="596"/>
      <c r="K22" s="596"/>
      <c r="L22" s="596"/>
      <c r="M22" s="596"/>
      <c r="N22" s="596"/>
      <c r="O22" s="596"/>
      <c r="P22" s="596"/>
      <c r="Q22" s="596"/>
      <c r="R22" s="596"/>
      <c r="S22" s="596"/>
      <c r="T22" s="596"/>
      <c r="U22" s="596"/>
      <c r="V22" s="596"/>
      <c r="W22" s="596"/>
      <c r="X22" s="596"/>
      <c r="Y22" s="596"/>
      <c r="Z22" s="596"/>
      <c r="AA22" s="596"/>
    </row>
    <row r="23" spans="2:27" ht="16.5" customHeight="1" x14ac:dyDescent="0.3">
      <c r="B23" s="6">
        <v>23</v>
      </c>
      <c r="C23" s="539" t="s">
        <v>263</v>
      </c>
      <c r="D23" s="233"/>
      <c r="E23" s="233"/>
      <c r="F23" s="233"/>
      <c r="G23" s="596"/>
      <c r="H23" s="596"/>
      <c r="I23" s="596"/>
      <c r="J23" s="596"/>
      <c r="K23" s="596"/>
      <c r="L23" s="596"/>
      <c r="M23" s="596"/>
      <c r="N23" s="596"/>
      <c r="O23" s="596"/>
      <c r="P23" s="596"/>
      <c r="Q23" s="596"/>
      <c r="R23" s="596"/>
      <c r="S23" s="596"/>
      <c r="T23" s="596"/>
      <c r="U23" s="596"/>
      <c r="V23" s="596"/>
      <c r="W23" s="596"/>
      <c r="X23" s="596"/>
      <c r="Y23" s="596"/>
      <c r="Z23" s="596"/>
      <c r="AA23" s="596"/>
    </row>
    <row r="24" spans="2:27" ht="16.5" customHeight="1" x14ac:dyDescent="0.3">
      <c r="B24" s="6">
        <v>24</v>
      </c>
      <c r="C24" s="539" t="s">
        <v>264</v>
      </c>
      <c r="D24" s="233"/>
      <c r="E24" s="233"/>
      <c r="F24" s="233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</row>
    <row r="25" spans="2:27" ht="16.5" customHeight="1" x14ac:dyDescent="0.3">
      <c r="B25" s="6">
        <v>25</v>
      </c>
      <c r="E25" s="234"/>
      <c r="F25" s="234"/>
      <c r="G25" s="620" t="str">
        <f>IF(OR(Q21="XXX",R21="XXX",T21="XXX",U21="XXX",W21="XXX",X21="XXX",Z21="XXX",AA21="XXX"),"XXX = ¡VERIFICAR!.  En alguna Discapacidad o Condición se están indicando más estudiantes con Servicios de Apoyo que el total indicado con la Discapacidad o Condición.","")</f>
        <v/>
      </c>
      <c r="H25" s="620"/>
      <c r="I25" s="620"/>
      <c r="J25" s="620"/>
      <c r="K25" s="620"/>
      <c r="L25" s="620"/>
      <c r="M25" s="620"/>
      <c r="N25" s="620"/>
      <c r="O25" s="620"/>
      <c r="P25" s="620"/>
      <c r="Q25" s="620"/>
      <c r="R25" s="620"/>
      <c r="S25" s="620"/>
      <c r="T25" s="620"/>
      <c r="U25" s="620"/>
      <c r="V25" s="620"/>
      <c r="W25" s="620"/>
      <c r="X25" s="620"/>
      <c r="Y25" s="620"/>
      <c r="Z25" s="620"/>
      <c r="AA25" s="620"/>
    </row>
    <row r="26" spans="2:27" ht="16.5" customHeight="1" x14ac:dyDescent="0.35">
      <c r="B26" s="6">
        <v>26</v>
      </c>
      <c r="C26" s="154" t="s">
        <v>95</v>
      </c>
      <c r="D26" s="234"/>
      <c r="E26" s="234"/>
      <c r="F26" s="234"/>
      <c r="G26" s="620"/>
      <c r="H26" s="620"/>
      <c r="I26" s="620"/>
      <c r="J26" s="620"/>
      <c r="K26" s="620"/>
      <c r="L26" s="620"/>
      <c r="M26" s="620"/>
      <c r="N26" s="620"/>
      <c r="O26" s="620"/>
      <c r="P26" s="620"/>
      <c r="Q26" s="620"/>
      <c r="R26" s="620"/>
      <c r="S26" s="620"/>
      <c r="T26" s="620"/>
      <c r="U26" s="620"/>
      <c r="V26" s="620"/>
      <c r="W26" s="620"/>
      <c r="X26" s="620"/>
      <c r="Y26" s="620"/>
      <c r="Z26" s="620"/>
      <c r="AA26" s="620"/>
    </row>
    <row r="27" spans="2:27" ht="16.5" customHeight="1" x14ac:dyDescent="0.3">
      <c r="B27" s="6">
        <v>27</v>
      </c>
      <c r="C27" s="563"/>
      <c r="D27" s="586"/>
      <c r="E27" s="586"/>
      <c r="F27" s="586"/>
      <c r="G27" s="586"/>
      <c r="H27" s="586"/>
      <c r="I27" s="586"/>
      <c r="J27" s="586"/>
      <c r="K27" s="586"/>
      <c r="L27" s="586"/>
      <c r="M27" s="586"/>
      <c r="N27" s="586"/>
      <c r="O27" s="586"/>
      <c r="P27" s="586"/>
      <c r="Q27" s="586"/>
      <c r="R27" s="586"/>
      <c r="S27" s="586"/>
      <c r="T27" s="586"/>
      <c r="U27" s="586"/>
      <c r="V27" s="586"/>
      <c r="W27" s="586"/>
      <c r="X27" s="586"/>
      <c r="Y27" s="586"/>
      <c r="Z27" s="586"/>
      <c r="AA27" s="587"/>
    </row>
    <row r="28" spans="2:27" ht="16.5" customHeight="1" x14ac:dyDescent="0.3">
      <c r="C28" s="588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90"/>
    </row>
    <row r="29" spans="2:27" ht="16.5" customHeight="1" x14ac:dyDescent="0.3">
      <c r="C29" s="588"/>
      <c r="D29" s="589"/>
      <c r="E29" s="589"/>
      <c r="F29" s="589"/>
      <c r="G29" s="589"/>
      <c r="H29" s="589"/>
      <c r="I29" s="589"/>
      <c r="J29" s="589"/>
      <c r="K29" s="589"/>
      <c r="L29" s="589"/>
      <c r="M29" s="589"/>
      <c r="N29" s="589"/>
      <c r="O29" s="589"/>
      <c r="P29" s="589"/>
      <c r="Q29" s="589"/>
      <c r="R29" s="589"/>
      <c r="S29" s="589"/>
      <c r="T29" s="589"/>
      <c r="U29" s="589"/>
      <c r="V29" s="589"/>
      <c r="W29" s="589"/>
      <c r="X29" s="589"/>
      <c r="Y29" s="589"/>
      <c r="Z29" s="589"/>
      <c r="AA29" s="590"/>
    </row>
    <row r="30" spans="2:27" ht="16.5" customHeight="1" x14ac:dyDescent="0.3">
      <c r="C30" s="591"/>
      <c r="D30" s="592"/>
      <c r="E30" s="592"/>
      <c r="F30" s="592"/>
      <c r="G30" s="592"/>
      <c r="H30" s="592"/>
      <c r="I30" s="592"/>
      <c r="J30" s="592"/>
      <c r="K30" s="592"/>
      <c r="L30" s="592"/>
      <c r="M30" s="592"/>
      <c r="N30" s="592"/>
      <c r="O30" s="592"/>
      <c r="P30" s="592"/>
      <c r="Q30" s="592"/>
      <c r="R30" s="592"/>
      <c r="S30" s="592"/>
      <c r="T30" s="592"/>
      <c r="U30" s="592"/>
      <c r="V30" s="592"/>
      <c r="W30" s="592"/>
      <c r="X30" s="592"/>
      <c r="Y30" s="592"/>
      <c r="Z30" s="592"/>
      <c r="AA30" s="593"/>
    </row>
  </sheetData>
  <sheetProtection algorithmName="SHA-512" hashValue="a1Spa+fSeBQKkHSmH6exUP9LwyQG2OvuEROUVTGOjlTXL8u1N7Ux0TXUbMIK0teq/3SL6/i2t/2sPUjQNiJfuQ==" saltValue="ESgsr/Afpwb/oNpVWdcyRw==" spinCount="100000" sheet="1" objects="1" scenarios="1" sort="0" autoFilter="0" pivotTables="0"/>
  <mergeCells count="16">
    <mergeCell ref="D3:E3"/>
    <mergeCell ref="F3:O3"/>
    <mergeCell ref="C27:AA30"/>
    <mergeCell ref="V4:X4"/>
    <mergeCell ref="Y4:AA4"/>
    <mergeCell ref="D4:F4"/>
    <mergeCell ref="G4:I4"/>
    <mergeCell ref="J4:L4"/>
    <mergeCell ref="M4:O4"/>
    <mergeCell ref="P4:R4"/>
    <mergeCell ref="S4:U4"/>
    <mergeCell ref="G22:AA23"/>
    <mergeCell ref="G25:AA26"/>
    <mergeCell ref="C3:C4"/>
    <mergeCell ref="P3:Q3"/>
    <mergeCell ref="R3:AA3"/>
  </mergeCells>
  <conditionalFormatting sqref="D7:D20 G7:G20 J7:J20 M7:M20">
    <cfRule type="cellIs" dxfId="36" priority="8" operator="equal">
      <formula>0</formula>
    </cfRule>
  </conditionalFormatting>
  <conditionalFormatting sqref="D6:AA6">
    <cfRule type="cellIs" dxfId="35" priority="32" operator="equal">
      <formula>0</formula>
    </cfRule>
  </conditionalFormatting>
  <conditionalFormatting sqref="G22:AA23">
    <cfRule type="notContainsBlanks" dxfId="34" priority="31">
      <formula>LEN(TRIM(G22))&gt;0</formula>
    </cfRule>
  </conditionalFormatting>
  <conditionalFormatting sqref="G25:AA26">
    <cfRule type="notContainsBlanks" dxfId="33" priority="36">
      <formula>LEN(TRIM(G25))&gt;0</formula>
    </cfRule>
  </conditionalFormatting>
  <conditionalFormatting sqref="P7:P20 S7:S20 V7:V20 Y7:Y20">
    <cfRule type="cellIs" dxfId="32" priority="7" operator="equal">
      <formula>0</formula>
    </cfRule>
  </conditionalFormatting>
  <dataValidations count="1">
    <dataValidation type="whole" operator="greaterThanOrEqual" allowBlank="1" showInputMessage="1" showErrorMessage="1" sqref="D6:AA20" xr:uid="{00000000-0002-0000-08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61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>
    <tabColor theme="7" tint="0.79998168889431442"/>
    <pageSetUpPr fitToPage="1"/>
  </sheetPr>
  <dimension ref="B1:O31"/>
  <sheetViews>
    <sheetView showGridLines="0" zoomScale="90" zoomScaleNormal="90" zoomScaleSheetLayoutView="90" workbookViewId="0"/>
  </sheetViews>
  <sheetFormatPr baseColWidth="10" defaultColWidth="11.44140625" defaultRowHeight="14.4" x14ac:dyDescent="0.3"/>
  <cols>
    <col min="1" max="1" width="5.5546875" style="109" customWidth="1"/>
    <col min="2" max="2" width="5.5546875" style="109" hidden="1" customWidth="1"/>
    <col min="3" max="3" width="52.6640625" style="109" customWidth="1"/>
    <col min="4" max="15" width="7.44140625" style="109" customWidth="1"/>
    <col min="16" max="16384" width="11.44140625" style="109"/>
  </cols>
  <sheetData>
    <row r="1" spans="2:15" ht="18.600000000000001" x14ac:dyDescent="0.3">
      <c r="B1" s="6">
        <v>1</v>
      </c>
      <c r="C1" s="31" t="s">
        <v>1179</v>
      </c>
      <c r="J1" s="30"/>
      <c r="K1" s="30"/>
      <c r="L1" s="30"/>
    </row>
    <row r="2" spans="2:15" ht="18.600000000000001" x14ac:dyDescent="0.3">
      <c r="B2" s="6">
        <v>2</v>
      </c>
      <c r="C2" s="31" t="s">
        <v>254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2:15" ht="19.8" customHeight="1" thickBot="1" x14ac:dyDescent="0.35">
      <c r="B3" s="6">
        <v>3</v>
      </c>
      <c r="C3" s="439" t="s">
        <v>996</v>
      </c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2:15" ht="45" customHeight="1" thickTop="1" x14ac:dyDescent="0.3">
      <c r="B4" s="6">
        <v>4</v>
      </c>
      <c r="C4" s="625" t="s">
        <v>178</v>
      </c>
      <c r="D4" s="613" t="s">
        <v>243</v>
      </c>
      <c r="E4" s="614"/>
      <c r="F4" s="609" t="s">
        <v>1206</v>
      </c>
      <c r="G4" s="609"/>
      <c r="H4" s="609"/>
      <c r="I4" s="609"/>
      <c r="J4" s="609"/>
      <c r="K4" s="609"/>
      <c r="L4" s="609"/>
      <c r="M4" s="609"/>
      <c r="N4" s="609"/>
      <c r="O4" s="609"/>
    </row>
    <row r="5" spans="2:15" ht="34.5" customHeight="1" x14ac:dyDescent="0.3">
      <c r="B5" s="6">
        <v>5</v>
      </c>
      <c r="C5" s="626"/>
      <c r="D5" s="619" t="s">
        <v>125</v>
      </c>
      <c r="E5" s="618"/>
      <c r="F5" s="618"/>
      <c r="G5" s="615" t="s">
        <v>126</v>
      </c>
      <c r="H5" s="616"/>
      <c r="I5" s="617"/>
      <c r="J5" s="615" t="s">
        <v>997</v>
      </c>
      <c r="K5" s="616"/>
      <c r="L5" s="617"/>
      <c r="M5" s="616" t="s">
        <v>998</v>
      </c>
      <c r="N5" s="616"/>
      <c r="O5" s="616"/>
    </row>
    <row r="6" spans="2:15" ht="28.5" customHeight="1" thickBot="1" x14ac:dyDescent="0.35">
      <c r="B6" s="6">
        <v>6</v>
      </c>
      <c r="C6" s="627"/>
      <c r="D6" s="212" t="s">
        <v>0</v>
      </c>
      <c r="E6" s="213" t="s">
        <v>12</v>
      </c>
      <c r="F6" s="214" t="s">
        <v>11</v>
      </c>
      <c r="G6" s="215" t="s">
        <v>0</v>
      </c>
      <c r="H6" s="213" t="s">
        <v>12</v>
      </c>
      <c r="I6" s="216" t="s">
        <v>11</v>
      </c>
      <c r="J6" s="215" t="s">
        <v>0</v>
      </c>
      <c r="K6" s="213" t="s">
        <v>12</v>
      </c>
      <c r="L6" s="216" t="s">
        <v>11</v>
      </c>
      <c r="M6" s="214" t="s">
        <v>0</v>
      </c>
      <c r="N6" s="213" t="s">
        <v>12</v>
      </c>
      <c r="O6" s="214" t="s">
        <v>11</v>
      </c>
    </row>
    <row r="7" spans="2:15" ht="26.25" customHeight="1" thickTop="1" thickBot="1" x14ac:dyDescent="0.35">
      <c r="B7" s="6">
        <v>7</v>
      </c>
      <c r="C7" s="217" t="s">
        <v>705</v>
      </c>
      <c r="D7" s="196">
        <f>+E7+F7</f>
        <v>0</v>
      </c>
      <c r="E7" s="197">
        <f>+E8+E9+E10+E11+E12+E13+E14+E15+E16+E17+E18+E19+E20+E21</f>
        <v>0</v>
      </c>
      <c r="F7" s="198">
        <f>+F8+F9+F10+F11+F12+F13+F14+F15+F16+F17+F18+F19+F20+F21</f>
        <v>0</v>
      </c>
      <c r="G7" s="218">
        <f>+H7+I7</f>
        <v>0</v>
      </c>
      <c r="H7" s="197">
        <f>+H8+H9+H10+H11+H12+H13+H14+H15+H16+H17+H18+H19+H20+H21</f>
        <v>0</v>
      </c>
      <c r="I7" s="219">
        <f>+I8+I9+I10+I11+I12+I13+I14+I15+I16+I17+I18+I19+I20+I21</f>
        <v>0</v>
      </c>
      <c r="J7" s="218">
        <f>+K7+L7</f>
        <v>0</v>
      </c>
      <c r="K7" s="197">
        <f>+K8+K9+K10+K11+K12+K13+K14+K15+K16+K17+K18+K19+K20+K21</f>
        <v>0</v>
      </c>
      <c r="L7" s="219">
        <f>+L8+L9+L10+L11+L12+L13+L14+L15+L16+L17+L18+L19+L20+L21</f>
        <v>0</v>
      </c>
      <c r="M7" s="198">
        <f>+N7+O7</f>
        <v>0</v>
      </c>
      <c r="N7" s="197">
        <f>+N8+N9+N10+N11+N12+N13+N14+N15+N16+N17+N18+N19+N20+N21</f>
        <v>0</v>
      </c>
      <c r="O7" s="198">
        <f>+O8+O9+O10+O11+O12+O13+O14+O15+O16+O17+O18+O19+O20+O21</f>
        <v>0</v>
      </c>
    </row>
    <row r="8" spans="2:15" ht="23.25" customHeight="1" x14ac:dyDescent="0.3">
      <c r="B8" s="6">
        <v>8</v>
      </c>
      <c r="C8" s="532" t="s">
        <v>130</v>
      </c>
      <c r="D8" s="220">
        <f>+E8+F8</f>
        <v>0</v>
      </c>
      <c r="E8" s="357"/>
      <c r="F8" s="357"/>
      <c r="G8" s="221">
        <f>+H8+I8</f>
        <v>0</v>
      </c>
      <c r="H8" s="357"/>
      <c r="I8" s="366"/>
      <c r="J8" s="221">
        <f>+K8+L8</f>
        <v>0</v>
      </c>
      <c r="K8" s="357"/>
      <c r="L8" s="366"/>
      <c r="M8" s="222">
        <f>+N8+O8</f>
        <v>0</v>
      </c>
      <c r="N8" s="357"/>
      <c r="O8" s="371"/>
    </row>
    <row r="9" spans="2:15" ht="23.25" customHeight="1" x14ac:dyDescent="0.3">
      <c r="B9" s="6">
        <v>9</v>
      </c>
      <c r="C9" s="532" t="s">
        <v>131</v>
      </c>
      <c r="D9" s="203">
        <f t="shared" ref="D9:D21" si="0">+E9+F9</f>
        <v>0</v>
      </c>
      <c r="E9" s="344"/>
      <c r="F9" s="344"/>
      <c r="G9" s="223">
        <f t="shared" ref="G9:G21" si="1">+H9+I9</f>
        <v>0</v>
      </c>
      <c r="H9" s="344"/>
      <c r="I9" s="367"/>
      <c r="J9" s="223">
        <f t="shared" ref="J9:J21" si="2">+K9+L9</f>
        <v>0</v>
      </c>
      <c r="K9" s="344"/>
      <c r="L9" s="367"/>
      <c r="M9" s="224">
        <f t="shared" ref="M9:M21" si="3">+N9+O9</f>
        <v>0</v>
      </c>
      <c r="N9" s="344"/>
      <c r="O9" s="372"/>
    </row>
    <row r="10" spans="2:15" ht="23.25" customHeight="1" x14ac:dyDescent="0.3">
      <c r="B10" s="6">
        <v>10</v>
      </c>
      <c r="C10" s="532" t="s">
        <v>133</v>
      </c>
      <c r="D10" s="203">
        <f t="shared" si="0"/>
        <v>0</v>
      </c>
      <c r="E10" s="344"/>
      <c r="F10" s="344"/>
      <c r="G10" s="223">
        <f t="shared" si="1"/>
        <v>0</v>
      </c>
      <c r="H10" s="344"/>
      <c r="I10" s="367"/>
      <c r="J10" s="223">
        <f t="shared" si="2"/>
        <v>0</v>
      </c>
      <c r="K10" s="344"/>
      <c r="L10" s="367"/>
      <c r="M10" s="224">
        <f t="shared" si="3"/>
        <v>0</v>
      </c>
      <c r="N10" s="344"/>
      <c r="O10" s="372"/>
    </row>
    <row r="11" spans="2:15" ht="23.25" customHeight="1" x14ac:dyDescent="0.3">
      <c r="B11" s="6">
        <v>11</v>
      </c>
      <c r="C11" s="532" t="s">
        <v>134</v>
      </c>
      <c r="D11" s="203">
        <f t="shared" si="0"/>
        <v>0</v>
      </c>
      <c r="E11" s="344"/>
      <c r="F11" s="344"/>
      <c r="G11" s="223">
        <f t="shared" si="1"/>
        <v>0</v>
      </c>
      <c r="H11" s="344"/>
      <c r="I11" s="367"/>
      <c r="J11" s="223">
        <f t="shared" si="2"/>
        <v>0</v>
      </c>
      <c r="K11" s="344"/>
      <c r="L11" s="367"/>
      <c r="M11" s="224">
        <f t="shared" si="3"/>
        <v>0</v>
      </c>
      <c r="N11" s="344"/>
      <c r="O11" s="372"/>
    </row>
    <row r="12" spans="2:15" ht="23.25" customHeight="1" x14ac:dyDescent="0.3">
      <c r="B12" s="6">
        <v>12</v>
      </c>
      <c r="C12" s="532" t="s">
        <v>999</v>
      </c>
      <c r="D12" s="203">
        <f t="shared" si="0"/>
        <v>0</v>
      </c>
      <c r="E12" s="344"/>
      <c r="F12" s="344"/>
      <c r="G12" s="223">
        <f t="shared" si="1"/>
        <v>0</v>
      </c>
      <c r="H12" s="344"/>
      <c r="I12" s="367"/>
      <c r="J12" s="223">
        <f t="shared" si="2"/>
        <v>0</v>
      </c>
      <c r="K12" s="344"/>
      <c r="L12" s="367"/>
      <c r="M12" s="224">
        <f t="shared" si="3"/>
        <v>0</v>
      </c>
      <c r="N12" s="344"/>
      <c r="O12" s="372"/>
    </row>
    <row r="13" spans="2:15" ht="23.25" customHeight="1" x14ac:dyDescent="0.3">
      <c r="B13" s="6">
        <v>13</v>
      </c>
      <c r="C13" s="532" t="s">
        <v>242</v>
      </c>
      <c r="D13" s="203">
        <f t="shared" si="0"/>
        <v>0</v>
      </c>
      <c r="E13" s="344"/>
      <c r="F13" s="344"/>
      <c r="G13" s="223">
        <f t="shared" si="1"/>
        <v>0</v>
      </c>
      <c r="H13" s="344"/>
      <c r="I13" s="367"/>
      <c r="J13" s="223">
        <f t="shared" si="2"/>
        <v>0</v>
      </c>
      <c r="K13" s="344"/>
      <c r="L13" s="367"/>
      <c r="M13" s="224">
        <f t="shared" si="3"/>
        <v>0</v>
      </c>
      <c r="N13" s="344"/>
      <c r="O13" s="372"/>
    </row>
    <row r="14" spans="2:15" ht="23.25" customHeight="1" x14ac:dyDescent="0.3">
      <c r="B14" s="6">
        <v>14</v>
      </c>
      <c r="C14" s="533" t="s">
        <v>135</v>
      </c>
      <c r="D14" s="225">
        <f t="shared" si="0"/>
        <v>0</v>
      </c>
      <c r="E14" s="364"/>
      <c r="F14" s="364"/>
      <c r="G14" s="226">
        <f t="shared" si="1"/>
        <v>0</v>
      </c>
      <c r="H14" s="364"/>
      <c r="I14" s="368"/>
      <c r="J14" s="226">
        <f t="shared" si="2"/>
        <v>0</v>
      </c>
      <c r="K14" s="364"/>
      <c r="L14" s="368"/>
      <c r="M14" s="169">
        <f t="shared" si="3"/>
        <v>0</v>
      </c>
      <c r="N14" s="364"/>
      <c r="O14" s="373"/>
    </row>
    <row r="15" spans="2:15" ht="23.25" customHeight="1" x14ac:dyDescent="0.3">
      <c r="B15" s="6">
        <v>15</v>
      </c>
      <c r="C15" s="534" t="s">
        <v>256</v>
      </c>
      <c r="D15" s="225">
        <f t="shared" si="0"/>
        <v>0</v>
      </c>
      <c r="E15" s="364"/>
      <c r="F15" s="364"/>
      <c r="G15" s="226">
        <f t="shared" si="1"/>
        <v>0</v>
      </c>
      <c r="H15" s="364"/>
      <c r="I15" s="368"/>
      <c r="J15" s="226">
        <f t="shared" si="2"/>
        <v>0</v>
      </c>
      <c r="K15" s="364"/>
      <c r="L15" s="368"/>
      <c r="M15" s="169">
        <f t="shared" si="3"/>
        <v>0</v>
      </c>
      <c r="N15" s="364"/>
      <c r="O15" s="373"/>
    </row>
    <row r="16" spans="2:15" ht="23.25" customHeight="1" x14ac:dyDescent="0.3">
      <c r="B16" s="6">
        <v>16</v>
      </c>
      <c r="C16" s="532" t="s">
        <v>136</v>
      </c>
      <c r="D16" s="203">
        <f t="shared" si="0"/>
        <v>0</v>
      </c>
      <c r="E16" s="344"/>
      <c r="F16" s="344"/>
      <c r="G16" s="223">
        <f t="shared" si="1"/>
        <v>0</v>
      </c>
      <c r="H16" s="344"/>
      <c r="I16" s="367"/>
      <c r="J16" s="223">
        <f t="shared" si="2"/>
        <v>0</v>
      </c>
      <c r="K16" s="344"/>
      <c r="L16" s="367"/>
      <c r="M16" s="224">
        <f t="shared" si="3"/>
        <v>0</v>
      </c>
      <c r="N16" s="344"/>
      <c r="O16" s="372"/>
    </row>
    <row r="17" spans="2:15" ht="23.25" customHeight="1" thickBot="1" x14ac:dyDescent="0.35">
      <c r="B17" s="6">
        <v>17</v>
      </c>
      <c r="C17" s="532" t="s">
        <v>261</v>
      </c>
      <c r="D17" s="203">
        <f t="shared" si="0"/>
        <v>0</v>
      </c>
      <c r="E17" s="344"/>
      <c r="F17" s="344"/>
      <c r="G17" s="223">
        <f t="shared" si="1"/>
        <v>0</v>
      </c>
      <c r="H17" s="344"/>
      <c r="I17" s="367"/>
      <c r="J17" s="223">
        <f t="shared" si="2"/>
        <v>0</v>
      </c>
      <c r="K17" s="344"/>
      <c r="L17" s="367"/>
      <c r="M17" s="224">
        <f t="shared" si="3"/>
        <v>0</v>
      </c>
      <c r="N17" s="344"/>
      <c r="O17" s="372"/>
    </row>
    <row r="18" spans="2:15" ht="23.25" customHeight="1" x14ac:dyDescent="0.3">
      <c r="B18" s="6">
        <v>18</v>
      </c>
      <c r="C18" s="535" t="s">
        <v>1000</v>
      </c>
      <c r="D18" s="227">
        <f t="shared" si="0"/>
        <v>0</v>
      </c>
      <c r="E18" s="365"/>
      <c r="F18" s="365"/>
      <c r="G18" s="228">
        <f t="shared" si="1"/>
        <v>0</v>
      </c>
      <c r="H18" s="365"/>
      <c r="I18" s="369"/>
      <c r="J18" s="228">
        <f t="shared" si="2"/>
        <v>0</v>
      </c>
      <c r="K18" s="365"/>
      <c r="L18" s="369"/>
      <c r="M18" s="229">
        <f t="shared" si="3"/>
        <v>0</v>
      </c>
      <c r="N18" s="365"/>
      <c r="O18" s="374"/>
    </row>
    <row r="19" spans="2:15" ht="23.25" customHeight="1" x14ac:dyDescent="0.3">
      <c r="B19" s="6">
        <v>19</v>
      </c>
      <c r="C19" s="536" t="s">
        <v>1001</v>
      </c>
      <c r="D19" s="203">
        <f t="shared" si="0"/>
        <v>0</v>
      </c>
      <c r="E19" s="344"/>
      <c r="F19" s="344"/>
      <c r="G19" s="223">
        <f t="shared" si="1"/>
        <v>0</v>
      </c>
      <c r="H19" s="344"/>
      <c r="I19" s="367"/>
      <c r="J19" s="223">
        <f t="shared" si="2"/>
        <v>0</v>
      </c>
      <c r="K19" s="344"/>
      <c r="L19" s="367"/>
      <c r="M19" s="224">
        <f t="shared" si="3"/>
        <v>0</v>
      </c>
      <c r="N19" s="344"/>
      <c r="O19" s="372"/>
    </row>
    <row r="20" spans="2:15" ht="23.25" customHeight="1" x14ac:dyDescent="0.3">
      <c r="B20" s="6">
        <v>20</v>
      </c>
      <c r="C20" s="537" t="s">
        <v>252</v>
      </c>
      <c r="D20" s="203">
        <f t="shared" si="0"/>
        <v>0</v>
      </c>
      <c r="E20" s="344"/>
      <c r="F20" s="344"/>
      <c r="G20" s="223">
        <f t="shared" si="1"/>
        <v>0</v>
      </c>
      <c r="H20" s="344"/>
      <c r="I20" s="367"/>
      <c r="J20" s="223">
        <f t="shared" si="2"/>
        <v>0</v>
      </c>
      <c r="K20" s="344"/>
      <c r="L20" s="367"/>
      <c r="M20" s="224">
        <f t="shared" si="3"/>
        <v>0</v>
      </c>
      <c r="N20" s="344"/>
      <c r="O20" s="372"/>
    </row>
    <row r="21" spans="2:15" ht="23.25" customHeight="1" thickBot="1" x14ac:dyDescent="0.35">
      <c r="B21" s="6">
        <v>21</v>
      </c>
      <c r="C21" s="538" t="s">
        <v>1002</v>
      </c>
      <c r="D21" s="206">
        <f t="shared" si="0"/>
        <v>0</v>
      </c>
      <c r="E21" s="350"/>
      <c r="F21" s="350"/>
      <c r="G21" s="230">
        <f t="shared" si="1"/>
        <v>0</v>
      </c>
      <c r="H21" s="350"/>
      <c r="I21" s="370"/>
      <c r="J21" s="230">
        <f t="shared" si="2"/>
        <v>0</v>
      </c>
      <c r="K21" s="350"/>
      <c r="L21" s="370"/>
      <c r="M21" s="231">
        <f t="shared" si="3"/>
        <v>0</v>
      </c>
      <c r="N21" s="350"/>
      <c r="O21" s="375"/>
    </row>
    <row r="22" spans="2:15" ht="16.5" customHeight="1" thickTop="1" x14ac:dyDescent="0.3">
      <c r="B22" s="6">
        <v>22</v>
      </c>
      <c r="C22" s="539" t="s">
        <v>247</v>
      </c>
      <c r="D22" s="51"/>
      <c r="E22" s="232" t="str">
        <f>IF(OR(E8&gt;'CUADRO 5.1'!E7,E9&gt;'CUADRO 5.1'!E8,E10&gt;'CUADRO 5.1'!E9,E11&gt;'CUADRO 5.1'!E10,E12&gt;'CUADRO 5.1'!E11,E13&gt;'CUADRO 5.1'!E12,E14&gt;'CUADRO 5.1'!E13,E15&gt;'CUADRO 5.1'!E14,E16&gt;'CUADRO 5.1'!E15,E17&gt;'CUADRO 5.1'!E16,E18&gt;'CUADRO 5.1'!E17,E19&gt;'CUADRO 5.1'!E18,E20&gt;'CUADRO 5.1'!E19,E21&gt;'CUADRO 5.1'!E20),"XXX","")</f>
        <v/>
      </c>
      <c r="F22" s="232" t="str">
        <f>IF(OR(F8&gt;'CUADRO 5.1'!F7,F9&gt;'CUADRO 5.1'!F8,F10&gt;'CUADRO 5.1'!F9,F11&gt;'CUADRO 5.1'!F10,F12&gt;'CUADRO 5.1'!F11,F13&gt;'CUADRO 5.1'!F12,F14&gt;'CUADRO 5.1'!F13,F15&gt;'CUADRO 5.1'!F14,F16&gt;'CUADRO 5.1'!F15,F17&gt;'CUADRO 5.1'!F16,F18&gt;'CUADRO 5.1'!F17,F19&gt;'CUADRO 5.1'!F18,F20&gt;'CUADRO 5.1'!F19,F21&gt;'CUADRO 5.1'!F20),"XXX","")</f>
        <v/>
      </c>
      <c r="G22" s="51"/>
      <c r="H22" s="232" t="str">
        <f>IF(OR(H8&gt;'CUADRO 5.1'!H7,H9&gt;'CUADRO 5.1'!H8,H10&gt;'CUADRO 5.1'!H9,H11&gt;'CUADRO 5.1'!H10,H12&gt;'CUADRO 5.1'!H11,H13&gt;'CUADRO 5.1'!H12,H14&gt;'CUADRO 5.1'!H13,H15&gt;'CUADRO 5.1'!H14,H16&gt;'CUADRO 5.1'!H15,H17&gt;'CUADRO 5.1'!H16,H18&gt;'CUADRO 5.1'!H17,H19&gt;'CUADRO 5.1'!H18,H20&gt;'CUADRO 5.1'!H19,H21&gt;'CUADRO 5.1'!H20),"XXX","")</f>
        <v/>
      </c>
      <c r="I22" s="232" t="str">
        <f>IF(OR(I8&gt;'CUADRO 5.1'!I7,I9&gt;'CUADRO 5.1'!I8,I10&gt;'CUADRO 5.1'!I9,I11&gt;'CUADRO 5.1'!I10,I12&gt;'CUADRO 5.1'!I11,I13&gt;'CUADRO 5.1'!I12,I14&gt;'CUADRO 5.1'!I13,I15&gt;'CUADRO 5.1'!I14,I16&gt;'CUADRO 5.1'!I15,I17&gt;'CUADRO 5.1'!I16,I18&gt;'CUADRO 5.1'!I17,I19&gt;'CUADRO 5.1'!I18,I20&gt;'CUADRO 5.1'!I19,I21&gt;'CUADRO 5.1'!I20),"XXX","")</f>
        <v/>
      </c>
      <c r="J22" s="51"/>
      <c r="K22" s="232" t="str">
        <f>IF(OR(K8&gt;'CUADRO 5.1'!K7,K9&gt;'CUADRO 5.1'!K8,K10&gt;'CUADRO 5.1'!K9,K11&gt;'CUADRO 5.1'!K10,K12&gt;'CUADRO 5.1'!K11,K13&gt;'CUADRO 5.1'!K12,K14&gt;'CUADRO 5.1'!K13,K15&gt;'CUADRO 5.1'!K14,K16&gt;'CUADRO 5.1'!K15,K17&gt;'CUADRO 5.1'!K16,K18&gt;'CUADRO 5.1'!K17,K19&gt;'CUADRO 5.1'!K18,K20&gt;'CUADRO 5.1'!K19,K21&gt;'CUADRO 5.1'!K20),"XXX","")</f>
        <v/>
      </c>
      <c r="L22" s="232" t="str">
        <f>IF(OR(L8&gt;'CUADRO 5.1'!L7,L9&gt;'CUADRO 5.1'!L8,L10&gt;'CUADRO 5.1'!L9,L11&gt;'CUADRO 5.1'!L10,L12&gt;'CUADRO 5.1'!L11,L13&gt;'CUADRO 5.1'!L12,L14&gt;'CUADRO 5.1'!L13,L15&gt;'CUADRO 5.1'!L14,L16&gt;'CUADRO 5.1'!L15,L17&gt;'CUADRO 5.1'!L16,L18&gt;'CUADRO 5.1'!L17,L19&gt;'CUADRO 5.1'!L18,L20&gt;'CUADRO 5.1'!L19,L21&gt;'CUADRO 5.1'!L20),"XXX","")</f>
        <v/>
      </c>
      <c r="M22" s="51"/>
      <c r="N22" s="232" t="str">
        <f>IF(OR(N8&gt;'CUADRO 5.1'!N7,N9&gt;'CUADRO 5.1'!N8,N10&gt;'CUADRO 5.1'!N9,N11&gt;'CUADRO 5.1'!N10,N12&gt;'CUADRO 5.1'!N11,N13&gt;'CUADRO 5.1'!N12,N14&gt;'CUADRO 5.1'!N13,N15&gt;'CUADRO 5.1'!N14,N16&gt;'CUADRO 5.1'!N15,N17&gt;'CUADRO 5.1'!N16,N18&gt;'CUADRO 5.1'!N17,N19&gt;'CUADRO 5.1'!N18,N20&gt;'CUADRO 5.1'!N19,N21&gt;'CUADRO 5.1'!N20),"XXX","")</f>
        <v/>
      </c>
      <c r="O22" s="232" t="str">
        <f>IF(OR(O8&gt;'CUADRO 5.1'!O7,O9&gt;'CUADRO 5.1'!O8,O10&gt;'CUADRO 5.1'!O9,O11&gt;'CUADRO 5.1'!O10,O12&gt;'CUADRO 5.1'!O11,O13&gt;'CUADRO 5.1'!O12,O14&gt;'CUADRO 5.1'!O13,O15&gt;'CUADRO 5.1'!O14,O16&gt;'CUADRO 5.1'!O15,O17&gt;'CUADRO 5.1'!O16,O18&gt;'CUADRO 5.1'!O17,O19&gt;'CUADRO 5.1'!O18,O20&gt;'CUADRO 5.1'!O19,O21&gt;'CUADRO 5.1'!O20),"XXX","")</f>
        <v/>
      </c>
    </row>
    <row r="23" spans="2:15" ht="16.5" customHeight="1" x14ac:dyDescent="0.3">
      <c r="B23" s="6">
        <v>23</v>
      </c>
      <c r="C23" s="539" t="s">
        <v>262</v>
      </c>
      <c r="F23" s="233"/>
      <c r="G23" s="624" t="str">
        <f>IF(OR(E22="XXX",F22="XXX",H22="XXX",I22="XXX",K22="XXX",L22="XXX",N22="XXX",O22="XXX"),"XXX = ¡VERIFICAR!.  En alguna Discapacidad o Condición se están indicando más estudiantes Alfabetizados que los reportados en la parte (1) del Cuadro 5.1.","")</f>
        <v/>
      </c>
      <c r="H23" s="624"/>
      <c r="I23" s="624"/>
      <c r="J23" s="624"/>
      <c r="K23" s="624"/>
      <c r="L23" s="624"/>
      <c r="M23" s="624"/>
      <c r="N23" s="624"/>
      <c r="O23" s="624"/>
    </row>
    <row r="24" spans="2:15" ht="16.5" customHeight="1" x14ac:dyDescent="0.3">
      <c r="B24" s="6">
        <v>24</v>
      </c>
      <c r="C24" s="539" t="s">
        <v>263</v>
      </c>
      <c r="D24" s="233"/>
      <c r="E24" s="233"/>
      <c r="F24" s="233"/>
      <c r="G24" s="624"/>
      <c r="H24" s="624"/>
      <c r="I24" s="624"/>
      <c r="J24" s="624"/>
      <c r="K24" s="624"/>
      <c r="L24" s="624"/>
      <c r="M24" s="624"/>
      <c r="N24" s="624"/>
      <c r="O24" s="624"/>
    </row>
    <row r="25" spans="2:15" ht="16.5" customHeight="1" x14ac:dyDescent="0.3">
      <c r="B25" s="6">
        <v>25</v>
      </c>
      <c r="C25" s="539" t="s">
        <v>264</v>
      </c>
      <c r="D25" s="233"/>
      <c r="E25" s="233"/>
      <c r="F25" s="233"/>
      <c r="G25" s="624"/>
      <c r="H25" s="624"/>
      <c r="I25" s="624"/>
      <c r="J25" s="624"/>
      <c r="K25" s="624"/>
      <c r="L25" s="624"/>
      <c r="M25" s="624"/>
      <c r="N25" s="624"/>
      <c r="O25" s="624"/>
    </row>
    <row r="26" spans="2:15" ht="16.8" customHeight="1" x14ac:dyDescent="0.3">
      <c r="B26" s="6">
        <v>26</v>
      </c>
      <c r="E26" s="234"/>
      <c r="F26" s="234"/>
      <c r="G26" s="235"/>
      <c r="H26" s="235"/>
      <c r="I26" s="235"/>
      <c r="J26" s="235"/>
      <c r="K26" s="235"/>
      <c r="L26" s="235"/>
      <c r="M26" s="235"/>
      <c r="N26" s="235"/>
      <c r="O26" s="235"/>
    </row>
    <row r="27" spans="2:15" ht="16.5" customHeight="1" x14ac:dyDescent="0.35">
      <c r="B27" s="6">
        <v>27</v>
      </c>
      <c r="C27" s="154" t="s">
        <v>95</v>
      </c>
      <c r="D27" s="234"/>
      <c r="E27" s="234"/>
      <c r="F27" s="234"/>
      <c r="G27" s="235"/>
      <c r="H27" s="235"/>
      <c r="I27" s="235"/>
      <c r="J27" s="235"/>
      <c r="K27" s="235"/>
      <c r="L27" s="235"/>
      <c r="M27" s="235"/>
      <c r="N27" s="235"/>
      <c r="O27" s="235"/>
    </row>
    <row r="28" spans="2:15" ht="16.5" customHeight="1" x14ac:dyDescent="0.3">
      <c r="B28" s="6">
        <v>28</v>
      </c>
      <c r="C28" s="563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7"/>
    </row>
    <row r="29" spans="2:15" ht="16.5" customHeight="1" x14ac:dyDescent="0.3">
      <c r="C29" s="588"/>
      <c r="D29" s="589"/>
      <c r="E29" s="589"/>
      <c r="F29" s="589"/>
      <c r="G29" s="589"/>
      <c r="H29" s="589"/>
      <c r="I29" s="589"/>
      <c r="J29" s="589"/>
      <c r="K29" s="589"/>
      <c r="L29" s="589"/>
      <c r="M29" s="589"/>
      <c r="N29" s="589"/>
      <c r="O29" s="590"/>
    </row>
    <row r="30" spans="2:15" ht="16.5" customHeight="1" x14ac:dyDescent="0.3">
      <c r="C30" s="588"/>
      <c r="D30" s="589"/>
      <c r="E30" s="589"/>
      <c r="F30" s="589"/>
      <c r="G30" s="589"/>
      <c r="H30" s="589"/>
      <c r="I30" s="589"/>
      <c r="J30" s="589"/>
      <c r="K30" s="589"/>
      <c r="L30" s="589"/>
      <c r="M30" s="589"/>
      <c r="N30" s="589"/>
      <c r="O30" s="590"/>
    </row>
    <row r="31" spans="2:15" ht="16.5" customHeight="1" x14ac:dyDescent="0.3">
      <c r="C31" s="591"/>
      <c r="D31" s="592"/>
      <c r="E31" s="592"/>
      <c r="F31" s="592"/>
      <c r="G31" s="592"/>
      <c r="H31" s="592"/>
      <c r="I31" s="592"/>
      <c r="J31" s="592"/>
      <c r="K31" s="592"/>
      <c r="L31" s="592"/>
      <c r="M31" s="592"/>
      <c r="N31" s="592"/>
      <c r="O31" s="593"/>
    </row>
  </sheetData>
  <sheetProtection algorithmName="SHA-512" hashValue="lZlmR4F1f5biiJ+Z7hw8LZqym4Zai1GYlUXGOYQZnjjRrBIL1DEdD+2XWsJ70xdbfbEdABOYreFml2l652xlIQ==" saltValue="REK4yZ9qCM1+X0H1WEmTPw==" spinCount="100000" sheet="1" objects="1" scenarios="1" sort="0" autoFilter="0" pivotTables="0"/>
  <mergeCells count="9">
    <mergeCell ref="C28:O31"/>
    <mergeCell ref="G23:O25"/>
    <mergeCell ref="C4:C6"/>
    <mergeCell ref="D4:E4"/>
    <mergeCell ref="F4:O4"/>
    <mergeCell ref="D5:F5"/>
    <mergeCell ref="G5:I5"/>
    <mergeCell ref="J5:L5"/>
    <mergeCell ref="M5:O5"/>
  </mergeCells>
  <conditionalFormatting sqref="D8:D21 G8:G21 J8:J21 M8:M21">
    <cfRule type="cellIs" dxfId="31" priority="210" operator="equal">
      <formula>0</formula>
    </cfRule>
  </conditionalFormatting>
  <conditionalFormatting sqref="D7:O7">
    <cfRule type="cellIs" dxfId="30" priority="234" operator="equal">
      <formula>0</formula>
    </cfRule>
  </conditionalFormatting>
  <conditionalFormatting sqref="G23:O25">
    <cfRule type="notContainsBlanks" dxfId="29" priority="236">
      <formula>LEN(TRIM(G23))&gt;0</formula>
    </cfRule>
  </conditionalFormatting>
  <dataValidations count="1">
    <dataValidation type="whole" operator="greaterThanOrEqual" allowBlank="1" showInputMessage="1" showErrorMessage="1" sqref="D7:O21" xr:uid="{00000000-0002-0000-0900-000000000000}">
      <formula1>0</formula1>
    </dataValidation>
  </dataValidations>
  <printOptions horizontalCentered="1" verticalCentered="1"/>
  <pageMargins left="0.39370078740157483" right="0.39370078740157483" top="0.39370078740157483" bottom="0.31496062992125984" header="0.15748031496062992" footer="0.19685039370078741"/>
  <pageSetup scale="81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22</vt:i4>
      </vt:variant>
    </vt:vector>
  </HeadingPairs>
  <TitlesOfParts>
    <vt:vector size="38" baseType="lpstr">
      <vt:lpstr>ubicacion</vt:lpstr>
      <vt:lpstr>IPEC</vt:lpstr>
      <vt:lpstr>Datos del Servicio</vt:lpstr>
      <vt:lpstr>CUADRO 1</vt:lpstr>
      <vt:lpstr>CUADRO 2</vt:lpstr>
      <vt:lpstr>CUADRO 3</vt:lpstr>
      <vt:lpstr>CUADRO 4</vt:lpstr>
      <vt:lpstr>CUADRO 5.1</vt:lpstr>
      <vt:lpstr>CUADRO 5.2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'CUADRO 1'!Área_de_impresión</vt:lpstr>
      <vt:lpstr>'CUADRO 10'!Área_de_impresión</vt:lpstr>
      <vt:lpstr>'CUADRO 11'!Área_de_impresión</vt:lpstr>
      <vt:lpstr>'CUADRO 12'!Área_de_impresión</vt:lpstr>
      <vt:lpstr>'CUADRO 2'!Área_de_impresión</vt:lpstr>
      <vt:lpstr>'CUADRO 3'!Área_de_impresión</vt:lpstr>
      <vt:lpstr>'CUADRO 4'!Área_de_impresión</vt:lpstr>
      <vt:lpstr>'CUADRO 5.1'!Área_de_impresión</vt:lpstr>
      <vt:lpstr>'CUADRO 5.2'!Área_de_impresión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Servicio'!Área_de_impresión</vt:lpstr>
      <vt:lpstr>MARCA</vt:lpstr>
      <vt:lpstr>prov</vt:lpstr>
      <vt:lpstr>sino</vt:lpstr>
      <vt:lpstr>sino1</vt:lpstr>
      <vt:lpstr>'CUADRO 2'!Títulos_a_imprimir</vt:lpstr>
      <vt:lpstr>'CUADRO 3'!Títulos_a_imprimir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2026-03-23T22:26:29Z</cp:lastPrinted>
  <dcterms:created xsi:type="dcterms:W3CDTF">2011-05-27T17:11:21Z</dcterms:created>
  <dcterms:modified xsi:type="dcterms:W3CDTF">2026-03-23T22:28:31Z</dcterms:modified>
</cp:coreProperties>
</file>